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3.xml" ContentType="application/vnd.openxmlformats-officedocument.drawing+xml"/>
  <Override PartName="/xl/tables/table4.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resia-my.sharepoint.com/personal/rsheikh_liveresia_com/Documents/"/>
    </mc:Choice>
  </mc:AlternateContent>
  <xr:revisionPtr revIDLastSave="1549" documentId="8_{B67650B1-DFB5-42B9-AB72-4EEB3A16C4CC}" xr6:coauthVersionLast="47" xr6:coauthVersionMax="47" xr10:uidLastSave="{F6361EC8-3B8D-428A-8258-61E6B1B73D52}"/>
  <bookViews>
    <workbookView xWindow="-108" yWindow="-108" windowWidth="23256" windowHeight="12456" firstSheet="1" activeTab="9" xr2:uid="{00000000-000D-0000-FFFF-FFFF00000000}"/>
  </bookViews>
  <sheets>
    <sheet name="segmented glance" sheetId="1" state="hidden" r:id="rId1"/>
    <sheet name="Data" sheetId="7" r:id="rId2"/>
    <sheet name="Property" sheetId="10" state="hidden" r:id="rId3"/>
    <sheet name="State" sheetId="11" state="hidden" r:id="rId4"/>
    <sheet name="Month" sheetId="12" state="hidden" r:id="rId5"/>
    <sheet name="weekly summary" sheetId="6" r:id="rId6"/>
    <sheet name="daily by month" sheetId="2" r:id="rId7"/>
    <sheet name="daily occupancy" sheetId="3" r:id="rId8"/>
    <sheet name="average daily rent" sheetId="4" r:id="rId9"/>
    <sheet name="daily rev" sheetId="5" r:id="rId10"/>
  </sheets>
  <definedNames>
    <definedName name="_xlnm._FilterDatabase" localSheetId="1" hidden="1">Data!$A:$A</definedName>
    <definedName name="_xlcn.WorksheetConnection_weekly.xlsxTable11" hidden="1">Table1[]</definedName>
    <definedName name="Slicer_Month">#N/A</definedName>
    <definedName name="Slicer_Property">#N/A</definedName>
    <definedName name="Slicer_State">#N/A</definedName>
    <definedName name="Slicer_Typ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4:slicerCache r:id="rId13"/>
        <x14:slicerCache r:id="rId14"/>
      </x15:slicerCaches>
    </ext>
    <ext xmlns:x15="http://schemas.microsoft.com/office/spreadsheetml/2010/11/main" uri="{FCE2AD5D-F65C-4FA6-A056-5C36A1767C68}">
      <x15:dataModel>
        <x15:modelTables>
          <x15:modelTable id="Table1" name="Table1" connection="WorksheetConnection_weekly.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64" i="7" l="1"/>
  <c r="X165" i="7"/>
  <c r="X166" i="7"/>
  <c r="X167" i="7"/>
  <c r="X168" i="7"/>
  <c r="X169" i="7"/>
  <c r="X170" i="7"/>
  <c r="X171" i="7"/>
  <c r="X172" i="7"/>
  <c r="X173" i="7"/>
  <c r="X174" i="7"/>
  <c r="X175" i="7"/>
  <c r="X176" i="7"/>
  <c r="X177" i="7"/>
  <c r="X178" i="7"/>
  <c r="X179" i="7"/>
  <c r="X180" i="7"/>
  <c r="X181" i="7"/>
  <c r="X182" i="7"/>
  <c r="X183" i="7"/>
  <c r="X184" i="7"/>
  <c r="X185" i="7"/>
  <c r="X186" i="7"/>
  <c r="X187" i="7"/>
  <c r="X188" i="7"/>
  <c r="X189" i="7"/>
  <c r="X190" i="7"/>
  <c r="X191" i="7"/>
  <c r="X192" i="7"/>
  <c r="X193" i="7"/>
  <c r="X194" i="7"/>
  <c r="X195" i="7"/>
  <c r="X196" i="7"/>
  <c r="X197" i="7"/>
  <c r="X198" i="7"/>
  <c r="X199" i="7"/>
  <c r="X200" i="7"/>
  <c r="X201" i="7"/>
  <c r="X202" i="7"/>
  <c r="X203" i="7"/>
  <c r="X204" i="7"/>
  <c r="X205" i="7"/>
  <c r="X206" i="7"/>
  <c r="X207" i="7"/>
  <c r="X208" i="7"/>
  <c r="X209" i="7"/>
  <c r="X210" i="7"/>
  <c r="X211" i="7"/>
  <c r="X212" i="7"/>
  <c r="X213" i="7"/>
  <c r="X214" i="7"/>
  <c r="X215" i="7"/>
  <c r="X216" i="7"/>
  <c r="X217" i="7"/>
  <c r="X218" i="7"/>
  <c r="X219" i="7"/>
  <c r="X220" i="7"/>
  <c r="X221" i="7"/>
  <c r="X222" i="7"/>
  <c r="X223" i="7"/>
  <c r="X224" i="7"/>
  <c r="X225" i="7"/>
  <c r="X226" i="7"/>
  <c r="X227" i="7"/>
  <c r="X228" i="7"/>
  <c r="X229" i="7"/>
  <c r="X230" i="7"/>
  <c r="X231" i="7"/>
  <c r="X232" i="7"/>
  <c r="X233" i="7"/>
  <c r="X234" i="7"/>
  <c r="X235" i="7"/>
  <c r="X236" i="7"/>
  <c r="X237" i="7"/>
  <c r="X238" i="7"/>
  <c r="X239" i="7"/>
  <c r="X240" i="7"/>
  <c r="X241" i="7"/>
  <c r="X242" i="7"/>
  <c r="X243" i="7"/>
  <c r="X244" i="7"/>
  <c r="X245" i="7"/>
  <c r="X246" i="7"/>
  <c r="X247" i="7"/>
  <c r="X248" i="7"/>
  <c r="X249" i="7"/>
  <c r="X250" i="7"/>
  <c r="X251" i="7"/>
  <c r="X252" i="7"/>
  <c r="X253" i="7"/>
  <c r="X254" i="7"/>
  <c r="X255" i="7"/>
  <c r="X256" i="7"/>
  <c r="X257" i="7"/>
  <c r="X258" i="7"/>
  <c r="X259" i="7"/>
  <c r="X260" i="7"/>
  <c r="X261" i="7"/>
  <c r="X262" i="7"/>
  <c r="X263" i="7"/>
  <c r="X264" i="7"/>
  <c r="X265" i="7"/>
  <c r="X266" i="7"/>
  <c r="X267" i="7"/>
  <c r="X268" i="7"/>
  <c r="X269" i="7"/>
  <c r="X270" i="7"/>
  <c r="X271" i="7"/>
  <c r="X272" i="7"/>
  <c r="X273" i="7"/>
  <c r="X274" i="7"/>
  <c r="X275" i="7"/>
  <c r="X276" i="7"/>
  <c r="X277" i="7"/>
  <c r="X278" i="7"/>
  <c r="X279" i="7"/>
  <c r="X280" i="7"/>
  <c r="X281" i="7"/>
  <c r="X282" i="7"/>
  <c r="X283" i="7"/>
  <c r="X284" i="7"/>
  <c r="X285" i="7"/>
  <c r="X286" i="7"/>
  <c r="X287" i="7"/>
  <c r="X288" i="7"/>
  <c r="X289" i="7"/>
  <c r="X290" i="7"/>
  <c r="X291" i="7"/>
  <c r="X292" i="7"/>
  <c r="X293" i="7"/>
  <c r="X294" i="7"/>
  <c r="X295" i="7"/>
  <c r="X296" i="7"/>
  <c r="X297" i="7"/>
  <c r="X298" i="7"/>
  <c r="X299" i="7"/>
  <c r="X300" i="7"/>
  <c r="X301" i="7"/>
  <c r="X302" i="7"/>
  <c r="X303" i="7"/>
  <c r="X304" i="7"/>
  <c r="X305" i="7"/>
  <c r="X306" i="7"/>
  <c r="X307" i="7"/>
  <c r="X308" i="7"/>
  <c r="X309" i="7"/>
  <c r="X310" i="7"/>
  <c r="X311" i="7"/>
  <c r="X312" i="7"/>
  <c r="X313" i="7"/>
  <c r="X314" i="7"/>
  <c r="X315" i="7"/>
  <c r="X316" i="7"/>
  <c r="X317" i="7"/>
  <c r="X318" i="7"/>
  <c r="X319" i="7"/>
  <c r="X320" i="7"/>
  <c r="X321" i="7"/>
  <c r="X322" i="7"/>
  <c r="X323" i="7"/>
  <c r="X324" i="7"/>
  <c r="X325" i="7"/>
  <c r="X326" i="7"/>
  <c r="X327" i="7"/>
  <c r="X328" i="7"/>
  <c r="X329" i="7"/>
  <c r="X330" i="7"/>
  <c r="X331" i="7"/>
  <c r="X332" i="7"/>
  <c r="X333" i="7"/>
  <c r="X334" i="7"/>
  <c r="X335" i="7"/>
  <c r="X336" i="7"/>
  <c r="X337" i="7"/>
  <c r="X338" i="7"/>
  <c r="X339" i="7"/>
  <c r="X340" i="7"/>
  <c r="X341" i="7"/>
  <c r="X342" i="7"/>
  <c r="X343" i="7"/>
  <c r="X344" i="7"/>
  <c r="X345" i="7"/>
  <c r="X346" i="7"/>
  <c r="X347" i="7"/>
  <c r="X348" i="7"/>
  <c r="X349" i="7"/>
  <c r="X350" i="7"/>
  <c r="X351" i="7"/>
  <c r="X352" i="7"/>
  <c r="X353" i="7"/>
  <c r="X354" i="7"/>
  <c r="X355" i="7"/>
  <c r="X356" i="7"/>
  <c r="X357" i="7"/>
  <c r="X358" i="7"/>
  <c r="X359" i="7"/>
  <c r="X360" i="7"/>
  <c r="X361" i="7"/>
  <c r="X362" i="7"/>
  <c r="X363" i="7"/>
  <c r="X364" i="7"/>
  <c r="X365" i="7"/>
  <c r="X366" i="7"/>
  <c r="X367" i="7"/>
  <c r="X368" i="7"/>
  <c r="X369" i="7"/>
  <c r="X370" i="7"/>
  <c r="X371" i="7"/>
  <c r="X372" i="7"/>
  <c r="X373" i="7"/>
  <c r="X374" i="7"/>
  <c r="X375" i="7"/>
  <c r="X376" i="7"/>
  <c r="X377" i="7"/>
  <c r="X378" i="7"/>
  <c r="X379" i="7"/>
  <c r="X380" i="7"/>
  <c r="X381" i="7"/>
  <c r="X382" i="7"/>
  <c r="X383" i="7"/>
  <c r="X384" i="7"/>
  <c r="X385" i="7"/>
  <c r="X386" i="7"/>
  <c r="X387" i="7"/>
  <c r="X388" i="7"/>
  <c r="X389" i="7"/>
  <c r="X390" i="7"/>
  <c r="X391" i="7"/>
  <c r="X392" i="7"/>
  <c r="X393" i="7"/>
  <c r="X394" i="7"/>
  <c r="X395" i="7"/>
  <c r="X396" i="7"/>
  <c r="X397" i="7"/>
  <c r="X398" i="7"/>
  <c r="X399" i="7"/>
  <c r="X400" i="7"/>
  <c r="X401" i="7"/>
  <c r="X402" i="7"/>
  <c r="X403" i="7"/>
  <c r="X404" i="7"/>
  <c r="X405" i="7"/>
  <c r="X406" i="7"/>
  <c r="X407" i="7"/>
  <c r="X408" i="7"/>
  <c r="X409" i="7"/>
  <c r="X410" i="7"/>
  <c r="X411" i="7"/>
  <c r="X412" i="7"/>
  <c r="X413" i="7"/>
  <c r="X414" i="7"/>
  <c r="X415" i="7"/>
  <c r="X416" i="7"/>
  <c r="X417" i="7"/>
  <c r="X418" i="7"/>
  <c r="X419" i="7"/>
  <c r="X420" i="7"/>
  <c r="X421" i="7"/>
  <c r="X422" i="7"/>
  <c r="X423" i="7"/>
  <c r="X424" i="7"/>
  <c r="X425" i="7"/>
  <c r="X426" i="7"/>
  <c r="X427" i="7"/>
  <c r="X428" i="7"/>
  <c r="X429" i="7"/>
  <c r="X430" i="7"/>
  <c r="X431" i="7"/>
  <c r="X432" i="7"/>
  <c r="X433" i="7"/>
  <c r="X434" i="7"/>
  <c r="X435" i="7"/>
  <c r="X436" i="7"/>
  <c r="X437" i="7"/>
  <c r="X438" i="7"/>
  <c r="X439" i="7"/>
  <c r="X440" i="7"/>
  <c r="X441" i="7"/>
  <c r="X442" i="7"/>
  <c r="X443" i="7"/>
  <c r="X444" i="7"/>
  <c r="X445" i="7"/>
  <c r="X446" i="7"/>
  <c r="X447" i="7"/>
  <c r="X448" i="7"/>
  <c r="X449" i="7"/>
  <c r="X450" i="7"/>
  <c r="X451" i="7"/>
  <c r="X452" i="7"/>
  <c r="X453" i="7"/>
  <c r="X454" i="7"/>
  <c r="X455" i="7"/>
  <c r="X456" i="7"/>
  <c r="X457" i="7"/>
  <c r="X458" i="7"/>
  <c r="X459" i="7"/>
  <c r="X460" i="7"/>
  <c r="X461" i="7"/>
  <c r="X462" i="7"/>
  <c r="X463" i="7"/>
  <c r="X464" i="7"/>
  <c r="X465" i="7"/>
  <c r="X466" i="7"/>
  <c r="X467" i="7"/>
  <c r="X468" i="7"/>
  <c r="X469" i="7"/>
  <c r="X470" i="7"/>
  <c r="X471" i="7"/>
  <c r="X472" i="7"/>
  <c r="X473" i="7"/>
  <c r="X474" i="7"/>
  <c r="X475" i="7"/>
  <c r="X476" i="7"/>
  <c r="X477" i="7"/>
  <c r="X478" i="7"/>
  <c r="X479" i="7"/>
  <c r="X480" i="7"/>
  <c r="X481" i="7"/>
  <c r="X482" i="7"/>
  <c r="X483" i="7"/>
  <c r="X484" i="7"/>
  <c r="X485" i="7"/>
  <c r="X486" i="7"/>
  <c r="X487" i="7"/>
  <c r="X488" i="7"/>
  <c r="X489" i="7"/>
  <c r="X490" i="7"/>
  <c r="X491" i="7"/>
  <c r="X492" i="7"/>
  <c r="X493" i="7"/>
  <c r="X494" i="7"/>
  <c r="X495" i="7"/>
  <c r="X496" i="7"/>
  <c r="X497" i="7"/>
  <c r="X498" i="7"/>
  <c r="X499" i="7"/>
  <c r="X500" i="7"/>
  <c r="X501" i="7"/>
  <c r="X502" i="7"/>
  <c r="X503" i="7"/>
  <c r="X504" i="7"/>
  <c r="X505" i="7"/>
  <c r="X506" i="7"/>
  <c r="X507" i="7"/>
  <c r="X508" i="7"/>
  <c r="X509" i="7"/>
  <c r="X510" i="7"/>
  <c r="X511" i="7"/>
  <c r="X512" i="7"/>
  <c r="X513" i="7"/>
  <c r="X514" i="7"/>
  <c r="X515" i="7"/>
  <c r="X516" i="7"/>
  <c r="X517" i="7"/>
  <c r="X518" i="7"/>
  <c r="X519" i="7"/>
  <c r="X520" i="7"/>
  <c r="X521" i="7"/>
  <c r="X522" i="7"/>
  <c r="X523" i="7"/>
  <c r="X524" i="7"/>
  <c r="X525" i="7"/>
  <c r="X526" i="7"/>
  <c r="X527" i="7"/>
  <c r="X528" i="7"/>
  <c r="X529" i="7"/>
  <c r="X530" i="7"/>
  <c r="X531" i="7"/>
  <c r="X532" i="7"/>
  <c r="X533" i="7"/>
  <c r="X534" i="7"/>
  <c r="X535" i="7"/>
  <c r="X536" i="7"/>
  <c r="X537" i="7"/>
  <c r="X538" i="7"/>
  <c r="X539" i="7"/>
  <c r="X540" i="7"/>
  <c r="X541" i="7"/>
  <c r="X542" i="7"/>
  <c r="X543" i="7"/>
  <c r="X544" i="7"/>
  <c r="X545" i="7"/>
  <c r="X546" i="7"/>
  <c r="X547" i="7"/>
  <c r="X548" i="7"/>
  <c r="X549" i="7"/>
  <c r="X550" i="7"/>
  <c r="X551" i="7"/>
  <c r="X552" i="7"/>
  <c r="X553" i="7"/>
  <c r="X554" i="7"/>
  <c r="X555" i="7"/>
  <c r="X556" i="7"/>
  <c r="X557" i="7"/>
  <c r="X558" i="7"/>
  <c r="X559" i="7"/>
  <c r="X560" i="7"/>
  <c r="X561" i="7"/>
  <c r="X562" i="7"/>
  <c r="X563" i="7"/>
  <c r="X564" i="7"/>
  <c r="X565" i="7"/>
  <c r="X566" i="7"/>
  <c r="X567" i="7"/>
  <c r="X568" i="7"/>
  <c r="X569" i="7"/>
  <c r="X570" i="7"/>
  <c r="X571" i="7"/>
  <c r="X572" i="7"/>
  <c r="X573" i="7"/>
  <c r="X574" i="7"/>
  <c r="X575" i="7"/>
  <c r="X576" i="7"/>
  <c r="X577" i="7"/>
  <c r="X578" i="7"/>
  <c r="X579" i="7"/>
  <c r="X580" i="7"/>
  <c r="X581" i="7"/>
  <c r="X582" i="7"/>
  <c r="X583" i="7"/>
  <c r="X584" i="7"/>
  <c r="X585" i="7"/>
  <c r="X586" i="7"/>
  <c r="X587" i="7"/>
  <c r="X588" i="7"/>
  <c r="X589" i="7"/>
  <c r="X590" i="7"/>
  <c r="X591" i="7"/>
  <c r="X592" i="7"/>
  <c r="X593" i="7"/>
  <c r="X594" i="7"/>
  <c r="X595" i="7"/>
  <c r="X596" i="7"/>
  <c r="X597" i="7"/>
  <c r="X598" i="7"/>
  <c r="X599" i="7"/>
  <c r="X600" i="7"/>
  <c r="X601" i="7"/>
  <c r="X602" i="7"/>
  <c r="X603" i="7"/>
  <c r="X604" i="7"/>
  <c r="X605" i="7"/>
  <c r="X606" i="7"/>
  <c r="X607" i="7"/>
  <c r="X608" i="7"/>
  <c r="X609" i="7"/>
  <c r="X610" i="7"/>
  <c r="X611" i="7"/>
  <c r="X612" i="7"/>
  <c r="X613" i="7"/>
  <c r="X614" i="7"/>
  <c r="X615" i="7"/>
  <c r="X616" i="7"/>
  <c r="X617" i="7"/>
  <c r="X618" i="7"/>
  <c r="X619" i="7"/>
  <c r="X620" i="7"/>
  <c r="X621" i="7"/>
  <c r="X622" i="7"/>
  <c r="X623" i="7"/>
  <c r="X624" i="7"/>
  <c r="X625" i="7"/>
  <c r="X626" i="7"/>
  <c r="X627" i="7"/>
  <c r="X628" i="7"/>
  <c r="X629" i="7"/>
  <c r="X630" i="7"/>
  <c r="X631" i="7"/>
  <c r="X632" i="7"/>
  <c r="X633" i="7"/>
  <c r="X634" i="7"/>
  <c r="X635" i="7"/>
  <c r="X636" i="7"/>
  <c r="X637" i="7"/>
  <c r="X638" i="7"/>
  <c r="X639" i="7"/>
  <c r="X640" i="7"/>
  <c r="X641" i="7"/>
  <c r="X642" i="7"/>
  <c r="X643" i="7"/>
  <c r="X644" i="7"/>
  <c r="X645" i="7"/>
  <c r="X646" i="7"/>
  <c r="X647" i="7"/>
  <c r="X648" i="7"/>
  <c r="X649" i="7"/>
  <c r="X650" i="7"/>
  <c r="AF220" i="7"/>
  <c r="AF221" i="7"/>
  <c r="AF222" i="7"/>
  <c r="AF223" i="7"/>
  <c r="AF224" i="7"/>
  <c r="AE220" i="7"/>
  <c r="AE221" i="7"/>
  <c r="AE222" i="7"/>
  <c r="AE223" i="7"/>
  <c r="AE224" i="7"/>
  <c r="AD220" i="7"/>
  <c r="AD221" i="7"/>
  <c r="AD222" i="7"/>
  <c r="AD223" i="7"/>
  <c r="AD224" i="7"/>
  <c r="AC220" i="7"/>
  <c r="AC221" i="7"/>
  <c r="AC222" i="7"/>
  <c r="AC223" i="7"/>
  <c r="AC224" i="7"/>
  <c r="AB224" i="7"/>
  <c r="AB220" i="7"/>
  <c r="AB221" i="7"/>
  <c r="AB222" i="7"/>
  <c r="AB223" i="7"/>
  <c r="AA220" i="7"/>
  <c r="AA221" i="7"/>
  <c r="AA222" i="7"/>
  <c r="AA223" i="7"/>
  <c r="AA224" i="7"/>
  <c r="Z220" i="7"/>
  <c r="Z221" i="7"/>
  <c r="Z222" i="7"/>
  <c r="Z223" i="7"/>
  <c r="Z224" i="7"/>
  <c r="Y220" i="7"/>
  <c r="Y221" i="7"/>
  <c r="O221" i="7" s="1"/>
  <c r="Y222" i="7"/>
  <c r="Q222" i="7" s="1"/>
  <c r="Y223" i="7"/>
  <c r="Y224" i="7"/>
  <c r="W224" i="7"/>
  <c r="U220" i="7"/>
  <c r="U221" i="7"/>
  <c r="U222" i="7"/>
  <c r="U223" i="7"/>
  <c r="U224" i="7"/>
  <c r="T220" i="7"/>
  <c r="T221" i="7"/>
  <c r="T222" i="7"/>
  <c r="T223" i="7"/>
  <c r="T224" i="7"/>
  <c r="S223" i="7"/>
  <c r="Q220" i="7"/>
  <c r="R220" i="7" s="1"/>
  <c r="Q221" i="7"/>
  <c r="R221" i="7" s="1"/>
  <c r="Q223" i="7"/>
  <c r="Q224" i="7"/>
  <c r="S224" i="7" s="1"/>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P220" i="7"/>
  <c r="P221" i="7"/>
  <c r="P222" i="7"/>
  <c r="P223" i="7"/>
  <c r="P224" i="7"/>
  <c r="O220" i="7"/>
  <c r="W220" i="7" s="1"/>
  <c r="O224" i="7"/>
  <c r="AI224" i="7" s="1"/>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G220" i="7"/>
  <c r="H220" i="7"/>
  <c r="M220" i="7"/>
  <c r="J220" i="7"/>
  <c r="K220" i="7"/>
  <c r="L220" i="7"/>
  <c r="N220" i="7"/>
  <c r="AI220" i="7"/>
  <c r="G221" i="7"/>
  <c r="H221" i="7"/>
  <c r="J221" i="7"/>
  <c r="K221" i="7"/>
  <c r="L221" i="7"/>
  <c r="N221" i="7"/>
  <c r="G222" i="7"/>
  <c r="H222" i="7"/>
  <c r="J222" i="7"/>
  <c r="K222" i="7"/>
  <c r="L222" i="7"/>
  <c r="N222" i="7"/>
  <c r="G223" i="7"/>
  <c r="H223" i="7"/>
  <c r="J223" i="7"/>
  <c r="K223" i="7"/>
  <c r="L223" i="7"/>
  <c r="N223" i="7"/>
  <c r="G224" i="7"/>
  <c r="H224" i="7"/>
  <c r="J224" i="7"/>
  <c r="K224" i="7"/>
  <c r="L224" i="7"/>
  <c r="N224" i="7"/>
  <c r="AF72" i="7"/>
  <c r="AF73" i="7"/>
  <c r="AF74" i="7"/>
  <c r="AF75" i="7"/>
  <c r="AF76" i="7"/>
  <c r="AF77" i="7"/>
  <c r="AF78" i="7"/>
  <c r="AF79" i="7"/>
  <c r="AF80" i="7"/>
  <c r="AF81" i="7"/>
  <c r="AF82" i="7"/>
  <c r="AF83" i="7"/>
  <c r="AF84" i="7"/>
  <c r="AF85" i="7"/>
  <c r="AF86" i="7"/>
  <c r="AF87" i="7"/>
  <c r="AF88" i="7"/>
  <c r="AF89" i="7"/>
  <c r="AF90" i="7"/>
  <c r="AF91" i="7"/>
  <c r="AF92" i="7"/>
  <c r="AF93" i="7"/>
  <c r="AF94" i="7"/>
  <c r="AF95" i="7"/>
  <c r="AF96" i="7"/>
  <c r="AF97" i="7"/>
  <c r="AF98" i="7"/>
  <c r="AF99" i="7"/>
  <c r="AF100" i="7"/>
  <c r="AF101" i="7"/>
  <c r="AF102" i="7"/>
  <c r="AF103" i="7"/>
  <c r="AF104" i="7"/>
  <c r="AF105" i="7"/>
  <c r="AF106" i="7"/>
  <c r="AF107" i="7"/>
  <c r="AF108" i="7"/>
  <c r="AF109" i="7"/>
  <c r="AF110" i="7"/>
  <c r="AF111" i="7"/>
  <c r="AF112" i="7"/>
  <c r="AF113" i="7"/>
  <c r="AF114" i="7"/>
  <c r="AF115" i="7"/>
  <c r="AF116" i="7"/>
  <c r="AF117" i="7"/>
  <c r="AF118" i="7"/>
  <c r="AF119" i="7"/>
  <c r="AF120" i="7"/>
  <c r="AF121" i="7"/>
  <c r="AF122" i="7"/>
  <c r="AF123" i="7"/>
  <c r="AF124" i="7"/>
  <c r="AF125" i="7"/>
  <c r="AF126" i="7"/>
  <c r="AF127" i="7"/>
  <c r="AF128" i="7"/>
  <c r="AF129" i="7"/>
  <c r="AF130" i="7"/>
  <c r="AF131" i="7"/>
  <c r="AF132" i="7"/>
  <c r="AF133" i="7"/>
  <c r="AF134" i="7"/>
  <c r="AF135" i="7"/>
  <c r="AF136" i="7"/>
  <c r="AF137" i="7"/>
  <c r="AF138" i="7"/>
  <c r="AF139" i="7"/>
  <c r="AF140" i="7"/>
  <c r="AF141" i="7"/>
  <c r="AF142" i="7"/>
  <c r="AF143" i="7"/>
  <c r="AF144" i="7"/>
  <c r="AF145" i="7"/>
  <c r="AF146" i="7"/>
  <c r="AF147" i="7"/>
  <c r="AF148" i="7"/>
  <c r="AF149" i="7"/>
  <c r="AF150" i="7"/>
  <c r="AF151" i="7"/>
  <c r="AF152" i="7"/>
  <c r="AF153" i="7"/>
  <c r="AF154" i="7"/>
  <c r="AF155" i="7"/>
  <c r="AF156" i="7"/>
  <c r="AF157" i="7"/>
  <c r="AF158" i="7"/>
  <c r="AF159" i="7"/>
  <c r="AF160" i="7"/>
  <c r="AF161" i="7"/>
  <c r="AF162" i="7"/>
  <c r="AF163" i="7"/>
  <c r="AF164" i="7"/>
  <c r="AF165" i="7"/>
  <c r="AF166" i="7"/>
  <c r="AF167" i="7"/>
  <c r="AF168" i="7"/>
  <c r="AF169" i="7"/>
  <c r="AF170" i="7"/>
  <c r="AF171" i="7"/>
  <c r="AF172" i="7"/>
  <c r="AF173" i="7"/>
  <c r="AF174" i="7"/>
  <c r="AF175" i="7"/>
  <c r="AF176" i="7"/>
  <c r="AF177" i="7"/>
  <c r="AF178" i="7"/>
  <c r="AF179" i="7"/>
  <c r="AF180" i="7"/>
  <c r="AF181" i="7"/>
  <c r="AF182" i="7"/>
  <c r="AF183" i="7"/>
  <c r="AF184" i="7"/>
  <c r="AF185" i="7"/>
  <c r="AF186" i="7"/>
  <c r="AF187" i="7"/>
  <c r="AF188" i="7"/>
  <c r="AF189" i="7"/>
  <c r="AF190" i="7"/>
  <c r="AF191" i="7"/>
  <c r="AF192" i="7"/>
  <c r="AF193" i="7"/>
  <c r="AF194" i="7"/>
  <c r="AF195" i="7"/>
  <c r="AF196" i="7"/>
  <c r="AF197" i="7"/>
  <c r="AF198" i="7"/>
  <c r="AF199" i="7"/>
  <c r="AF200" i="7"/>
  <c r="AF201" i="7"/>
  <c r="AF202" i="7"/>
  <c r="AF203" i="7"/>
  <c r="AF204" i="7"/>
  <c r="AF205" i="7"/>
  <c r="AF206" i="7"/>
  <c r="AF207" i="7"/>
  <c r="AF208" i="7"/>
  <c r="AF209" i="7"/>
  <c r="AF210" i="7"/>
  <c r="AF211" i="7"/>
  <c r="AF212" i="7"/>
  <c r="AF213" i="7"/>
  <c r="AF214" i="7"/>
  <c r="AF215" i="7"/>
  <c r="AF216" i="7"/>
  <c r="AF217" i="7"/>
  <c r="AF218" i="7"/>
  <c r="AF219" i="7"/>
  <c r="AF225" i="7"/>
  <c r="AF226" i="7"/>
  <c r="AF227" i="7"/>
  <c r="AF228" i="7"/>
  <c r="AF229" i="7"/>
  <c r="AF230" i="7"/>
  <c r="AF231" i="7"/>
  <c r="AF232" i="7"/>
  <c r="AF233" i="7"/>
  <c r="AF234" i="7"/>
  <c r="AF235" i="7"/>
  <c r="AF236" i="7"/>
  <c r="AF237" i="7"/>
  <c r="AF238" i="7"/>
  <c r="AF239" i="7"/>
  <c r="AF240" i="7"/>
  <c r="AF241" i="7"/>
  <c r="AF242" i="7"/>
  <c r="AF243" i="7"/>
  <c r="AF244" i="7"/>
  <c r="AF245" i="7"/>
  <c r="AF246" i="7"/>
  <c r="AF247" i="7"/>
  <c r="AF248" i="7"/>
  <c r="AF249" i="7"/>
  <c r="AF250" i="7"/>
  <c r="AF251" i="7"/>
  <c r="AF252" i="7"/>
  <c r="AF253" i="7"/>
  <c r="AF254" i="7"/>
  <c r="AF255" i="7"/>
  <c r="AF256" i="7"/>
  <c r="AF257" i="7"/>
  <c r="AF258" i="7"/>
  <c r="AF259" i="7"/>
  <c r="AF260" i="7"/>
  <c r="AF261" i="7"/>
  <c r="AF262" i="7"/>
  <c r="AF263" i="7"/>
  <c r="AF264" i="7"/>
  <c r="AF265" i="7"/>
  <c r="AF266" i="7"/>
  <c r="AF267" i="7"/>
  <c r="AF268" i="7"/>
  <c r="AF269" i="7"/>
  <c r="AF270" i="7"/>
  <c r="AF271" i="7"/>
  <c r="AF272" i="7"/>
  <c r="AF273" i="7"/>
  <c r="AF274" i="7"/>
  <c r="AF275" i="7"/>
  <c r="AF276" i="7"/>
  <c r="AF277" i="7"/>
  <c r="AF278" i="7"/>
  <c r="AF279" i="7"/>
  <c r="AF280" i="7"/>
  <c r="AF281" i="7"/>
  <c r="AF282" i="7"/>
  <c r="AF283" i="7"/>
  <c r="AF284" i="7"/>
  <c r="AF285" i="7"/>
  <c r="AF286" i="7"/>
  <c r="AF287" i="7"/>
  <c r="AF288" i="7"/>
  <c r="AF289" i="7"/>
  <c r="AF290" i="7"/>
  <c r="AF291" i="7"/>
  <c r="AF292" i="7"/>
  <c r="AF293" i="7"/>
  <c r="AF294" i="7"/>
  <c r="AF295" i="7"/>
  <c r="AF296" i="7"/>
  <c r="AF297" i="7"/>
  <c r="AF298" i="7"/>
  <c r="AF299" i="7"/>
  <c r="AF300" i="7"/>
  <c r="AF301" i="7"/>
  <c r="AF302" i="7"/>
  <c r="AF303" i="7"/>
  <c r="AF304" i="7"/>
  <c r="AF305" i="7"/>
  <c r="AF306" i="7"/>
  <c r="AF307" i="7"/>
  <c r="AF308" i="7"/>
  <c r="AF309" i="7"/>
  <c r="AF310" i="7"/>
  <c r="AF311" i="7"/>
  <c r="AF312" i="7"/>
  <c r="AF313" i="7"/>
  <c r="AF314" i="7"/>
  <c r="AF315" i="7"/>
  <c r="AF316" i="7"/>
  <c r="AF317" i="7"/>
  <c r="AF318" i="7"/>
  <c r="AF319" i="7"/>
  <c r="AF320" i="7"/>
  <c r="AF321" i="7"/>
  <c r="AF322" i="7"/>
  <c r="AF323" i="7"/>
  <c r="AF324" i="7"/>
  <c r="AF325" i="7"/>
  <c r="AF326" i="7"/>
  <c r="AF327" i="7"/>
  <c r="AF328" i="7"/>
  <c r="AF329" i="7"/>
  <c r="AF330" i="7"/>
  <c r="AF331" i="7"/>
  <c r="AF332" i="7"/>
  <c r="AF333" i="7"/>
  <c r="AF334" i="7"/>
  <c r="AF335" i="7"/>
  <c r="AF336" i="7"/>
  <c r="AF337" i="7"/>
  <c r="AF338" i="7"/>
  <c r="AF339" i="7"/>
  <c r="AF340" i="7"/>
  <c r="AF341" i="7"/>
  <c r="AF342" i="7"/>
  <c r="AF343" i="7"/>
  <c r="AF344" i="7"/>
  <c r="AF345" i="7"/>
  <c r="AF346" i="7"/>
  <c r="AF347" i="7"/>
  <c r="AF348" i="7"/>
  <c r="AF349" i="7"/>
  <c r="AF350" i="7"/>
  <c r="AF351" i="7"/>
  <c r="AF352" i="7"/>
  <c r="AF353" i="7"/>
  <c r="AF354" i="7"/>
  <c r="AF355" i="7"/>
  <c r="AF356" i="7"/>
  <c r="AF357" i="7"/>
  <c r="AF358" i="7"/>
  <c r="AF359" i="7"/>
  <c r="AF360" i="7"/>
  <c r="AF361" i="7"/>
  <c r="AF362" i="7"/>
  <c r="AF363" i="7"/>
  <c r="AF364" i="7"/>
  <c r="AF365" i="7"/>
  <c r="AF366" i="7"/>
  <c r="AF367" i="7"/>
  <c r="AF368" i="7"/>
  <c r="AF369" i="7"/>
  <c r="AF370" i="7"/>
  <c r="AF371" i="7"/>
  <c r="AF372" i="7"/>
  <c r="AF373" i="7"/>
  <c r="AF374" i="7"/>
  <c r="AF375" i="7"/>
  <c r="AF376" i="7"/>
  <c r="AF377" i="7"/>
  <c r="AF378" i="7"/>
  <c r="AF379" i="7"/>
  <c r="AF380" i="7"/>
  <c r="AF381" i="7"/>
  <c r="AF382" i="7"/>
  <c r="AF383" i="7"/>
  <c r="AF384" i="7"/>
  <c r="AF385" i="7"/>
  <c r="AF386" i="7"/>
  <c r="AF387" i="7"/>
  <c r="AF388" i="7"/>
  <c r="AF389" i="7"/>
  <c r="AF390" i="7"/>
  <c r="AF391" i="7"/>
  <c r="AF392" i="7"/>
  <c r="AF393" i="7"/>
  <c r="AF394" i="7"/>
  <c r="AF395" i="7"/>
  <c r="AF396" i="7"/>
  <c r="AF397" i="7"/>
  <c r="AF398" i="7"/>
  <c r="AF399" i="7"/>
  <c r="AF400" i="7"/>
  <c r="AF401" i="7"/>
  <c r="AF402" i="7"/>
  <c r="AF403" i="7"/>
  <c r="AF404" i="7"/>
  <c r="AF405" i="7"/>
  <c r="AF406" i="7"/>
  <c r="AF407" i="7"/>
  <c r="AF408" i="7"/>
  <c r="AF409" i="7"/>
  <c r="AF410" i="7"/>
  <c r="AF411" i="7"/>
  <c r="AF412" i="7"/>
  <c r="AF413" i="7"/>
  <c r="AF414" i="7"/>
  <c r="AF415" i="7"/>
  <c r="AF416" i="7"/>
  <c r="AF417" i="7"/>
  <c r="AF418" i="7"/>
  <c r="AF419" i="7"/>
  <c r="AF420" i="7"/>
  <c r="AF421" i="7"/>
  <c r="AF422" i="7"/>
  <c r="AF423" i="7"/>
  <c r="AF424" i="7"/>
  <c r="AF425" i="7"/>
  <c r="AF426" i="7"/>
  <c r="AF427" i="7"/>
  <c r="AF428" i="7"/>
  <c r="AF429" i="7"/>
  <c r="AF430" i="7"/>
  <c r="AF431" i="7"/>
  <c r="AF432" i="7"/>
  <c r="AF433" i="7"/>
  <c r="AF434" i="7"/>
  <c r="AF435" i="7"/>
  <c r="AF436" i="7"/>
  <c r="AF437" i="7"/>
  <c r="AF438" i="7"/>
  <c r="AF439" i="7"/>
  <c r="AF440" i="7"/>
  <c r="AF441" i="7"/>
  <c r="AF442" i="7"/>
  <c r="AF443" i="7"/>
  <c r="AF444" i="7"/>
  <c r="AF445" i="7"/>
  <c r="AF446" i="7"/>
  <c r="AF447" i="7"/>
  <c r="AF448" i="7"/>
  <c r="AF449" i="7"/>
  <c r="AF450" i="7"/>
  <c r="AF451" i="7"/>
  <c r="AF452" i="7"/>
  <c r="AF453" i="7"/>
  <c r="AF454" i="7"/>
  <c r="AF455" i="7"/>
  <c r="AF456" i="7"/>
  <c r="AF457" i="7"/>
  <c r="AF458" i="7"/>
  <c r="AF459" i="7"/>
  <c r="AF460" i="7"/>
  <c r="AF461" i="7"/>
  <c r="AF462" i="7"/>
  <c r="AF463" i="7"/>
  <c r="AF464" i="7"/>
  <c r="AF465" i="7"/>
  <c r="AF466" i="7"/>
  <c r="AF467" i="7"/>
  <c r="AF468" i="7"/>
  <c r="AF469" i="7"/>
  <c r="AF470" i="7"/>
  <c r="AF471" i="7"/>
  <c r="AF472" i="7"/>
  <c r="AF473" i="7"/>
  <c r="AF474" i="7"/>
  <c r="AF475" i="7"/>
  <c r="AF476" i="7"/>
  <c r="AF477" i="7"/>
  <c r="AF478" i="7"/>
  <c r="AF479" i="7"/>
  <c r="AF480" i="7"/>
  <c r="AF481" i="7"/>
  <c r="AF482" i="7"/>
  <c r="AF483" i="7"/>
  <c r="AF484" i="7"/>
  <c r="AF485" i="7"/>
  <c r="AF486" i="7"/>
  <c r="AF487" i="7"/>
  <c r="AF488" i="7"/>
  <c r="AF489" i="7"/>
  <c r="AF490" i="7"/>
  <c r="AF491" i="7"/>
  <c r="AF492" i="7"/>
  <c r="AF493" i="7"/>
  <c r="AF494" i="7"/>
  <c r="AF495" i="7"/>
  <c r="AF496" i="7"/>
  <c r="AF497" i="7"/>
  <c r="AF498" i="7"/>
  <c r="AF499" i="7"/>
  <c r="AF500" i="7"/>
  <c r="AF501" i="7"/>
  <c r="AF502" i="7"/>
  <c r="AF503" i="7"/>
  <c r="AF504" i="7"/>
  <c r="AF505" i="7"/>
  <c r="AF506" i="7"/>
  <c r="AF507" i="7"/>
  <c r="AF508" i="7"/>
  <c r="AF509" i="7"/>
  <c r="AF510" i="7"/>
  <c r="AF511" i="7"/>
  <c r="AF512" i="7"/>
  <c r="AF513" i="7"/>
  <c r="AF514" i="7"/>
  <c r="AF515" i="7"/>
  <c r="AF516" i="7"/>
  <c r="AF517" i="7"/>
  <c r="AF518" i="7"/>
  <c r="AF519" i="7"/>
  <c r="AF520" i="7"/>
  <c r="AF521" i="7"/>
  <c r="AF522" i="7"/>
  <c r="AF523" i="7"/>
  <c r="AF524" i="7"/>
  <c r="AF525" i="7"/>
  <c r="AF526" i="7"/>
  <c r="AF527" i="7"/>
  <c r="AF528" i="7"/>
  <c r="AF529" i="7"/>
  <c r="AF530" i="7"/>
  <c r="AF531" i="7"/>
  <c r="AF532" i="7"/>
  <c r="AF533" i="7"/>
  <c r="AF534" i="7"/>
  <c r="AF535" i="7"/>
  <c r="AF536" i="7"/>
  <c r="AF537" i="7"/>
  <c r="AF538" i="7"/>
  <c r="AF539" i="7"/>
  <c r="AF540" i="7"/>
  <c r="AF541" i="7"/>
  <c r="AF542" i="7"/>
  <c r="AF543" i="7"/>
  <c r="AF544" i="7"/>
  <c r="AF545" i="7"/>
  <c r="AF546" i="7"/>
  <c r="AF547" i="7"/>
  <c r="AF548" i="7"/>
  <c r="AF549" i="7"/>
  <c r="AF550" i="7"/>
  <c r="AF551" i="7"/>
  <c r="AF552" i="7"/>
  <c r="AF553" i="7"/>
  <c r="AF554" i="7"/>
  <c r="AF555" i="7"/>
  <c r="AF556" i="7"/>
  <c r="AF557" i="7"/>
  <c r="AF558" i="7"/>
  <c r="AF559" i="7"/>
  <c r="AF560" i="7"/>
  <c r="AF561" i="7"/>
  <c r="AF562" i="7"/>
  <c r="AF563" i="7"/>
  <c r="AF564" i="7"/>
  <c r="AF565" i="7"/>
  <c r="AF566" i="7"/>
  <c r="AF567" i="7"/>
  <c r="AF568" i="7"/>
  <c r="AF569" i="7"/>
  <c r="AF570" i="7"/>
  <c r="AF571" i="7"/>
  <c r="AF572" i="7"/>
  <c r="AF573" i="7"/>
  <c r="AF574" i="7"/>
  <c r="AF575" i="7"/>
  <c r="AF576" i="7"/>
  <c r="AF577" i="7"/>
  <c r="AF578" i="7"/>
  <c r="AF579" i="7"/>
  <c r="AF580" i="7"/>
  <c r="AF581" i="7"/>
  <c r="AF582" i="7"/>
  <c r="AF583" i="7"/>
  <c r="AF584" i="7"/>
  <c r="AF585" i="7"/>
  <c r="AF586" i="7"/>
  <c r="AF587" i="7"/>
  <c r="AF588" i="7"/>
  <c r="AF589" i="7"/>
  <c r="AF590" i="7"/>
  <c r="AF591" i="7"/>
  <c r="AF592" i="7"/>
  <c r="AF593" i="7"/>
  <c r="AF594" i="7"/>
  <c r="AF595" i="7"/>
  <c r="AF596" i="7"/>
  <c r="AF597" i="7"/>
  <c r="AF598" i="7"/>
  <c r="AF599" i="7"/>
  <c r="AF600" i="7"/>
  <c r="AF601" i="7"/>
  <c r="AF602" i="7"/>
  <c r="AF603" i="7"/>
  <c r="AF604" i="7"/>
  <c r="AF605" i="7"/>
  <c r="AF606" i="7"/>
  <c r="AF607" i="7"/>
  <c r="AF608" i="7"/>
  <c r="AF609" i="7"/>
  <c r="AF610" i="7"/>
  <c r="AF611" i="7"/>
  <c r="AF612" i="7"/>
  <c r="AF613" i="7"/>
  <c r="AF614" i="7"/>
  <c r="AF615" i="7"/>
  <c r="AF616" i="7"/>
  <c r="AF617" i="7"/>
  <c r="AF618" i="7"/>
  <c r="AF619" i="7"/>
  <c r="AF620" i="7"/>
  <c r="AF621" i="7"/>
  <c r="AF622" i="7"/>
  <c r="AF623" i="7"/>
  <c r="AF624" i="7"/>
  <c r="AF625" i="7"/>
  <c r="AF626" i="7"/>
  <c r="AF627" i="7"/>
  <c r="AF628" i="7"/>
  <c r="AF629" i="7"/>
  <c r="AF630" i="7"/>
  <c r="AF631" i="7"/>
  <c r="AF632" i="7"/>
  <c r="AF633" i="7"/>
  <c r="AF634" i="7"/>
  <c r="AF635" i="7"/>
  <c r="AF636" i="7"/>
  <c r="AF637" i="7"/>
  <c r="AF638" i="7"/>
  <c r="AF639" i="7"/>
  <c r="AF640" i="7"/>
  <c r="AF641" i="7"/>
  <c r="AF642" i="7"/>
  <c r="AF643" i="7"/>
  <c r="AF644" i="7"/>
  <c r="AF645" i="7"/>
  <c r="AF646" i="7"/>
  <c r="AF647" i="7"/>
  <c r="AF648" i="7"/>
  <c r="AF649" i="7"/>
  <c r="AF650" i="7"/>
  <c r="Z73" i="7"/>
  <c r="Z74" i="7"/>
  <c r="Z75" i="7"/>
  <c r="Z76" i="7"/>
  <c r="Z77" i="7"/>
  <c r="Y73" i="7"/>
  <c r="Y74" i="7"/>
  <c r="Y75" i="7"/>
  <c r="Y76" i="7"/>
  <c r="Y77" i="7"/>
  <c r="P73" i="7"/>
  <c r="P74" i="7"/>
  <c r="P75" i="7"/>
  <c r="P76" i="7"/>
  <c r="P77"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G73" i="7"/>
  <c r="H73" i="7"/>
  <c r="J73" i="7"/>
  <c r="K73" i="7"/>
  <c r="L73" i="7"/>
  <c r="N73" i="7"/>
  <c r="G74" i="7"/>
  <c r="H74" i="7"/>
  <c r="J74" i="7"/>
  <c r="K74" i="7"/>
  <c r="L74" i="7"/>
  <c r="N74" i="7"/>
  <c r="G75" i="7"/>
  <c r="H75" i="7"/>
  <c r="J75" i="7"/>
  <c r="K75" i="7"/>
  <c r="L75" i="7"/>
  <c r="N75" i="7"/>
  <c r="G76" i="7"/>
  <c r="H76" i="7"/>
  <c r="J76" i="7"/>
  <c r="K76" i="7"/>
  <c r="L76" i="7"/>
  <c r="N76" i="7"/>
  <c r="G77" i="7"/>
  <c r="H77" i="7"/>
  <c r="J77" i="7"/>
  <c r="K77" i="7"/>
  <c r="L77" i="7"/>
  <c r="N77" i="7"/>
  <c r="Z438" i="7"/>
  <c r="Z439" i="7"/>
  <c r="Z440" i="7"/>
  <c r="Z441" i="7"/>
  <c r="Z442" i="7"/>
  <c r="Z443" i="7"/>
  <c r="Z444" i="7"/>
  <c r="Z445" i="7"/>
  <c r="Z446" i="7"/>
  <c r="Z447" i="7"/>
  <c r="Z448" i="7"/>
  <c r="Z449" i="7"/>
  <c r="Z450" i="7"/>
  <c r="Z451" i="7"/>
  <c r="Z452" i="7"/>
  <c r="Z453" i="7"/>
  <c r="Z454" i="7"/>
  <c r="Z455" i="7"/>
  <c r="Z456" i="7"/>
  <c r="Z457" i="7"/>
  <c r="Z458" i="7"/>
  <c r="Z459" i="7"/>
  <c r="Z460" i="7"/>
  <c r="Z461" i="7"/>
  <c r="Z462" i="7"/>
  <c r="Z463" i="7"/>
  <c r="Z464" i="7"/>
  <c r="Z465" i="7"/>
  <c r="Z466" i="7"/>
  <c r="Z467" i="7"/>
  <c r="Z468" i="7"/>
  <c r="Z469" i="7"/>
  <c r="Z470" i="7"/>
  <c r="Z471" i="7"/>
  <c r="Z472" i="7"/>
  <c r="Z473" i="7"/>
  <c r="Z474" i="7"/>
  <c r="Z475" i="7"/>
  <c r="Z476" i="7"/>
  <c r="Z477" i="7"/>
  <c r="Z478" i="7"/>
  <c r="Z479" i="7"/>
  <c r="Z480" i="7"/>
  <c r="Z481" i="7"/>
  <c r="Z482" i="7"/>
  <c r="Z483" i="7"/>
  <c r="Z484" i="7"/>
  <c r="Z485" i="7"/>
  <c r="Z486" i="7"/>
  <c r="Z487" i="7"/>
  <c r="Z488" i="7"/>
  <c r="Z489" i="7"/>
  <c r="Z490" i="7"/>
  <c r="Z491" i="7"/>
  <c r="Z492" i="7"/>
  <c r="Z493" i="7"/>
  <c r="Z494" i="7"/>
  <c r="Z495" i="7"/>
  <c r="Z496" i="7"/>
  <c r="Z497" i="7"/>
  <c r="Z498" i="7"/>
  <c r="Z499" i="7"/>
  <c r="Z500" i="7"/>
  <c r="Z501" i="7"/>
  <c r="Z502" i="7"/>
  <c r="Z503" i="7"/>
  <c r="Z504" i="7"/>
  <c r="Z505" i="7"/>
  <c r="Z506" i="7"/>
  <c r="Z507" i="7"/>
  <c r="Z508" i="7"/>
  <c r="Z509" i="7"/>
  <c r="Z510" i="7"/>
  <c r="Z511" i="7"/>
  <c r="Z512" i="7"/>
  <c r="Z513" i="7"/>
  <c r="Z514" i="7"/>
  <c r="Z515" i="7"/>
  <c r="Z516" i="7"/>
  <c r="Z517" i="7"/>
  <c r="Z518" i="7"/>
  <c r="Z519" i="7"/>
  <c r="Z520" i="7"/>
  <c r="Z521" i="7"/>
  <c r="Z522" i="7"/>
  <c r="Z523" i="7"/>
  <c r="Z524" i="7"/>
  <c r="Z525" i="7"/>
  <c r="Z526" i="7"/>
  <c r="Z527" i="7"/>
  <c r="Z528" i="7"/>
  <c r="Z529" i="7"/>
  <c r="Z530" i="7"/>
  <c r="Z531" i="7"/>
  <c r="Z532" i="7"/>
  <c r="Z533" i="7"/>
  <c r="Z534" i="7"/>
  <c r="Z535" i="7"/>
  <c r="Z536" i="7"/>
  <c r="Z537" i="7"/>
  <c r="Z538" i="7"/>
  <c r="Z539" i="7"/>
  <c r="Z540" i="7"/>
  <c r="Z541" i="7"/>
  <c r="Z542" i="7"/>
  <c r="Z543" i="7"/>
  <c r="Z544" i="7"/>
  <c r="Z545" i="7"/>
  <c r="Z546" i="7"/>
  <c r="Z547" i="7"/>
  <c r="Z548" i="7"/>
  <c r="Z549" i="7"/>
  <c r="Z550" i="7"/>
  <c r="Z551" i="7"/>
  <c r="Z552" i="7"/>
  <c r="Z553" i="7"/>
  <c r="Z554" i="7"/>
  <c r="Z555" i="7"/>
  <c r="Z556" i="7"/>
  <c r="Z557" i="7"/>
  <c r="Z558" i="7"/>
  <c r="Z559" i="7"/>
  <c r="Z560" i="7"/>
  <c r="Z561" i="7"/>
  <c r="Z562" i="7"/>
  <c r="Z563" i="7"/>
  <c r="Z564" i="7"/>
  <c r="Z565" i="7"/>
  <c r="Z566" i="7"/>
  <c r="Z567" i="7"/>
  <c r="Z568" i="7"/>
  <c r="Z569" i="7"/>
  <c r="Z570" i="7"/>
  <c r="Z571" i="7"/>
  <c r="Z572" i="7"/>
  <c r="Z573" i="7"/>
  <c r="Z574" i="7"/>
  <c r="Z575" i="7"/>
  <c r="Z576" i="7"/>
  <c r="Z577" i="7"/>
  <c r="Z578" i="7"/>
  <c r="Z579" i="7"/>
  <c r="Z580" i="7"/>
  <c r="Z581" i="7"/>
  <c r="Z582" i="7"/>
  <c r="Z583" i="7"/>
  <c r="Z584" i="7"/>
  <c r="Z585" i="7"/>
  <c r="Z586" i="7"/>
  <c r="Z587" i="7"/>
  <c r="Z588" i="7"/>
  <c r="Z589" i="7"/>
  <c r="Z590" i="7"/>
  <c r="Z591" i="7"/>
  <c r="Z592" i="7"/>
  <c r="Z593" i="7"/>
  <c r="Z594" i="7"/>
  <c r="Z595" i="7"/>
  <c r="Z596" i="7"/>
  <c r="Z597" i="7"/>
  <c r="Z598" i="7"/>
  <c r="Z599" i="7"/>
  <c r="Z600" i="7"/>
  <c r="Z601" i="7"/>
  <c r="Z602" i="7"/>
  <c r="Z603" i="7"/>
  <c r="Z604" i="7"/>
  <c r="Z605" i="7"/>
  <c r="Z606" i="7"/>
  <c r="Z607" i="7"/>
  <c r="Z608" i="7"/>
  <c r="Z609" i="7"/>
  <c r="Z610" i="7"/>
  <c r="Z611" i="7"/>
  <c r="Z612" i="7"/>
  <c r="Z613" i="7"/>
  <c r="Z614" i="7"/>
  <c r="Z615" i="7"/>
  <c r="Z616" i="7"/>
  <c r="Z617" i="7"/>
  <c r="Z618" i="7"/>
  <c r="Z619" i="7"/>
  <c r="Z620" i="7"/>
  <c r="Z621" i="7"/>
  <c r="Z622" i="7"/>
  <c r="Z623" i="7"/>
  <c r="Z624" i="7"/>
  <c r="Z625" i="7"/>
  <c r="Z626" i="7"/>
  <c r="Z627" i="7"/>
  <c r="Z628" i="7"/>
  <c r="Z629" i="7"/>
  <c r="Z630" i="7"/>
  <c r="Z631" i="7"/>
  <c r="Z632" i="7"/>
  <c r="Z633" i="7"/>
  <c r="Z634" i="7"/>
  <c r="Z635" i="7"/>
  <c r="Z636" i="7"/>
  <c r="Z637" i="7"/>
  <c r="Z638" i="7"/>
  <c r="Z639" i="7"/>
  <c r="Z640" i="7"/>
  <c r="Z641" i="7"/>
  <c r="Z642" i="7"/>
  <c r="Z643" i="7"/>
  <c r="Z644" i="7"/>
  <c r="Z645" i="7"/>
  <c r="Z646" i="7"/>
  <c r="Z647" i="7"/>
  <c r="Z648" i="7"/>
  <c r="Z649" i="7"/>
  <c r="Z650" i="7"/>
  <c r="Y438" i="7"/>
  <c r="Y439" i="7"/>
  <c r="Y440" i="7"/>
  <c r="Y441" i="7"/>
  <c r="Y442" i="7"/>
  <c r="Y443" i="7"/>
  <c r="Y444" i="7"/>
  <c r="Y445" i="7"/>
  <c r="Y446" i="7"/>
  <c r="Y447" i="7"/>
  <c r="Y448" i="7"/>
  <c r="Y449" i="7"/>
  <c r="Y450" i="7"/>
  <c r="Y451" i="7"/>
  <c r="Y452" i="7"/>
  <c r="Y453" i="7"/>
  <c r="Y454" i="7"/>
  <c r="Y455" i="7"/>
  <c r="Y456" i="7"/>
  <c r="Y457" i="7"/>
  <c r="Y458" i="7"/>
  <c r="Y459" i="7"/>
  <c r="Y460" i="7"/>
  <c r="Y461" i="7"/>
  <c r="Y462" i="7"/>
  <c r="Y463" i="7"/>
  <c r="Y464" i="7"/>
  <c r="Y465" i="7"/>
  <c r="Y466" i="7"/>
  <c r="Y467" i="7"/>
  <c r="Y468" i="7"/>
  <c r="Y469" i="7"/>
  <c r="Y470" i="7"/>
  <c r="Y471" i="7"/>
  <c r="Y472" i="7"/>
  <c r="Y473" i="7"/>
  <c r="Y474" i="7"/>
  <c r="Y475" i="7"/>
  <c r="Y476" i="7"/>
  <c r="Y477" i="7"/>
  <c r="Y478" i="7"/>
  <c r="Y479" i="7"/>
  <c r="Y480" i="7"/>
  <c r="Y481" i="7"/>
  <c r="Y482" i="7"/>
  <c r="Y483" i="7"/>
  <c r="Y484" i="7"/>
  <c r="Y485" i="7"/>
  <c r="Y486" i="7"/>
  <c r="Y487" i="7"/>
  <c r="Y488" i="7"/>
  <c r="Y489" i="7"/>
  <c r="Y490" i="7"/>
  <c r="Y491" i="7"/>
  <c r="Y492" i="7"/>
  <c r="Y493" i="7"/>
  <c r="Y494" i="7"/>
  <c r="Y495" i="7"/>
  <c r="Y496" i="7"/>
  <c r="Y497" i="7"/>
  <c r="Y498" i="7"/>
  <c r="Y499" i="7"/>
  <c r="Y500" i="7"/>
  <c r="Y501" i="7"/>
  <c r="Y502" i="7"/>
  <c r="Y503" i="7"/>
  <c r="Y504" i="7"/>
  <c r="Y505" i="7"/>
  <c r="Y506" i="7"/>
  <c r="Y507" i="7"/>
  <c r="Y508" i="7"/>
  <c r="Y509" i="7"/>
  <c r="Y510" i="7"/>
  <c r="Y511" i="7"/>
  <c r="Y512" i="7"/>
  <c r="Y513" i="7"/>
  <c r="Y514" i="7"/>
  <c r="Y515" i="7"/>
  <c r="Y516" i="7"/>
  <c r="Y517" i="7"/>
  <c r="Y518" i="7"/>
  <c r="Y519" i="7"/>
  <c r="Y520" i="7"/>
  <c r="Y521" i="7"/>
  <c r="Y522" i="7"/>
  <c r="Y523" i="7"/>
  <c r="Y524" i="7"/>
  <c r="Y525" i="7"/>
  <c r="Y526" i="7"/>
  <c r="Y527" i="7"/>
  <c r="Y528" i="7"/>
  <c r="Y529" i="7"/>
  <c r="Y530" i="7"/>
  <c r="Y531" i="7"/>
  <c r="Y532" i="7"/>
  <c r="Y533" i="7"/>
  <c r="Y534" i="7"/>
  <c r="Y535" i="7"/>
  <c r="Y536" i="7"/>
  <c r="Y537" i="7"/>
  <c r="Y538" i="7"/>
  <c r="Y539" i="7"/>
  <c r="Y540" i="7"/>
  <c r="Y541" i="7"/>
  <c r="Y542" i="7"/>
  <c r="Y543" i="7"/>
  <c r="Y544" i="7"/>
  <c r="Y545" i="7"/>
  <c r="Y546" i="7"/>
  <c r="Y547" i="7"/>
  <c r="Y548" i="7"/>
  <c r="Y549" i="7"/>
  <c r="Y550" i="7"/>
  <c r="Y551" i="7"/>
  <c r="Y552" i="7"/>
  <c r="Y553" i="7"/>
  <c r="Y554" i="7"/>
  <c r="Y555" i="7"/>
  <c r="Y556" i="7"/>
  <c r="Y557" i="7"/>
  <c r="Y558" i="7"/>
  <c r="Y559" i="7"/>
  <c r="Y560" i="7"/>
  <c r="Y561" i="7"/>
  <c r="Y562" i="7"/>
  <c r="Y563" i="7"/>
  <c r="Y564" i="7"/>
  <c r="Y565" i="7"/>
  <c r="Y566" i="7"/>
  <c r="Y567" i="7"/>
  <c r="Y568" i="7"/>
  <c r="Y569" i="7"/>
  <c r="Y570" i="7"/>
  <c r="Y571" i="7"/>
  <c r="Y572" i="7"/>
  <c r="Y573" i="7"/>
  <c r="Y574" i="7"/>
  <c r="Y575" i="7"/>
  <c r="Y576" i="7"/>
  <c r="Y577" i="7"/>
  <c r="Y578" i="7"/>
  <c r="Y579" i="7"/>
  <c r="Y580" i="7"/>
  <c r="Y581" i="7"/>
  <c r="Y582" i="7"/>
  <c r="Y583" i="7"/>
  <c r="Y584" i="7"/>
  <c r="Y585" i="7"/>
  <c r="Y586" i="7"/>
  <c r="Y587" i="7"/>
  <c r="Y588" i="7"/>
  <c r="Y589" i="7"/>
  <c r="Y590" i="7"/>
  <c r="Y591" i="7"/>
  <c r="Y592" i="7"/>
  <c r="Y593" i="7"/>
  <c r="Y594" i="7"/>
  <c r="Y595" i="7"/>
  <c r="Y596" i="7"/>
  <c r="Y597" i="7"/>
  <c r="Y598" i="7"/>
  <c r="Y599" i="7"/>
  <c r="Y600" i="7"/>
  <c r="Y601" i="7"/>
  <c r="Y602" i="7"/>
  <c r="Y603" i="7"/>
  <c r="Y604" i="7"/>
  <c r="Y605" i="7"/>
  <c r="Y606" i="7"/>
  <c r="Y607" i="7"/>
  <c r="Y608" i="7"/>
  <c r="Y609" i="7"/>
  <c r="Y610" i="7"/>
  <c r="Y611" i="7"/>
  <c r="Y612" i="7"/>
  <c r="Y613" i="7"/>
  <c r="Y614" i="7"/>
  <c r="Y615" i="7"/>
  <c r="Y616" i="7"/>
  <c r="Y617" i="7"/>
  <c r="Y618" i="7"/>
  <c r="Y619" i="7"/>
  <c r="Y620" i="7"/>
  <c r="Y621" i="7"/>
  <c r="Y622" i="7"/>
  <c r="Y623" i="7"/>
  <c r="Y624" i="7"/>
  <c r="Y625" i="7"/>
  <c r="Y626" i="7"/>
  <c r="Y627" i="7"/>
  <c r="Y628" i="7"/>
  <c r="Y629" i="7"/>
  <c r="Y630" i="7"/>
  <c r="Y631" i="7"/>
  <c r="Y632" i="7"/>
  <c r="Y633" i="7"/>
  <c r="Y634" i="7"/>
  <c r="Y635" i="7"/>
  <c r="Y636" i="7"/>
  <c r="Y637" i="7"/>
  <c r="Y638" i="7"/>
  <c r="Y639" i="7"/>
  <c r="Y640" i="7"/>
  <c r="Y641" i="7"/>
  <c r="Y642" i="7"/>
  <c r="Y643" i="7"/>
  <c r="Y644" i="7"/>
  <c r="Y645" i="7"/>
  <c r="Y646" i="7"/>
  <c r="Y647" i="7"/>
  <c r="Y648" i="7"/>
  <c r="Y649" i="7"/>
  <c r="Y650"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T645" i="7" s="1"/>
  <c r="P646" i="7"/>
  <c r="T646" i="7" s="1"/>
  <c r="P647" i="7"/>
  <c r="T647" i="7" s="1"/>
  <c r="P648" i="7"/>
  <c r="P649" i="7"/>
  <c r="P650" i="7"/>
  <c r="T650" i="7" s="1"/>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3"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T433" i="7" s="1"/>
  <c r="P434" i="7"/>
  <c r="P435" i="7"/>
  <c r="P436" i="7"/>
  <c r="P437" i="7"/>
  <c r="Z225" i="7"/>
  <c r="Z226" i="7"/>
  <c r="Z227" i="7"/>
  <c r="Z228" i="7"/>
  <c r="Z229" i="7"/>
  <c r="Z230" i="7"/>
  <c r="Z231" i="7"/>
  <c r="Z232" i="7"/>
  <c r="Z233" i="7"/>
  <c r="Z234" i="7"/>
  <c r="Z235" i="7"/>
  <c r="Z236" i="7"/>
  <c r="Z237" i="7"/>
  <c r="Z238" i="7"/>
  <c r="Z239" i="7"/>
  <c r="Z240" i="7"/>
  <c r="Z241" i="7"/>
  <c r="Z242" i="7"/>
  <c r="Z243" i="7"/>
  <c r="Z244" i="7"/>
  <c r="Z245" i="7"/>
  <c r="Z246" i="7"/>
  <c r="Z247" i="7"/>
  <c r="Z248" i="7"/>
  <c r="Z249" i="7"/>
  <c r="Z250" i="7"/>
  <c r="Z251" i="7"/>
  <c r="Z252" i="7"/>
  <c r="Z253" i="7"/>
  <c r="Z254" i="7"/>
  <c r="Z255" i="7"/>
  <c r="Z256" i="7"/>
  <c r="Z257" i="7"/>
  <c r="Z258" i="7"/>
  <c r="Z259" i="7"/>
  <c r="Z260" i="7"/>
  <c r="Z261" i="7"/>
  <c r="Z262" i="7"/>
  <c r="Z263" i="7"/>
  <c r="Z264" i="7"/>
  <c r="Z265" i="7"/>
  <c r="Z266" i="7"/>
  <c r="Z267" i="7"/>
  <c r="Z268" i="7"/>
  <c r="Z269" i="7"/>
  <c r="Z270" i="7"/>
  <c r="Z271" i="7"/>
  <c r="Z272" i="7"/>
  <c r="Z273" i="7"/>
  <c r="Z274" i="7"/>
  <c r="Z275" i="7"/>
  <c r="Z276" i="7"/>
  <c r="Z277" i="7"/>
  <c r="Z278" i="7"/>
  <c r="Z279" i="7"/>
  <c r="Z280" i="7"/>
  <c r="Z281" i="7"/>
  <c r="Z282" i="7"/>
  <c r="Z283" i="7"/>
  <c r="Z284" i="7"/>
  <c r="Z285" i="7"/>
  <c r="Z286" i="7"/>
  <c r="Z287" i="7"/>
  <c r="Z288" i="7"/>
  <c r="Z289" i="7"/>
  <c r="Z290" i="7"/>
  <c r="Z291" i="7"/>
  <c r="Z292" i="7"/>
  <c r="Z293" i="7"/>
  <c r="Z294" i="7"/>
  <c r="Z295" i="7"/>
  <c r="Z296" i="7"/>
  <c r="Z297" i="7"/>
  <c r="Z298" i="7"/>
  <c r="Z299" i="7"/>
  <c r="Z300" i="7"/>
  <c r="Z301" i="7"/>
  <c r="Z302" i="7"/>
  <c r="Z303" i="7"/>
  <c r="Z304" i="7"/>
  <c r="Z305" i="7"/>
  <c r="Z306" i="7"/>
  <c r="Z307" i="7"/>
  <c r="Z308" i="7"/>
  <c r="Z309" i="7"/>
  <c r="Z310" i="7"/>
  <c r="Z311" i="7"/>
  <c r="Z312" i="7"/>
  <c r="Z313" i="7"/>
  <c r="Z314" i="7"/>
  <c r="Z315" i="7"/>
  <c r="Z316" i="7"/>
  <c r="Z317" i="7"/>
  <c r="Z318" i="7"/>
  <c r="Z319" i="7"/>
  <c r="Z320" i="7"/>
  <c r="Z321" i="7"/>
  <c r="Z322" i="7"/>
  <c r="Z323" i="7"/>
  <c r="Z324" i="7"/>
  <c r="Z325" i="7"/>
  <c r="Z326" i="7"/>
  <c r="Z327" i="7"/>
  <c r="Z328" i="7"/>
  <c r="Z329" i="7"/>
  <c r="Z330" i="7"/>
  <c r="Z331" i="7"/>
  <c r="Z332" i="7"/>
  <c r="Z333" i="7"/>
  <c r="Z334" i="7"/>
  <c r="Z335" i="7"/>
  <c r="Z336" i="7"/>
  <c r="Z337" i="7"/>
  <c r="Z338" i="7"/>
  <c r="Z339" i="7"/>
  <c r="Z340" i="7"/>
  <c r="Z341" i="7"/>
  <c r="Z342" i="7"/>
  <c r="Z343" i="7"/>
  <c r="Z344" i="7"/>
  <c r="Z345" i="7"/>
  <c r="Z346" i="7"/>
  <c r="Z347" i="7"/>
  <c r="Z348" i="7"/>
  <c r="Z349" i="7"/>
  <c r="Z350" i="7"/>
  <c r="Z351" i="7"/>
  <c r="Z352" i="7"/>
  <c r="Z353" i="7"/>
  <c r="Z354" i="7"/>
  <c r="Z355" i="7"/>
  <c r="Z356" i="7"/>
  <c r="Z357" i="7"/>
  <c r="Z358" i="7"/>
  <c r="Z359" i="7"/>
  <c r="Z360" i="7"/>
  <c r="Z361" i="7"/>
  <c r="Z362" i="7"/>
  <c r="Z363" i="7"/>
  <c r="Z364" i="7"/>
  <c r="Z365" i="7"/>
  <c r="Z366" i="7"/>
  <c r="Z367" i="7"/>
  <c r="Z368" i="7"/>
  <c r="Z369" i="7"/>
  <c r="Z370" i="7"/>
  <c r="Z371" i="7"/>
  <c r="Z372" i="7"/>
  <c r="Z373" i="7"/>
  <c r="Z374" i="7"/>
  <c r="Z375" i="7"/>
  <c r="Z376" i="7"/>
  <c r="Z377" i="7"/>
  <c r="Z378" i="7"/>
  <c r="Z379" i="7"/>
  <c r="Z380" i="7"/>
  <c r="Z381" i="7"/>
  <c r="Z382" i="7"/>
  <c r="Z383" i="7"/>
  <c r="Z384" i="7"/>
  <c r="Z385" i="7"/>
  <c r="Z386" i="7"/>
  <c r="Z387" i="7"/>
  <c r="Z388" i="7"/>
  <c r="Z389" i="7"/>
  <c r="Z390" i="7"/>
  <c r="Z391" i="7"/>
  <c r="Z392" i="7"/>
  <c r="Z393" i="7"/>
  <c r="Z394" i="7"/>
  <c r="Z395" i="7"/>
  <c r="Z396" i="7"/>
  <c r="Z397" i="7"/>
  <c r="Z398" i="7"/>
  <c r="Z399" i="7"/>
  <c r="Z400" i="7"/>
  <c r="Z401" i="7"/>
  <c r="Z402" i="7"/>
  <c r="Z403" i="7"/>
  <c r="Z404" i="7"/>
  <c r="Z405" i="7"/>
  <c r="Z406" i="7"/>
  <c r="Z407" i="7"/>
  <c r="Z408" i="7"/>
  <c r="Z409" i="7"/>
  <c r="Z410" i="7"/>
  <c r="Z411" i="7"/>
  <c r="Z412" i="7"/>
  <c r="Z413" i="7"/>
  <c r="Z414" i="7"/>
  <c r="Z415" i="7"/>
  <c r="Z416" i="7"/>
  <c r="Z417" i="7"/>
  <c r="Z418" i="7"/>
  <c r="Z419" i="7"/>
  <c r="Z420" i="7"/>
  <c r="Z421" i="7"/>
  <c r="Z422" i="7"/>
  <c r="Z423" i="7"/>
  <c r="Z424" i="7"/>
  <c r="Z425" i="7"/>
  <c r="Z426" i="7"/>
  <c r="Z427" i="7"/>
  <c r="Z428" i="7"/>
  <c r="Z429" i="7"/>
  <c r="Z430" i="7"/>
  <c r="Z431" i="7"/>
  <c r="Z432" i="7"/>
  <c r="Z433" i="7"/>
  <c r="Z434" i="7"/>
  <c r="Z435" i="7"/>
  <c r="Z436" i="7"/>
  <c r="Z437"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338" i="7"/>
  <c r="Y339" i="7"/>
  <c r="Y340" i="7"/>
  <c r="Y341" i="7"/>
  <c r="Y342" i="7"/>
  <c r="Y343" i="7"/>
  <c r="Y344" i="7"/>
  <c r="Y345" i="7"/>
  <c r="Y346" i="7"/>
  <c r="Y347" i="7"/>
  <c r="Y348" i="7"/>
  <c r="Y349" i="7"/>
  <c r="Y350" i="7"/>
  <c r="Y351" i="7"/>
  <c r="Y352" i="7"/>
  <c r="Y353" i="7"/>
  <c r="Y354" i="7"/>
  <c r="Y355" i="7"/>
  <c r="Y356" i="7"/>
  <c r="Y357" i="7"/>
  <c r="Y358" i="7"/>
  <c r="Y359" i="7"/>
  <c r="Y360" i="7"/>
  <c r="Y361" i="7"/>
  <c r="Y362" i="7"/>
  <c r="Y363" i="7"/>
  <c r="Y364" i="7"/>
  <c r="Y365" i="7"/>
  <c r="Y366" i="7"/>
  <c r="Y367" i="7"/>
  <c r="Y368" i="7"/>
  <c r="Y369" i="7"/>
  <c r="Y370" i="7"/>
  <c r="Y371" i="7"/>
  <c r="Y372" i="7"/>
  <c r="Y373" i="7"/>
  <c r="Y374" i="7"/>
  <c r="Y375" i="7"/>
  <c r="Y376" i="7"/>
  <c r="Y377" i="7"/>
  <c r="Y378" i="7"/>
  <c r="Y379" i="7"/>
  <c r="Y380" i="7"/>
  <c r="Y381" i="7"/>
  <c r="Y382" i="7"/>
  <c r="Y383" i="7"/>
  <c r="Y384" i="7"/>
  <c r="Y385" i="7"/>
  <c r="Y386" i="7"/>
  <c r="Y387" i="7"/>
  <c r="Y388" i="7"/>
  <c r="Y389" i="7"/>
  <c r="Y390" i="7"/>
  <c r="Y391" i="7"/>
  <c r="Y392" i="7"/>
  <c r="Y393" i="7"/>
  <c r="Y394" i="7"/>
  <c r="Y395" i="7"/>
  <c r="Y396" i="7"/>
  <c r="Y397" i="7"/>
  <c r="Y398" i="7"/>
  <c r="Y399" i="7"/>
  <c r="Y400" i="7"/>
  <c r="Y401" i="7"/>
  <c r="Y402" i="7"/>
  <c r="Y403" i="7"/>
  <c r="Y404" i="7"/>
  <c r="Y405" i="7"/>
  <c r="Y406" i="7"/>
  <c r="Y407" i="7"/>
  <c r="Y408" i="7"/>
  <c r="Y409" i="7"/>
  <c r="Y410" i="7"/>
  <c r="Y411" i="7"/>
  <c r="Y412" i="7"/>
  <c r="Y413" i="7"/>
  <c r="Y414" i="7"/>
  <c r="Y415" i="7"/>
  <c r="Y416" i="7"/>
  <c r="Y417" i="7"/>
  <c r="Y418" i="7"/>
  <c r="Y419" i="7"/>
  <c r="Y420" i="7"/>
  <c r="Y421" i="7"/>
  <c r="Y422" i="7"/>
  <c r="Y423" i="7"/>
  <c r="Y424" i="7"/>
  <c r="Y425" i="7"/>
  <c r="Y426" i="7"/>
  <c r="Y427" i="7"/>
  <c r="Y428" i="7"/>
  <c r="Y429" i="7"/>
  <c r="Y430" i="7"/>
  <c r="Y431" i="7"/>
  <c r="Y432" i="7"/>
  <c r="Y433" i="7"/>
  <c r="Y434" i="7"/>
  <c r="Y435" i="7"/>
  <c r="Y436" i="7"/>
  <c r="Y437"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3" i="7"/>
  <c r="Z80" i="7"/>
  <c r="Z81" i="7"/>
  <c r="Z82" i="7"/>
  <c r="Z83" i="7"/>
  <c r="Z84" i="7"/>
  <c r="Z85" i="7"/>
  <c r="Z86" i="7"/>
  <c r="Z87" i="7"/>
  <c r="Z88" i="7"/>
  <c r="Z89" i="7"/>
  <c r="Z90" i="7"/>
  <c r="Z91" i="7"/>
  <c r="Z92" i="7"/>
  <c r="Z93" i="7"/>
  <c r="Z94" i="7"/>
  <c r="Z95" i="7"/>
  <c r="Z96" i="7"/>
  <c r="Z97" i="7"/>
  <c r="Z98" i="7"/>
  <c r="Z99" i="7"/>
  <c r="Z100" i="7"/>
  <c r="Z101" i="7"/>
  <c r="Z102" i="7"/>
  <c r="Z103" i="7"/>
  <c r="Z104" i="7"/>
  <c r="Z105" i="7"/>
  <c r="Z106" i="7"/>
  <c r="Z107" i="7"/>
  <c r="Z108" i="7"/>
  <c r="Z109" i="7"/>
  <c r="Z110" i="7"/>
  <c r="Z111" i="7"/>
  <c r="Z112" i="7"/>
  <c r="Z113" i="7"/>
  <c r="Z114" i="7"/>
  <c r="Z115" i="7"/>
  <c r="Z116" i="7"/>
  <c r="Z117" i="7"/>
  <c r="Z118" i="7"/>
  <c r="Z119" i="7"/>
  <c r="Z120" i="7"/>
  <c r="Z121" i="7"/>
  <c r="Z122" i="7"/>
  <c r="Z123" i="7"/>
  <c r="Z124" i="7"/>
  <c r="Z125" i="7"/>
  <c r="Z126" i="7"/>
  <c r="Z127" i="7"/>
  <c r="Z128" i="7"/>
  <c r="Z129" i="7"/>
  <c r="Z130" i="7"/>
  <c r="Z131" i="7"/>
  <c r="Z132" i="7"/>
  <c r="Z133" i="7"/>
  <c r="Z134" i="7"/>
  <c r="Z135" i="7"/>
  <c r="Z136" i="7"/>
  <c r="Z137" i="7"/>
  <c r="Z138" i="7"/>
  <c r="Z139" i="7"/>
  <c r="Z140" i="7"/>
  <c r="Z141" i="7"/>
  <c r="Z142" i="7"/>
  <c r="Z143" i="7"/>
  <c r="Z144" i="7"/>
  <c r="Z145" i="7"/>
  <c r="Z146" i="7"/>
  <c r="Z147" i="7"/>
  <c r="Z148" i="7"/>
  <c r="Z149" i="7"/>
  <c r="Z150" i="7"/>
  <c r="Z151" i="7"/>
  <c r="Z152" i="7"/>
  <c r="Z153" i="7"/>
  <c r="Z154" i="7"/>
  <c r="Z155" i="7"/>
  <c r="Z156" i="7"/>
  <c r="Z157" i="7"/>
  <c r="Z158" i="7"/>
  <c r="Z159" i="7"/>
  <c r="Z160" i="7"/>
  <c r="Z161" i="7"/>
  <c r="Z162" i="7"/>
  <c r="Z163" i="7"/>
  <c r="Z164" i="7"/>
  <c r="Z165" i="7"/>
  <c r="Z166" i="7"/>
  <c r="Z167" i="7"/>
  <c r="Z168" i="7"/>
  <c r="Z169" i="7"/>
  <c r="Z170" i="7"/>
  <c r="Z171" i="7"/>
  <c r="Z172" i="7"/>
  <c r="Z173" i="7"/>
  <c r="Z174" i="7"/>
  <c r="Z175" i="7"/>
  <c r="Z176" i="7"/>
  <c r="Z177" i="7"/>
  <c r="Z178" i="7"/>
  <c r="Z179" i="7"/>
  <c r="Z180" i="7"/>
  <c r="Z181" i="7"/>
  <c r="Z182" i="7"/>
  <c r="Z183" i="7"/>
  <c r="Z184" i="7"/>
  <c r="Z185" i="7"/>
  <c r="Z186" i="7"/>
  <c r="Z187" i="7"/>
  <c r="Z188" i="7"/>
  <c r="Z189" i="7"/>
  <c r="Z190" i="7"/>
  <c r="Z191" i="7"/>
  <c r="Z192" i="7"/>
  <c r="Z193" i="7"/>
  <c r="Z194" i="7"/>
  <c r="Z195" i="7"/>
  <c r="Z196" i="7"/>
  <c r="Z197" i="7"/>
  <c r="Z198" i="7"/>
  <c r="Z199" i="7"/>
  <c r="Z200" i="7"/>
  <c r="Z201" i="7"/>
  <c r="Z202" i="7"/>
  <c r="Z203" i="7"/>
  <c r="Z204" i="7"/>
  <c r="Z205" i="7"/>
  <c r="Z206" i="7"/>
  <c r="Z207" i="7"/>
  <c r="Z208" i="7"/>
  <c r="Z209" i="7"/>
  <c r="Z210" i="7"/>
  <c r="Z211" i="7"/>
  <c r="Z212" i="7"/>
  <c r="Z213" i="7"/>
  <c r="Z214" i="7"/>
  <c r="Z215" i="7"/>
  <c r="Z216" i="7"/>
  <c r="Z217" i="7"/>
  <c r="Z218" i="7"/>
  <c r="Z219" i="7"/>
  <c r="Z79"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O208" i="7" s="1"/>
  <c r="Y209" i="7"/>
  <c r="O209" i="7" s="1"/>
  <c r="Y210" i="7"/>
  <c r="Y211" i="7"/>
  <c r="Y212" i="7"/>
  <c r="Y213" i="7"/>
  <c r="Y214" i="7"/>
  <c r="Y215" i="7"/>
  <c r="Y216" i="7"/>
  <c r="Y217" i="7"/>
  <c r="Y218" i="7"/>
  <c r="Y219"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AG220" i="7" s="1"/>
  <c r="Y53" i="7"/>
  <c r="Y54" i="7"/>
  <c r="Y55" i="7"/>
  <c r="Y56" i="7"/>
  <c r="Y57" i="7"/>
  <c r="Y58" i="7"/>
  <c r="Y59" i="7"/>
  <c r="Y60" i="7"/>
  <c r="Y61" i="7"/>
  <c r="Y62" i="7"/>
  <c r="Y63" i="7"/>
  <c r="Y64" i="7"/>
  <c r="Y65" i="7"/>
  <c r="Y66" i="7"/>
  <c r="Y67" i="7"/>
  <c r="Y68" i="7"/>
  <c r="Y69" i="7"/>
  <c r="Y70" i="7"/>
  <c r="Y71" i="7"/>
  <c r="Y72"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3" i="7"/>
  <c r="P4" i="7"/>
  <c r="P5" i="7"/>
  <c r="P6" i="7"/>
  <c r="P7" i="7"/>
  <c r="P8" i="7"/>
  <c r="P9" i="7"/>
  <c r="P10" i="7"/>
  <c r="P11" i="7"/>
  <c r="P12" i="7"/>
  <c r="P13" i="7"/>
  <c r="P14" i="7"/>
  <c r="P15" i="7"/>
  <c r="P16" i="7"/>
  <c r="P2" i="7"/>
  <c r="G62" i="7"/>
  <c r="G63" i="7"/>
  <c r="G64" i="7"/>
  <c r="G65" i="7"/>
  <c r="G66" i="7"/>
  <c r="G67" i="7"/>
  <c r="G68" i="7"/>
  <c r="G69" i="7"/>
  <c r="G70" i="7"/>
  <c r="G71" i="7"/>
  <c r="G72" i="7"/>
  <c r="H62" i="7"/>
  <c r="H63" i="7"/>
  <c r="H64" i="7"/>
  <c r="H65" i="7"/>
  <c r="H66" i="7"/>
  <c r="H67" i="7"/>
  <c r="H68" i="7"/>
  <c r="H69" i="7"/>
  <c r="H70" i="7"/>
  <c r="H71" i="7"/>
  <c r="H72" i="7"/>
  <c r="J62" i="7"/>
  <c r="J63" i="7"/>
  <c r="J64" i="7"/>
  <c r="J65" i="7"/>
  <c r="J66" i="7"/>
  <c r="J67" i="7"/>
  <c r="J68" i="7"/>
  <c r="J69" i="7"/>
  <c r="J70" i="7"/>
  <c r="J71" i="7"/>
  <c r="J72" i="7"/>
  <c r="K62" i="7"/>
  <c r="K63" i="7"/>
  <c r="K64" i="7"/>
  <c r="K65" i="7"/>
  <c r="K66" i="7"/>
  <c r="K67" i="7"/>
  <c r="K68" i="7"/>
  <c r="K69" i="7"/>
  <c r="K70" i="7"/>
  <c r="K71" i="7"/>
  <c r="K72" i="7"/>
  <c r="L62" i="7"/>
  <c r="L63" i="7"/>
  <c r="L64" i="7"/>
  <c r="L65" i="7"/>
  <c r="L66" i="7"/>
  <c r="L67" i="7"/>
  <c r="L68" i="7"/>
  <c r="L69" i="7"/>
  <c r="L70" i="7"/>
  <c r="L71" i="7"/>
  <c r="L72" i="7"/>
  <c r="N62" i="7"/>
  <c r="N63" i="7"/>
  <c r="N64" i="7"/>
  <c r="N65" i="7"/>
  <c r="N66" i="7"/>
  <c r="N67" i="7"/>
  <c r="N68" i="7"/>
  <c r="N69" i="7"/>
  <c r="N70" i="7"/>
  <c r="N71" i="7"/>
  <c r="N72" i="7"/>
  <c r="AF62" i="7"/>
  <c r="AF63" i="7"/>
  <c r="AF64" i="7"/>
  <c r="AF65" i="7"/>
  <c r="AF66" i="7"/>
  <c r="AF67" i="7"/>
  <c r="AF68" i="7"/>
  <c r="AF69" i="7"/>
  <c r="AF70" i="7"/>
  <c r="AF71" i="7"/>
  <c r="G138" i="7"/>
  <c r="H138" i="7"/>
  <c r="J138" i="7"/>
  <c r="K138" i="7"/>
  <c r="L138" i="7"/>
  <c r="N138" i="7"/>
  <c r="G139" i="7"/>
  <c r="H139" i="7"/>
  <c r="J139" i="7"/>
  <c r="K139" i="7"/>
  <c r="L139" i="7"/>
  <c r="N139" i="7"/>
  <c r="G140" i="7"/>
  <c r="H140" i="7"/>
  <c r="J140" i="7"/>
  <c r="K140" i="7"/>
  <c r="L140" i="7"/>
  <c r="N140" i="7"/>
  <c r="G141" i="7"/>
  <c r="H141" i="7"/>
  <c r="J141" i="7"/>
  <c r="K141" i="7"/>
  <c r="L141" i="7"/>
  <c r="N141" i="7"/>
  <c r="G142" i="7"/>
  <c r="H142" i="7"/>
  <c r="J142" i="7"/>
  <c r="K142" i="7"/>
  <c r="L142" i="7"/>
  <c r="N142" i="7"/>
  <c r="G143" i="7"/>
  <c r="H143" i="7"/>
  <c r="J143" i="7"/>
  <c r="K143" i="7"/>
  <c r="L143" i="7"/>
  <c r="N143" i="7"/>
  <c r="G144" i="7"/>
  <c r="H144" i="7"/>
  <c r="J144" i="7"/>
  <c r="K144" i="7"/>
  <c r="L144" i="7"/>
  <c r="N144" i="7"/>
  <c r="G145" i="7"/>
  <c r="H145" i="7"/>
  <c r="J145" i="7"/>
  <c r="K145" i="7"/>
  <c r="L145" i="7"/>
  <c r="N145" i="7"/>
  <c r="G146" i="7"/>
  <c r="H146" i="7"/>
  <c r="J146" i="7"/>
  <c r="K146" i="7"/>
  <c r="L146" i="7"/>
  <c r="N146" i="7"/>
  <c r="G147" i="7"/>
  <c r="H147" i="7"/>
  <c r="J147" i="7"/>
  <c r="K147" i="7"/>
  <c r="L147" i="7"/>
  <c r="N147" i="7"/>
  <c r="G148" i="7"/>
  <c r="H148" i="7"/>
  <c r="J148" i="7"/>
  <c r="K148" i="7"/>
  <c r="L148" i="7"/>
  <c r="N148" i="7"/>
  <c r="G209" i="7"/>
  <c r="H209" i="7"/>
  <c r="J209" i="7"/>
  <c r="K209" i="7"/>
  <c r="L209" i="7"/>
  <c r="N209" i="7"/>
  <c r="G210" i="7"/>
  <c r="H210" i="7"/>
  <c r="J210" i="7"/>
  <c r="K210" i="7"/>
  <c r="L210" i="7"/>
  <c r="N210" i="7"/>
  <c r="G211" i="7"/>
  <c r="H211" i="7"/>
  <c r="J211" i="7"/>
  <c r="K211" i="7"/>
  <c r="L211" i="7"/>
  <c r="N211" i="7"/>
  <c r="G212" i="7"/>
  <c r="H212" i="7"/>
  <c r="J212" i="7"/>
  <c r="K212" i="7"/>
  <c r="L212" i="7"/>
  <c r="N212" i="7"/>
  <c r="G213" i="7"/>
  <c r="H213" i="7"/>
  <c r="J213" i="7"/>
  <c r="K213" i="7"/>
  <c r="L213" i="7"/>
  <c r="N213" i="7"/>
  <c r="G214" i="7"/>
  <c r="H214" i="7"/>
  <c r="J214" i="7"/>
  <c r="K214" i="7"/>
  <c r="L214" i="7"/>
  <c r="N214" i="7"/>
  <c r="G215" i="7"/>
  <c r="H215" i="7"/>
  <c r="J215" i="7"/>
  <c r="K215" i="7"/>
  <c r="L215" i="7"/>
  <c r="N215" i="7"/>
  <c r="G216" i="7"/>
  <c r="H216" i="7"/>
  <c r="J216" i="7"/>
  <c r="K216" i="7"/>
  <c r="L216" i="7"/>
  <c r="N216" i="7"/>
  <c r="G217" i="7"/>
  <c r="H217" i="7"/>
  <c r="J217" i="7"/>
  <c r="K217" i="7"/>
  <c r="L217" i="7"/>
  <c r="N217" i="7"/>
  <c r="G218" i="7"/>
  <c r="H218" i="7"/>
  <c r="J218" i="7"/>
  <c r="K218" i="7"/>
  <c r="L218" i="7"/>
  <c r="N218" i="7"/>
  <c r="G219" i="7"/>
  <c r="H219" i="7"/>
  <c r="J219" i="7"/>
  <c r="K219" i="7"/>
  <c r="L219" i="7"/>
  <c r="N219" i="7"/>
  <c r="Y149" i="7"/>
  <c r="Y78" i="7"/>
  <c r="Y3" i="7"/>
  <c r="Y150" i="7"/>
  <c r="Y79" i="7"/>
  <c r="Y4" i="7"/>
  <c r="Y151" i="7"/>
  <c r="Y80" i="7"/>
  <c r="Y5" i="7"/>
  <c r="Y152" i="7"/>
  <c r="Y81" i="7"/>
  <c r="Y6" i="7"/>
  <c r="Y153" i="7"/>
  <c r="Y82" i="7"/>
  <c r="Y7" i="7"/>
  <c r="Y154" i="7"/>
  <c r="Y83" i="7"/>
  <c r="Y8" i="7"/>
  <c r="Y155" i="7"/>
  <c r="Y84" i="7"/>
  <c r="Y9" i="7"/>
  <c r="Y156" i="7"/>
  <c r="Y85" i="7"/>
  <c r="Y10" i="7"/>
  <c r="Y157" i="7"/>
  <c r="Y86" i="7"/>
  <c r="Y11" i="7"/>
  <c r="Y158" i="7"/>
  <c r="Y87" i="7"/>
  <c r="Y12" i="7"/>
  <c r="Y159" i="7"/>
  <c r="Y88" i="7"/>
  <c r="Y13" i="7"/>
  <c r="Y160" i="7"/>
  <c r="Y89" i="7"/>
  <c r="Y14" i="7"/>
  <c r="Y161" i="7"/>
  <c r="Y90" i="7"/>
  <c r="Y15" i="7"/>
  <c r="Y162" i="7"/>
  <c r="Y91" i="7"/>
  <c r="Y16" i="7"/>
  <c r="Y163" i="7"/>
  <c r="Y92" i="7"/>
  <c r="Y2" i="7"/>
  <c r="G164" i="7"/>
  <c r="G93" i="7"/>
  <c r="G18" i="7"/>
  <c r="G165" i="7"/>
  <c r="G94" i="7"/>
  <c r="G19" i="7"/>
  <c r="G166" i="7"/>
  <c r="G95" i="7"/>
  <c r="G20" i="7"/>
  <c r="G167" i="7"/>
  <c r="G96" i="7"/>
  <c r="G21" i="7"/>
  <c r="G168" i="7"/>
  <c r="G97" i="7"/>
  <c r="G22" i="7"/>
  <c r="G169" i="7"/>
  <c r="G98" i="7"/>
  <c r="G23" i="7"/>
  <c r="G170" i="7"/>
  <c r="G99" i="7"/>
  <c r="G24" i="7"/>
  <c r="G171" i="7"/>
  <c r="G100" i="7"/>
  <c r="G25" i="7"/>
  <c r="G172" i="7"/>
  <c r="G101" i="7"/>
  <c r="G26" i="7"/>
  <c r="G173" i="7"/>
  <c r="G102" i="7"/>
  <c r="G27" i="7"/>
  <c r="G174" i="7"/>
  <c r="G103" i="7"/>
  <c r="G28" i="7"/>
  <c r="G175" i="7"/>
  <c r="G104" i="7"/>
  <c r="G29" i="7"/>
  <c r="G176" i="7"/>
  <c r="G105" i="7"/>
  <c r="G30" i="7"/>
  <c r="G177" i="7"/>
  <c r="G106" i="7"/>
  <c r="G31" i="7"/>
  <c r="G178" i="7"/>
  <c r="G107" i="7"/>
  <c r="G32" i="7"/>
  <c r="G179" i="7"/>
  <c r="G108" i="7"/>
  <c r="G33" i="7"/>
  <c r="G180" i="7"/>
  <c r="G109" i="7"/>
  <c r="G34" i="7"/>
  <c r="G181" i="7"/>
  <c r="G110" i="7"/>
  <c r="G35" i="7"/>
  <c r="G182" i="7"/>
  <c r="G111" i="7"/>
  <c r="G36" i="7"/>
  <c r="G183" i="7"/>
  <c r="G112" i="7"/>
  <c r="G37" i="7"/>
  <c r="G184" i="7"/>
  <c r="G113" i="7"/>
  <c r="G38" i="7"/>
  <c r="G185" i="7"/>
  <c r="G114" i="7"/>
  <c r="G39" i="7"/>
  <c r="G186" i="7"/>
  <c r="G115" i="7"/>
  <c r="G40" i="7"/>
  <c r="G187" i="7"/>
  <c r="G116" i="7"/>
  <c r="G41" i="7"/>
  <c r="G188" i="7"/>
  <c r="G117" i="7"/>
  <c r="G42" i="7"/>
  <c r="G189" i="7"/>
  <c r="G118" i="7"/>
  <c r="G43" i="7"/>
  <c r="G190" i="7"/>
  <c r="G119" i="7"/>
  <c r="G44" i="7"/>
  <c r="G191" i="7"/>
  <c r="G120" i="7"/>
  <c r="G45" i="7"/>
  <c r="G192" i="7"/>
  <c r="G121" i="7"/>
  <c r="G46" i="7"/>
  <c r="G193" i="7"/>
  <c r="G122" i="7"/>
  <c r="G47" i="7"/>
  <c r="G194" i="7"/>
  <c r="G123" i="7"/>
  <c r="G48" i="7"/>
  <c r="G195" i="7"/>
  <c r="G124" i="7"/>
  <c r="G49" i="7"/>
  <c r="G196" i="7"/>
  <c r="G125" i="7"/>
  <c r="G50" i="7"/>
  <c r="G197" i="7"/>
  <c r="G126" i="7"/>
  <c r="G51" i="7"/>
  <c r="G198" i="7"/>
  <c r="G127" i="7"/>
  <c r="G52" i="7"/>
  <c r="G199" i="7"/>
  <c r="G128" i="7"/>
  <c r="G53" i="7"/>
  <c r="G200" i="7"/>
  <c r="G129" i="7"/>
  <c r="G54" i="7"/>
  <c r="G201" i="7"/>
  <c r="G130" i="7"/>
  <c r="G55" i="7"/>
  <c r="G202" i="7"/>
  <c r="G131" i="7"/>
  <c r="G56" i="7"/>
  <c r="G203" i="7"/>
  <c r="G132" i="7"/>
  <c r="G57" i="7"/>
  <c r="G204" i="7"/>
  <c r="G133" i="7"/>
  <c r="G58" i="7"/>
  <c r="G205" i="7"/>
  <c r="G134" i="7"/>
  <c r="G59" i="7"/>
  <c r="G206" i="7"/>
  <c r="G135" i="7"/>
  <c r="G60" i="7"/>
  <c r="G207" i="7"/>
  <c r="G136" i="7"/>
  <c r="G61" i="7"/>
  <c r="G208" i="7"/>
  <c r="G137" i="7"/>
  <c r="H17" i="7"/>
  <c r="H164" i="7"/>
  <c r="H93" i="7"/>
  <c r="H18" i="7"/>
  <c r="H165" i="7"/>
  <c r="H94" i="7"/>
  <c r="H19" i="7"/>
  <c r="H166" i="7"/>
  <c r="H95" i="7"/>
  <c r="H20" i="7"/>
  <c r="H167" i="7"/>
  <c r="H96" i="7"/>
  <c r="H21" i="7"/>
  <c r="H168" i="7"/>
  <c r="H97" i="7"/>
  <c r="H22" i="7"/>
  <c r="H169" i="7"/>
  <c r="H98" i="7"/>
  <c r="H23" i="7"/>
  <c r="H170" i="7"/>
  <c r="H99" i="7"/>
  <c r="H24" i="7"/>
  <c r="H171" i="7"/>
  <c r="H100" i="7"/>
  <c r="H25" i="7"/>
  <c r="H172" i="7"/>
  <c r="H101" i="7"/>
  <c r="H26" i="7"/>
  <c r="H173" i="7"/>
  <c r="H102" i="7"/>
  <c r="H27" i="7"/>
  <c r="H174" i="7"/>
  <c r="H103" i="7"/>
  <c r="H28" i="7"/>
  <c r="H175" i="7"/>
  <c r="H104" i="7"/>
  <c r="H29" i="7"/>
  <c r="H176" i="7"/>
  <c r="H105" i="7"/>
  <c r="H30" i="7"/>
  <c r="H177" i="7"/>
  <c r="H106" i="7"/>
  <c r="H31" i="7"/>
  <c r="H178" i="7"/>
  <c r="H107" i="7"/>
  <c r="H32" i="7"/>
  <c r="H179" i="7"/>
  <c r="H108" i="7"/>
  <c r="H33" i="7"/>
  <c r="H180" i="7"/>
  <c r="H109" i="7"/>
  <c r="H34" i="7"/>
  <c r="H181" i="7"/>
  <c r="H110" i="7"/>
  <c r="H35" i="7"/>
  <c r="H182" i="7"/>
  <c r="H111" i="7"/>
  <c r="H36" i="7"/>
  <c r="H183" i="7"/>
  <c r="H112" i="7"/>
  <c r="H37" i="7"/>
  <c r="H184" i="7"/>
  <c r="H113" i="7"/>
  <c r="H38" i="7"/>
  <c r="H185" i="7"/>
  <c r="H114" i="7"/>
  <c r="H39" i="7"/>
  <c r="H186" i="7"/>
  <c r="H115" i="7"/>
  <c r="H40" i="7"/>
  <c r="H187" i="7"/>
  <c r="H116" i="7"/>
  <c r="H41" i="7"/>
  <c r="H188" i="7"/>
  <c r="H117" i="7"/>
  <c r="H42" i="7"/>
  <c r="H189" i="7"/>
  <c r="H118" i="7"/>
  <c r="H43" i="7"/>
  <c r="H190" i="7"/>
  <c r="H119" i="7"/>
  <c r="H44" i="7"/>
  <c r="H191" i="7"/>
  <c r="H120" i="7"/>
  <c r="H45" i="7"/>
  <c r="H192" i="7"/>
  <c r="H121" i="7"/>
  <c r="H46" i="7"/>
  <c r="H193" i="7"/>
  <c r="H122" i="7"/>
  <c r="H47" i="7"/>
  <c r="H194" i="7"/>
  <c r="H123" i="7"/>
  <c r="H48" i="7"/>
  <c r="H195" i="7"/>
  <c r="H124" i="7"/>
  <c r="H49" i="7"/>
  <c r="H196" i="7"/>
  <c r="H125" i="7"/>
  <c r="H50" i="7"/>
  <c r="H197" i="7"/>
  <c r="H126" i="7"/>
  <c r="H51" i="7"/>
  <c r="H198" i="7"/>
  <c r="H127" i="7"/>
  <c r="H52" i="7"/>
  <c r="H199" i="7"/>
  <c r="H128" i="7"/>
  <c r="H53" i="7"/>
  <c r="H200" i="7"/>
  <c r="H129" i="7"/>
  <c r="H54" i="7"/>
  <c r="H201" i="7"/>
  <c r="H130" i="7"/>
  <c r="H55" i="7"/>
  <c r="H202" i="7"/>
  <c r="H131" i="7"/>
  <c r="H56" i="7"/>
  <c r="H203" i="7"/>
  <c r="H132" i="7"/>
  <c r="H57" i="7"/>
  <c r="H204" i="7"/>
  <c r="H133" i="7"/>
  <c r="H58" i="7"/>
  <c r="H205" i="7"/>
  <c r="H134" i="7"/>
  <c r="H59" i="7"/>
  <c r="H206" i="7"/>
  <c r="H135" i="7"/>
  <c r="H60" i="7"/>
  <c r="H207" i="7"/>
  <c r="H136" i="7"/>
  <c r="H61" i="7"/>
  <c r="H208" i="7"/>
  <c r="H137" i="7"/>
  <c r="J17" i="7"/>
  <c r="J164" i="7"/>
  <c r="J93" i="7"/>
  <c r="J18" i="7"/>
  <c r="J165" i="7"/>
  <c r="J94" i="7"/>
  <c r="J19" i="7"/>
  <c r="J166" i="7"/>
  <c r="J95" i="7"/>
  <c r="J20" i="7"/>
  <c r="J167" i="7"/>
  <c r="J96" i="7"/>
  <c r="J21" i="7"/>
  <c r="J168" i="7"/>
  <c r="J97" i="7"/>
  <c r="J22" i="7"/>
  <c r="J169" i="7"/>
  <c r="J98" i="7"/>
  <c r="J23" i="7"/>
  <c r="J170" i="7"/>
  <c r="J99" i="7"/>
  <c r="J24" i="7"/>
  <c r="J171" i="7"/>
  <c r="J100" i="7"/>
  <c r="J25" i="7"/>
  <c r="J172" i="7"/>
  <c r="J101" i="7"/>
  <c r="J26" i="7"/>
  <c r="J173" i="7"/>
  <c r="J102" i="7"/>
  <c r="J27" i="7"/>
  <c r="J174" i="7"/>
  <c r="J103" i="7"/>
  <c r="J28" i="7"/>
  <c r="J175" i="7"/>
  <c r="J104" i="7"/>
  <c r="J29" i="7"/>
  <c r="J176" i="7"/>
  <c r="J105" i="7"/>
  <c r="J30" i="7"/>
  <c r="J177" i="7"/>
  <c r="J106" i="7"/>
  <c r="J31" i="7"/>
  <c r="J178" i="7"/>
  <c r="J107" i="7"/>
  <c r="J32" i="7"/>
  <c r="J179" i="7"/>
  <c r="J108" i="7"/>
  <c r="J33" i="7"/>
  <c r="J180" i="7"/>
  <c r="J109" i="7"/>
  <c r="J34" i="7"/>
  <c r="J181" i="7"/>
  <c r="J110" i="7"/>
  <c r="J35" i="7"/>
  <c r="J182" i="7"/>
  <c r="J111" i="7"/>
  <c r="J36" i="7"/>
  <c r="J183" i="7"/>
  <c r="J112" i="7"/>
  <c r="J37" i="7"/>
  <c r="J184" i="7"/>
  <c r="J113" i="7"/>
  <c r="J38" i="7"/>
  <c r="J185" i="7"/>
  <c r="J114" i="7"/>
  <c r="J39" i="7"/>
  <c r="J186" i="7"/>
  <c r="J115" i="7"/>
  <c r="J40" i="7"/>
  <c r="J187" i="7"/>
  <c r="J116" i="7"/>
  <c r="J41" i="7"/>
  <c r="J188" i="7"/>
  <c r="J117" i="7"/>
  <c r="J42" i="7"/>
  <c r="J189" i="7"/>
  <c r="J118" i="7"/>
  <c r="J43" i="7"/>
  <c r="J190" i="7"/>
  <c r="J119" i="7"/>
  <c r="J44" i="7"/>
  <c r="J191" i="7"/>
  <c r="J120" i="7"/>
  <c r="J45" i="7"/>
  <c r="J192" i="7"/>
  <c r="J121" i="7"/>
  <c r="J46" i="7"/>
  <c r="J193" i="7"/>
  <c r="J122" i="7"/>
  <c r="J47" i="7"/>
  <c r="J194" i="7"/>
  <c r="J123" i="7"/>
  <c r="J48" i="7"/>
  <c r="J195" i="7"/>
  <c r="J124" i="7"/>
  <c r="J49" i="7"/>
  <c r="J196" i="7"/>
  <c r="J125" i="7"/>
  <c r="J50" i="7"/>
  <c r="J197" i="7"/>
  <c r="J126" i="7"/>
  <c r="J51" i="7"/>
  <c r="J198" i="7"/>
  <c r="J127" i="7"/>
  <c r="J52" i="7"/>
  <c r="J199" i="7"/>
  <c r="J128" i="7"/>
  <c r="J53" i="7"/>
  <c r="J200" i="7"/>
  <c r="J129" i="7"/>
  <c r="J54" i="7"/>
  <c r="J201" i="7"/>
  <c r="J130" i="7"/>
  <c r="J55" i="7"/>
  <c r="J202" i="7"/>
  <c r="J131" i="7"/>
  <c r="J56" i="7"/>
  <c r="J203" i="7"/>
  <c r="J132" i="7"/>
  <c r="J57" i="7"/>
  <c r="J204" i="7"/>
  <c r="J133" i="7"/>
  <c r="J58" i="7"/>
  <c r="J205" i="7"/>
  <c r="J134" i="7"/>
  <c r="J59" i="7"/>
  <c r="J206" i="7"/>
  <c r="J135" i="7"/>
  <c r="J60" i="7"/>
  <c r="J207" i="7"/>
  <c r="J136" i="7"/>
  <c r="J61" i="7"/>
  <c r="J208" i="7"/>
  <c r="J137" i="7"/>
  <c r="K17" i="7"/>
  <c r="K164" i="7"/>
  <c r="K93" i="7"/>
  <c r="K18" i="7"/>
  <c r="K165" i="7"/>
  <c r="K94" i="7"/>
  <c r="K19" i="7"/>
  <c r="K166" i="7"/>
  <c r="K95" i="7"/>
  <c r="K20" i="7"/>
  <c r="K167" i="7"/>
  <c r="K96" i="7"/>
  <c r="K21" i="7"/>
  <c r="K168" i="7"/>
  <c r="K97" i="7"/>
  <c r="K22" i="7"/>
  <c r="K169" i="7"/>
  <c r="K98" i="7"/>
  <c r="K23" i="7"/>
  <c r="K170" i="7"/>
  <c r="K99" i="7"/>
  <c r="K24" i="7"/>
  <c r="K171" i="7"/>
  <c r="K100" i="7"/>
  <c r="K25" i="7"/>
  <c r="K172" i="7"/>
  <c r="K101" i="7"/>
  <c r="K26" i="7"/>
  <c r="K173" i="7"/>
  <c r="K102" i="7"/>
  <c r="K27" i="7"/>
  <c r="K174" i="7"/>
  <c r="K103" i="7"/>
  <c r="K28" i="7"/>
  <c r="K175" i="7"/>
  <c r="K104" i="7"/>
  <c r="K29" i="7"/>
  <c r="K176" i="7"/>
  <c r="K105" i="7"/>
  <c r="K30" i="7"/>
  <c r="K177" i="7"/>
  <c r="K106" i="7"/>
  <c r="K31" i="7"/>
  <c r="K178" i="7"/>
  <c r="K107" i="7"/>
  <c r="K32" i="7"/>
  <c r="K179" i="7"/>
  <c r="K108" i="7"/>
  <c r="K33" i="7"/>
  <c r="K180" i="7"/>
  <c r="K109" i="7"/>
  <c r="K34" i="7"/>
  <c r="K181" i="7"/>
  <c r="K110" i="7"/>
  <c r="K35" i="7"/>
  <c r="K182" i="7"/>
  <c r="K111" i="7"/>
  <c r="K36" i="7"/>
  <c r="K183" i="7"/>
  <c r="K112" i="7"/>
  <c r="K37" i="7"/>
  <c r="K184" i="7"/>
  <c r="K113" i="7"/>
  <c r="K38" i="7"/>
  <c r="K185" i="7"/>
  <c r="K114" i="7"/>
  <c r="K39" i="7"/>
  <c r="K186" i="7"/>
  <c r="K115" i="7"/>
  <c r="K40" i="7"/>
  <c r="K187" i="7"/>
  <c r="K116" i="7"/>
  <c r="K41" i="7"/>
  <c r="K188" i="7"/>
  <c r="K117" i="7"/>
  <c r="K42" i="7"/>
  <c r="K189" i="7"/>
  <c r="K118" i="7"/>
  <c r="K43" i="7"/>
  <c r="K190" i="7"/>
  <c r="K119" i="7"/>
  <c r="K44" i="7"/>
  <c r="K191" i="7"/>
  <c r="K120" i="7"/>
  <c r="K45" i="7"/>
  <c r="K192" i="7"/>
  <c r="K121" i="7"/>
  <c r="K46" i="7"/>
  <c r="K193" i="7"/>
  <c r="K122" i="7"/>
  <c r="K47" i="7"/>
  <c r="K194" i="7"/>
  <c r="K123" i="7"/>
  <c r="K48" i="7"/>
  <c r="K195" i="7"/>
  <c r="K124" i="7"/>
  <c r="K49" i="7"/>
  <c r="K196" i="7"/>
  <c r="K125" i="7"/>
  <c r="K50" i="7"/>
  <c r="K197" i="7"/>
  <c r="K126" i="7"/>
  <c r="K51" i="7"/>
  <c r="K198" i="7"/>
  <c r="K127" i="7"/>
  <c r="K52" i="7"/>
  <c r="K199" i="7"/>
  <c r="K128" i="7"/>
  <c r="K53" i="7"/>
  <c r="K200" i="7"/>
  <c r="K129" i="7"/>
  <c r="K54" i="7"/>
  <c r="K201" i="7"/>
  <c r="K130" i="7"/>
  <c r="K55" i="7"/>
  <c r="K202" i="7"/>
  <c r="K131" i="7"/>
  <c r="K56" i="7"/>
  <c r="K203" i="7"/>
  <c r="K132" i="7"/>
  <c r="K57" i="7"/>
  <c r="K204" i="7"/>
  <c r="K133" i="7"/>
  <c r="K58" i="7"/>
  <c r="K205" i="7"/>
  <c r="K134" i="7"/>
  <c r="K59" i="7"/>
  <c r="K206" i="7"/>
  <c r="K135" i="7"/>
  <c r="K60" i="7"/>
  <c r="K207" i="7"/>
  <c r="K136" i="7"/>
  <c r="K61" i="7"/>
  <c r="K208" i="7"/>
  <c r="K137" i="7"/>
  <c r="L17" i="7"/>
  <c r="L164" i="7"/>
  <c r="L93" i="7"/>
  <c r="L18" i="7"/>
  <c r="L165" i="7"/>
  <c r="L94" i="7"/>
  <c r="L19" i="7"/>
  <c r="L166" i="7"/>
  <c r="L95" i="7"/>
  <c r="L20" i="7"/>
  <c r="L167" i="7"/>
  <c r="L96" i="7"/>
  <c r="L21" i="7"/>
  <c r="L168" i="7"/>
  <c r="L97" i="7"/>
  <c r="L22" i="7"/>
  <c r="L169" i="7"/>
  <c r="L98" i="7"/>
  <c r="L23" i="7"/>
  <c r="L170" i="7"/>
  <c r="L99" i="7"/>
  <c r="L24" i="7"/>
  <c r="L171" i="7"/>
  <c r="L100" i="7"/>
  <c r="L25" i="7"/>
  <c r="L172" i="7"/>
  <c r="L101" i="7"/>
  <c r="L26" i="7"/>
  <c r="L173" i="7"/>
  <c r="L102" i="7"/>
  <c r="L27" i="7"/>
  <c r="L174" i="7"/>
  <c r="L103" i="7"/>
  <c r="L28" i="7"/>
  <c r="L175" i="7"/>
  <c r="L104" i="7"/>
  <c r="L29" i="7"/>
  <c r="L176" i="7"/>
  <c r="L105" i="7"/>
  <c r="L30" i="7"/>
  <c r="L177" i="7"/>
  <c r="L106" i="7"/>
  <c r="L31" i="7"/>
  <c r="L178" i="7"/>
  <c r="L107" i="7"/>
  <c r="L32" i="7"/>
  <c r="L179" i="7"/>
  <c r="L108" i="7"/>
  <c r="L33" i="7"/>
  <c r="L180" i="7"/>
  <c r="L109" i="7"/>
  <c r="L34" i="7"/>
  <c r="L181" i="7"/>
  <c r="L110" i="7"/>
  <c r="L35" i="7"/>
  <c r="L182" i="7"/>
  <c r="L111" i="7"/>
  <c r="L36" i="7"/>
  <c r="L183" i="7"/>
  <c r="L112" i="7"/>
  <c r="L37" i="7"/>
  <c r="L184" i="7"/>
  <c r="L113" i="7"/>
  <c r="L38" i="7"/>
  <c r="L185" i="7"/>
  <c r="L114" i="7"/>
  <c r="L39" i="7"/>
  <c r="L186" i="7"/>
  <c r="L115" i="7"/>
  <c r="L40" i="7"/>
  <c r="L187" i="7"/>
  <c r="L116" i="7"/>
  <c r="L41" i="7"/>
  <c r="L188" i="7"/>
  <c r="L117" i="7"/>
  <c r="L42" i="7"/>
  <c r="L189" i="7"/>
  <c r="L118" i="7"/>
  <c r="L43" i="7"/>
  <c r="L190" i="7"/>
  <c r="L119" i="7"/>
  <c r="L44" i="7"/>
  <c r="L191" i="7"/>
  <c r="L120" i="7"/>
  <c r="L45" i="7"/>
  <c r="L192" i="7"/>
  <c r="L121" i="7"/>
  <c r="L46" i="7"/>
  <c r="L193" i="7"/>
  <c r="L122" i="7"/>
  <c r="L47" i="7"/>
  <c r="L194" i="7"/>
  <c r="L123" i="7"/>
  <c r="L48" i="7"/>
  <c r="L195" i="7"/>
  <c r="L124" i="7"/>
  <c r="L49" i="7"/>
  <c r="L196" i="7"/>
  <c r="L125" i="7"/>
  <c r="L50" i="7"/>
  <c r="L197" i="7"/>
  <c r="L126" i="7"/>
  <c r="L51" i="7"/>
  <c r="L198" i="7"/>
  <c r="L127" i="7"/>
  <c r="L52" i="7"/>
  <c r="L199" i="7"/>
  <c r="L128" i="7"/>
  <c r="L53" i="7"/>
  <c r="L200" i="7"/>
  <c r="L129" i="7"/>
  <c r="L54" i="7"/>
  <c r="L201" i="7"/>
  <c r="L130" i="7"/>
  <c r="L55" i="7"/>
  <c r="L202" i="7"/>
  <c r="L131" i="7"/>
  <c r="L56" i="7"/>
  <c r="L203" i="7"/>
  <c r="L132" i="7"/>
  <c r="L57" i="7"/>
  <c r="L204" i="7"/>
  <c r="L133" i="7"/>
  <c r="L58" i="7"/>
  <c r="L205" i="7"/>
  <c r="L134" i="7"/>
  <c r="L59" i="7"/>
  <c r="L206" i="7"/>
  <c r="L135" i="7"/>
  <c r="L60" i="7"/>
  <c r="L207" i="7"/>
  <c r="L136" i="7"/>
  <c r="L61" i="7"/>
  <c r="L208" i="7"/>
  <c r="L137" i="7"/>
  <c r="N17" i="7"/>
  <c r="N164" i="7"/>
  <c r="N93" i="7"/>
  <c r="N18" i="7"/>
  <c r="N165" i="7"/>
  <c r="N94" i="7"/>
  <c r="N19" i="7"/>
  <c r="N166" i="7"/>
  <c r="N95" i="7"/>
  <c r="N20" i="7"/>
  <c r="N167" i="7"/>
  <c r="N96" i="7"/>
  <c r="N21" i="7"/>
  <c r="N168" i="7"/>
  <c r="N97" i="7"/>
  <c r="N22" i="7"/>
  <c r="N169" i="7"/>
  <c r="N98" i="7"/>
  <c r="N23" i="7"/>
  <c r="N170" i="7"/>
  <c r="N99" i="7"/>
  <c r="N24" i="7"/>
  <c r="N171" i="7"/>
  <c r="N100" i="7"/>
  <c r="N25" i="7"/>
  <c r="N172" i="7"/>
  <c r="N101" i="7"/>
  <c r="N26" i="7"/>
  <c r="N173" i="7"/>
  <c r="N102" i="7"/>
  <c r="N27" i="7"/>
  <c r="N174" i="7"/>
  <c r="N103" i="7"/>
  <c r="N28" i="7"/>
  <c r="N175" i="7"/>
  <c r="N104" i="7"/>
  <c r="N29" i="7"/>
  <c r="N176" i="7"/>
  <c r="N105" i="7"/>
  <c r="N30" i="7"/>
  <c r="N177" i="7"/>
  <c r="N106" i="7"/>
  <c r="N31" i="7"/>
  <c r="N178" i="7"/>
  <c r="N107" i="7"/>
  <c r="N32" i="7"/>
  <c r="N179" i="7"/>
  <c r="N108" i="7"/>
  <c r="N33" i="7"/>
  <c r="N180" i="7"/>
  <c r="N109" i="7"/>
  <c r="N34" i="7"/>
  <c r="N181" i="7"/>
  <c r="N110" i="7"/>
  <c r="N35" i="7"/>
  <c r="N182" i="7"/>
  <c r="N111" i="7"/>
  <c r="N36" i="7"/>
  <c r="N183" i="7"/>
  <c r="N112" i="7"/>
  <c r="N37" i="7"/>
  <c r="N184" i="7"/>
  <c r="N113" i="7"/>
  <c r="N38" i="7"/>
  <c r="N185" i="7"/>
  <c r="N114" i="7"/>
  <c r="N39" i="7"/>
  <c r="N186" i="7"/>
  <c r="N115" i="7"/>
  <c r="N40" i="7"/>
  <c r="N187" i="7"/>
  <c r="N116" i="7"/>
  <c r="N41" i="7"/>
  <c r="N188" i="7"/>
  <c r="N117" i="7"/>
  <c r="N42" i="7"/>
  <c r="N189" i="7"/>
  <c r="N118" i="7"/>
  <c r="N43" i="7"/>
  <c r="N190" i="7"/>
  <c r="N119" i="7"/>
  <c r="N44" i="7"/>
  <c r="N191" i="7"/>
  <c r="N120" i="7"/>
  <c r="N45" i="7"/>
  <c r="N192" i="7"/>
  <c r="N121" i="7"/>
  <c r="N46" i="7"/>
  <c r="N193" i="7"/>
  <c r="N122" i="7"/>
  <c r="N47" i="7"/>
  <c r="N194" i="7"/>
  <c r="N123" i="7"/>
  <c r="N48" i="7"/>
  <c r="N195" i="7"/>
  <c r="N124" i="7"/>
  <c r="N49" i="7"/>
  <c r="N196" i="7"/>
  <c r="N125" i="7"/>
  <c r="N50" i="7"/>
  <c r="N197" i="7"/>
  <c r="N126" i="7"/>
  <c r="N51" i="7"/>
  <c r="N198" i="7"/>
  <c r="N127" i="7"/>
  <c r="N52" i="7"/>
  <c r="N199" i="7"/>
  <c r="N128" i="7"/>
  <c r="N53" i="7"/>
  <c r="N200" i="7"/>
  <c r="N129" i="7"/>
  <c r="N54" i="7"/>
  <c r="N201" i="7"/>
  <c r="N130" i="7"/>
  <c r="N55" i="7"/>
  <c r="N202" i="7"/>
  <c r="N131" i="7"/>
  <c r="N56" i="7"/>
  <c r="N203" i="7"/>
  <c r="N132" i="7"/>
  <c r="N57" i="7"/>
  <c r="N204" i="7"/>
  <c r="N133" i="7"/>
  <c r="N58" i="7"/>
  <c r="N205" i="7"/>
  <c r="N134" i="7"/>
  <c r="N59" i="7"/>
  <c r="N206" i="7"/>
  <c r="N135" i="7"/>
  <c r="N60" i="7"/>
  <c r="N207" i="7"/>
  <c r="N136" i="7"/>
  <c r="N61" i="7"/>
  <c r="N208" i="7"/>
  <c r="N137" i="7"/>
  <c r="AF17" i="7"/>
  <c r="AF18" i="7"/>
  <c r="AF19" i="7"/>
  <c r="AF20" i="7"/>
  <c r="AF22" i="7"/>
  <c r="AF25" i="7"/>
  <c r="AF26" i="7"/>
  <c r="AF27" i="7"/>
  <c r="AF28" i="7"/>
  <c r="AF30" i="7"/>
  <c r="AF33" i="7"/>
  <c r="AF34" i="7"/>
  <c r="AF35" i="7"/>
  <c r="AF36" i="7"/>
  <c r="AF37" i="7"/>
  <c r="AF38" i="7"/>
  <c r="AF39" i="7"/>
  <c r="AF40" i="7"/>
  <c r="AF41" i="7"/>
  <c r="AF42" i="7"/>
  <c r="AF43" i="7"/>
  <c r="AF44" i="7"/>
  <c r="AF45" i="7"/>
  <c r="AF46" i="7"/>
  <c r="AF47" i="7"/>
  <c r="AF48" i="7"/>
  <c r="AF49" i="7"/>
  <c r="AF50" i="7"/>
  <c r="AF51" i="7"/>
  <c r="AF52" i="7"/>
  <c r="AF53" i="7"/>
  <c r="AF54" i="7"/>
  <c r="AF55" i="7"/>
  <c r="AF56" i="7"/>
  <c r="AF57" i="7"/>
  <c r="AF58" i="7"/>
  <c r="AF59" i="7"/>
  <c r="AF60" i="7"/>
  <c r="AF61" i="7"/>
  <c r="A7" i="5"/>
  <c r="A8" i="5" s="1"/>
  <c r="A6" i="4"/>
  <c r="A7" i="4" s="1"/>
  <c r="A6" i="3"/>
  <c r="A7" i="3" s="1"/>
  <c r="AF2" i="7"/>
  <c r="AF3" i="7"/>
  <c r="AF4" i="7"/>
  <c r="AF5" i="7"/>
  <c r="AF6" i="7"/>
  <c r="AF7" i="7"/>
  <c r="AF8" i="7"/>
  <c r="AF9" i="7"/>
  <c r="AF10" i="7"/>
  <c r="AF11" i="7"/>
  <c r="AF12" i="7"/>
  <c r="AF13" i="7"/>
  <c r="AF14" i="7"/>
  <c r="AF15" i="7"/>
  <c r="AF16" i="7"/>
  <c r="A6" i="2"/>
  <c r="A7" i="2" s="1"/>
  <c r="R223" i="7" l="1"/>
  <c r="R222" i="7"/>
  <c r="S222" i="7"/>
  <c r="W221" i="7"/>
  <c r="AI221" i="7"/>
  <c r="R224" i="7"/>
  <c r="S221" i="7"/>
  <c r="O222" i="7"/>
  <c r="S220" i="7"/>
  <c r="O223" i="7"/>
  <c r="M223" i="7"/>
  <c r="AA73" i="7"/>
  <c r="M224" i="7"/>
  <c r="M221" i="7"/>
  <c r="AE84" i="7"/>
  <c r="AE73" i="7"/>
  <c r="AE432" i="7"/>
  <c r="AE384" i="7"/>
  <c r="AE368" i="7"/>
  <c r="AE344" i="7"/>
  <c r="AE320" i="7"/>
  <c r="AE304" i="7"/>
  <c r="AE280" i="7"/>
  <c r="AE256" i="7"/>
  <c r="AE240" i="7"/>
  <c r="T434" i="7"/>
  <c r="AE485" i="7"/>
  <c r="AE461" i="7"/>
  <c r="AE445" i="7"/>
  <c r="Q160" i="7"/>
  <c r="AG221" i="7"/>
  <c r="T417" i="7"/>
  <c r="T385" i="7"/>
  <c r="T337" i="7"/>
  <c r="T305" i="7"/>
  <c r="T289" i="7"/>
  <c r="T257" i="7"/>
  <c r="T204" i="7"/>
  <c r="T172" i="7"/>
  <c r="T156" i="7"/>
  <c r="T124" i="7"/>
  <c r="AE162" i="7"/>
  <c r="AE421" i="7"/>
  <c r="AE397" i="7"/>
  <c r="AE381" i="7"/>
  <c r="AE357" i="7"/>
  <c r="AE333" i="7"/>
  <c r="AE317" i="7"/>
  <c r="AE293" i="7"/>
  <c r="AE228" i="7"/>
  <c r="O145" i="7"/>
  <c r="Q96" i="7"/>
  <c r="Q199" i="7"/>
  <c r="T388" i="7"/>
  <c r="T356" i="7"/>
  <c r="T308" i="7"/>
  <c r="T260" i="7"/>
  <c r="T228" i="7"/>
  <c r="T175" i="7"/>
  <c r="T127" i="7"/>
  <c r="T95" i="7"/>
  <c r="T634" i="7"/>
  <c r="W618" i="7"/>
  <c r="T610" i="7"/>
  <c r="U602" i="7" s="1"/>
  <c r="T586" i="7"/>
  <c r="T546" i="7"/>
  <c r="W538" i="7"/>
  <c r="T522" i="7"/>
  <c r="T458" i="7"/>
  <c r="T442" i="7"/>
  <c r="U434" i="7" s="1"/>
  <c r="M222" i="7"/>
  <c r="O104" i="7"/>
  <c r="T261" i="7"/>
  <c r="T572" i="7"/>
  <c r="T309" i="7"/>
  <c r="O144" i="7"/>
  <c r="AC145" i="7" s="1"/>
  <c r="O81" i="7"/>
  <c r="AG223" i="7"/>
  <c r="AG222" i="7"/>
  <c r="Q83" i="7"/>
  <c r="AE148" i="7"/>
  <c r="AE132" i="7"/>
  <c r="AE108" i="7"/>
  <c r="AE211" i="7"/>
  <c r="AE187" i="7"/>
  <c r="AE171" i="7"/>
  <c r="T609" i="7"/>
  <c r="AI446" i="7"/>
  <c r="AA77" i="7"/>
  <c r="AE269" i="7"/>
  <c r="AE253" i="7"/>
  <c r="T431" i="7"/>
  <c r="T423" i="7"/>
  <c r="T415" i="7"/>
  <c r="T407" i="7"/>
  <c r="T399" i="7"/>
  <c r="T391" i="7"/>
  <c r="T383" i="7"/>
  <c r="T375" i="7"/>
  <c r="T367" i="7"/>
  <c r="T359" i="7"/>
  <c r="T351" i="7"/>
  <c r="T343" i="7"/>
  <c r="T335" i="7"/>
  <c r="T327" i="7"/>
  <c r="T319" i="7"/>
  <c r="T311" i="7"/>
  <c r="T303" i="7"/>
  <c r="T295" i="7"/>
  <c r="T287" i="7"/>
  <c r="T279" i="7"/>
  <c r="T271" i="7"/>
  <c r="T263" i="7"/>
  <c r="T255" i="7"/>
  <c r="T247" i="7"/>
  <c r="T239" i="7"/>
  <c r="T231" i="7"/>
  <c r="T218" i="7"/>
  <c r="T210" i="7"/>
  <c r="T202" i="7"/>
  <c r="T194" i="7"/>
  <c r="T186" i="7"/>
  <c r="T178" i="7"/>
  <c r="T170" i="7"/>
  <c r="T162" i="7"/>
  <c r="T154" i="7"/>
  <c r="U146" i="7" s="1"/>
  <c r="T146" i="7"/>
  <c r="U138" i="7" s="1"/>
  <c r="T138" i="7"/>
  <c r="T130" i="7"/>
  <c r="U130" i="7" s="1"/>
  <c r="T122" i="7"/>
  <c r="T114" i="7"/>
  <c r="T106" i="7"/>
  <c r="T98" i="7"/>
  <c r="T90" i="7"/>
  <c r="V127" i="7" s="1"/>
  <c r="T82" i="7"/>
  <c r="U82" i="7" s="1"/>
  <c r="T637" i="7"/>
  <c r="T629" i="7"/>
  <c r="T621" i="7"/>
  <c r="T613" i="7"/>
  <c r="T605" i="7"/>
  <c r="T589" i="7"/>
  <c r="T581" i="7"/>
  <c r="U573" i="7" s="1"/>
  <c r="T573" i="7"/>
  <c r="T565" i="7"/>
  <c r="T549" i="7"/>
  <c r="T541" i="7"/>
  <c r="T525" i="7"/>
  <c r="T517" i="7"/>
  <c r="T509" i="7"/>
  <c r="T501" i="7"/>
  <c r="T485" i="7"/>
  <c r="T477" i="7"/>
  <c r="T461" i="7"/>
  <c r="T453" i="7"/>
  <c r="T445" i="7"/>
  <c r="AE159" i="7"/>
  <c r="Q146" i="7"/>
  <c r="Q122" i="7"/>
  <c r="AE98" i="7"/>
  <c r="T570" i="7"/>
  <c r="AE135" i="7"/>
  <c r="AE111" i="7"/>
  <c r="Q95" i="7"/>
  <c r="AE433" i="7"/>
  <c r="AE409" i="7"/>
  <c r="AE393" i="7"/>
  <c r="AE369" i="7"/>
  <c r="AE345" i="7"/>
  <c r="AE329" i="7"/>
  <c r="AE305" i="7"/>
  <c r="AE281" i="7"/>
  <c r="AE265" i="7"/>
  <c r="AE241" i="7"/>
  <c r="T389" i="7"/>
  <c r="T176" i="7"/>
  <c r="T128" i="7"/>
  <c r="U120" i="7" s="1"/>
  <c r="T625" i="7"/>
  <c r="T561" i="7"/>
  <c r="T497" i="7"/>
  <c r="T457" i="7"/>
  <c r="T506" i="7"/>
  <c r="AE408" i="7"/>
  <c r="T426" i="7"/>
  <c r="T410" i="7"/>
  <c r="T402" i="7"/>
  <c r="T394" i="7"/>
  <c r="T386" i="7"/>
  <c r="T378" i="7"/>
  <c r="T370" i="7"/>
  <c r="T362" i="7"/>
  <c r="T354" i="7"/>
  <c r="T346" i="7"/>
  <c r="T338" i="7"/>
  <c r="T330" i="7"/>
  <c r="T322" i="7"/>
  <c r="T314" i="7"/>
  <c r="Q212" i="7"/>
  <c r="W631" i="7"/>
  <c r="W615" i="7"/>
  <c r="AI606" i="7"/>
  <c r="W583" i="7"/>
  <c r="AC567" i="7"/>
  <c r="AB554" i="7"/>
  <c r="AI526" i="7"/>
  <c r="T76" i="7"/>
  <c r="AE147" i="7"/>
  <c r="Q132" i="7"/>
  <c r="AE123" i="7"/>
  <c r="AE107" i="7"/>
  <c r="AE210" i="7"/>
  <c r="Q196" i="7"/>
  <c r="AE186" i="7"/>
  <c r="AE229" i="7"/>
  <c r="AI597" i="7"/>
  <c r="AI533" i="7"/>
  <c r="AB493" i="7"/>
  <c r="AI469" i="7"/>
  <c r="O74" i="7"/>
  <c r="R292" i="7"/>
  <c r="T430" i="7"/>
  <c r="T422" i="7"/>
  <c r="T414" i="7"/>
  <c r="T406" i="7"/>
  <c r="T398" i="7"/>
  <c r="T390" i="7"/>
  <c r="T382" i="7"/>
  <c r="T374" i="7"/>
  <c r="T366" i="7"/>
  <c r="T358" i="7"/>
  <c r="T350" i="7"/>
  <c r="T342" i="7"/>
  <c r="T334" i="7"/>
  <c r="T326" i="7"/>
  <c r="T318" i="7"/>
  <c r="T310" i="7"/>
  <c r="T302" i="7"/>
  <c r="T294" i="7"/>
  <c r="T286" i="7"/>
  <c r="T278" i="7"/>
  <c r="T270" i="7"/>
  <c r="T262" i="7"/>
  <c r="T254" i="7"/>
  <c r="T246" i="7"/>
  <c r="T238" i="7"/>
  <c r="T230" i="7"/>
  <c r="T217" i="7"/>
  <c r="T209" i="7"/>
  <c r="T201" i="7"/>
  <c r="T193" i="7"/>
  <c r="U193" i="7" s="1"/>
  <c r="T185" i="7"/>
  <c r="T177" i="7"/>
  <c r="T169" i="7"/>
  <c r="T161" i="7"/>
  <c r="T153" i="7"/>
  <c r="U153" i="7" s="1"/>
  <c r="T145" i="7"/>
  <c r="T137" i="7"/>
  <c r="T129" i="7"/>
  <c r="U129" i="7" s="1"/>
  <c r="T121" i="7"/>
  <c r="T113" i="7"/>
  <c r="T105" i="7"/>
  <c r="U97" i="7" s="1"/>
  <c r="T97" i="7"/>
  <c r="T89" i="7"/>
  <c r="T81" i="7"/>
  <c r="W636" i="7"/>
  <c r="T598" i="7"/>
  <c r="W596" i="7"/>
  <c r="AC572" i="7"/>
  <c r="AC444" i="7"/>
  <c r="T73" i="7"/>
  <c r="AC398" i="7"/>
  <c r="AE82" i="7"/>
  <c r="T429" i="7"/>
  <c r="T421" i="7"/>
  <c r="T413" i="7"/>
  <c r="T405" i="7"/>
  <c r="T397" i="7"/>
  <c r="U389" i="7" s="1"/>
  <c r="T381" i="7"/>
  <c r="AI373" i="7"/>
  <c r="T365" i="7"/>
  <c r="T357" i="7"/>
  <c r="T349" i="7"/>
  <c r="T333" i="7"/>
  <c r="T325" i="7"/>
  <c r="T317" i="7"/>
  <c r="T301" i="7"/>
  <c r="U301" i="7" s="1"/>
  <c r="T293" i="7"/>
  <c r="T285" i="7"/>
  <c r="T277" i="7"/>
  <c r="T269" i="7"/>
  <c r="U261" i="7" s="1"/>
  <c r="T253" i="7"/>
  <c r="T237" i="7"/>
  <c r="T229" i="7"/>
  <c r="T216" i="7"/>
  <c r="T208" i="7"/>
  <c r="U208" i="7" s="1"/>
  <c r="T200" i="7"/>
  <c r="O192" i="7"/>
  <c r="T184" i="7"/>
  <c r="O176" i="7"/>
  <c r="T168" i="7"/>
  <c r="T160" i="7"/>
  <c r="U152" i="7" s="1"/>
  <c r="T152" i="7"/>
  <c r="T144" i="7"/>
  <c r="T136" i="7"/>
  <c r="U136" i="7" s="1"/>
  <c r="O128" i="7"/>
  <c r="T120" i="7"/>
  <c r="O112" i="7"/>
  <c r="T104" i="7"/>
  <c r="T96" i="7"/>
  <c r="T88" i="7"/>
  <c r="T80" i="7"/>
  <c r="O168" i="7"/>
  <c r="AI168" i="7" s="1"/>
  <c r="W630" i="7"/>
  <c r="T622" i="7"/>
  <c r="W598" i="7"/>
  <c r="T582" i="7"/>
  <c r="T558" i="7"/>
  <c r="AC535" i="7"/>
  <c r="T518" i="7"/>
  <c r="T494" i="7"/>
  <c r="T470" i="7"/>
  <c r="T454" i="7"/>
  <c r="AC558" i="7"/>
  <c r="AB430" i="7"/>
  <c r="AB487" i="7"/>
  <c r="U646" i="7"/>
  <c r="AB471" i="7"/>
  <c r="AI389" i="7"/>
  <c r="AI341" i="7"/>
  <c r="U650" i="7"/>
  <c r="AB602" i="7"/>
  <c r="W602" i="7"/>
  <c r="AB570" i="7"/>
  <c r="AB490" i="7"/>
  <c r="AB474" i="7"/>
  <c r="AE131" i="7"/>
  <c r="Q131" i="7"/>
  <c r="AE99" i="7"/>
  <c r="Q99" i="7"/>
  <c r="AE429" i="7"/>
  <c r="AE405" i="7"/>
  <c r="AE365" i="7"/>
  <c r="AE482" i="7"/>
  <c r="AE442" i="7"/>
  <c r="W606" i="7"/>
  <c r="T273" i="7"/>
  <c r="T140" i="7"/>
  <c r="AE138" i="7"/>
  <c r="Q138" i="7"/>
  <c r="AE114" i="7"/>
  <c r="Q114" i="7"/>
  <c r="AE209" i="7"/>
  <c r="Q209" i="7"/>
  <c r="AE436" i="7"/>
  <c r="AE404" i="7"/>
  <c r="AE380" i="7"/>
  <c r="AE340" i="7"/>
  <c r="AE316" i="7"/>
  <c r="AE276" i="7"/>
  <c r="AE252" i="7"/>
  <c r="T516" i="7"/>
  <c r="T460" i="7"/>
  <c r="AE505" i="7"/>
  <c r="AE489" i="7"/>
  <c r="AC510" i="7"/>
  <c r="AC350" i="7"/>
  <c r="O162" i="7"/>
  <c r="O98" i="7"/>
  <c r="S436" i="7"/>
  <c r="T353" i="7"/>
  <c r="T92" i="7"/>
  <c r="AE90" i="7"/>
  <c r="Q90" i="7"/>
  <c r="AE156" i="7"/>
  <c r="Q156" i="7"/>
  <c r="AE145" i="7"/>
  <c r="Q145" i="7"/>
  <c r="AE137" i="7"/>
  <c r="Q137" i="7"/>
  <c r="AE129" i="7"/>
  <c r="Q129" i="7"/>
  <c r="AE121" i="7"/>
  <c r="Q121" i="7"/>
  <c r="AE113" i="7"/>
  <c r="Q113" i="7"/>
  <c r="AE105" i="7"/>
  <c r="Q105" i="7"/>
  <c r="AE97" i="7"/>
  <c r="Q97" i="7"/>
  <c r="AE216" i="7"/>
  <c r="Q216" i="7"/>
  <c r="AE208" i="7"/>
  <c r="Q208" i="7"/>
  <c r="AE200" i="7"/>
  <c r="AE192" i="7"/>
  <c r="Q192" i="7"/>
  <c r="AE184" i="7"/>
  <c r="AE176" i="7"/>
  <c r="Q176" i="7"/>
  <c r="AE168" i="7"/>
  <c r="Q168" i="7"/>
  <c r="AE435" i="7"/>
  <c r="AE427" i="7"/>
  <c r="AE419" i="7"/>
  <c r="AE411" i="7"/>
  <c r="AE403" i="7"/>
  <c r="AE395" i="7"/>
  <c r="AE387" i="7"/>
  <c r="AE379" i="7"/>
  <c r="AE371" i="7"/>
  <c r="AE363" i="7"/>
  <c r="AE355" i="7"/>
  <c r="AE347" i="7"/>
  <c r="AE339" i="7"/>
  <c r="AE331" i="7"/>
  <c r="AE323" i="7"/>
  <c r="AE315" i="7"/>
  <c r="AE307" i="7"/>
  <c r="AE299" i="7"/>
  <c r="AE291" i="7"/>
  <c r="AE283" i="7"/>
  <c r="AE275" i="7"/>
  <c r="AE267" i="7"/>
  <c r="AE259" i="7"/>
  <c r="AE251" i="7"/>
  <c r="AE243" i="7"/>
  <c r="AE235" i="7"/>
  <c r="AE227" i="7"/>
  <c r="T437" i="7"/>
  <c r="U405" i="7"/>
  <c r="U144" i="7"/>
  <c r="T643" i="7"/>
  <c r="T635" i="7"/>
  <c r="AC636" i="7"/>
  <c r="T627" i="7"/>
  <c r="T619" i="7"/>
  <c r="T611" i="7"/>
  <c r="T603" i="7"/>
  <c r="T595" i="7"/>
  <c r="T587" i="7"/>
  <c r="T579" i="7"/>
  <c r="T571" i="7"/>
  <c r="T563" i="7"/>
  <c r="AI570" i="7"/>
  <c r="T555" i="7"/>
  <c r="T547" i="7"/>
  <c r="AI554" i="7"/>
  <c r="T539" i="7"/>
  <c r="T531" i="7"/>
  <c r="T523" i="7"/>
  <c r="T515" i="7"/>
  <c r="T507" i="7"/>
  <c r="AB510" i="7"/>
  <c r="T499" i="7"/>
  <c r="AB502" i="7"/>
  <c r="T491" i="7"/>
  <c r="AB494" i="7"/>
  <c r="T483" i="7"/>
  <c r="AC484" i="7"/>
  <c r="T475" i="7"/>
  <c r="AI482" i="7"/>
  <c r="T467" i="7"/>
  <c r="AC468" i="7"/>
  <c r="T459" i="7"/>
  <c r="T451" i="7"/>
  <c r="T443" i="7"/>
  <c r="AE623" i="7"/>
  <c r="AE504" i="7"/>
  <c r="AE496" i="7"/>
  <c r="AE488" i="7"/>
  <c r="AE480" i="7"/>
  <c r="AE472" i="7"/>
  <c r="AE464" i="7"/>
  <c r="AE456" i="7"/>
  <c r="AE448" i="7"/>
  <c r="AE440" i="7"/>
  <c r="W510" i="7"/>
  <c r="W318" i="7"/>
  <c r="O202" i="7"/>
  <c r="O184" i="7"/>
  <c r="O161" i="7"/>
  <c r="O138" i="7"/>
  <c r="AI145" i="7" s="1"/>
  <c r="O120" i="7"/>
  <c r="O97" i="7"/>
  <c r="AI104" i="7" s="1"/>
  <c r="Q187" i="7"/>
  <c r="Q159" i="7"/>
  <c r="Q84" i="7"/>
  <c r="T597" i="7"/>
  <c r="T532" i="7"/>
  <c r="T341" i="7"/>
  <c r="AE88" i="7"/>
  <c r="Q88" i="7"/>
  <c r="AE80" i="7"/>
  <c r="Q74" i="7"/>
  <c r="Q80" i="7"/>
  <c r="AE218" i="7"/>
  <c r="Q218" i="7"/>
  <c r="AE437" i="7"/>
  <c r="AE498" i="7"/>
  <c r="AE450" i="7"/>
  <c r="AE372" i="7"/>
  <c r="AE284" i="7"/>
  <c r="AE457" i="7"/>
  <c r="AC638" i="7"/>
  <c r="AI596" i="7"/>
  <c r="AC526" i="7"/>
  <c r="O80" i="7"/>
  <c r="T636" i="7"/>
  <c r="T533" i="7"/>
  <c r="U525" i="7" s="1"/>
  <c r="T468" i="7"/>
  <c r="T225" i="7"/>
  <c r="AE161" i="7"/>
  <c r="Q161" i="7"/>
  <c r="AE87" i="7"/>
  <c r="Q87" i="7"/>
  <c r="AE153" i="7"/>
  <c r="Q153" i="7"/>
  <c r="AE79" i="7"/>
  <c r="Q73" i="7"/>
  <c r="Q79" i="7"/>
  <c r="AE144" i="7"/>
  <c r="Q144" i="7"/>
  <c r="AE136" i="7"/>
  <c r="AE128" i="7"/>
  <c r="Q128" i="7"/>
  <c r="AE120" i="7"/>
  <c r="AE112" i="7"/>
  <c r="Q112" i="7"/>
  <c r="AE104" i="7"/>
  <c r="Q104" i="7"/>
  <c r="AE96" i="7"/>
  <c r="AE215" i="7"/>
  <c r="Q215" i="7"/>
  <c r="AE207" i="7"/>
  <c r="Q207" i="7"/>
  <c r="AE199" i="7"/>
  <c r="AE191" i="7"/>
  <c r="Q191" i="7"/>
  <c r="AE183" i="7"/>
  <c r="Q183" i="7"/>
  <c r="AE175" i="7"/>
  <c r="AE167" i="7"/>
  <c r="Q167" i="7"/>
  <c r="AE434" i="7"/>
  <c r="AE426" i="7"/>
  <c r="AE418" i="7"/>
  <c r="AE410" i="7"/>
  <c r="S410" i="7"/>
  <c r="AE402" i="7"/>
  <c r="AE394" i="7"/>
  <c r="AE386" i="7"/>
  <c r="AE378" i="7"/>
  <c r="AE370" i="7"/>
  <c r="AE362" i="7"/>
  <c r="AE354" i="7"/>
  <c r="AE346" i="7"/>
  <c r="AE338" i="7"/>
  <c r="AE330" i="7"/>
  <c r="AE322" i="7"/>
  <c r="AE314" i="7"/>
  <c r="AE306" i="7"/>
  <c r="AE298" i="7"/>
  <c r="AE290" i="7"/>
  <c r="AE282" i="7"/>
  <c r="AE274" i="7"/>
  <c r="AE266" i="7"/>
  <c r="AE258" i="7"/>
  <c r="AE250" i="7"/>
  <c r="AE242" i="7"/>
  <c r="AE234" i="7"/>
  <c r="AE226" i="7"/>
  <c r="T436" i="7"/>
  <c r="T428" i="7"/>
  <c r="T412" i="7"/>
  <c r="T396" i="7"/>
  <c r="T380" i="7"/>
  <c r="AC373" i="7"/>
  <c r="T364" i="7"/>
  <c r="U356" i="7" s="1"/>
  <c r="T348" i="7"/>
  <c r="T332" i="7"/>
  <c r="T316" i="7"/>
  <c r="T300" i="7"/>
  <c r="T284" i="7"/>
  <c r="T268" i="7"/>
  <c r="U260" i="7" s="1"/>
  <c r="T252" i="7"/>
  <c r="AC245" i="7"/>
  <c r="T236" i="7"/>
  <c r="U228" i="7" s="1"/>
  <c r="AC237" i="7"/>
  <c r="T215" i="7"/>
  <c r="U215" i="7" s="1"/>
  <c r="O215" i="7"/>
  <c r="O207" i="7"/>
  <c r="AC208" i="7" s="1"/>
  <c r="T199" i="7"/>
  <c r="O199" i="7"/>
  <c r="O191" i="7"/>
  <c r="AC192" i="7" s="1"/>
  <c r="T183" i="7"/>
  <c r="U175" i="7" s="1"/>
  <c r="O183" i="7"/>
  <c r="O175" i="7"/>
  <c r="T167" i="7"/>
  <c r="O167" i="7"/>
  <c r="O159" i="7"/>
  <c r="T151" i="7"/>
  <c r="O151" i="7"/>
  <c r="O143" i="7"/>
  <c r="T135" i="7"/>
  <c r="O135" i="7"/>
  <c r="O127" i="7"/>
  <c r="T119" i="7"/>
  <c r="V156" i="7" s="1"/>
  <c r="O119" i="7"/>
  <c r="O111" i="7"/>
  <c r="AC112" i="7" s="1"/>
  <c r="T103" i="7"/>
  <c r="O103" i="7"/>
  <c r="O95" i="7"/>
  <c r="T87" i="7"/>
  <c r="V124" i="7" s="1"/>
  <c r="O87" i="7"/>
  <c r="O79" i="7"/>
  <c r="T642" i="7"/>
  <c r="T626" i="7"/>
  <c r="T618" i="7"/>
  <c r="U610" i="7" s="1"/>
  <c r="T602" i="7"/>
  <c r="T594" i="7"/>
  <c r="U586" i="7" s="1"/>
  <c r="T578" i="7"/>
  <c r="T562" i="7"/>
  <c r="T554" i="7"/>
  <c r="U546" i="7" s="1"/>
  <c r="T538" i="7"/>
  <c r="T530" i="7"/>
  <c r="U522" i="7" s="1"/>
  <c r="T514" i="7"/>
  <c r="U506" i="7" s="1"/>
  <c r="T498" i="7"/>
  <c r="T490" i="7"/>
  <c r="T474" i="7"/>
  <c r="T466" i="7"/>
  <c r="U458" i="7" s="1"/>
  <c r="T450" i="7"/>
  <c r="U442" i="7" s="1"/>
  <c r="AE503" i="7"/>
  <c r="AE495" i="7"/>
  <c r="AE487" i="7"/>
  <c r="AE479" i="7"/>
  <c r="AE471" i="7"/>
  <c r="AE463" i="7"/>
  <c r="AE455" i="7"/>
  <c r="AE447" i="7"/>
  <c r="AE439" i="7"/>
  <c r="AI366" i="7"/>
  <c r="AI350" i="7"/>
  <c r="O201" i="7"/>
  <c r="AI208" i="7" s="1"/>
  <c r="O178" i="7"/>
  <c r="O160" i="7"/>
  <c r="O137" i="7"/>
  <c r="O114" i="7"/>
  <c r="O96" i="7"/>
  <c r="Q186" i="7"/>
  <c r="Q148" i="7"/>
  <c r="Q120" i="7"/>
  <c r="T596" i="7"/>
  <c r="T493" i="7"/>
  <c r="T420" i="7"/>
  <c r="U412" i="7" s="1"/>
  <c r="T340" i="7"/>
  <c r="T207" i="7"/>
  <c r="T79" i="7"/>
  <c r="AE194" i="7"/>
  <c r="Q194" i="7"/>
  <c r="AE341" i="7"/>
  <c r="AE285" i="7"/>
  <c r="AE237" i="7"/>
  <c r="AE474" i="7"/>
  <c r="W526" i="7"/>
  <c r="AI81" i="7"/>
  <c r="AC81" i="7"/>
  <c r="T534" i="7"/>
  <c r="T469" i="7"/>
  <c r="U469" i="7" s="1"/>
  <c r="AE151" i="7"/>
  <c r="Q151" i="7"/>
  <c r="AE130" i="7"/>
  <c r="Q130" i="7"/>
  <c r="AE106" i="7"/>
  <c r="Q106" i="7"/>
  <c r="AE193" i="7"/>
  <c r="Q193" i="7"/>
  <c r="AE412" i="7"/>
  <c r="AE332" i="7"/>
  <c r="AE300" i="7"/>
  <c r="AE244" i="7"/>
  <c r="V161" i="7"/>
  <c r="U105" i="7"/>
  <c r="T540" i="7"/>
  <c r="AE92" i="7"/>
  <c r="Q92" i="7"/>
  <c r="AE158" i="7"/>
  <c r="Q158" i="7"/>
  <c r="AE150" i="7"/>
  <c r="Q150" i="7"/>
  <c r="AE143" i="7"/>
  <c r="Q143" i="7"/>
  <c r="AE127" i="7"/>
  <c r="Q127" i="7"/>
  <c r="AE119" i="7"/>
  <c r="Q119" i="7"/>
  <c r="AE103" i="7"/>
  <c r="Q103" i="7"/>
  <c r="AE95" i="7"/>
  <c r="AE214" i="7"/>
  <c r="Q214" i="7"/>
  <c r="AE206" i="7"/>
  <c r="Q206" i="7"/>
  <c r="AE198" i="7"/>
  <c r="Q198" i="7"/>
  <c r="AE190" i="7"/>
  <c r="Q190" i="7"/>
  <c r="AE182" i="7"/>
  <c r="Q182" i="7"/>
  <c r="AE174" i="7"/>
  <c r="Q174" i="7"/>
  <c r="AE166" i="7"/>
  <c r="Q166" i="7"/>
  <c r="AE425" i="7"/>
  <c r="AE417" i="7"/>
  <c r="S417" i="7"/>
  <c r="AE401" i="7"/>
  <c r="AE385" i="7"/>
  <c r="AE377" i="7"/>
  <c r="AE361" i="7"/>
  <c r="AE353" i="7"/>
  <c r="AE337" i="7"/>
  <c r="AE321" i="7"/>
  <c r="AE313" i="7"/>
  <c r="AE297" i="7"/>
  <c r="AE289" i="7"/>
  <c r="AE273" i="7"/>
  <c r="R257" i="7"/>
  <c r="AE257" i="7"/>
  <c r="AE249" i="7"/>
  <c r="AE233" i="7"/>
  <c r="AE225" i="7"/>
  <c r="T435" i="7"/>
  <c r="T427" i="7"/>
  <c r="T419" i="7"/>
  <c r="T411" i="7"/>
  <c r="AB414" i="7"/>
  <c r="T403" i="7"/>
  <c r="T395" i="7"/>
  <c r="T387" i="7"/>
  <c r="T379" i="7"/>
  <c r="T371" i="7"/>
  <c r="T363" i="7"/>
  <c r="T355" i="7"/>
  <c r="T347" i="7"/>
  <c r="T339" i="7"/>
  <c r="T331" i="7"/>
  <c r="T323" i="7"/>
  <c r="T315" i="7"/>
  <c r="T307" i="7"/>
  <c r="T299" i="7"/>
  <c r="T291" i="7"/>
  <c r="T283" i="7"/>
  <c r="T275" i="7"/>
  <c r="T267" i="7"/>
  <c r="T259" i="7"/>
  <c r="T251" i="7"/>
  <c r="T243" i="7"/>
  <c r="T235" i="7"/>
  <c r="T227" i="7"/>
  <c r="T214" i="7"/>
  <c r="O214" i="7"/>
  <c r="T206" i="7"/>
  <c r="O206" i="7"/>
  <c r="T198" i="7"/>
  <c r="O198" i="7"/>
  <c r="T190" i="7"/>
  <c r="O190" i="7"/>
  <c r="T182" i="7"/>
  <c r="O182" i="7"/>
  <c r="T174" i="7"/>
  <c r="O174" i="7"/>
  <c r="T166" i="7"/>
  <c r="O166" i="7"/>
  <c r="T158" i="7"/>
  <c r="O158" i="7"/>
  <c r="T150" i="7"/>
  <c r="O150" i="7"/>
  <c r="T142" i="7"/>
  <c r="O142" i="7"/>
  <c r="AB145" i="7" s="1"/>
  <c r="T134" i="7"/>
  <c r="O134" i="7"/>
  <c r="T126" i="7"/>
  <c r="O126" i="7"/>
  <c r="T118" i="7"/>
  <c r="O118" i="7"/>
  <c r="T110" i="7"/>
  <c r="O110" i="7"/>
  <c r="T102" i="7"/>
  <c r="O102" i="7"/>
  <c r="T94" i="7"/>
  <c r="O94" i="7"/>
  <c r="T86" i="7"/>
  <c r="O86" i="7"/>
  <c r="T78" i="7"/>
  <c r="O78" i="7"/>
  <c r="AB81" i="7" s="1"/>
  <c r="T641" i="7"/>
  <c r="W557" i="7"/>
  <c r="T633" i="7"/>
  <c r="T617" i="7"/>
  <c r="T601" i="7"/>
  <c r="AB596" i="7"/>
  <c r="T593" i="7"/>
  <c r="T577" i="7"/>
  <c r="T569" i="7"/>
  <c r="U561" i="7" s="1"/>
  <c r="AC554" i="7"/>
  <c r="T553" i="7"/>
  <c r="T537" i="7"/>
  <c r="T529" i="7"/>
  <c r="T513" i="7"/>
  <c r="W366" i="7"/>
  <c r="T505" i="7"/>
  <c r="U497" i="7" s="1"/>
  <c r="T489" i="7"/>
  <c r="AC482" i="7"/>
  <c r="T473" i="7"/>
  <c r="T465" i="7"/>
  <c r="T449" i="7"/>
  <c r="T441" i="7"/>
  <c r="U433" i="7" s="1"/>
  <c r="AE502" i="7"/>
  <c r="AE494" i="7"/>
  <c r="AE486" i="7"/>
  <c r="AE478" i="7"/>
  <c r="AE470" i="7"/>
  <c r="AE462" i="7"/>
  <c r="AE454" i="7"/>
  <c r="AE446" i="7"/>
  <c r="AE438" i="7"/>
  <c r="O218" i="7"/>
  <c r="O200" i="7"/>
  <c r="O177" i="7"/>
  <c r="O154" i="7"/>
  <c r="O136" i="7"/>
  <c r="O113" i="7"/>
  <c r="O90" i="7"/>
  <c r="Q184" i="7"/>
  <c r="Q147" i="7"/>
  <c r="Q111" i="7"/>
  <c r="Q82" i="7"/>
  <c r="T557" i="7"/>
  <c r="U549" i="7" s="1"/>
  <c r="T521" i="7"/>
  <c r="T484" i="7"/>
  <c r="T418" i="7"/>
  <c r="U410" i="7" s="1"/>
  <c r="T373" i="7"/>
  <c r="T292" i="7"/>
  <c r="U284" i="7" s="1"/>
  <c r="T245" i="7"/>
  <c r="T159" i="7"/>
  <c r="T112" i="7"/>
  <c r="AE139" i="7"/>
  <c r="Q139" i="7"/>
  <c r="AE115" i="7"/>
  <c r="Q115" i="7"/>
  <c r="AE413" i="7"/>
  <c r="AE277" i="7"/>
  <c r="AE245" i="7"/>
  <c r="AE506" i="7"/>
  <c r="AE466" i="7"/>
  <c r="W638" i="7"/>
  <c r="AC209" i="7"/>
  <c r="AB209" i="7"/>
  <c r="O122" i="7"/>
  <c r="AE85" i="7"/>
  <c r="Q85" i="7"/>
  <c r="AE185" i="7"/>
  <c r="Q185" i="7"/>
  <c r="AE396" i="7"/>
  <c r="AE364" i="7"/>
  <c r="R365" i="7"/>
  <c r="AE324" i="7"/>
  <c r="AE268" i="7"/>
  <c r="AE236" i="7"/>
  <c r="AE163" i="7"/>
  <c r="Q163" i="7"/>
  <c r="AE89" i="7"/>
  <c r="Q89" i="7"/>
  <c r="AE155" i="7"/>
  <c r="Q155" i="7"/>
  <c r="AE81" i="7"/>
  <c r="Q81" i="7"/>
  <c r="Q75" i="7"/>
  <c r="AE142" i="7"/>
  <c r="Q142" i="7"/>
  <c r="AE134" i="7"/>
  <c r="Q134" i="7"/>
  <c r="AE126" i="7"/>
  <c r="Q126" i="7"/>
  <c r="AE118" i="7"/>
  <c r="Q118" i="7"/>
  <c r="AE110" i="7"/>
  <c r="Q110" i="7"/>
  <c r="AE102" i="7"/>
  <c r="Q102" i="7"/>
  <c r="AE94" i="7"/>
  <c r="Q94" i="7"/>
  <c r="AE213" i="7"/>
  <c r="Q213" i="7"/>
  <c r="AE205" i="7"/>
  <c r="Q205" i="7"/>
  <c r="AE197" i="7"/>
  <c r="Q197" i="7"/>
  <c r="AE189" i="7"/>
  <c r="Q189" i="7"/>
  <c r="AE181" i="7"/>
  <c r="Q181" i="7"/>
  <c r="AE173" i="7"/>
  <c r="Q173" i="7"/>
  <c r="Q165" i="7"/>
  <c r="AE165" i="7"/>
  <c r="AE424" i="7"/>
  <c r="AE416" i="7"/>
  <c r="AE400" i="7"/>
  <c r="AE392" i="7"/>
  <c r="AE376" i="7"/>
  <c r="AE360" i="7"/>
  <c r="AE352" i="7"/>
  <c r="AE336" i="7"/>
  <c r="AE328" i="7"/>
  <c r="AE312" i="7"/>
  <c r="AE296" i="7"/>
  <c r="AE288" i="7"/>
  <c r="AE272" i="7"/>
  <c r="AE264" i="7"/>
  <c r="AE248" i="7"/>
  <c r="AE232" i="7"/>
  <c r="T306" i="7"/>
  <c r="AB309" i="7"/>
  <c r="T298" i="7"/>
  <c r="T290" i="7"/>
  <c r="T282" i="7"/>
  <c r="U274" i="7" s="1"/>
  <c r="T274" i="7"/>
  <c r="T266" i="7"/>
  <c r="T258" i="7"/>
  <c r="T250" i="7"/>
  <c r="U242" i="7" s="1"/>
  <c r="T242" i="7"/>
  <c r="AB245" i="7"/>
  <c r="T234" i="7"/>
  <c r="T226" i="7"/>
  <c r="T213" i="7"/>
  <c r="U205" i="7" s="1"/>
  <c r="O213" i="7"/>
  <c r="T205" i="7"/>
  <c r="O205" i="7"/>
  <c r="T197" i="7"/>
  <c r="O197" i="7"/>
  <c r="T189" i="7"/>
  <c r="O189" i="7"/>
  <c r="T181" i="7"/>
  <c r="U173" i="7" s="1"/>
  <c r="O181" i="7"/>
  <c r="T173" i="7"/>
  <c r="O173" i="7"/>
  <c r="AB176" i="7" s="1"/>
  <c r="T165" i="7"/>
  <c r="O165" i="7"/>
  <c r="T157" i="7"/>
  <c r="O157" i="7"/>
  <c r="T149" i="7"/>
  <c r="O149" i="7"/>
  <c r="T141" i="7"/>
  <c r="O141" i="7"/>
  <c r="T133" i="7"/>
  <c r="O133" i="7"/>
  <c r="T125" i="7"/>
  <c r="O125" i="7"/>
  <c r="T117" i="7"/>
  <c r="O117" i="7"/>
  <c r="T109" i="7"/>
  <c r="O109" i="7"/>
  <c r="T101" i="7"/>
  <c r="O101" i="7"/>
  <c r="T93" i="7"/>
  <c r="V130" i="7" s="1"/>
  <c r="O93" i="7"/>
  <c r="T85" i="7"/>
  <c r="O85" i="7"/>
  <c r="T648" i="7"/>
  <c r="T640" i="7"/>
  <c r="T632" i="7"/>
  <c r="T624" i="7"/>
  <c r="U616" i="7" s="1"/>
  <c r="W548" i="7"/>
  <c r="T616" i="7"/>
  <c r="T608" i="7"/>
  <c r="AI615" i="7"/>
  <c r="T600" i="7"/>
  <c r="T592" i="7"/>
  <c r="U584" i="7" s="1"/>
  <c r="T584" i="7"/>
  <c r="T576" i="7"/>
  <c r="T568" i="7"/>
  <c r="T560" i="7"/>
  <c r="U552" i="7" s="1"/>
  <c r="T552" i="7"/>
  <c r="T544" i="7"/>
  <c r="T536" i="7"/>
  <c r="T528" i="7"/>
  <c r="U520" i="7" s="1"/>
  <c r="AI535" i="7"/>
  <c r="T520" i="7"/>
  <c r="T512" i="7"/>
  <c r="T504" i="7"/>
  <c r="T496" i="7"/>
  <c r="U488" i="7" s="1"/>
  <c r="T488" i="7"/>
  <c r="T480" i="7"/>
  <c r="AI487" i="7"/>
  <c r="T472" i="7"/>
  <c r="T464" i="7"/>
  <c r="U456" i="7" s="1"/>
  <c r="T456" i="7"/>
  <c r="T448" i="7"/>
  <c r="T440" i="7"/>
  <c r="AE501" i="7"/>
  <c r="AE493" i="7"/>
  <c r="AE477" i="7"/>
  <c r="AE469" i="7"/>
  <c r="AE453" i="7"/>
  <c r="AD77" i="7"/>
  <c r="T77" i="7"/>
  <c r="V114" i="7" s="1"/>
  <c r="O77" i="7"/>
  <c r="AC614" i="7"/>
  <c r="AC502" i="7"/>
  <c r="O217" i="7"/>
  <c r="O194" i="7"/>
  <c r="O153" i="7"/>
  <c r="O130" i="7"/>
  <c r="O89" i="7"/>
  <c r="Q211" i="7"/>
  <c r="Q175" i="7"/>
  <c r="Q108" i="7"/>
  <c r="T585" i="7"/>
  <c r="T548" i="7"/>
  <c r="T482" i="7"/>
  <c r="T372" i="7"/>
  <c r="T244" i="7"/>
  <c r="T192" i="7"/>
  <c r="T111" i="7"/>
  <c r="AE154" i="7"/>
  <c r="Q154" i="7"/>
  <c r="AE178" i="7"/>
  <c r="Q178" i="7"/>
  <c r="AE373" i="7"/>
  <c r="AE325" i="7"/>
  <c r="U637" i="7"/>
  <c r="U645" i="7"/>
  <c r="U493" i="7"/>
  <c r="AE458" i="7"/>
  <c r="AE122" i="7"/>
  <c r="AE217" i="7"/>
  <c r="Q217" i="7"/>
  <c r="AE177" i="7"/>
  <c r="Q177" i="7"/>
  <c r="AE428" i="7"/>
  <c r="R429" i="7"/>
  <c r="AE356" i="7"/>
  <c r="AE308" i="7"/>
  <c r="AE260" i="7"/>
  <c r="T588" i="7"/>
  <c r="T556" i="7"/>
  <c r="T524" i="7"/>
  <c r="T500" i="7"/>
  <c r="AE497" i="7"/>
  <c r="AE481" i="7"/>
  <c r="AE465" i="7"/>
  <c r="AE449" i="7"/>
  <c r="AI548" i="7"/>
  <c r="AC414" i="7"/>
  <c r="AC366" i="7"/>
  <c r="AB208" i="7"/>
  <c r="O185" i="7"/>
  <c r="O121" i="7"/>
  <c r="Q123" i="7"/>
  <c r="AE160" i="7"/>
  <c r="AE86" i="7"/>
  <c r="Q86" i="7"/>
  <c r="AE152" i="7"/>
  <c r="Q152" i="7"/>
  <c r="AE78" i="7"/>
  <c r="Q78" i="7"/>
  <c r="AG74" i="7"/>
  <c r="AG82" i="7"/>
  <c r="AG90" i="7"/>
  <c r="AG98" i="7"/>
  <c r="AG106" i="7"/>
  <c r="AG114" i="7"/>
  <c r="AG122" i="7"/>
  <c r="AG130" i="7"/>
  <c r="AG138" i="7"/>
  <c r="AG146" i="7"/>
  <c r="AG154" i="7"/>
  <c r="AG75" i="7"/>
  <c r="AG83" i="7"/>
  <c r="AG91" i="7"/>
  <c r="AG99" i="7"/>
  <c r="AG107" i="7"/>
  <c r="AG115" i="7"/>
  <c r="AG123" i="7"/>
  <c r="AG131" i="7"/>
  <c r="AG139" i="7"/>
  <c r="AG147" i="7"/>
  <c r="AG155" i="7"/>
  <c r="AG163" i="7"/>
  <c r="AG76" i="7"/>
  <c r="AG84" i="7"/>
  <c r="AG92" i="7"/>
  <c r="AG100" i="7"/>
  <c r="AG108" i="7"/>
  <c r="AG116" i="7"/>
  <c r="AG124" i="7"/>
  <c r="AG132" i="7"/>
  <c r="AG140" i="7"/>
  <c r="AG148" i="7"/>
  <c r="AG156" i="7"/>
  <c r="AG164" i="7"/>
  <c r="AG77" i="7"/>
  <c r="AG85" i="7"/>
  <c r="AG93" i="7"/>
  <c r="AG101" i="7"/>
  <c r="AG109" i="7"/>
  <c r="AG117" i="7"/>
  <c r="AG125" i="7"/>
  <c r="AG78" i="7"/>
  <c r="AG86" i="7"/>
  <c r="AG79" i="7"/>
  <c r="AG87" i="7"/>
  <c r="AG95" i="7"/>
  <c r="AG103" i="7"/>
  <c r="AG111" i="7"/>
  <c r="AG119" i="7"/>
  <c r="AG127" i="7"/>
  <c r="AG135" i="7"/>
  <c r="AG96" i="7"/>
  <c r="AG118" i="7"/>
  <c r="AG136" i="7"/>
  <c r="AG150" i="7"/>
  <c r="AG161" i="7"/>
  <c r="AG171" i="7"/>
  <c r="AG179" i="7"/>
  <c r="AG187" i="7"/>
  <c r="AG195" i="7"/>
  <c r="AG203" i="7"/>
  <c r="AG211" i="7"/>
  <c r="AG219" i="7"/>
  <c r="AG232" i="7"/>
  <c r="AG240" i="7"/>
  <c r="AG248" i="7"/>
  <c r="AG256" i="7"/>
  <c r="AG264" i="7"/>
  <c r="AG272" i="7"/>
  <c r="AG280" i="7"/>
  <c r="AG288" i="7"/>
  <c r="AG296" i="7"/>
  <c r="AG304" i="7"/>
  <c r="AG312" i="7"/>
  <c r="AG320" i="7"/>
  <c r="AG328" i="7"/>
  <c r="AG336" i="7"/>
  <c r="AG344" i="7"/>
  <c r="AG352" i="7"/>
  <c r="AG360" i="7"/>
  <c r="AG368" i="7"/>
  <c r="AG376" i="7"/>
  <c r="AG384" i="7"/>
  <c r="AG392" i="7"/>
  <c r="AG400" i="7"/>
  <c r="AG408" i="7"/>
  <c r="AG416" i="7"/>
  <c r="AG424" i="7"/>
  <c r="AG432" i="7"/>
  <c r="AG440" i="7"/>
  <c r="AG448" i="7"/>
  <c r="AG456" i="7"/>
  <c r="AG464" i="7"/>
  <c r="AG472" i="7"/>
  <c r="AG480" i="7"/>
  <c r="AG488" i="7"/>
  <c r="AG496" i="7"/>
  <c r="AG504" i="7"/>
  <c r="AG512" i="7"/>
  <c r="AG520" i="7"/>
  <c r="AG528" i="7"/>
  <c r="AG536" i="7"/>
  <c r="AG544" i="7"/>
  <c r="AG552" i="7"/>
  <c r="AG560" i="7"/>
  <c r="AG568" i="7"/>
  <c r="AG576" i="7"/>
  <c r="AG584" i="7"/>
  <c r="AG592" i="7"/>
  <c r="AG600" i="7"/>
  <c r="AG608" i="7"/>
  <c r="AG616" i="7"/>
  <c r="AG624" i="7"/>
  <c r="AG632" i="7"/>
  <c r="AG640" i="7"/>
  <c r="AG648" i="7"/>
  <c r="AG224" i="7"/>
  <c r="AG97" i="7"/>
  <c r="AG120" i="7"/>
  <c r="AG137" i="7"/>
  <c r="AG151" i="7"/>
  <c r="AG162" i="7"/>
  <c r="AG172" i="7"/>
  <c r="AG180" i="7"/>
  <c r="AG188" i="7"/>
  <c r="AG196" i="7"/>
  <c r="AG204" i="7"/>
  <c r="AG212" i="7"/>
  <c r="AG225" i="7"/>
  <c r="AG233" i="7"/>
  <c r="AG241" i="7"/>
  <c r="AG249" i="7"/>
  <c r="AG257" i="7"/>
  <c r="AG265" i="7"/>
  <c r="AG273" i="7"/>
  <c r="AG281" i="7"/>
  <c r="AG289" i="7"/>
  <c r="AG297" i="7"/>
  <c r="AG305" i="7"/>
  <c r="AG313" i="7"/>
  <c r="AG321" i="7"/>
  <c r="AG329" i="7"/>
  <c r="AG337" i="7"/>
  <c r="AG345" i="7"/>
  <c r="AG353" i="7"/>
  <c r="AG361" i="7"/>
  <c r="AG369" i="7"/>
  <c r="AG377" i="7"/>
  <c r="AG385" i="7"/>
  <c r="AG393" i="7"/>
  <c r="AG401" i="7"/>
  <c r="AG409" i="7"/>
  <c r="AG417" i="7"/>
  <c r="AG425" i="7"/>
  <c r="AG433" i="7"/>
  <c r="AG441" i="7"/>
  <c r="AG449" i="7"/>
  <c r="AG457" i="7"/>
  <c r="AG465" i="7"/>
  <c r="AG473" i="7"/>
  <c r="AG481" i="7"/>
  <c r="AG489" i="7"/>
  <c r="AG497" i="7"/>
  <c r="AG505" i="7"/>
  <c r="AG513" i="7"/>
  <c r="AG521" i="7"/>
  <c r="AG529" i="7"/>
  <c r="AG537" i="7"/>
  <c r="AG545" i="7"/>
  <c r="AG553" i="7"/>
  <c r="AG561" i="7"/>
  <c r="AG569" i="7"/>
  <c r="AG577" i="7"/>
  <c r="AG585" i="7"/>
  <c r="AG593" i="7"/>
  <c r="AG601" i="7"/>
  <c r="AG609" i="7"/>
  <c r="AG617" i="7"/>
  <c r="AG625" i="7"/>
  <c r="AG633" i="7"/>
  <c r="AG641" i="7"/>
  <c r="AG649" i="7"/>
  <c r="AG73" i="7"/>
  <c r="AG102" i="7"/>
  <c r="AG121" i="7"/>
  <c r="AG141" i="7"/>
  <c r="AG152" i="7"/>
  <c r="AG165" i="7"/>
  <c r="AG173" i="7"/>
  <c r="AG181" i="7"/>
  <c r="AG189" i="7"/>
  <c r="AG197" i="7"/>
  <c r="AG205" i="7"/>
  <c r="AG213" i="7"/>
  <c r="AG226" i="7"/>
  <c r="AG234" i="7"/>
  <c r="AG242" i="7"/>
  <c r="AG250" i="7"/>
  <c r="AG258" i="7"/>
  <c r="AG266" i="7"/>
  <c r="AG274" i="7"/>
  <c r="AG282" i="7"/>
  <c r="AG290" i="7"/>
  <c r="AG298" i="7"/>
  <c r="AG306" i="7"/>
  <c r="AG314" i="7"/>
  <c r="AG322" i="7"/>
  <c r="AG330" i="7"/>
  <c r="AG338" i="7"/>
  <c r="AG346" i="7"/>
  <c r="AG354" i="7"/>
  <c r="AG362" i="7"/>
  <c r="AG370" i="7"/>
  <c r="AG378" i="7"/>
  <c r="AG386" i="7"/>
  <c r="AG394" i="7"/>
  <c r="AG402" i="7"/>
  <c r="AG410" i="7"/>
  <c r="AG418" i="7"/>
  <c r="AG426" i="7"/>
  <c r="AG434" i="7"/>
  <c r="AG442" i="7"/>
  <c r="AG450" i="7"/>
  <c r="AG458" i="7"/>
  <c r="AG466" i="7"/>
  <c r="AG474" i="7"/>
  <c r="AG482" i="7"/>
  <c r="AG490" i="7"/>
  <c r="AG498" i="7"/>
  <c r="AG506" i="7"/>
  <c r="AG514" i="7"/>
  <c r="AG522" i="7"/>
  <c r="AG530" i="7"/>
  <c r="AG538" i="7"/>
  <c r="AG546" i="7"/>
  <c r="AG554" i="7"/>
  <c r="AG562" i="7"/>
  <c r="AG570" i="7"/>
  <c r="AG578" i="7"/>
  <c r="AG586" i="7"/>
  <c r="AG594" i="7"/>
  <c r="AG602" i="7"/>
  <c r="AG610" i="7"/>
  <c r="AG618" i="7"/>
  <c r="AG626" i="7"/>
  <c r="AG634" i="7"/>
  <c r="AG642" i="7"/>
  <c r="AG650" i="7"/>
  <c r="AG80" i="7"/>
  <c r="AG104" i="7"/>
  <c r="AG126" i="7"/>
  <c r="AG142" i="7"/>
  <c r="AG153" i="7"/>
  <c r="AG166" i="7"/>
  <c r="AG174" i="7"/>
  <c r="AG182" i="7"/>
  <c r="AG190" i="7"/>
  <c r="AG198" i="7"/>
  <c r="AG206" i="7"/>
  <c r="AG214" i="7"/>
  <c r="AG227" i="7"/>
  <c r="AG235" i="7"/>
  <c r="AG243" i="7"/>
  <c r="AG251" i="7"/>
  <c r="AG259" i="7"/>
  <c r="AG267" i="7"/>
  <c r="AG275" i="7"/>
  <c r="AG283" i="7"/>
  <c r="AG291" i="7"/>
  <c r="AG299" i="7"/>
  <c r="AG307" i="7"/>
  <c r="AG315" i="7"/>
  <c r="AG323" i="7"/>
  <c r="AG331" i="7"/>
  <c r="AG339" i="7"/>
  <c r="AG347" i="7"/>
  <c r="AG355" i="7"/>
  <c r="AG363" i="7"/>
  <c r="AG371" i="7"/>
  <c r="AG379" i="7"/>
  <c r="AG387" i="7"/>
  <c r="AG395" i="7"/>
  <c r="AG403" i="7"/>
  <c r="AG411" i="7"/>
  <c r="AG419" i="7"/>
  <c r="AG427" i="7"/>
  <c r="AG435" i="7"/>
  <c r="AG443" i="7"/>
  <c r="AG451" i="7"/>
  <c r="AG459" i="7"/>
  <c r="AG467" i="7"/>
  <c r="AG475" i="7"/>
  <c r="AG483" i="7"/>
  <c r="AG491" i="7"/>
  <c r="AG499" i="7"/>
  <c r="AG507" i="7"/>
  <c r="AG515" i="7"/>
  <c r="AG523" i="7"/>
  <c r="AG531" i="7"/>
  <c r="AG539" i="7"/>
  <c r="AG547" i="7"/>
  <c r="AG555" i="7"/>
  <c r="AG563" i="7"/>
  <c r="AG571" i="7"/>
  <c r="AG579" i="7"/>
  <c r="AG587" i="7"/>
  <c r="AG595" i="7"/>
  <c r="AG603" i="7"/>
  <c r="AG611" i="7"/>
  <c r="AG619" i="7"/>
  <c r="AG627" i="7"/>
  <c r="AG635" i="7"/>
  <c r="AG643" i="7"/>
  <c r="AG81" i="7"/>
  <c r="AG105" i="7"/>
  <c r="AG128" i="7"/>
  <c r="AG143" i="7"/>
  <c r="AG157" i="7"/>
  <c r="AG167" i="7"/>
  <c r="AG175" i="7"/>
  <c r="AG183" i="7"/>
  <c r="AG191" i="7"/>
  <c r="AG199" i="7"/>
  <c r="AG207" i="7"/>
  <c r="AG215" i="7"/>
  <c r="AG228" i="7"/>
  <c r="AG236" i="7"/>
  <c r="AG244" i="7"/>
  <c r="AG252" i="7"/>
  <c r="AG260" i="7"/>
  <c r="AG268" i="7"/>
  <c r="AG276" i="7"/>
  <c r="AG284" i="7"/>
  <c r="AG292" i="7"/>
  <c r="AG300" i="7"/>
  <c r="AG308" i="7"/>
  <c r="AG316" i="7"/>
  <c r="AG324" i="7"/>
  <c r="AG332" i="7"/>
  <c r="AG340" i="7"/>
  <c r="AG348" i="7"/>
  <c r="AG356" i="7"/>
  <c r="AG364" i="7"/>
  <c r="AG372" i="7"/>
  <c r="AG380" i="7"/>
  <c r="AG388" i="7"/>
  <c r="AG396" i="7"/>
  <c r="AG404" i="7"/>
  <c r="AG412" i="7"/>
  <c r="AG420" i="7"/>
  <c r="AG428" i="7"/>
  <c r="AG436" i="7"/>
  <c r="AG444" i="7"/>
  <c r="AG452" i="7"/>
  <c r="AG460" i="7"/>
  <c r="AG468" i="7"/>
  <c r="AG476" i="7"/>
  <c r="AG484" i="7"/>
  <c r="AG492" i="7"/>
  <c r="AG500" i="7"/>
  <c r="AG508" i="7"/>
  <c r="AG516" i="7"/>
  <c r="AG524" i="7"/>
  <c r="AG532" i="7"/>
  <c r="AG540" i="7"/>
  <c r="AG548" i="7"/>
  <c r="AG556" i="7"/>
  <c r="AG564" i="7"/>
  <c r="AG572" i="7"/>
  <c r="AG580" i="7"/>
  <c r="AG588" i="7"/>
  <c r="AG596" i="7"/>
  <c r="AG604" i="7"/>
  <c r="AG612" i="7"/>
  <c r="AG620" i="7"/>
  <c r="AG628" i="7"/>
  <c r="AG636" i="7"/>
  <c r="AG644" i="7"/>
  <c r="AG88" i="7"/>
  <c r="AG110" i="7"/>
  <c r="AG129" i="7"/>
  <c r="AG144" i="7"/>
  <c r="AG158" i="7"/>
  <c r="AG168" i="7"/>
  <c r="AG176" i="7"/>
  <c r="AG184" i="7"/>
  <c r="AG192" i="7"/>
  <c r="AG200" i="7"/>
  <c r="AG208" i="7"/>
  <c r="AG216" i="7"/>
  <c r="AG229" i="7"/>
  <c r="AG237" i="7"/>
  <c r="AG245" i="7"/>
  <c r="AG253" i="7"/>
  <c r="AG261" i="7"/>
  <c r="AG269" i="7"/>
  <c r="AG277" i="7"/>
  <c r="AG285" i="7"/>
  <c r="AG293" i="7"/>
  <c r="AG301" i="7"/>
  <c r="AG309" i="7"/>
  <c r="AG317" i="7"/>
  <c r="AG325" i="7"/>
  <c r="AG333" i="7"/>
  <c r="AG341" i="7"/>
  <c r="AG349" i="7"/>
  <c r="AG357" i="7"/>
  <c r="AG365" i="7"/>
  <c r="AG373" i="7"/>
  <c r="AG381" i="7"/>
  <c r="AG389" i="7"/>
  <c r="AG397" i="7"/>
  <c r="AG405" i="7"/>
  <c r="AG413" i="7"/>
  <c r="AG421" i="7"/>
  <c r="AG429" i="7"/>
  <c r="AG437" i="7"/>
  <c r="AG445" i="7"/>
  <c r="AG453" i="7"/>
  <c r="AG461" i="7"/>
  <c r="AG469" i="7"/>
  <c r="AG477" i="7"/>
  <c r="AG485" i="7"/>
  <c r="AG493" i="7"/>
  <c r="AG501" i="7"/>
  <c r="AG509" i="7"/>
  <c r="AG517" i="7"/>
  <c r="AG525" i="7"/>
  <c r="AG533" i="7"/>
  <c r="AG541" i="7"/>
  <c r="AG549" i="7"/>
  <c r="AG557" i="7"/>
  <c r="AG565" i="7"/>
  <c r="AG573" i="7"/>
  <c r="AG581" i="7"/>
  <c r="AG589" i="7"/>
  <c r="AG597" i="7"/>
  <c r="AG605" i="7"/>
  <c r="AG613" i="7"/>
  <c r="AG621" i="7"/>
  <c r="AG629" i="7"/>
  <c r="AG637" i="7"/>
  <c r="AG645" i="7"/>
  <c r="AG89" i="7"/>
  <c r="AG112" i="7"/>
  <c r="AG133" i="7"/>
  <c r="AG145" i="7"/>
  <c r="AG159" i="7"/>
  <c r="AG169" i="7"/>
  <c r="AG177" i="7"/>
  <c r="AG185" i="7"/>
  <c r="AG193" i="7"/>
  <c r="AG201" i="7"/>
  <c r="AG209" i="7"/>
  <c r="AG217" i="7"/>
  <c r="AG230" i="7"/>
  <c r="AG238" i="7"/>
  <c r="AG246" i="7"/>
  <c r="AG254" i="7"/>
  <c r="AG262" i="7"/>
  <c r="AG270" i="7"/>
  <c r="AG278" i="7"/>
  <c r="AG286" i="7"/>
  <c r="AG294" i="7"/>
  <c r="AG302" i="7"/>
  <c r="AG310" i="7"/>
  <c r="AG318" i="7"/>
  <c r="AG326" i="7"/>
  <c r="AG334" i="7"/>
  <c r="AG342" i="7"/>
  <c r="AG350" i="7"/>
  <c r="AG358" i="7"/>
  <c r="AG366" i="7"/>
  <c r="AG374" i="7"/>
  <c r="AG382" i="7"/>
  <c r="AG390" i="7"/>
  <c r="AG398" i="7"/>
  <c r="AG406" i="7"/>
  <c r="AG414" i="7"/>
  <c r="AG422" i="7"/>
  <c r="AG430" i="7"/>
  <c r="AG438" i="7"/>
  <c r="AG446" i="7"/>
  <c r="AG454" i="7"/>
  <c r="AG462" i="7"/>
  <c r="AG470" i="7"/>
  <c r="AG478" i="7"/>
  <c r="AG486" i="7"/>
  <c r="AG494" i="7"/>
  <c r="AG502" i="7"/>
  <c r="AG510" i="7"/>
  <c r="AG518" i="7"/>
  <c r="AG526" i="7"/>
  <c r="AG534" i="7"/>
  <c r="AG542" i="7"/>
  <c r="AG550" i="7"/>
  <c r="AG558" i="7"/>
  <c r="AG566" i="7"/>
  <c r="AG574" i="7"/>
  <c r="AG582" i="7"/>
  <c r="AG590" i="7"/>
  <c r="AG598" i="7"/>
  <c r="AG606" i="7"/>
  <c r="AG614" i="7"/>
  <c r="AG622" i="7"/>
  <c r="AG630" i="7"/>
  <c r="AG638" i="7"/>
  <c r="AG646" i="7"/>
  <c r="AG160" i="7"/>
  <c r="AG231" i="7"/>
  <c r="AG295" i="7"/>
  <c r="AG359" i="7"/>
  <c r="AG423" i="7"/>
  <c r="AG487" i="7"/>
  <c r="AG551" i="7"/>
  <c r="AG615" i="7"/>
  <c r="AG170" i="7"/>
  <c r="AG239" i="7"/>
  <c r="AG303" i="7"/>
  <c r="AG367" i="7"/>
  <c r="AG431" i="7"/>
  <c r="AG495" i="7"/>
  <c r="AG559" i="7"/>
  <c r="AG623" i="7"/>
  <c r="AG178" i="7"/>
  <c r="AG247" i="7"/>
  <c r="AG311" i="7"/>
  <c r="AG375" i="7"/>
  <c r="AG439" i="7"/>
  <c r="AG503" i="7"/>
  <c r="AG186" i="7"/>
  <c r="AG255" i="7"/>
  <c r="AG319" i="7"/>
  <c r="AG383" i="7"/>
  <c r="AG447" i="7"/>
  <c r="AG511" i="7"/>
  <c r="AG94" i="7"/>
  <c r="AG194" i="7"/>
  <c r="AG263" i="7"/>
  <c r="AG327" i="7"/>
  <c r="AG391" i="7"/>
  <c r="AG455" i="7"/>
  <c r="AG519" i="7"/>
  <c r="AG583" i="7"/>
  <c r="AG647" i="7"/>
  <c r="AG113" i="7"/>
  <c r="AG202" i="7"/>
  <c r="AG271" i="7"/>
  <c r="AG335" i="7"/>
  <c r="AG399" i="7"/>
  <c r="AG463" i="7"/>
  <c r="AG527" i="7"/>
  <c r="AG591" i="7"/>
  <c r="AG134" i="7"/>
  <c r="AG210" i="7"/>
  <c r="AG279" i="7"/>
  <c r="AG343" i="7"/>
  <c r="AG407" i="7"/>
  <c r="AG471" i="7"/>
  <c r="AG535" i="7"/>
  <c r="AG599" i="7"/>
  <c r="AG415" i="7"/>
  <c r="AG479" i="7"/>
  <c r="AG543" i="7"/>
  <c r="AG567" i="7"/>
  <c r="AG149" i="7"/>
  <c r="AG575" i="7"/>
  <c r="AG218" i="7"/>
  <c r="AG607" i="7"/>
  <c r="AG287" i="7"/>
  <c r="AG631" i="7"/>
  <c r="AG639" i="7"/>
  <c r="AG351" i="7"/>
  <c r="AE141" i="7"/>
  <c r="Q141" i="7"/>
  <c r="AE133" i="7"/>
  <c r="Q133" i="7"/>
  <c r="AE125" i="7"/>
  <c r="Q125" i="7"/>
  <c r="Q117" i="7"/>
  <c r="AE117" i="7"/>
  <c r="AE109" i="7"/>
  <c r="Q109" i="7"/>
  <c r="AE101" i="7"/>
  <c r="Q101" i="7"/>
  <c r="AE93" i="7"/>
  <c r="Q93" i="7"/>
  <c r="AE212" i="7"/>
  <c r="AE204" i="7"/>
  <c r="Q204" i="7"/>
  <c r="AE196" i="7"/>
  <c r="AE188" i="7"/>
  <c r="Q188" i="7"/>
  <c r="AE180" i="7"/>
  <c r="Q180" i="7"/>
  <c r="AE172" i="7"/>
  <c r="AE164" i="7"/>
  <c r="Q164" i="7"/>
  <c r="AE431" i="7"/>
  <c r="AE423" i="7"/>
  <c r="AE415" i="7"/>
  <c r="AE407" i="7"/>
  <c r="AE399" i="7"/>
  <c r="AE391" i="7"/>
  <c r="AE383" i="7"/>
  <c r="AE375" i="7"/>
  <c r="R376" i="7"/>
  <c r="AE367" i="7"/>
  <c r="AE359" i="7"/>
  <c r="AE351" i="7"/>
  <c r="AE343" i="7"/>
  <c r="AE335" i="7"/>
  <c r="AE327" i="7"/>
  <c r="AE319" i="7"/>
  <c r="AE311" i="7"/>
  <c r="AE303" i="7"/>
  <c r="AE295" i="7"/>
  <c r="AE287" i="7"/>
  <c r="AE279" i="7"/>
  <c r="AE271" i="7"/>
  <c r="AE263" i="7"/>
  <c r="AE255" i="7"/>
  <c r="AE247" i="7"/>
  <c r="AE239" i="7"/>
  <c r="AE231" i="7"/>
  <c r="T425" i="7"/>
  <c r="U417" i="7" s="1"/>
  <c r="T409" i="7"/>
  <c r="T393" i="7"/>
  <c r="U385" i="7" s="1"/>
  <c r="T377" i="7"/>
  <c r="U377" i="7" s="1"/>
  <c r="T361" i="7"/>
  <c r="T345" i="7"/>
  <c r="U337" i="7" s="1"/>
  <c r="T329" i="7"/>
  <c r="T313" i="7"/>
  <c r="U305" i="7" s="1"/>
  <c r="T297" i="7"/>
  <c r="U289" i="7" s="1"/>
  <c r="T281" i="7"/>
  <c r="T265" i="7"/>
  <c r="T249" i="7"/>
  <c r="T233" i="7"/>
  <c r="T212" i="7"/>
  <c r="U204" i="7" s="1"/>
  <c r="O212" i="7"/>
  <c r="O204" i="7"/>
  <c r="T196" i="7"/>
  <c r="U196" i="7" s="1"/>
  <c r="O196" i="7"/>
  <c r="O188" i="7"/>
  <c r="T180" i="7"/>
  <c r="U172" i="7" s="1"/>
  <c r="O180" i="7"/>
  <c r="O172" i="7"/>
  <c r="T164" i="7"/>
  <c r="U156" i="7" s="1"/>
  <c r="O164" i="7"/>
  <c r="O156" i="7"/>
  <c r="T148" i="7"/>
  <c r="U148" i="7" s="1"/>
  <c r="O148" i="7"/>
  <c r="O140" i="7"/>
  <c r="T132" i="7"/>
  <c r="O132" i="7"/>
  <c r="O124" i="7"/>
  <c r="T116" i="7"/>
  <c r="U116" i="7" s="1"/>
  <c r="O116" i="7"/>
  <c r="O108" i="7"/>
  <c r="T100" i="7"/>
  <c r="O100" i="7"/>
  <c r="O92" i="7"/>
  <c r="T84" i="7"/>
  <c r="O84" i="7"/>
  <c r="U647" i="7"/>
  <c r="T639" i="7"/>
  <c r="T631" i="7"/>
  <c r="T623" i="7"/>
  <c r="T615" i="7"/>
  <c r="T607" i="7"/>
  <c r="T599" i="7"/>
  <c r="T591" i="7"/>
  <c r="T583" i="7"/>
  <c r="T575" i="7"/>
  <c r="T567" i="7"/>
  <c r="T559" i="7"/>
  <c r="T551" i="7"/>
  <c r="T543" i="7"/>
  <c r="T535" i="7"/>
  <c r="T527" i="7"/>
  <c r="T519" i="7"/>
  <c r="T511" i="7"/>
  <c r="T503" i="7"/>
  <c r="T495" i="7"/>
  <c r="T487" i="7"/>
  <c r="T479" i="7"/>
  <c r="T471" i="7"/>
  <c r="T463" i="7"/>
  <c r="T455" i="7"/>
  <c r="T447" i="7"/>
  <c r="T439" i="7"/>
  <c r="AE500" i="7"/>
  <c r="AE492" i="7"/>
  <c r="AE484" i="7"/>
  <c r="AE476" i="7"/>
  <c r="AE468" i="7"/>
  <c r="AE460" i="7"/>
  <c r="AE452" i="7"/>
  <c r="AE444" i="7"/>
  <c r="AD76" i="7"/>
  <c r="O76" i="7"/>
  <c r="W502" i="7"/>
  <c r="AB389" i="7"/>
  <c r="AB373" i="7"/>
  <c r="O216" i="7"/>
  <c r="O193" i="7"/>
  <c r="O170" i="7"/>
  <c r="O152" i="7"/>
  <c r="O129" i="7"/>
  <c r="O106" i="7"/>
  <c r="O88" i="7"/>
  <c r="S244" i="7"/>
  <c r="Q210" i="7"/>
  <c r="Q172" i="7"/>
  <c r="Q136" i="7"/>
  <c r="Q107" i="7"/>
  <c r="T649" i="7"/>
  <c r="T612" i="7"/>
  <c r="T481" i="7"/>
  <c r="T444" i="7"/>
  <c r="U436" i="7" s="1"/>
  <c r="T369" i="7"/>
  <c r="T324" i="7"/>
  <c r="U316" i="7" s="1"/>
  <c r="T241" i="7"/>
  <c r="U233" i="7" s="1"/>
  <c r="T191" i="7"/>
  <c r="U183" i="7" s="1"/>
  <c r="T108" i="7"/>
  <c r="AE349" i="7"/>
  <c r="AE202" i="7"/>
  <c r="Q202" i="7"/>
  <c r="AE170" i="7"/>
  <c r="Q170" i="7"/>
  <c r="AE389" i="7"/>
  <c r="AE301" i="7"/>
  <c r="AE261" i="7"/>
  <c r="V138" i="7"/>
  <c r="AE490" i="7"/>
  <c r="AI622" i="7"/>
  <c r="AC622" i="7"/>
  <c r="W622" i="7"/>
  <c r="AI542" i="7"/>
  <c r="W542" i="7"/>
  <c r="AB542" i="7"/>
  <c r="AI494" i="7"/>
  <c r="AC494" i="7"/>
  <c r="W494" i="7"/>
  <c r="AI334" i="7"/>
  <c r="AB334" i="7"/>
  <c r="O186" i="7"/>
  <c r="AC104" i="7"/>
  <c r="AB104" i="7"/>
  <c r="Q162" i="7"/>
  <c r="U498" i="7"/>
  <c r="T401" i="7"/>
  <c r="AB606" i="7"/>
  <c r="AE146" i="7"/>
  <c r="AE201" i="7"/>
  <c r="Q201" i="7"/>
  <c r="Q169" i="7"/>
  <c r="AE169" i="7"/>
  <c r="AE420" i="7"/>
  <c r="AE388" i="7"/>
  <c r="S395" i="7"/>
  <c r="AE348" i="7"/>
  <c r="AE292" i="7"/>
  <c r="T644" i="7"/>
  <c r="T628" i="7"/>
  <c r="T620" i="7"/>
  <c r="T604" i="7"/>
  <c r="U596" i="7" s="1"/>
  <c r="T580" i="7"/>
  <c r="U572" i="7" s="1"/>
  <c r="AB583" i="7"/>
  <c r="T564" i="7"/>
  <c r="U556" i="7" s="1"/>
  <c r="AB567" i="7"/>
  <c r="T492" i="7"/>
  <c r="U484" i="7" s="1"/>
  <c r="AC493" i="7"/>
  <c r="T476" i="7"/>
  <c r="U468" i="7" s="1"/>
  <c r="T452" i="7"/>
  <c r="AE473" i="7"/>
  <c r="AE441" i="7"/>
  <c r="AE91" i="7"/>
  <c r="Q91" i="7"/>
  <c r="AE157" i="7"/>
  <c r="Q157" i="7"/>
  <c r="AE83" i="7"/>
  <c r="Q77" i="7"/>
  <c r="AE149" i="7"/>
  <c r="Q149" i="7"/>
  <c r="AE140" i="7"/>
  <c r="Q140" i="7"/>
  <c r="AE124" i="7"/>
  <c r="Q124" i="7"/>
  <c r="AE116" i="7"/>
  <c r="Q116" i="7"/>
  <c r="AE100" i="7"/>
  <c r="Q100" i="7"/>
  <c r="AE219" i="7"/>
  <c r="Q219" i="7"/>
  <c r="AE203" i="7"/>
  <c r="Q203" i="7"/>
  <c r="AE195" i="7"/>
  <c r="Q195" i="7"/>
  <c r="AE179" i="7"/>
  <c r="Q179" i="7"/>
  <c r="AE430" i="7"/>
  <c r="R430" i="7"/>
  <c r="AE422" i="7"/>
  <c r="S429" i="7"/>
  <c r="AE414" i="7"/>
  <c r="S421" i="7"/>
  <c r="AE406" i="7"/>
  <c r="AE398" i="7"/>
  <c r="AE390" i="7"/>
  <c r="AE382" i="7"/>
  <c r="AE374" i="7"/>
  <c r="AE366" i="7"/>
  <c r="R366" i="7"/>
  <c r="S358" i="7"/>
  <c r="AE358" i="7"/>
  <c r="AE350" i="7"/>
  <c r="AE342" i="7"/>
  <c r="AE334" i="7"/>
  <c r="AE326" i="7"/>
  <c r="R326" i="7"/>
  <c r="AE318" i="7"/>
  <c r="AE310" i="7"/>
  <c r="AE302" i="7"/>
  <c r="AE294" i="7"/>
  <c r="AE286" i="7"/>
  <c r="AE278" i="7"/>
  <c r="AE270" i="7"/>
  <c r="AE262" i="7"/>
  <c r="AE254" i="7"/>
  <c r="AE246" i="7"/>
  <c r="AE238" i="7"/>
  <c r="R238" i="7"/>
  <c r="AE230" i="7"/>
  <c r="T432" i="7"/>
  <c r="T424" i="7"/>
  <c r="T416" i="7"/>
  <c r="T408" i="7"/>
  <c r="T400" i="7"/>
  <c r="T392" i="7"/>
  <c r="T384" i="7"/>
  <c r="T376" i="7"/>
  <c r="T368" i="7"/>
  <c r="T360" i="7"/>
  <c r="T352" i="7"/>
  <c r="T344" i="7"/>
  <c r="T336" i="7"/>
  <c r="T328" i="7"/>
  <c r="T320" i="7"/>
  <c r="T312" i="7"/>
  <c r="T304" i="7"/>
  <c r="T296" i="7"/>
  <c r="T288" i="7"/>
  <c r="T280" i="7"/>
  <c r="T272" i="7"/>
  <c r="T264" i="7"/>
  <c r="T256" i="7"/>
  <c r="T248" i="7"/>
  <c r="T240" i="7"/>
  <c r="T232" i="7"/>
  <c r="T219" i="7"/>
  <c r="O219" i="7"/>
  <c r="T211" i="7"/>
  <c r="O211" i="7"/>
  <c r="T203" i="7"/>
  <c r="O203" i="7"/>
  <c r="T195" i="7"/>
  <c r="O195" i="7"/>
  <c r="T187" i="7"/>
  <c r="O187" i="7"/>
  <c r="T179" i="7"/>
  <c r="O179" i="7"/>
  <c r="T171" i="7"/>
  <c r="O171" i="7"/>
  <c r="T163" i="7"/>
  <c r="O163" i="7"/>
  <c r="T155" i="7"/>
  <c r="O155" i="7"/>
  <c r="T147" i="7"/>
  <c r="O147" i="7"/>
  <c r="T139" i="7"/>
  <c r="O139" i="7"/>
  <c r="T131" i="7"/>
  <c r="O131" i="7"/>
  <c r="T123" i="7"/>
  <c r="O123" i="7"/>
  <c r="T115" i="7"/>
  <c r="V152" i="7" s="1"/>
  <c r="O115" i="7"/>
  <c r="T107" i="7"/>
  <c r="O107" i="7"/>
  <c r="T99" i="7"/>
  <c r="O99" i="7"/>
  <c r="T91" i="7"/>
  <c r="V128" i="7" s="1"/>
  <c r="O91" i="7"/>
  <c r="T83" i="7"/>
  <c r="O83" i="7"/>
  <c r="T638" i="7"/>
  <c r="T630" i="7"/>
  <c r="T614" i="7"/>
  <c r="T606" i="7"/>
  <c r="T590" i="7"/>
  <c r="T574" i="7"/>
  <c r="T566" i="7"/>
  <c r="T550" i="7"/>
  <c r="T542" i="7"/>
  <c r="U534" i="7" s="1"/>
  <c r="T526" i="7"/>
  <c r="T510" i="7"/>
  <c r="T502" i="7"/>
  <c r="T486" i="7"/>
  <c r="T478" i="7"/>
  <c r="U470" i="7" s="1"/>
  <c r="T462" i="7"/>
  <c r="T446" i="7"/>
  <c r="T438" i="7"/>
  <c r="AE507" i="7"/>
  <c r="AE499" i="7"/>
  <c r="AE491" i="7"/>
  <c r="AE483" i="7"/>
  <c r="AE475" i="7"/>
  <c r="AE467" i="7"/>
  <c r="AE459" i="7"/>
  <c r="AE451" i="7"/>
  <c r="AE443" i="7"/>
  <c r="AD75" i="7"/>
  <c r="T75" i="7"/>
  <c r="O75" i="7"/>
  <c r="AI566" i="7"/>
  <c r="AI534" i="7"/>
  <c r="AB482" i="7"/>
  <c r="O210" i="7"/>
  <c r="O169" i="7"/>
  <c r="O146" i="7"/>
  <c r="O105" i="7"/>
  <c r="O82" i="7"/>
  <c r="S344" i="7"/>
  <c r="S279" i="7"/>
  <c r="Q200" i="7"/>
  <c r="Q171" i="7"/>
  <c r="Q135" i="7"/>
  <c r="Q98" i="7"/>
  <c r="T545" i="7"/>
  <c r="T508" i="7"/>
  <c r="T404" i="7"/>
  <c r="T321" i="7"/>
  <c r="T276" i="7"/>
  <c r="T188" i="7"/>
  <c r="T143" i="7"/>
  <c r="U106" i="7"/>
  <c r="AE309" i="7"/>
  <c r="AD74" i="7"/>
  <c r="T74" i="7"/>
  <c r="AD73" i="7"/>
  <c r="AE75" i="7"/>
  <c r="AA75" i="7"/>
  <c r="AE77" i="7"/>
  <c r="Q76" i="7"/>
  <c r="R76" i="7" s="1"/>
  <c r="AE76" i="7"/>
  <c r="AE74" i="7"/>
  <c r="AA74" i="7"/>
  <c r="AA76" i="7"/>
  <c r="O73" i="7"/>
  <c r="AC74" i="7" s="1"/>
  <c r="AD23" i="7"/>
  <c r="M74" i="7"/>
  <c r="AA540" i="7"/>
  <c r="M75" i="7"/>
  <c r="M73" i="7"/>
  <c r="M632" i="7"/>
  <c r="AA637" i="7"/>
  <c r="M507" i="7"/>
  <c r="M322" i="7"/>
  <c r="M77" i="7"/>
  <c r="AA433" i="7"/>
  <c r="AA401" i="7"/>
  <c r="AA369" i="7"/>
  <c r="AA337" i="7"/>
  <c r="AA305" i="7"/>
  <c r="AA265" i="7"/>
  <c r="M76" i="7"/>
  <c r="AA230" i="7"/>
  <c r="M448" i="7"/>
  <c r="AD492" i="7"/>
  <c r="AD484" i="7"/>
  <c r="AD476" i="7"/>
  <c r="M428" i="7"/>
  <c r="M364" i="7"/>
  <c r="M332" i="7"/>
  <c r="M236" i="7"/>
  <c r="M649" i="7"/>
  <c r="M641" i="7"/>
  <c r="M633" i="7"/>
  <c r="M625" i="7"/>
  <c r="M617" i="7"/>
  <c r="M609" i="7"/>
  <c r="M601" i="7"/>
  <c r="M593" i="7"/>
  <c r="M585" i="7"/>
  <c r="M577" i="7"/>
  <c r="M569" i="7"/>
  <c r="M561" i="7"/>
  <c r="M553" i="7"/>
  <c r="M545" i="7"/>
  <c r="M537" i="7"/>
  <c r="M529" i="7"/>
  <c r="M521" i="7"/>
  <c r="M513" i="7"/>
  <c r="M505" i="7"/>
  <c r="M497" i="7"/>
  <c r="M489" i="7"/>
  <c r="M481" i="7"/>
  <c r="M473" i="7"/>
  <c r="M465" i="7"/>
  <c r="M457" i="7"/>
  <c r="M449" i="7"/>
  <c r="M441" i="7"/>
  <c r="AD437" i="7"/>
  <c r="AD429" i="7"/>
  <c r="AD421" i="7"/>
  <c r="AD413" i="7"/>
  <c r="AD405" i="7"/>
  <c r="AD397" i="7"/>
  <c r="AD389" i="7"/>
  <c r="AD381" i="7"/>
  <c r="AD373" i="7"/>
  <c r="AD365" i="7"/>
  <c r="AD357" i="7"/>
  <c r="AD349" i="7"/>
  <c r="AD341" i="7"/>
  <c r="M648" i="7"/>
  <c r="M640" i="7"/>
  <c r="M616" i="7"/>
  <c r="M600" i="7"/>
  <c r="M584" i="7"/>
  <c r="M576" i="7"/>
  <c r="M560" i="7"/>
  <c r="M552" i="7"/>
  <c r="M544" i="7"/>
  <c r="M528" i="7"/>
  <c r="M520" i="7"/>
  <c r="M512" i="7"/>
  <c r="M504" i="7"/>
  <c r="M496" i="7"/>
  <c r="M488" i="7"/>
  <c r="M472" i="7"/>
  <c r="M464" i="7"/>
  <c r="M456" i="7"/>
  <c r="AA435" i="7"/>
  <c r="AA403" i="7"/>
  <c r="M635" i="7"/>
  <c r="M627" i="7"/>
  <c r="M603" i="7"/>
  <c r="M595" i="7"/>
  <c r="M579" i="7"/>
  <c r="M571" i="7"/>
  <c r="M539" i="7"/>
  <c r="M483" i="7"/>
  <c r="M475" i="7"/>
  <c r="M467" i="7"/>
  <c r="M443" i="7"/>
  <c r="AA574" i="7"/>
  <c r="AA510" i="7"/>
  <c r="M634" i="7"/>
  <c r="M247" i="7"/>
  <c r="AE538" i="7"/>
  <c r="AE522" i="7"/>
  <c r="AA426" i="7"/>
  <c r="AA290" i="7"/>
  <c r="AA274" i="7"/>
  <c r="AE577" i="7"/>
  <c r="AD17" i="7"/>
  <c r="M314" i="7"/>
  <c r="M643" i="7"/>
  <c r="M611" i="7"/>
  <c r="M563" i="7"/>
  <c r="M555" i="7"/>
  <c r="M531" i="7"/>
  <c r="M523" i="7"/>
  <c r="M499" i="7"/>
  <c r="M491" i="7"/>
  <c r="M451" i="7"/>
  <c r="AA649" i="7"/>
  <c r="AE600" i="7"/>
  <c r="AE576" i="7"/>
  <c r="M420" i="7"/>
  <c r="M396" i="7"/>
  <c r="M356" i="7"/>
  <c r="M268" i="7"/>
  <c r="M650" i="7"/>
  <c r="M642" i="7"/>
  <c r="M626" i="7"/>
  <c r="M618" i="7"/>
  <c r="M610" i="7"/>
  <c r="M602" i="7"/>
  <c r="M594" i="7"/>
  <c r="M586" i="7"/>
  <c r="M578" i="7"/>
  <c r="M570" i="7"/>
  <c r="M562" i="7"/>
  <c r="M554" i="7"/>
  <c r="M546" i="7"/>
  <c r="M538" i="7"/>
  <c r="M530" i="7"/>
  <c r="M522" i="7"/>
  <c r="M514" i="7"/>
  <c r="M506" i="7"/>
  <c r="M498" i="7"/>
  <c r="M490" i="7"/>
  <c r="M482" i="7"/>
  <c r="M474" i="7"/>
  <c r="M466" i="7"/>
  <c r="M458" i="7"/>
  <c r="M450" i="7"/>
  <c r="M442" i="7"/>
  <c r="M503" i="7"/>
  <c r="AA428" i="7"/>
  <c r="M646" i="7"/>
  <c r="M622" i="7"/>
  <c r="M606" i="7"/>
  <c r="M590" i="7"/>
  <c r="M574" i="7"/>
  <c r="M566" i="7"/>
  <c r="M558" i="7"/>
  <c r="M550" i="7"/>
  <c r="M534" i="7"/>
  <c r="M518" i="7"/>
  <c r="M502" i="7"/>
  <c r="M494" i="7"/>
  <c r="M486" i="7"/>
  <c r="M478" i="7"/>
  <c r="M462" i="7"/>
  <c r="M454" i="7"/>
  <c r="M446" i="7"/>
  <c r="M438" i="7"/>
  <c r="AA294" i="7"/>
  <c r="AD15" i="7"/>
  <c r="AD69" i="7"/>
  <c r="AD61" i="7"/>
  <c r="AD53" i="7"/>
  <c r="AD45" i="7"/>
  <c r="AD37" i="7"/>
  <c r="AD29" i="7"/>
  <c r="M430" i="7"/>
  <c r="M406" i="7"/>
  <c r="AD348" i="7"/>
  <c r="AD340" i="7"/>
  <c r="AD332" i="7"/>
  <c r="AD324" i="7"/>
  <c r="AD316" i="7"/>
  <c r="AD308" i="7"/>
  <c r="AD300" i="7"/>
  <c r="AD292" i="7"/>
  <c r="AD284" i="7"/>
  <c r="AD276" i="7"/>
  <c r="AD268" i="7"/>
  <c r="AD260" i="7"/>
  <c r="AD252" i="7"/>
  <c r="AD244" i="7"/>
  <c r="AD236" i="7"/>
  <c r="AD228" i="7"/>
  <c r="AD215" i="7"/>
  <c r="AD207" i="7"/>
  <c r="AD199" i="7"/>
  <c r="AD191" i="7"/>
  <c r="AD183" i="7"/>
  <c r="AD175" i="7"/>
  <c r="AD167" i="7"/>
  <c r="AD159" i="7"/>
  <c r="AD151" i="7"/>
  <c r="AD143" i="7"/>
  <c r="AD135" i="7"/>
  <c r="AD127" i="7"/>
  <c r="AD119" i="7"/>
  <c r="AD111" i="7"/>
  <c r="AD103" i="7"/>
  <c r="AD95" i="7"/>
  <c r="AD87" i="7"/>
  <c r="AE620" i="7"/>
  <c r="AE540" i="7"/>
  <c r="AE516" i="7"/>
  <c r="S234" i="7"/>
  <c r="AA422" i="7"/>
  <c r="AA406" i="7"/>
  <c r="AA374" i="7"/>
  <c r="AA358" i="7"/>
  <c r="AA342" i="7"/>
  <c r="AE595" i="7"/>
  <c r="S266" i="7"/>
  <c r="R300" i="7"/>
  <c r="M324" i="7"/>
  <c r="AA276" i="7"/>
  <c r="AD71" i="7"/>
  <c r="AD63" i="7"/>
  <c r="AD55" i="7"/>
  <c r="AD47" i="7"/>
  <c r="AD39" i="7"/>
  <c r="AD31" i="7"/>
  <c r="M434" i="7"/>
  <c r="M426" i="7"/>
  <c r="M418" i="7"/>
  <c r="M410" i="7"/>
  <c r="M394" i="7"/>
  <c r="M386" i="7"/>
  <c r="M378" i="7"/>
  <c r="M370" i="7"/>
  <c r="M362" i="7"/>
  <c r="M354" i="7"/>
  <c r="M346" i="7"/>
  <c r="M338" i="7"/>
  <c r="M330" i="7"/>
  <c r="M306" i="7"/>
  <c r="M298" i="7"/>
  <c r="M290" i="7"/>
  <c r="M274" i="7"/>
  <c r="M266" i="7"/>
  <c r="M258" i="7"/>
  <c r="M250" i="7"/>
  <c r="M234" i="7"/>
  <c r="M226" i="7"/>
  <c r="AA390" i="7"/>
  <c r="M425" i="7"/>
  <c r="M398" i="7"/>
  <c r="M374" i="7"/>
  <c r="M366" i="7"/>
  <c r="M342" i="7"/>
  <c r="M334" i="7"/>
  <c r="M310" i="7"/>
  <c r="AA380" i="7"/>
  <c r="AA348" i="7"/>
  <c r="AA370" i="7"/>
  <c r="M228" i="7"/>
  <c r="AD21" i="7"/>
  <c r="AA427" i="7"/>
  <c r="AA395" i="7"/>
  <c r="AA384" i="7"/>
  <c r="AA376" i="7"/>
  <c r="AA371" i="7"/>
  <c r="AA363" i="7"/>
  <c r="AA352" i="7"/>
  <c r="AA331" i="7"/>
  <c r="AA320" i="7"/>
  <c r="AA312" i="7"/>
  <c r="AA299" i="7"/>
  <c r="AA288" i="7"/>
  <c r="AA280" i="7"/>
  <c r="AA267" i="7"/>
  <c r="AA256" i="7"/>
  <c r="AA248" i="7"/>
  <c r="AA308" i="7"/>
  <c r="AE611" i="7"/>
  <c r="AE603" i="7"/>
  <c r="AE579" i="7"/>
  <c r="AE571" i="7"/>
  <c r="AE563" i="7"/>
  <c r="AE547" i="7"/>
  <c r="AE531" i="7"/>
  <c r="AE618" i="7"/>
  <c r="AE562" i="7"/>
  <c r="AA326" i="7"/>
  <c r="AA310" i="7"/>
  <c r="M647" i="7"/>
  <c r="M639" i="7"/>
  <c r="M631" i="7"/>
  <c r="M615" i="7"/>
  <c r="M607" i="7"/>
  <c r="M599" i="7"/>
  <c r="M583" i="7"/>
  <c r="M575" i="7"/>
  <c r="M567" i="7"/>
  <c r="M559" i="7"/>
  <c r="M551" i="7"/>
  <c r="M543" i="7"/>
  <c r="M535" i="7"/>
  <c r="M527" i="7"/>
  <c r="M519" i="7"/>
  <c r="M511" i="7"/>
  <c r="M495" i="7"/>
  <c r="M487" i="7"/>
  <c r="M479" i="7"/>
  <c r="M471" i="7"/>
  <c r="M463" i="7"/>
  <c r="M455" i="7"/>
  <c r="M447" i="7"/>
  <c r="M439" i="7"/>
  <c r="M644" i="7"/>
  <c r="M636" i="7"/>
  <c r="M628" i="7"/>
  <c r="M620" i="7"/>
  <c r="M612" i="7"/>
  <c r="M604" i="7"/>
  <c r="M596" i="7"/>
  <c r="M588" i="7"/>
  <c r="M580" i="7"/>
  <c r="M572" i="7"/>
  <c r="M564" i="7"/>
  <c r="M556" i="7"/>
  <c r="M548" i="7"/>
  <c r="M540" i="7"/>
  <c r="M532" i="7"/>
  <c r="M524" i="7"/>
  <c r="M516" i="7"/>
  <c r="M508" i="7"/>
  <c r="M500" i="7"/>
  <c r="M492" i="7"/>
  <c r="M484" i="7"/>
  <c r="M476" i="7"/>
  <c r="M468" i="7"/>
  <c r="M460" i="7"/>
  <c r="M452" i="7"/>
  <c r="M444" i="7"/>
  <c r="AD617" i="7"/>
  <c r="AD553" i="7"/>
  <c r="AD496" i="7"/>
  <c r="AD481" i="7"/>
  <c r="AD473" i="7"/>
  <c r="AD457" i="7"/>
  <c r="AD449" i="7"/>
  <c r="AE649" i="7"/>
  <c r="AE625" i="7"/>
  <c r="AE608" i="7"/>
  <c r="AE553" i="7"/>
  <c r="AE552" i="7"/>
  <c r="AE521" i="7"/>
  <c r="AA625" i="7"/>
  <c r="AA508" i="7"/>
  <c r="AA640" i="7"/>
  <c r="AA600" i="7"/>
  <c r="AA579" i="7"/>
  <c r="AA560" i="7"/>
  <c r="AA512" i="7"/>
  <c r="AE539" i="7"/>
  <c r="AD486" i="7"/>
  <c r="AD478" i="7"/>
  <c r="AD470" i="7"/>
  <c r="AD462" i="7"/>
  <c r="AD454" i="7"/>
  <c r="AD446" i="7"/>
  <c r="AE614" i="7"/>
  <c r="AA591" i="7"/>
  <c r="AA575" i="7"/>
  <c r="AE558" i="7"/>
  <c r="AA527" i="7"/>
  <c r="AA479" i="7"/>
  <c r="AA455" i="7"/>
  <c r="AA447" i="7"/>
  <c r="AA612" i="7"/>
  <c r="AA638" i="7"/>
  <c r="AA558" i="7"/>
  <c r="AA542" i="7"/>
  <c r="AA526" i="7"/>
  <c r="AA502" i="7"/>
  <c r="AA478" i="7"/>
  <c r="AA454" i="7"/>
  <c r="AA423" i="7"/>
  <c r="AA415" i="7"/>
  <c r="AA407" i="7"/>
  <c r="AA399" i="7"/>
  <c r="AA391" i="7"/>
  <c r="AA383" i="7"/>
  <c r="AA375" i="7"/>
  <c r="AA367" i="7"/>
  <c r="AA359" i="7"/>
  <c r="AA351" i="7"/>
  <c r="AA343" i="7"/>
  <c r="AA335" i="7"/>
  <c r="AA327" i="7"/>
  <c r="AA319" i="7"/>
  <c r="AA311" i="7"/>
  <c r="AA303" i="7"/>
  <c r="AA382" i="7"/>
  <c r="AA339" i="7"/>
  <c r="AA307" i="7"/>
  <c r="AA275" i="7"/>
  <c r="AA243" i="7"/>
  <c r="AA235" i="7"/>
  <c r="AA232" i="7"/>
  <c r="M431" i="7"/>
  <c r="M423" i="7"/>
  <c r="M311" i="7"/>
  <c r="AA350" i="7"/>
  <c r="AA318" i="7"/>
  <c r="AA262" i="7"/>
  <c r="AA416" i="7"/>
  <c r="AA330" i="7"/>
  <c r="AA297" i="7"/>
  <c r="AA236" i="7"/>
  <c r="AA414" i="7"/>
  <c r="AA329" i="7"/>
  <c r="AA296" i="7"/>
  <c r="AA268" i="7"/>
  <c r="AA233" i="7"/>
  <c r="AA412" i="7"/>
  <c r="AA328" i="7"/>
  <c r="AA264" i="7"/>
  <c r="AA424" i="7"/>
  <c r="AA344" i="7"/>
  <c r="M436" i="7"/>
  <c r="M412" i="7"/>
  <c r="M404" i="7"/>
  <c r="M388" i="7"/>
  <c r="M380" i="7"/>
  <c r="M372" i="7"/>
  <c r="M348" i="7"/>
  <c r="M340" i="7"/>
  <c r="M316" i="7"/>
  <c r="M308" i="7"/>
  <c r="M300" i="7"/>
  <c r="M292" i="7"/>
  <c r="M284" i="7"/>
  <c r="M276" i="7"/>
  <c r="M260" i="7"/>
  <c r="M252" i="7"/>
  <c r="M244" i="7"/>
  <c r="AA408" i="7"/>
  <c r="AA360" i="7"/>
  <c r="AD13" i="7"/>
  <c r="AD67" i="7"/>
  <c r="AD59" i="7"/>
  <c r="AD51" i="7"/>
  <c r="AD43" i="7"/>
  <c r="AD35" i="7"/>
  <c r="AD27" i="7"/>
  <c r="AD19" i="7"/>
  <c r="R236" i="7"/>
  <c r="AA418" i="7"/>
  <c r="AA402" i="7"/>
  <c r="AA362" i="7"/>
  <c r="AA306" i="7"/>
  <c r="AA298" i="7"/>
  <c r="AA266" i="7"/>
  <c r="AA226" i="7"/>
  <c r="AA286" i="7"/>
  <c r="AA254" i="7"/>
  <c r="AD18" i="7"/>
  <c r="AA392" i="7"/>
  <c r="AA252" i="7"/>
  <c r="AA644" i="7"/>
  <c r="AA636" i="7"/>
  <c r="AA596" i="7"/>
  <c r="AA516" i="7"/>
  <c r="AA500" i="7"/>
  <c r="AA484" i="7"/>
  <c r="AA476" i="7"/>
  <c r="AA468" i="7"/>
  <c r="AA460" i="7"/>
  <c r="AA452" i="7"/>
  <c r="AA626" i="7"/>
  <c r="AE559" i="7"/>
  <c r="AD435" i="7"/>
  <c r="AD427" i="7"/>
  <c r="AD419" i="7"/>
  <c r="AD411" i="7"/>
  <c r="AD403" i="7"/>
  <c r="AD395" i="7"/>
  <c r="AD387" i="7"/>
  <c r="AD379" i="7"/>
  <c r="AD371" i="7"/>
  <c r="AD363" i="7"/>
  <c r="AD355" i="7"/>
  <c r="AD347" i="7"/>
  <c r="AD339" i="7"/>
  <c r="AD331" i="7"/>
  <c r="AD323" i="7"/>
  <c r="AD315" i="7"/>
  <c r="AD307" i="7"/>
  <c r="AD299" i="7"/>
  <c r="AD291" i="7"/>
  <c r="AD283" i="7"/>
  <c r="AD275" i="7"/>
  <c r="AD267" i="7"/>
  <c r="AD259" i="7"/>
  <c r="AD251" i="7"/>
  <c r="AD243" i="7"/>
  <c r="AD235" i="7"/>
  <c r="AD227" i="7"/>
  <c r="AD214" i="7"/>
  <c r="AD206" i="7"/>
  <c r="AD198" i="7"/>
  <c r="AD190" i="7"/>
  <c r="AD182" i="7"/>
  <c r="AD174" i="7"/>
  <c r="AD166" i="7"/>
  <c r="AD158" i="7"/>
  <c r="AD150" i="7"/>
  <c r="AD142" i="7"/>
  <c r="AD134" i="7"/>
  <c r="AD126" i="7"/>
  <c r="AD118" i="7"/>
  <c r="AD110" i="7"/>
  <c r="AD102" i="7"/>
  <c r="AD94" i="7"/>
  <c r="AD86" i="7"/>
  <c r="M624" i="7"/>
  <c r="M608" i="7"/>
  <c r="M592" i="7"/>
  <c r="M568" i="7"/>
  <c r="M536" i="7"/>
  <c r="M480" i="7"/>
  <c r="M440" i="7"/>
  <c r="AD645" i="7"/>
  <c r="AD637" i="7"/>
  <c r="AD629" i="7"/>
  <c r="AD581" i="7"/>
  <c r="AD573" i="7"/>
  <c r="AD565" i="7"/>
  <c r="AD517" i="7"/>
  <c r="AD509" i="7"/>
  <c r="AE626" i="7"/>
  <c r="AE594" i="7"/>
  <c r="AE570" i="7"/>
  <c r="AE529" i="7"/>
  <c r="AA499" i="7"/>
  <c r="M623" i="7"/>
  <c r="M591" i="7"/>
  <c r="AA642" i="7"/>
  <c r="AA634" i="7"/>
  <c r="AA618" i="7"/>
  <c r="AA586" i="7"/>
  <c r="AA570" i="7"/>
  <c r="AD498" i="7"/>
  <c r="AD443" i="7"/>
  <c r="AE640" i="7"/>
  <c r="AE568" i="7"/>
  <c r="AE544" i="7"/>
  <c r="AE536" i="7"/>
  <c r="AE520" i="7"/>
  <c r="AD344" i="7"/>
  <c r="AD336" i="7"/>
  <c r="AD328" i="7"/>
  <c r="AD320" i="7"/>
  <c r="AD312" i="7"/>
  <c r="AD304" i="7"/>
  <c r="AD296" i="7"/>
  <c r="AD288" i="7"/>
  <c r="AD280" i="7"/>
  <c r="AD272" i="7"/>
  <c r="AD264" i="7"/>
  <c r="AD256" i="7"/>
  <c r="AD248" i="7"/>
  <c r="AD240" i="7"/>
  <c r="AD232" i="7"/>
  <c r="AD219" i="7"/>
  <c r="AD211" i="7"/>
  <c r="AD203" i="7"/>
  <c r="AD195" i="7"/>
  <c r="AD187" i="7"/>
  <c r="AD179" i="7"/>
  <c r="AD171" i="7"/>
  <c r="AD163" i="7"/>
  <c r="AD155" i="7"/>
  <c r="AD147" i="7"/>
  <c r="AD139" i="7"/>
  <c r="AD131" i="7"/>
  <c r="AD123" i="7"/>
  <c r="AD115" i="7"/>
  <c r="AD107" i="7"/>
  <c r="AD99" i="7"/>
  <c r="AD91" i="7"/>
  <c r="AA650" i="7"/>
  <c r="AA463" i="7"/>
  <c r="M619" i="7"/>
  <c r="M587" i="7"/>
  <c r="M547" i="7"/>
  <c r="M515" i="7"/>
  <c r="M459" i="7"/>
  <c r="AA497" i="7"/>
  <c r="AE636" i="7"/>
  <c r="AE644" i="7"/>
  <c r="AA621" i="7"/>
  <c r="AE635" i="7"/>
  <c r="AD42" i="7"/>
  <c r="AD11" i="7"/>
  <c r="AD65" i="7"/>
  <c r="AD57" i="7"/>
  <c r="AD49" i="7"/>
  <c r="AD41" i="7"/>
  <c r="AD33" i="7"/>
  <c r="AD25" i="7"/>
  <c r="AA227" i="7"/>
  <c r="AA425" i="7"/>
  <c r="AA404" i="7"/>
  <c r="AA386" i="7"/>
  <c r="AA364" i="7"/>
  <c r="AD58" i="7"/>
  <c r="AD26" i="7"/>
  <c r="AD10" i="7"/>
  <c r="AD72" i="7"/>
  <c r="AD64" i="7"/>
  <c r="AD56" i="7"/>
  <c r="AD48" i="7"/>
  <c r="AD40" i="7"/>
  <c r="AD32" i="7"/>
  <c r="AD24" i="7"/>
  <c r="AA437" i="7"/>
  <c r="AA429" i="7"/>
  <c r="AA421" i="7"/>
  <c r="AA413" i="7"/>
  <c r="AA405" i="7"/>
  <c r="AA397" i="7"/>
  <c r="AA389" i="7"/>
  <c r="AA381" i="7"/>
  <c r="AA373" i="7"/>
  <c r="AA365" i="7"/>
  <c r="AA357" i="7"/>
  <c r="AA349" i="7"/>
  <c r="AA341" i="7"/>
  <c r="AA333" i="7"/>
  <c r="AA325" i="7"/>
  <c r="AA317" i="7"/>
  <c r="AA309" i="7"/>
  <c r="AA301" i="7"/>
  <c r="AA244" i="7"/>
  <c r="AD66" i="7"/>
  <c r="M402" i="7"/>
  <c r="M282" i="7"/>
  <c r="M242" i="7"/>
  <c r="AA361" i="7"/>
  <c r="AA340" i="7"/>
  <c r="AA322" i="7"/>
  <c r="AA300" i="7"/>
  <c r="AA284" i="7"/>
  <c r="AD12" i="7"/>
  <c r="AD50" i="7"/>
  <c r="AD34" i="7"/>
  <c r="AD16" i="7"/>
  <c r="AD70" i="7"/>
  <c r="AD62" i="7"/>
  <c r="AD54" i="7"/>
  <c r="AD46" i="7"/>
  <c r="AD38" i="7"/>
  <c r="AD30" i="7"/>
  <c r="AD22" i="7"/>
  <c r="M433" i="7"/>
  <c r="M417" i="7"/>
  <c r="M393" i="7"/>
  <c r="AA436" i="7"/>
  <c r="AA396" i="7"/>
  <c r="AA242" i="7"/>
  <c r="AA410" i="7"/>
  <c r="AA378" i="7"/>
  <c r="AA346" i="7"/>
  <c r="S330" i="7"/>
  <c r="AA314" i="7"/>
  <c r="AA282" i="7"/>
  <c r="AA250" i="7"/>
  <c r="AA394" i="7"/>
  <c r="AA338" i="7"/>
  <c r="AA258" i="7"/>
  <c r="AD14" i="7"/>
  <c r="AD68" i="7"/>
  <c r="AD60" i="7"/>
  <c r="AD52" i="7"/>
  <c r="AD44" i="7"/>
  <c r="AD36" i="7"/>
  <c r="AD28" i="7"/>
  <c r="AD20" i="7"/>
  <c r="AA420" i="7"/>
  <c r="AA417" i="7"/>
  <c r="AA409" i="7"/>
  <c r="AA388" i="7"/>
  <c r="AA385" i="7"/>
  <c r="AA377" i="7"/>
  <c r="AA356" i="7"/>
  <c r="AA353" i="7"/>
  <c r="AA345" i="7"/>
  <c r="AA324" i="7"/>
  <c r="AA321" i="7"/>
  <c r="AA313" i="7"/>
  <c r="AA292" i="7"/>
  <c r="AA289" i="7"/>
  <c r="AA281" i="7"/>
  <c r="AA273" i="7"/>
  <c r="AA260" i="7"/>
  <c r="AA257" i="7"/>
  <c r="AA249" i="7"/>
  <c r="AA241" i="7"/>
  <c r="AA228" i="7"/>
  <c r="AA225" i="7"/>
  <c r="AA434" i="7"/>
  <c r="AA393" i="7"/>
  <c r="AA372" i="7"/>
  <c r="AA354" i="7"/>
  <c r="AA332" i="7"/>
  <c r="AA316" i="7"/>
  <c r="AA234" i="7"/>
  <c r="M415" i="7"/>
  <c r="M351" i="7"/>
  <c r="AA278" i="7"/>
  <c r="AA246" i="7"/>
  <c r="AD643" i="7"/>
  <c r="AD635" i="7"/>
  <c r="AD627" i="7"/>
  <c r="AD619" i="7"/>
  <c r="AD611" i="7"/>
  <c r="AD603" i="7"/>
  <c r="AD595" i="7"/>
  <c r="AD587" i="7"/>
  <c r="AD579" i="7"/>
  <c r="AD571" i="7"/>
  <c r="AD563" i="7"/>
  <c r="AD555" i="7"/>
  <c r="AD547" i="7"/>
  <c r="AD539" i="7"/>
  <c r="AD531" i="7"/>
  <c r="AD523" i="7"/>
  <c r="AD515" i="7"/>
  <c r="AD507" i="7"/>
  <c r="AA411" i="7"/>
  <c r="AA379" i="7"/>
  <c r="AA347" i="7"/>
  <c r="AA315" i="7"/>
  <c r="AA283" i="7"/>
  <c r="AA251" i="7"/>
  <c r="AA431" i="7"/>
  <c r="AA295" i="7"/>
  <c r="AA287" i="7"/>
  <c r="AA279" i="7"/>
  <c r="AA271" i="7"/>
  <c r="AA263" i="7"/>
  <c r="AA255" i="7"/>
  <c r="AA247" i="7"/>
  <c r="AA239" i="7"/>
  <c r="AA231" i="7"/>
  <c r="AA432" i="7"/>
  <c r="AA400" i="7"/>
  <c r="AA368" i="7"/>
  <c r="AA336" i="7"/>
  <c r="AA304" i="7"/>
  <c r="AA272" i="7"/>
  <c r="AA240" i="7"/>
  <c r="AD78" i="7"/>
  <c r="M361" i="7"/>
  <c r="M329" i="7"/>
  <c r="M297" i="7"/>
  <c r="M265" i="7"/>
  <c r="M233" i="7"/>
  <c r="R255" i="7"/>
  <c r="AA430" i="7"/>
  <c r="AA419" i="7"/>
  <c r="AA398" i="7"/>
  <c r="AA387" i="7"/>
  <c r="AA366" i="7"/>
  <c r="AA355" i="7"/>
  <c r="AA334" i="7"/>
  <c r="AA323" i="7"/>
  <c r="AA302" i="7"/>
  <c r="AA291" i="7"/>
  <c r="AA270" i="7"/>
  <c r="AA259" i="7"/>
  <c r="AA238" i="7"/>
  <c r="AD434" i="7"/>
  <c r="AD426" i="7"/>
  <c r="AD418" i="7"/>
  <c r="AD410" i="7"/>
  <c r="AD402" i="7"/>
  <c r="AD394" i="7"/>
  <c r="AD386" i="7"/>
  <c r="AD378" i="7"/>
  <c r="AD370" i="7"/>
  <c r="AD362" i="7"/>
  <c r="AD354" i="7"/>
  <c r="AD346" i="7"/>
  <c r="AD338" i="7"/>
  <c r="AD330" i="7"/>
  <c r="AD322" i="7"/>
  <c r="AD314" i="7"/>
  <c r="AD306" i="7"/>
  <c r="AD298" i="7"/>
  <c r="AD290" i="7"/>
  <c r="AD282" i="7"/>
  <c r="AD274" i="7"/>
  <c r="AD266" i="7"/>
  <c r="AD258" i="7"/>
  <c r="AD250" i="7"/>
  <c r="AD242" i="7"/>
  <c r="AD234" i="7"/>
  <c r="AD226" i="7"/>
  <c r="AD213" i="7"/>
  <c r="AD205" i="7"/>
  <c r="AD433" i="7"/>
  <c r="AD425" i="7"/>
  <c r="AD417" i="7"/>
  <c r="AD409" i="7"/>
  <c r="AD401" i="7"/>
  <c r="AD393" i="7"/>
  <c r="AD385" i="7"/>
  <c r="AD377" i="7"/>
  <c r="AD369" i="7"/>
  <c r="AD361" i="7"/>
  <c r="AD353" i="7"/>
  <c r="AD345" i="7"/>
  <c r="AD432" i="7"/>
  <c r="AD424" i="7"/>
  <c r="AD416" i="7"/>
  <c r="AD408" i="7"/>
  <c r="AD400" i="7"/>
  <c r="AD392" i="7"/>
  <c r="AD384" i="7"/>
  <c r="AD376" i="7"/>
  <c r="AD368" i="7"/>
  <c r="AD360" i="7"/>
  <c r="AD352" i="7"/>
  <c r="AD83" i="7"/>
  <c r="M638" i="7"/>
  <c r="M630" i="7"/>
  <c r="M614" i="7"/>
  <c r="M598" i="7"/>
  <c r="M582" i="7"/>
  <c r="M542" i="7"/>
  <c r="M526" i="7"/>
  <c r="M510" i="7"/>
  <c r="M470" i="7"/>
  <c r="AD431" i="7"/>
  <c r="AD423" i="7"/>
  <c r="AD415" i="7"/>
  <c r="AD407" i="7"/>
  <c r="AD399" i="7"/>
  <c r="AD391" i="7"/>
  <c r="AD383" i="7"/>
  <c r="AD375" i="7"/>
  <c r="AD367" i="7"/>
  <c r="AD359" i="7"/>
  <c r="AD351" i="7"/>
  <c r="AD343" i="7"/>
  <c r="AD335" i="7"/>
  <c r="AD327" i="7"/>
  <c r="AD319" i="7"/>
  <c r="AD311" i="7"/>
  <c r="AD303" i="7"/>
  <c r="AD295" i="7"/>
  <c r="AD287" i="7"/>
  <c r="AD279" i="7"/>
  <c r="AD271" i="7"/>
  <c r="AD263" i="7"/>
  <c r="AD255" i="7"/>
  <c r="AD247" i="7"/>
  <c r="AD239" i="7"/>
  <c r="AD231" i="7"/>
  <c r="AD218" i="7"/>
  <c r="AD210" i="7"/>
  <c r="AD202" i="7"/>
  <c r="AD194" i="7"/>
  <c r="AD186" i="7"/>
  <c r="AD178" i="7"/>
  <c r="AD170" i="7"/>
  <c r="AD162" i="7"/>
  <c r="AD154" i="7"/>
  <c r="AD146" i="7"/>
  <c r="AD138" i="7"/>
  <c r="AD130" i="7"/>
  <c r="AD122" i="7"/>
  <c r="AD114" i="7"/>
  <c r="AD106" i="7"/>
  <c r="AD98" i="7"/>
  <c r="AD90" i="7"/>
  <c r="AD82" i="7"/>
  <c r="M302" i="7"/>
  <c r="M278" i="7"/>
  <c r="M270" i="7"/>
  <c r="M246" i="7"/>
  <c r="M238" i="7"/>
  <c r="AD430" i="7"/>
  <c r="AD422" i="7"/>
  <c r="AD414" i="7"/>
  <c r="AD406" i="7"/>
  <c r="AD398" i="7"/>
  <c r="AD390" i="7"/>
  <c r="AD382" i="7"/>
  <c r="AD374" i="7"/>
  <c r="AD366" i="7"/>
  <c r="AD358" i="7"/>
  <c r="AD350" i="7"/>
  <c r="AD342" i="7"/>
  <c r="AD334" i="7"/>
  <c r="AD326" i="7"/>
  <c r="AD318" i="7"/>
  <c r="AD310" i="7"/>
  <c r="AD302" i="7"/>
  <c r="AD294" i="7"/>
  <c r="AD286" i="7"/>
  <c r="AD278" i="7"/>
  <c r="AD270" i="7"/>
  <c r="AD262" i="7"/>
  <c r="AD254" i="7"/>
  <c r="AD246" i="7"/>
  <c r="AD238" i="7"/>
  <c r="AD230" i="7"/>
  <c r="AD217" i="7"/>
  <c r="AD209" i="7"/>
  <c r="AD201" i="7"/>
  <c r="AD193" i="7"/>
  <c r="AD185" i="7"/>
  <c r="AD177" i="7"/>
  <c r="AD169" i="7"/>
  <c r="AD161" i="7"/>
  <c r="AD153" i="7"/>
  <c r="AD145" i="7"/>
  <c r="AD137" i="7"/>
  <c r="AD129" i="7"/>
  <c r="AD121" i="7"/>
  <c r="AD113" i="7"/>
  <c r="AD105" i="7"/>
  <c r="AD97" i="7"/>
  <c r="AD89" i="7"/>
  <c r="AD81" i="7"/>
  <c r="AA293" i="7"/>
  <c r="AA285" i="7"/>
  <c r="AA277" i="7"/>
  <c r="AA269" i="7"/>
  <c r="AA261" i="7"/>
  <c r="AA253" i="7"/>
  <c r="AA245" i="7"/>
  <c r="AA237" i="7"/>
  <c r="AA229" i="7"/>
  <c r="AD436" i="7"/>
  <c r="AD428" i="7"/>
  <c r="AD420" i="7"/>
  <c r="AD412" i="7"/>
  <c r="AD404" i="7"/>
  <c r="AD396" i="7"/>
  <c r="AD388" i="7"/>
  <c r="AD380" i="7"/>
  <c r="AD372" i="7"/>
  <c r="AD364" i="7"/>
  <c r="AD356" i="7"/>
  <c r="AD79" i="7"/>
  <c r="AD644" i="7"/>
  <c r="AD636" i="7"/>
  <c r="AD628" i="7"/>
  <c r="AD620" i="7"/>
  <c r="AD612" i="7"/>
  <c r="AD604" i="7"/>
  <c r="AD596" i="7"/>
  <c r="AD588" i="7"/>
  <c r="AD580" i="7"/>
  <c r="AD572" i="7"/>
  <c r="AD564" i="7"/>
  <c r="AD556" i="7"/>
  <c r="AD548" i="7"/>
  <c r="AD540" i="7"/>
  <c r="AD532" i="7"/>
  <c r="AD524" i="7"/>
  <c r="AD516" i="7"/>
  <c r="AD508" i="7"/>
  <c r="AD333" i="7"/>
  <c r="AD325" i="7"/>
  <c r="AD317" i="7"/>
  <c r="AD309" i="7"/>
  <c r="AD301" i="7"/>
  <c r="AD293" i="7"/>
  <c r="AD285" i="7"/>
  <c r="AD277" i="7"/>
  <c r="AD269" i="7"/>
  <c r="AD261" i="7"/>
  <c r="AD253" i="7"/>
  <c r="AD245" i="7"/>
  <c r="AD237" i="7"/>
  <c r="AD229" i="7"/>
  <c r="AD216" i="7"/>
  <c r="AD208" i="7"/>
  <c r="AD200" i="7"/>
  <c r="AD192" i="7"/>
  <c r="AD184" i="7"/>
  <c r="AD176" i="7"/>
  <c r="AD168" i="7"/>
  <c r="AD160" i="7"/>
  <c r="AD152" i="7"/>
  <c r="AD144" i="7"/>
  <c r="AD136" i="7"/>
  <c r="AD128" i="7"/>
  <c r="AD120" i="7"/>
  <c r="AD112" i="7"/>
  <c r="AD104" i="7"/>
  <c r="AD96" i="7"/>
  <c r="AD88" i="7"/>
  <c r="AD80" i="7"/>
  <c r="AD650" i="7"/>
  <c r="AD642" i="7"/>
  <c r="AD634" i="7"/>
  <c r="AD626" i="7"/>
  <c r="AD618" i="7"/>
  <c r="AD610" i="7"/>
  <c r="AD602" i="7"/>
  <c r="AD594" i="7"/>
  <c r="AD586" i="7"/>
  <c r="AD578" i="7"/>
  <c r="AD570" i="7"/>
  <c r="AD562" i="7"/>
  <c r="AD554" i="7"/>
  <c r="AD546" i="7"/>
  <c r="AD538" i="7"/>
  <c r="AD530" i="7"/>
  <c r="AD522" i="7"/>
  <c r="AD514" i="7"/>
  <c r="AD506" i="7"/>
  <c r="AD497" i="7"/>
  <c r="AD482" i="7"/>
  <c r="AD474" i="7"/>
  <c r="AD466" i="7"/>
  <c r="AD458" i="7"/>
  <c r="AD450" i="7"/>
  <c r="AD442" i="7"/>
  <c r="AA624" i="7"/>
  <c r="AE599" i="7"/>
  <c r="AD649" i="7"/>
  <c r="AD641" i="7"/>
  <c r="AD633" i="7"/>
  <c r="AD625" i="7"/>
  <c r="AD609" i="7"/>
  <c r="AD601" i="7"/>
  <c r="AD593" i="7"/>
  <c r="AD585" i="7"/>
  <c r="AD577" i="7"/>
  <c r="AD569" i="7"/>
  <c r="AD561" i="7"/>
  <c r="AD545" i="7"/>
  <c r="AD537" i="7"/>
  <c r="AD529" i="7"/>
  <c r="AD521" i="7"/>
  <c r="AD513" i="7"/>
  <c r="AD505" i="7"/>
  <c r="AD441" i="7"/>
  <c r="AE647" i="7"/>
  <c r="AA648" i="7"/>
  <c r="AA632" i="7"/>
  <c r="AE631" i="7"/>
  <c r="AE615" i="7"/>
  <c r="AA616" i="7"/>
  <c r="AA608" i="7"/>
  <c r="AE607" i="7"/>
  <c r="AE591" i="7"/>
  <c r="AA592" i="7"/>
  <c r="AE583" i="7"/>
  <c r="AA584" i="7"/>
  <c r="AA576" i="7"/>
  <c r="AE575" i="7"/>
  <c r="AE567" i="7"/>
  <c r="AA568" i="7"/>
  <c r="AE551" i="7"/>
  <c r="AA552" i="7"/>
  <c r="AE543" i="7"/>
  <c r="AA544" i="7"/>
  <c r="AA536" i="7"/>
  <c r="AE535" i="7"/>
  <c r="AA528" i="7"/>
  <c r="AE527" i="7"/>
  <c r="AE519" i="7"/>
  <c r="AA520" i="7"/>
  <c r="AA504" i="7"/>
  <c r="AA440" i="7"/>
  <c r="AE639" i="7"/>
  <c r="AD648" i="7"/>
  <c r="AD640" i="7"/>
  <c r="AD632" i="7"/>
  <c r="AD624" i="7"/>
  <c r="AD616" i="7"/>
  <c r="AD608" i="7"/>
  <c r="AD600" i="7"/>
  <c r="AD592" i="7"/>
  <c r="AD584" i="7"/>
  <c r="AD576" i="7"/>
  <c r="AD568" i="7"/>
  <c r="AD560" i="7"/>
  <c r="AD552" i="7"/>
  <c r="AD544" i="7"/>
  <c r="AD536" i="7"/>
  <c r="AD528" i="7"/>
  <c r="AD520" i="7"/>
  <c r="AD512" i="7"/>
  <c r="AD504" i="7"/>
  <c r="AD440" i="7"/>
  <c r="AE646" i="7"/>
  <c r="AA647" i="7"/>
  <c r="AE638" i="7"/>
  <c r="AA639" i="7"/>
  <c r="AE630" i="7"/>
  <c r="AA631" i="7"/>
  <c r="AE622" i="7"/>
  <c r="AA623" i="7"/>
  <c r="AA615" i="7"/>
  <c r="AE606" i="7"/>
  <c r="AA599" i="7"/>
  <c r="AE598" i="7"/>
  <c r="AE590" i="7"/>
  <c r="AA583" i="7"/>
  <c r="AE574" i="7"/>
  <c r="AA567" i="7"/>
  <c r="AE566" i="7"/>
  <c r="AE550" i="7"/>
  <c r="AA551" i="7"/>
  <c r="AA554" i="7"/>
  <c r="AE542" i="7"/>
  <c r="AA535" i="7"/>
  <c r="AE534" i="7"/>
  <c r="AA538" i="7"/>
  <c r="AE526" i="7"/>
  <c r="AA530" i="7"/>
  <c r="AE518" i="7"/>
  <c r="AA519" i="7"/>
  <c r="AA511" i="7"/>
  <c r="AA503" i="7"/>
  <c r="AA498" i="7"/>
  <c r="AA495" i="7"/>
  <c r="AA487" i="7"/>
  <c r="AA471" i="7"/>
  <c r="AA439" i="7"/>
  <c r="AA611" i="7"/>
  <c r="AA562" i="7"/>
  <c r="AA522" i="7"/>
  <c r="AE582" i="7"/>
  <c r="AD197" i="7"/>
  <c r="AD189" i="7"/>
  <c r="AD181" i="7"/>
  <c r="AD173" i="7"/>
  <c r="AD165" i="7"/>
  <c r="AD157" i="7"/>
  <c r="AD149" i="7"/>
  <c r="AD141" i="7"/>
  <c r="AD133" i="7"/>
  <c r="AD125" i="7"/>
  <c r="AD117" i="7"/>
  <c r="AD109" i="7"/>
  <c r="AD101" i="7"/>
  <c r="AD93" i="7"/>
  <c r="AD85" i="7"/>
  <c r="AD647" i="7"/>
  <c r="AD639" i="7"/>
  <c r="AD631" i="7"/>
  <c r="AD623" i="7"/>
  <c r="AD615" i="7"/>
  <c r="AD607" i="7"/>
  <c r="AD599" i="7"/>
  <c r="AD591" i="7"/>
  <c r="AD583" i="7"/>
  <c r="AD575" i="7"/>
  <c r="AD567" i="7"/>
  <c r="AD559" i="7"/>
  <c r="AD551" i="7"/>
  <c r="AD543" i="7"/>
  <c r="AD535" i="7"/>
  <c r="AD527" i="7"/>
  <c r="AD519" i="7"/>
  <c r="AD511" i="7"/>
  <c r="AD503" i="7"/>
  <c r="AD487" i="7"/>
  <c r="AA607" i="7"/>
  <c r="AA559" i="7"/>
  <c r="AD337" i="7"/>
  <c r="AD329" i="7"/>
  <c r="AD321" i="7"/>
  <c r="AD313" i="7"/>
  <c r="AD305" i="7"/>
  <c r="AD297" i="7"/>
  <c r="AD289" i="7"/>
  <c r="AD281" i="7"/>
  <c r="AD273" i="7"/>
  <c r="AD265" i="7"/>
  <c r="AD257" i="7"/>
  <c r="AD249" i="7"/>
  <c r="AD241" i="7"/>
  <c r="AD233" i="7"/>
  <c r="AD225" i="7"/>
  <c r="AD212" i="7"/>
  <c r="AD204" i="7"/>
  <c r="AD196" i="7"/>
  <c r="AD188" i="7"/>
  <c r="AD180" i="7"/>
  <c r="AD172" i="7"/>
  <c r="AD164" i="7"/>
  <c r="AD156" i="7"/>
  <c r="AD148" i="7"/>
  <c r="AD140" i="7"/>
  <c r="AD132" i="7"/>
  <c r="AD124" i="7"/>
  <c r="AD116" i="7"/>
  <c r="AD108" i="7"/>
  <c r="AD100" i="7"/>
  <c r="AD92" i="7"/>
  <c r="AD84" i="7"/>
  <c r="AD646" i="7"/>
  <c r="AD638" i="7"/>
  <c r="AD630" i="7"/>
  <c r="AD622" i="7"/>
  <c r="AD614" i="7"/>
  <c r="AD606" i="7"/>
  <c r="AD598" i="7"/>
  <c r="AD590" i="7"/>
  <c r="AD582" i="7"/>
  <c r="AD574" i="7"/>
  <c r="AD566" i="7"/>
  <c r="AD558" i="7"/>
  <c r="AD550" i="7"/>
  <c r="AD542" i="7"/>
  <c r="AD534" i="7"/>
  <c r="AD526" i="7"/>
  <c r="AD518" i="7"/>
  <c r="AD510" i="7"/>
  <c r="AD501" i="7"/>
  <c r="AD438" i="7"/>
  <c r="AA595" i="7"/>
  <c r="AD621" i="7"/>
  <c r="AD613" i="7"/>
  <c r="AD605" i="7"/>
  <c r="AD597" i="7"/>
  <c r="AD589" i="7"/>
  <c r="AD557" i="7"/>
  <c r="AD549" i="7"/>
  <c r="AD541" i="7"/>
  <c r="AD533" i="7"/>
  <c r="AD525" i="7"/>
  <c r="AA594" i="7"/>
  <c r="AA543" i="7"/>
  <c r="AA506" i="7"/>
  <c r="AE645" i="7"/>
  <c r="AE637" i="7"/>
  <c r="AE629" i="7"/>
  <c r="AE621" i="7"/>
  <c r="AE613" i="7"/>
  <c r="AA614" i="7"/>
  <c r="AE605" i="7"/>
  <c r="AE597" i="7"/>
  <c r="AA598" i="7"/>
  <c r="AE589" i="7"/>
  <c r="AE581" i="7"/>
  <c r="AA582" i="7"/>
  <c r="AE573" i="7"/>
  <c r="AE565" i="7"/>
  <c r="AA566" i="7"/>
  <c r="AE557" i="7"/>
  <c r="AE549" i="7"/>
  <c r="AA550" i="7"/>
  <c r="AE541" i="7"/>
  <c r="AE533" i="7"/>
  <c r="AA534" i="7"/>
  <c r="AE525" i="7"/>
  <c r="AE517" i="7"/>
  <c r="AA518" i="7"/>
  <c r="AA486" i="7"/>
  <c r="AA446" i="7"/>
  <c r="AA622" i="7"/>
  <c r="AA606" i="7"/>
  <c r="AA590" i="7"/>
  <c r="AA572" i="7"/>
  <c r="AE650" i="7"/>
  <c r="AE632" i="7"/>
  <c r="AE612" i="7"/>
  <c r="AE515" i="7"/>
  <c r="AD471" i="7"/>
  <c r="AD455" i="7"/>
  <c r="AD447" i="7"/>
  <c r="AD439" i="7"/>
  <c r="AE628" i="7"/>
  <c r="AA646" i="7"/>
  <c r="AA633" i="7"/>
  <c r="AA604" i="7"/>
  <c r="AE627" i="7"/>
  <c r="AA628" i="7"/>
  <c r="AE619" i="7"/>
  <c r="AA620" i="7"/>
  <c r="AE587" i="7"/>
  <c r="AA588" i="7"/>
  <c r="AE555" i="7"/>
  <c r="AA556" i="7"/>
  <c r="AE523" i="7"/>
  <c r="AA524" i="7"/>
  <c r="AA492" i="7"/>
  <c r="AA444" i="7"/>
  <c r="AA645" i="7"/>
  <c r="AA602" i="7"/>
  <c r="AA532" i="7"/>
  <c r="AE648" i="7"/>
  <c r="AE588" i="7"/>
  <c r="AE642" i="7"/>
  <c r="AA643" i="7"/>
  <c r="AA635" i="7"/>
  <c r="AE634" i="7"/>
  <c r="AA627" i="7"/>
  <c r="AA619" i="7"/>
  <c r="AE610" i="7"/>
  <c r="AA603" i="7"/>
  <c r="AA587" i="7"/>
  <c r="AE578" i="7"/>
  <c r="AA571" i="7"/>
  <c r="AE554" i="7"/>
  <c r="AA555" i="7"/>
  <c r="AE546" i="7"/>
  <c r="AA539" i="7"/>
  <c r="AE530" i="7"/>
  <c r="AA523" i="7"/>
  <c r="AA507" i="7"/>
  <c r="AA630" i="7"/>
  <c r="AA564" i="7"/>
  <c r="AA548" i="7"/>
  <c r="AA531" i="7"/>
  <c r="AA515" i="7"/>
  <c r="AE586" i="7"/>
  <c r="AD468" i="7"/>
  <c r="AD460" i="7"/>
  <c r="AE641" i="7"/>
  <c r="AE633" i="7"/>
  <c r="AE617" i="7"/>
  <c r="AA610" i="7"/>
  <c r="AE609" i="7"/>
  <c r="AE601" i="7"/>
  <c r="AE593" i="7"/>
  <c r="AE585" i="7"/>
  <c r="AA578" i="7"/>
  <c r="AE569" i="7"/>
  <c r="AE561" i="7"/>
  <c r="AA546" i="7"/>
  <c r="AA641" i="7"/>
  <c r="AA629" i="7"/>
  <c r="AA580" i="7"/>
  <c r="AA563" i="7"/>
  <c r="AA547" i="7"/>
  <c r="AE643" i="7"/>
  <c r="AE602" i="7"/>
  <c r="AE584" i="7"/>
  <c r="AE545" i="7"/>
  <c r="AA613" i="7"/>
  <c r="AA605" i="7"/>
  <c r="AE596" i="7"/>
  <c r="AA597" i="7"/>
  <c r="AA589" i="7"/>
  <c r="AA581" i="7"/>
  <c r="AA573" i="7"/>
  <c r="AA565" i="7"/>
  <c r="AE564" i="7"/>
  <c r="AA557" i="7"/>
  <c r="AA549" i="7"/>
  <c r="AA541" i="7"/>
  <c r="AE532" i="7"/>
  <c r="AA533" i="7"/>
  <c r="AA525" i="7"/>
  <c r="AA517" i="7"/>
  <c r="AA509" i="7"/>
  <c r="AA501" i="7"/>
  <c r="AE572" i="7"/>
  <c r="AE548" i="7"/>
  <c r="AE524" i="7"/>
  <c r="AE537" i="7"/>
  <c r="AA514" i="7"/>
  <c r="AE604" i="7"/>
  <c r="AE580" i="7"/>
  <c r="AE556" i="7"/>
  <c r="AE624" i="7"/>
  <c r="AA617" i="7"/>
  <c r="AA609" i="7"/>
  <c r="AA601" i="7"/>
  <c r="AE592" i="7"/>
  <c r="AA593" i="7"/>
  <c r="AA585" i="7"/>
  <c r="AA577" i="7"/>
  <c r="AA569" i="7"/>
  <c r="AE560" i="7"/>
  <c r="AA561" i="7"/>
  <c r="AA553" i="7"/>
  <c r="AA545" i="7"/>
  <c r="AA537" i="7"/>
  <c r="AE528" i="7"/>
  <c r="AA529" i="7"/>
  <c r="AA521" i="7"/>
  <c r="AA513" i="7"/>
  <c r="AA505" i="7"/>
  <c r="AA489" i="7"/>
  <c r="AA481" i="7"/>
  <c r="AA473" i="7"/>
  <c r="AA465" i="7"/>
  <c r="AA457" i="7"/>
  <c r="AA449" i="7"/>
  <c r="AA441" i="7"/>
  <c r="AE616" i="7"/>
  <c r="AD488" i="7"/>
  <c r="AD480" i="7"/>
  <c r="AD472" i="7"/>
  <c r="AD464" i="7"/>
  <c r="AD456" i="7"/>
  <c r="AD448" i="7"/>
  <c r="AD493" i="7"/>
  <c r="AD485" i="7"/>
  <c r="AD477" i="7"/>
  <c r="AD469" i="7"/>
  <c r="AD461" i="7"/>
  <c r="AD453" i="7"/>
  <c r="AD445" i="7"/>
  <c r="AD452" i="7"/>
  <c r="AD483" i="7"/>
  <c r="AD475" i="7"/>
  <c r="AD467" i="7"/>
  <c r="AD459" i="7"/>
  <c r="AD451" i="7"/>
  <c r="AD444" i="7"/>
  <c r="AD500" i="7"/>
  <c r="AD499" i="7"/>
  <c r="AD491" i="7"/>
  <c r="AD490" i="7"/>
  <c r="AD489" i="7"/>
  <c r="AD465" i="7"/>
  <c r="AD495" i="7"/>
  <c r="AD479" i="7"/>
  <c r="AD463" i="7"/>
  <c r="AD502" i="7"/>
  <c r="AD494" i="7"/>
  <c r="AA490" i="7"/>
  <c r="AA474" i="7"/>
  <c r="AA466" i="7"/>
  <c r="AA450" i="7"/>
  <c r="AA482" i="7"/>
  <c r="AA458" i="7"/>
  <c r="AA442" i="7"/>
  <c r="AA496" i="7"/>
  <c r="AA493" i="7"/>
  <c r="AA488" i="7"/>
  <c r="AA485" i="7"/>
  <c r="AA480" i="7"/>
  <c r="AA477" i="7"/>
  <c r="AA472" i="7"/>
  <c r="AA469" i="7"/>
  <c r="AA464" i="7"/>
  <c r="AA461" i="7"/>
  <c r="AA456" i="7"/>
  <c r="AA453" i="7"/>
  <c r="AA448" i="7"/>
  <c r="AA445" i="7"/>
  <c r="AA494" i="7"/>
  <c r="AA470" i="7"/>
  <c r="AA462" i="7"/>
  <c r="AA438" i="7"/>
  <c r="AA491" i="7"/>
  <c r="AA483" i="7"/>
  <c r="AA475" i="7"/>
  <c r="AA467" i="7"/>
  <c r="AA459" i="7"/>
  <c r="AA451" i="7"/>
  <c r="AA443" i="7"/>
  <c r="M645" i="7"/>
  <c r="M637" i="7"/>
  <c r="M629" i="7"/>
  <c r="M621" i="7"/>
  <c r="M613" i="7"/>
  <c r="M605" i="7"/>
  <c r="M597" i="7"/>
  <c r="M589" i="7"/>
  <c r="M581" i="7"/>
  <c r="M573" i="7"/>
  <c r="M565" i="7"/>
  <c r="M557" i="7"/>
  <c r="M549" i="7"/>
  <c r="M541" i="7"/>
  <c r="M533" i="7"/>
  <c r="M525" i="7"/>
  <c r="M517" i="7"/>
  <c r="M509" i="7"/>
  <c r="M501" i="7"/>
  <c r="M493" i="7"/>
  <c r="M485" i="7"/>
  <c r="M477" i="7"/>
  <c r="M469" i="7"/>
  <c r="M461" i="7"/>
  <c r="M453" i="7"/>
  <c r="M445" i="7"/>
  <c r="D12" i="2"/>
  <c r="M407" i="7"/>
  <c r="M399" i="7"/>
  <c r="M391" i="7"/>
  <c r="M383" i="7"/>
  <c r="M375" i="7"/>
  <c r="M367" i="7"/>
  <c r="M359" i="7"/>
  <c r="M343" i="7"/>
  <c r="M335" i="7"/>
  <c r="M327" i="7"/>
  <c r="M319" i="7"/>
  <c r="M303" i="7"/>
  <c r="M295" i="7"/>
  <c r="M287" i="7"/>
  <c r="M279" i="7"/>
  <c r="M271" i="7"/>
  <c r="M263" i="7"/>
  <c r="M255" i="7"/>
  <c r="M239" i="7"/>
  <c r="M231" i="7"/>
  <c r="S241" i="7"/>
  <c r="S264" i="7"/>
  <c r="S365" i="7"/>
  <c r="M435" i="7"/>
  <c r="M427" i="7"/>
  <c r="M419" i="7"/>
  <c r="M411" i="7"/>
  <c r="M403" i="7"/>
  <c r="M395" i="7"/>
  <c r="M387" i="7"/>
  <c r="M379" i="7"/>
  <c r="M371" i="7"/>
  <c r="M363" i="7"/>
  <c r="M355" i="7"/>
  <c r="M347" i="7"/>
  <c r="M339" i="7"/>
  <c r="M331" i="7"/>
  <c r="M323" i="7"/>
  <c r="M315" i="7"/>
  <c r="M307" i="7"/>
  <c r="M299" i="7"/>
  <c r="M291" i="7"/>
  <c r="M283" i="7"/>
  <c r="M275" i="7"/>
  <c r="M267" i="7"/>
  <c r="M259" i="7"/>
  <c r="M251" i="7"/>
  <c r="M243" i="7"/>
  <c r="M235" i="7"/>
  <c r="M227" i="7"/>
  <c r="M432" i="7"/>
  <c r="M424" i="7"/>
  <c r="M416" i="7"/>
  <c r="M408" i="7"/>
  <c r="M400" i="7"/>
  <c r="M392" i="7"/>
  <c r="M384" i="7"/>
  <c r="M376" i="7"/>
  <c r="M368" i="7"/>
  <c r="M360" i="7"/>
  <c r="M352" i="7"/>
  <c r="M344" i="7"/>
  <c r="M409" i="7"/>
  <c r="M401" i="7"/>
  <c r="M385" i="7"/>
  <c r="M377" i="7"/>
  <c r="M369" i="7"/>
  <c r="M353" i="7"/>
  <c r="M345" i="7"/>
  <c r="M337" i="7"/>
  <c r="M321" i="7"/>
  <c r="M313" i="7"/>
  <c r="M305" i="7"/>
  <c r="M289" i="7"/>
  <c r="M281" i="7"/>
  <c r="M273" i="7"/>
  <c r="M257" i="7"/>
  <c r="M249" i="7"/>
  <c r="M241" i="7"/>
  <c r="M225" i="7"/>
  <c r="M437" i="7"/>
  <c r="M429" i="7"/>
  <c r="M421" i="7"/>
  <c r="M413" i="7"/>
  <c r="M405" i="7"/>
  <c r="M397" i="7"/>
  <c r="M389" i="7"/>
  <c r="M381" i="7"/>
  <c r="M373" i="7"/>
  <c r="M365" i="7"/>
  <c r="M357" i="7"/>
  <c r="M349" i="7"/>
  <c r="M341" i="7"/>
  <c r="M333" i="7"/>
  <c r="M325" i="7"/>
  <c r="M317" i="7"/>
  <c r="M309" i="7"/>
  <c r="M301" i="7"/>
  <c r="M293" i="7"/>
  <c r="M285" i="7"/>
  <c r="M277" i="7"/>
  <c r="M269" i="7"/>
  <c r="M261" i="7"/>
  <c r="M253" i="7"/>
  <c r="M245" i="7"/>
  <c r="M237" i="7"/>
  <c r="M229" i="7"/>
  <c r="M422" i="7"/>
  <c r="M414" i="7"/>
  <c r="M390" i="7"/>
  <c r="M382" i="7"/>
  <c r="M358" i="7"/>
  <c r="M350" i="7"/>
  <c r="M326" i="7"/>
  <c r="M318" i="7"/>
  <c r="M294" i="7"/>
  <c r="M286" i="7"/>
  <c r="M262" i="7"/>
  <c r="M254" i="7"/>
  <c r="M230" i="7"/>
  <c r="M336" i="7"/>
  <c r="M328" i="7"/>
  <c r="M320" i="7"/>
  <c r="M312" i="7"/>
  <c r="M304" i="7"/>
  <c r="M296" i="7"/>
  <c r="M288" i="7"/>
  <c r="M280" i="7"/>
  <c r="M272" i="7"/>
  <c r="M264" i="7"/>
  <c r="M256" i="7"/>
  <c r="M248" i="7"/>
  <c r="M240" i="7"/>
  <c r="M232" i="7"/>
  <c r="M210" i="7"/>
  <c r="M146" i="7"/>
  <c r="AA212" i="7"/>
  <c r="AA204" i="7"/>
  <c r="AA180" i="7"/>
  <c r="AA164" i="7"/>
  <c r="M217" i="7"/>
  <c r="AA196" i="7"/>
  <c r="AA140" i="7"/>
  <c r="AA116" i="7"/>
  <c r="AA160" i="7"/>
  <c r="AA100" i="7"/>
  <c r="AA16" i="7"/>
  <c r="AA8" i="7"/>
  <c r="AA152" i="7"/>
  <c r="AD9" i="7"/>
  <c r="AA71" i="7"/>
  <c r="AA63" i="7"/>
  <c r="AA55" i="7"/>
  <c r="AE55" i="7"/>
  <c r="AA47" i="7"/>
  <c r="AA39" i="7"/>
  <c r="AA31" i="7"/>
  <c r="AA23" i="7"/>
  <c r="AA165" i="7"/>
  <c r="AA154" i="7"/>
  <c r="M139" i="7"/>
  <c r="AE69" i="7"/>
  <c r="AE61" i="7"/>
  <c r="AE53" i="7"/>
  <c r="AE45" i="7"/>
  <c r="AE37" i="7"/>
  <c r="AE29" i="7"/>
  <c r="AA148" i="7"/>
  <c r="AA132" i="7"/>
  <c r="AA124" i="7"/>
  <c r="AA108" i="7"/>
  <c r="AA147" i="7"/>
  <c r="AE12" i="7"/>
  <c r="AA156" i="7"/>
  <c r="AE67" i="7"/>
  <c r="AE59" i="7"/>
  <c r="AE51" i="7"/>
  <c r="AE43" i="7"/>
  <c r="AE35" i="7"/>
  <c r="AE27" i="7"/>
  <c r="AA139" i="7"/>
  <c r="AA131" i="7"/>
  <c r="AA123" i="7"/>
  <c r="AA115" i="7"/>
  <c r="AA107" i="7"/>
  <c r="Q2" i="7"/>
  <c r="AA99" i="7"/>
  <c r="AA14" i="7"/>
  <c r="AA6" i="7"/>
  <c r="AA65" i="7"/>
  <c r="AA57" i="7"/>
  <c r="AE57" i="7"/>
  <c r="AA49" i="7"/>
  <c r="AA41" i="7"/>
  <c r="AA33" i="7"/>
  <c r="AA25" i="7"/>
  <c r="AE25" i="7"/>
  <c r="AA162" i="7"/>
  <c r="AA214" i="7"/>
  <c r="AA206" i="7"/>
  <c r="AA198" i="7"/>
  <c r="AA190" i="7"/>
  <c r="AA182" i="7"/>
  <c r="AE19" i="7"/>
  <c r="AA9" i="7"/>
  <c r="AE66" i="7"/>
  <c r="AE58" i="7"/>
  <c r="AE50" i="7"/>
  <c r="AE42" i="7"/>
  <c r="AE34" i="7"/>
  <c r="AE26" i="7"/>
  <c r="AE18" i="7"/>
  <c r="AE23" i="7"/>
  <c r="AA146" i="7"/>
  <c r="AA138" i="7"/>
  <c r="AA130" i="7"/>
  <c r="AA122" i="7"/>
  <c r="AA114" i="7"/>
  <c r="AA106" i="7"/>
  <c r="AA98" i="7"/>
  <c r="AA188" i="7"/>
  <c r="AA161" i="7"/>
  <c r="AA153" i="7"/>
  <c r="AA17" i="7"/>
  <c r="AE49" i="7"/>
  <c r="AA145" i="7"/>
  <c r="AA137" i="7"/>
  <c r="AA129" i="7"/>
  <c r="AA121" i="7"/>
  <c r="AA113" i="7"/>
  <c r="AA105" i="7"/>
  <c r="AA97" i="7"/>
  <c r="AE11" i="7"/>
  <c r="AA72" i="7"/>
  <c r="AA64" i="7"/>
  <c r="AA56" i="7"/>
  <c r="AA48" i="7"/>
  <c r="AA40" i="7"/>
  <c r="AA32" i="7"/>
  <c r="AA24" i="7"/>
  <c r="AA11" i="7"/>
  <c r="AE47" i="7"/>
  <c r="AA144" i="7"/>
  <c r="AA136" i="7"/>
  <c r="AA128" i="7"/>
  <c r="AA120" i="7"/>
  <c r="AA112" i="7"/>
  <c r="AA104" i="7"/>
  <c r="AA96" i="7"/>
  <c r="AA172" i="7"/>
  <c r="AA159" i="7"/>
  <c r="AA151" i="7"/>
  <c r="AA217" i="7"/>
  <c r="AA209" i="7"/>
  <c r="AA201" i="7"/>
  <c r="AA193" i="7"/>
  <c r="AA185" i="7"/>
  <c r="AA177" i="7"/>
  <c r="AA169" i="7"/>
  <c r="M134" i="7"/>
  <c r="M126" i="7"/>
  <c r="M118" i="7"/>
  <c r="M110" i="7"/>
  <c r="M102" i="7"/>
  <c r="M94" i="7"/>
  <c r="AE9" i="7"/>
  <c r="AE41" i="7"/>
  <c r="AA143" i="7"/>
  <c r="AA135" i="7"/>
  <c r="AA127" i="7"/>
  <c r="AA119" i="7"/>
  <c r="AA111" i="7"/>
  <c r="AA103" i="7"/>
  <c r="AA95" i="7"/>
  <c r="AA166" i="7"/>
  <c r="AA158" i="7"/>
  <c r="AA150" i="7"/>
  <c r="AA216" i="7"/>
  <c r="AA208" i="7"/>
  <c r="AA200" i="7"/>
  <c r="AA192" i="7"/>
  <c r="AA184" i="7"/>
  <c r="AA176" i="7"/>
  <c r="AA168" i="7"/>
  <c r="AE13" i="7"/>
  <c r="AA70" i="7"/>
  <c r="AA62" i="7"/>
  <c r="AA54" i="7"/>
  <c r="AA46" i="7"/>
  <c r="AA38" i="7"/>
  <c r="AA30" i="7"/>
  <c r="AA22" i="7"/>
  <c r="AE71" i="7"/>
  <c r="AE39" i="7"/>
  <c r="AA142" i="7"/>
  <c r="AA134" i="7"/>
  <c r="AA126" i="7"/>
  <c r="AA118" i="7"/>
  <c r="AA110" i="7"/>
  <c r="AA102" i="7"/>
  <c r="AA94" i="7"/>
  <c r="AA157" i="7"/>
  <c r="AA149" i="7"/>
  <c r="AA215" i="7"/>
  <c r="AA207" i="7"/>
  <c r="AA199" i="7"/>
  <c r="AA191" i="7"/>
  <c r="AA183" i="7"/>
  <c r="AA175" i="7"/>
  <c r="AA167" i="7"/>
  <c r="AE10" i="7"/>
  <c r="M142" i="7"/>
  <c r="AE21" i="7"/>
  <c r="AE65" i="7"/>
  <c r="AE33" i="7"/>
  <c r="AA141" i="7"/>
  <c r="AA133" i="7"/>
  <c r="AA125" i="7"/>
  <c r="AA117" i="7"/>
  <c r="AA109" i="7"/>
  <c r="AA101" i="7"/>
  <c r="AA93" i="7"/>
  <c r="AA174" i="7"/>
  <c r="AA15" i="7"/>
  <c r="AA7" i="7"/>
  <c r="AE68" i="7"/>
  <c r="AE60" i="7"/>
  <c r="AE52" i="7"/>
  <c r="AE44" i="7"/>
  <c r="AE36" i="7"/>
  <c r="AE28" i="7"/>
  <c r="AE20" i="7"/>
  <c r="AE63" i="7"/>
  <c r="AE31" i="7"/>
  <c r="AA163" i="7"/>
  <c r="AA155" i="7"/>
  <c r="AA213" i="7"/>
  <c r="AA205" i="7"/>
  <c r="AA197" i="7"/>
  <c r="AA189" i="7"/>
  <c r="AA181" i="7"/>
  <c r="AA173" i="7"/>
  <c r="AA219" i="7"/>
  <c r="AA211" i="7"/>
  <c r="AA203" i="7"/>
  <c r="AA195" i="7"/>
  <c r="AA187" i="7"/>
  <c r="AA179" i="7"/>
  <c r="AA171" i="7"/>
  <c r="AA218" i="7"/>
  <c r="AA210" i="7"/>
  <c r="AA202" i="7"/>
  <c r="AA194" i="7"/>
  <c r="AA186" i="7"/>
  <c r="AA178" i="7"/>
  <c r="AA170" i="7"/>
  <c r="S225" i="7"/>
  <c r="AA61" i="7"/>
  <c r="AA45" i="7"/>
  <c r="AA21" i="7"/>
  <c r="AA68" i="7"/>
  <c r="AA60" i="7"/>
  <c r="AA52" i="7"/>
  <c r="AA44" i="7"/>
  <c r="AA36" i="7"/>
  <c r="AA28" i="7"/>
  <c r="AA20" i="7"/>
  <c r="AA12" i="7"/>
  <c r="AE72" i="7"/>
  <c r="AE64" i="7"/>
  <c r="AE56" i="7"/>
  <c r="AE48" i="7"/>
  <c r="AE40" i="7"/>
  <c r="AE32" i="7"/>
  <c r="AE24" i="7"/>
  <c r="AE16" i="7"/>
  <c r="AA67" i="7"/>
  <c r="AA59" i="7"/>
  <c r="AA51" i="7"/>
  <c r="AA43" i="7"/>
  <c r="AA35" i="7"/>
  <c r="AA27" i="7"/>
  <c r="AA19" i="7"/>
  <c r="AE15" i="7"/>
  <c r="AA66" i="7"/>
  <c r="AA58" i="7"/>
  <c r="AA50" i="7"/>
  <c r="AA42" i="7"/>
  <c r="AA34" i="7"/>
  <c r="AA26" i="7"/>
  <c r="AA18" i="7"/>
  <c r="AA10" i="7"/>
  <c r="AE70" i="7"/>
  <c r="AE62" i="7"/>
  <c r="AE54" i="7"/>
  <c r="AE46" i="7"/>
  <c r="AE38" i="7"/>
  <c r="AE30" i="7"/>
  <c r="AE22" i="7"/>
  <c r="AE14" i="7"/>
  <c r="AA69" i="7"/>
  <c r="AA53" i="7"/>
  <c r="AA37" i="7"/>
  <c r="AA29" i="7"/>
  <c r="AA13" i="7"/>
  <c r="AE17" i="7"/>
  <c r="M131" i="7"/>
  <c r="M123" i="7"/>
  <c r="M115" i="7"/>
  <c r="M107" i="7"/>
  <c r="M99" i="7"/>
  <c r="AG64" i="7"/>
  <c r="AG9" i="7"/>
  <c r="M192" i="7"/>
  <c r="AG72" i="7"/>
  <c r="AG48" i="7"/>
  <c r="AG32" i="7"/>
  <c r="AG8" i="7"/>
  <c r="AG71" i="7"/>
  <c r="AG55" i="7"/>
  <c r="AG31" i="7"/>
  <c r="AG15" i="7"/>
  <c r="AG70" i="7"/>
  <c r="AG62" i="7"/>
  <c r="AG54" i="7"/>
  <c r="AG46" i="7"/>
  <c r="AG38" i="7"/>
  <c r="AG30" i="7"/>
  <c r="AG22" i="7"/>
  <c r="AG14" i="7"/>
  <c r="AG6" i="7"/>
  <c r="AG63" i="7"/>
  <c r="AG47" i="7"/>
  <c r="AG23" i="7"/>
  <c r="AG7" i="7"/>
  <c r="AG69" i="7"/>
  <c r="AG61" i="7"/>
  <c r="AG53" i="7"/>
  <c r="AG45" i="7"/>
  <c r="AG37" i="7"/>
  <c r="AG29" i="7"/>
  <c r="AG21" i="7"/>
  <c r="AG13" i="7"/>
  <c r="AG5" i="7"/>
  <c r="AG56" i="7"/>
  <c r="AG40" i="7"/>
  <c r="AG24" i="7"/>
  <c r="AG16" i="7"/>
  <c r="AG39" i="7"/>
  <c r="AG68" i="7"/>
  <c r="AG60" i="7"/>
  <c r="AG52" i="7"/>
  <c r="AG44" i="7"/>
  <c r="AG36" i="7"/>
  <c r="AG28" i="7"/>
  <c r="AG20" i="7"/>
  <c r="AG12" i="7"/>
  <c r="AG4" i="7"/>
  <c r="AG67" i="7"/>
  <c r="AG59" i="7"/>
  <c r="AG51" i="7"/>
  <c r="AG43" i="7"/>
  <c r="AG35" i="7"/>
  <c r="AG27" i="7"/>
  <c r="AG19" i="7"/>
  <c r="AG11" i="7"/>
  <c r="AG3" i="7"/>
  <c r="AG66" i="7"/>
  <c r="AG58" i="7"/>
  <c r="AG50" i="7"/>
  <c r="AG42" i="7"/>
  <c r="AG34" i="7"/>
  <c r="AG26" i="7"/>
  <c r="AG18" i="7"/>
  <c r="AG10" i="7"/>
  <c r="AG2" i="7"/>
  <c r="AG65" i="7"/>
  <c r="AG57" i="7"/>
  <c r="AG49" i="7"/>
  <c r="AG41" i="7"/>
  <c r="AG33" i="7"/>
  <c r="AG25" i="7"/>
  <c r="AG17" i="7"/>
  <c r="Q41" i="7"/>
  <c r="M143" i="7"/>
  <c r="M209" i="7"/>
  <c r="M137" i="7"/>
  <c r="M129" i="7"/>
  <c r="M121" i="7"/>
  <c r="M113" i="7"/>
  <c r="M105" i="7"/>
  <c r="M97" i="7"/>
  <c r="Q62" i="7"/>
  <c r="M208" i="7"/>
  <c r="M200" i="7"/>
  <c r="M184" i="7"/>
  <c r="M176" i="7"/>
  <c r="M168" i="7"/>
  <c r="O66" i="7"/>
  <c r="O58" i="7"/>
  <c r="O50" i="7"/>
  <c r="O42" i="7"/>
  <c r="O34" i="7"/>
  <c r="W34" i="7" s="1"/>
  <c r="O26" i="7"/>
  <c r="O18" i="7"/>
  <c r="O65" i="7"/>
  <c r="O57" i="7"/>
  <c r="O49" i="7"/>
  <c r="O41" i="7"/>
  <c r="W41" i="7" s="1"/>
  <c r="O33" i="7"/>
  <c r="O25" i="7"/>
  <c r="O17" i="7"/>
  <c r="M203" i="7"/>
  <c r="T19" i="7"/>
  <c r="T61" i="7"/>
  <c r="V98" i="7" s="1"/>
  <c r="M148" i="7"/>
  <c r="M195" i="7"/>
  <c r="M187" i="7"/>
  <c r="M179" i="7"/>
  <c r="M171" i="7"/>
  <c r="T71" i="7"/>
  <c r="O55" i="7"/>
  <c r="O47" i="7"/>
  <c r="O39" i="7"/>
  <c r="O31" i="7"/>
  <c r="O23" i="7"/>
  <c r="T35" i="7"/>
  <c r="M213" i="7"/>
  <c r="M205" i="7"/>
  <c r="M197" i="7"/>
  <c r="M189" i="7"/>
  <c r="M181" i="7"/>
  <c r="M173" i="7"/>
  <c r="M165" i="7"/>
  <c r="M141" i="7"/>
  <c r="T33" i="7"/>
  <c r="Q26" i="7"/>
  <c r="Q16" i="7"/>
  <c r="T26" i="7"/>
  <c r="T58" i="7"/>
  <c r="V95" i="7" s="1"/>
  <c r="O29" i="7"/>
  <c r="T42" i="7"/>
  <c r="M65" i="7"/>
  <c r="M216" i="7"/>
  <c r="Q33" i="7"/>
  <c r="Q25" i="7"/>
  <c r="O67" i="7"/>
  <c r="AI74" i="7" s="1"/>
  <c r="O59" i="7"/>
  <c r="O51" i="7"/>
  <c r="O43" i="7"/>
  <c r="O35" i="7"/>
  <c r="O27" i="7"/>
  <c r="O19" i="7"/>
  <c r="Q17" i="7"/>
  <c r="Q65" i="7"/>
  <c r="Q64" i="7"/>
  <c r="Q56" i="7"/>
  <c r="Q48" i="7"/>
  <c r="Q40" i="7"/>
  <c r="Q32" i="7"/>
  <c r="Q24" i="7"/>
  <c r="Q57" i="7"/>
  <c r="M218" i="7"/>
  <c r="Q50" i="7"/>
  <c r="T72" i="7"/>
  <c r="M136" i="7"/>
  <c r="M202" i="7"/>
  <c r="M128" i="7"/>
  <c r="M194" i="7"/>
  <c r="M120" i="7"/>
  <c r="M186" i="7"/>
  <c r="M112" i="7"/>
  <c r="M178" i="7"/>
  <c r="M104" i="7"/>
  <c r="M170" i="7"/>
  <c r="M96" i="7"/>
  <c r="M207" i="7"/>
  <c r="M133" i="7"/>
  <c r="M199" i="7"/>
  <c r="M125" i="7"/>
  <c r="M191" i="7"/>
  <c r="M117" i="7"/>
  <c r="M183" i="7"/>
  <c r="M109" i="7"/>
  <c r="M175" i="7"/>
  <c r="M101" i="7"/>
  <c r="M167" i="7"/>
  <c r="M93" i="7"/>
  <c r="M204" i="7"/>
  <c r="M130" i="7"/>
  <c r="M196" i="7"/>
  <c r="M122" i="7"/>
  <c r="M188" i="7"/>
  <c r="M114" i="7"/>
  <c r="M180" i="7"/>
  <c r="M106" i="7"/>
  <c r="M172" i="7"/>
  <c r="M98" i="7"/>
  <c r="M164" i="7"/>
  <c r="Q67" i="7"/>
  <c r="S74" i="7" s="1"/>
  <c r="O69" i="7"/>
  <c r="Q59" i="7"/>
  <c r="O61" i="7"/>
  <c r="Q51" i="7"/>
  <c r="O37" i="7"/>
  <c r="Q27" i="7"/>
  <c r="T53" i="7"/>
  <c r="V90" i="7" s="1"/>
  <c r="M135" i="7"/>
  <c r="M201" i="7"/>
  <c r="M127" i="7"/>
  <c r="M193" i="7"/>
  <c r="M119" i="7"/>
  <c r="M185" i="7"/>
  <c r="M111" i="7"/>
  <c r="Q66" i="7"/>
  <c r="Q58" i="7"/>
  <c r="Q42" i="7"/>
  <c r="Q34" i="7"/>
  <c r="Q35" i="7"/>
  <c r="Q18" i="7"/>
  <c r="Q19" i="7"/>
  <c r="Q49" i="7"/>
  <c r="M177" i="7"/>
  <c r="M103" i="7"/>
  <c r="M169" i="7"/>
  <c r="M95" i="7"/>
  <c r="M215" i="7"/>
  <c r="O53" i="7"/>
  <c r="O45" i="7"/>
  <c r="W45" i="7" s="1"/>
  <c r="O21" i="7"/>
  <c r="M206" i="7"/>
  <c r="M132" i="7"/>
  <c r="M198" i="7"/>
  <c r="M124" i="7"/>
  <c r="M190" i="7"/>
  <c r="M116" i="7"/>
  <c r="M182" i="7"/>
  <c r="M108" i="7"/>
  <c r="M174" i="7"/>
  <c r="M100" i="7"/>
  <c r="M166" i="7"/>
  <c r="M214" i="7"/>
  <c r="M147" i="7"/>
  <c r="M140" i="7"/>
  <c r="T67" i="7"/>
  <c r="T59" i="7"/>
  <c r="V96" i="7" s="1"/>
  <c r="O52" i="7"/>
  <c r="O44" i="7"/>
  <c r="O36" i="7"/>
  <c r="T27" i="7"/>
  <c r="O20" i="7"/>
  <c r="M219" i="7"/>
  <c r="M212" i="7"/>
  <c r="M145" i="7"/>
  <c r="M138" i="7"/>
  <c r="M211" i="7"/>
  <c r="M144" i="7"/>
  <c r="Q69" i="7"/>
  <c r="S76" i="7" s="1"/>
  <c r="Q61" i="7"/>
  <c r="Q53" i="7"/>
  <c r="Q36" i="7"/>
  <c r="Q28" i="7"/>
  <c r="Q21" i="7"/>
  <c r="T49" i="7"/>
  <c r="O68" i="7"/>
  <c r="T51" i="7"/>
  <c r="V88" i="7" s="1"/>
  <c r="T25" i="7"/>
  <c r="T18" i="7"/>
  <c r="O60" i="7"/>
  <c r="O28" i="7"/>
  <c r="T60" i="7"/>
  <c r="V97" i="7" s="1"/>
  <c r="T44" i="7"/>
  <c r="M72" i="7"/>
  <c r="M64" i="7"/>
  <c r="Q20" i="7"/>
  <c r="T57" i="7"/>
  <c r="T41" i="7"/>
  <c r="T34" i="7"/>
  <c r="M71" i="7"/>
  <c r="M63" i="7"/>
  <c r="T63" i="7"/>
  <c r="M66" i="7"/>
  <c r="T50" i="7"/>
  <c r="T17" i="7"/>
  <c r="T66" i="7"/>
  <c r="V73" i="7" s="1"/>
  <c r="O70" i="7"/>
  <c r="O62" i="7"/>
  <c r="W62" i="7" s="1"/>
  <c r="T52" i="7"/>
  <c r="T45" i="7"/>
  <c r="T36" i="7"/>
  <c r="T28" i="7"/>
  <c r="T21" i="7"/>
  <c r="T43" i="7"/>
  <c r="T65" i="7"/>
  <c r="O71" i="7"/>
  <c r="AB74" i="7" s="1"/>
  <c r="O63" i="7"/>
  <c r="Q52" i="7"/>
  <c r="Q72" i="7"/>
  <c r="T29" i="7"/>
  <c r="T20" i="7"/>
  <c r="T64" i="7"/>
  <c r="T56" i="7"/>
  <c r="T48" i="7"/>
  <c r="T40" i="7"/>
  <c r="T32" i="7"/>
  <c r="T24" i="7"/>
  <c r="O54" i="7"/>
  <c r="W54" i="7" s="1"/>
  <c r="O46" i="7"/>
  <c r="O38" i="7"/>
  <c r="O30" i="7"/>
  <c r="O22" i="7"/>
  <c r="Q38" i="7"/>
  <c r="Q22" i="7"/>
  <c r="Q71" i="7"/>
  <c r="Q63" i="7"/>
  <c r="Q55" i="7"/>
  <c r="Q47" i="7"/>
  <c r="Q39" i="7"/>
  <c r="Q31" i="7"/>
  <c r="Q23" i="7"/>
  <c r="T70" i="7"/>
  <c r="V70" i="7" s="1"/>
  <c r="T37" i="7"/>
  <c r="Q46" i="7"/>
  <c r="Q70" i="7"/>
  <c r="Q44" i="7"/>
  <c r="Q30" i="7"/>
  <c r="T62" i="7"/>
  <c r="Q60" i="7"/>
  <c r="T69" i="7"/>
  <c r="V106" i="7" s="1"/>
  <c r="Q68" i="7"/>
  <c r="S75" i="7" s="1"/>
  <c r="Q43" i="7"/>
  <c r="T68" i="7"/>
  <c r="O72" i="7"/>
  <c r="O64" i="7"/>
  <c r="O56" i="7"/>
  <c r="O48" i="7"/>
  <c r="O40" i="7"/>
  <c r="O32" i="7"/>
  <c r="O24" i="7"/>
  <c r="Q54" i="7"/>
  <c r="Q45" i="7"/>
  <c r="Q37" i="7"/>
  <c r="Q29" i="7"/>
  <c r="T55" i="7"/>
  <c r="T47" i="7"/>
  <c r="T39" i="7"/>
  <c r="T31" i="7"/>
  <c r="T23" i="7"/>
  <c r="T54" i="7"/>
  <c r="T46" i="7"/>
  <c r="T38" i="7"/>
  <c r="T30" i="7"/>
  <c r="T22" i="7"/>
  <c r="M67" i="7"/>
  <c r="M69" i="7"/>
  <c r="M70" i="7"/>
  <c r="M62" i="7"/>
  <c r="M68" i="7"/>
  <c r="M58" i="7"/>
  <c r="M48" i="7"/>
  <c r="M19" i="7"/>
  <c r="M61" i="7"/>
  <c r="M53" i="7"/>
  <c r="M37" i="7"/>
  <c r="M21" i="7"/>
  <c r="AF32" i="7"/>
  <c r="AF24" i="7"/>
  <c r="AF29" i="7"/>
  <c r="AF21" i="7"/>
  <c r="AF31" i="7"/>
  <c r="AF23" i="7"/>
  <c r="M50" i="7"/>
  <c r="M45" i="7"/>
  <c r="M29" i="7"/>
  <c r="M57" i="7"/>
  <c r="M49" i="7"/>
  <c r="M41" i="7"/>
  <c r="M33" i="7"/>
  <c r="M25" i="7"/>
  <c r="M17" i="7"/>
  <c r="M42" i="7"/>
  <c r="M34" i="7"/>
  <c r="M26" i="7"/>
  <c r="M18" i="7"/>
  <c r="M55" i="7"/>
  <c r="M47" i="7"/>
  <c r="M39" i="7"/>
  <c r="M31" i="7"/>
  <c r="M23" i="7"/>
  <c r="M60" i="7"/>
  <c r="M52" i="7"/>
  <c r="M44" i="7"/>
  <c r="M36" i="7"/>
  <c r="M28" i="7"/>
  <c r="M20" i="7"/>
  <c r="M54" i="7"/>
  <c r="M46" i="7"/>
  <c r="M38" i="7"/>
  <c r="M30" i="7"/>
  <c r="M59" i="7"/>
  <c r="M51" i="7"/>
  <c r="M43" i="7"/>
  <c r="M35" i="7"/>
  <c r="M27" i="7"/>
  <c r="M56" i="7"/>
  <c r="M40" i="7"/>
  <c r="M32" i="7"/>
  <c r="M24" i="7"/>
  <c r="M22" i="7"/>
  <c r="AI223" i="7" l="1"/>
  <c r="W223" i="7"/>
  <c r="AI222" i="7"/>
  <c r="W222" i="7"/>
  <c r="AH221" i="7"/>
  <c r="AH220" i="7"/>
  <c r="V82" i="7"/>
  <c r="U485" i="7"/>
  <c r="R348" i="7"/>
  <c r="U511" i="7"/>
  <c r="U249" i="7"/>
  <c r="AI192" i="7"/>
  <c r="W430" i="7"/>
  <c r="AI278" i="7"/>
  <c r="AC439" i="7"/>
  <c r="AC551" i="7"/>
  <c r="U325" i="7"/>
  <c r="U113" i="7"/>
  <c r="U177" i="7"/>
  <c r="U246" i="7"/>
  <c r="U310" i="7"/>
  <c r="U374" i="7"/>
  <c r="AC455" i="7"/>
  <c r="U322" i="7"/>
  <c r="U386" i="7"/>
  <c r="U176" i="7"/>
  <c r="U501" i="7"/>
  <c r="U581" i="7"/>
  <c r="U90" i="7"/>
  <c r="U415" i="7"/>
  <c r="AI574" i="7"/>
  <c r="U447" i="7"/>
  <c r="R407" i="7"/>
  <c r="U510" i="7"/>
  <c r="U614" i="7"/>
  <c r="AB444" i="7"/>
  <c r="U98" i="7"/>
  <c r="AI398" i="7"/>
  <c r="AI261" i="7"/>
  <c r="AI301" i="7"/>
  <c r="AB382" i="7"/>
  <c r="AC341" i="7"/>
  <c r="AC469" i="7"/>
  <c r="AB612" i="7"/>
  <c r="S332" i="7"/>
  <c r="AI557" i="7"/>
  <c r="U509" i="7"/>
  <c r="AI590" i="7"/>
  <c r="U518" i="7"/>
  <c r="U622" i="7"/>
  <c r="AB398" i="7"/>
  <c r="V146" i="7"/>
  <c r="U306" i="7"/>
  <c r="AB278" i="7"/>
  <c r="AC261" i="7"/>
  <c r="AB618" i="7"/>
  <c r="U80" i="7"/>
  <c r="U277" i="7"/>
  <c r="U605" i="7"/>
  <c r="W69" i="7"/>
  <c r="U430" i="7"/>
  <c r="U163" i="7"/>
  <c r="U195" i="7"/>
  <c r="U232" i="7"/>
  <c r="U264" i="7"/>
  <c r="U296" i="7"/>
  <c r="U328" i="7"/>
  <c r="U360" i="7"/>
  <c r="U424" i="7"/>
  <c r="U257" i="7"/>
  <c r="AC278" i="7"/>
  <c r="U184" i="7"/>
  <c r="AC618" i="7"/>
  <c r="R362" i="7"/>
  <c r="AB446" i="7"/>
  <c r="AI430" i="7"/>
  <c r="U570" i="7"/>
  <c r="AB439" i="7"/>
  <c r="AI618" i="7"/>
  <c r="U73" i="7"/>
  <c r="R396" i="7"/>
  <c r="AB506" i="7"/>
  <c r="U122" i="7"/>
  <c r="U575" i="7"/>
  <c r="W301" i="7"/>
  <c r="AC318" i="7"/>
  <c r="V154" i="7"/>
  <c r="AB638" i="7"/>
  <c r="U112" i="7"/>
  <c r="AC506" i="7"/>
  <c r="W398" i="7"/>
  <c r="AB318" i="7"/>
  <c r="AC446" i="7"/>
  <c r="AI318" i="7"/>
  <c r="AC430" i="7"/>
  <c r="V105" i="7"/>
  <c r="U625" i="7"/>
  <c r="U308" i="7"/>
  <c r="U128" i="7"/>
  <c r="S275" i="7"/>
  <c r="W554" i="7"/>
  <c r="AB551" i="7"/>
  <c r="U589" i="7"/>
  <c r="AI538" i="7"/>
  <c r="AC574" i="7"/>
  <c r="U454" i="7"/>
  <c r="U558" i="7"/>
  <c r="W612" i="7"/>
  <c r="W482" i="7"/>
  <c r="U464" i="7"/>
  <c r="U496" i="7"/>
  <c r="U528" i="7"/>
  <c r="U560" i="7"/>
  <c r="U592" i="7"/>
  <c r="U624" i="7"/>
  <c r="V162" i="7"/>
  <c r="U181" i="7"/>
  <c r="U250" i="7"/>
  <c r="U282" i="7"/>
  <c r="AC382" i="7"/>
  <c r="W334" i="7"/>
  <c r="AB538" i="7"/>
  <c r="U262" i="7"/>
  <c r="U390" i="7"/>
  <c r="U338" i="7"/>
  <c r="U402" i="7"/>
  <c r="U517" i="7"/>
  <c r="U170" i="7"/>
  <c r="U239" i="7"/>
  <c r="U303" i="7"/>
  <c r="W550" i="7"/>
  <c r="AC612" i="7"/>
  <c r="AI455" i="7"/>
  <c r="W468" i="7"/>
  <c r="W574" i="7"/>
  <c r="AC590" i="7"/>
  <c r="U388" i="7"/>
  <c r="R250" i="7"/>
  <c r="AB557" i="7"/>
  <c r="AB599" i="7"/>
  <c r="AI486" i="7"/>
  <c r="U88" i="7"/>
  <c r="U216" i="7"/>
  <c r="U285" i="7"/>
  <c r="U349" i="7"/>
  <c r="AI508" i="7"/>
  <c r="U137" i="7"/>
  <c r="U449" i="7"/>
  <c r="U445" i="7"/>
  <c r="U613" i="7"/>
  <c r="U178" i="7"/>
  <c r="U247" i="7"/>
  <c r="U311" i="7"/>
  <c r="U375" i="7"/>
  <c r="U601" i="7"/>
  <c r="AI550" i="7"/>
  <c r="U179" i="7"/>
  <c r="U211" i="7"/>
  <c r="U248" i="7"/>
  <c r="U280" i="7"/>
  <c r="U312" i="7"/>
  <c r="U344" i="7"/>
  <c r="U376" i="7"/>
  <c r="U408" i="7"/>
  <c r="U431" i="7"/>
  <c r="AB574" i="7"/>
  <c r="W590" i="7"/>
  <c r="W599" i="7"/>
  <c r="AB615" i="7"/>
  <c r="U357" i="7"/>
  <c r="AI532" i="7"/>
  <c r="AI478" i="7"/>
  <c r="V76" i="7"/>
  <c r="U418" i="7"/>
  <c r="R421" i="7"/>
  <c r="U621" i="7"/>
  <c r="U255" i="7"/>
  <c r="U319" i="7"/>
  <c r="AI438" i="7"/>
  <c r="U598" i="7"/>
  <c r="U273" i="7"/>
  <c r="AC583" i="7"/>
  <c r="AC538" i="7"/>
  <c r="AI558" i="7"/>
  <c r="AC597" i="7"/>
  <c r="AC631" i="7"/>
  <c r="AC615" i="7"/>
  <c r="W112" i="7"/>
  <c r="X115" i="7" s="1"/>
  <c r="S422" i="7"/>
  <c r="W341" i="7"/>
  <c r="AI468" i="7"/>
  <c r="AC557" i="7"/>
  <c r="AC550" i="7"/>
  <c r="W382" i="7"/>
  <c r="U529" i="7"/>
  <c r="U569" i="7"/>
  <c r="AI462" i="7"/>
  <c r="V129" i="7"/>
  <c r="W597" i="7"/>
  <c r="U253" i="7"/>
  <c r="W30" i="7"/>
  <c r="W21" i="7"/>
  <c r="W51" i="7"/>
  <c r="W261" i="7"/>
  <c r="AI471" i="7"/>
  <c r="AI599" i="7"/>
  <c r="S277" i="7"/>
  <c r="AB468" i="7"/>
  <c r="AI382" i="7"/>
  <c r="U634" i="7"/>
  <c r="U333" i="7"/>
  <c r="AB558" i="7"/>
  <c r="AC534" i="7"/>
  <c r="U478" i="7"/>
  <c r="U87" i="7"/>
  <c r="U209" i="7"/>
  <c r="U406" i="7"/>
  <c r="U383" i="7"/>
  <c r="W39" i="7"/>
  <c r="AH223" i="7"/>
  <c r="AH222" i="7"/>
  <c r="S424" i="7"/>
  <c r="R245" i="7"/>
  <c r="U268" i="7"/>
  <c r="U471" i="7"/>
  <c r="U535" i="7"/>
  <c r="U599" i="7"/>
  <c r="AB301" i="7"/>
  <c r="U174" i="7"/>
  <c r="U206" i="7"/>
  <c r="U243" i="7"/>
  <c r="U275" i="7"/>
  <c r="U307" i="7"/>
  <c r="U339" i="7"/>
  <c r="U371" i="7"/>
  <c r="U403" i="7"/>
  <c r="U460" i="7"/>
  <c r="AC487" i="7"/>
  <c r="U629" i="7"/>
  <c r="U194" i="7"/>
  <c r="U263" i="7"/>
  <c r="U327" i="7"/>
  <c r="U391" i="7"/>
  <c r="AC503" i="7"/>
  <c r="U421" i="7"/>
  <c r="R361" i="7"/>
  <c r="S382" i="7"/>
  <c r="AB508" i="7"/>
  <c r="U114" i="7"/>
  <c r="W237" i="7"/>
  <c r="S278" i="7"/>
  <c r="V122" i="7"/>
  <c r="U577" i="7"/>
  <c r="S420" i="7"/>
  <c r="U237" i="7"/>
  <c r="U465" i="7"/>
  <c r="U505" i="7"/>
  <c r="V113" i="7"/>
  <c r="AI493" i="7"/>
  <c r="W519" i="7"/>
  <c r="U309" i="7"/>
  <c r="U161" i="7"/>
  <c r="U230" i="7"/>
  <c r="U294" i="7"/>
  <c r="U358" i="7"/>
  <c r="U422" i="7"/>
  <c r="U370" i="7"/>
  <c r="U477" i="7"/>
  <c r="U565" i="7"/>
  <c r="U202" i="7"/>
  <c r="U271" i="7"/>
  <c r="U335" i="7"/>
  <c r="U399" i="7"/>
  <c r="U354" i="7"/>
  <c r="V81" i="7"/>
  <c r="U396" i="7"/>
  <c r="W508" i="7"/>
  <c r="V145" i="7"/>
  <c r="W192" i="7"/>
  <c r="AB144" i="7"/>
  <c r="U210" i="7"/>
  <c r="U279" i="7"/>
  <c r="U343" i="7"/>
  <c r="U407" i="7"/>
  <c r="U96" i="7"/>
  <c r="U81" i="7"/>
  <c r="U342" i="7"/>
  <c r="U453" i="7"/>
  <c r="W36" i="7"/>
  <c r="W19" i="7"/>
  <c r="U392" i="7"/>
  <c r="AC508" i="7"/>
  <c r="AC542" i="7"/>
  <c r="U225" i="7"/>
  <c r="U597" i="7"/>
  <c r="U489" i="7"/>
  <c r="U461" i="7"/>
  <c r="U530" i="7"/>
  <c r="S394" i="7"/>
  <c r="U443" i="7"/>
  <c r="U475" i="7"/>
  <c r="U507" i="7"/>
  <c r="U539" i="7"/>
  <c r="U571" i="7"/>
  <c r="U603" i="7"/>
  <c r="AI474" i="7"/>
  <c r="W614" i="7"/>
  <c r="U154" i="7"/>
  <c r="U218" i="7"/>
  <c r="U287" i="7"/>
  <c r="U351" i="7"/>
  <c r="V160" i="7"/>
  <c r="U160" i="7"/>
  <c r="U278" i="7"/>
  <c r="U541" i="7"/>
  <c r="W48" i="7"/>
  <c r="U537" i="7"/>
  <c r="U444" i="7"/>
  <c r="AI503" i="7"/>
  <c r="W484" i="7"/>
  <c r="S243" i="7"/>
  <c r="S314" i="7"/>
  <c r="S378" i="7"/>
  <c r="R403" i="7"/>
  <c r="R436" i="7"/>
  <c r="V80" i="7"/>
  <c r="U200" i="7"/>
  <c r="U269" i="7"/>
  <c r="U397" i="7"/>
  <c r="U121" i="7"/>
  <c r="U185" i="7"/>
  <c r="U254" i="7"/>
  <c r="U318" i="7"/>
  <c r="U382" i="7"/>
  <c r="U330" i="7"/>
  <c r="U394" i="7"/>
  <c r="U162" i="7"/>
  <c r="U231" i="7"/>
  <c r="U295" i="7"/>
  <c r="U359" i="7"/>
  <c r="U423" i="7"/>
  <c r="U582" i="7"/>
  <c r="U474" i="7"/>
  <c r="U590" i="7"/>
  <c r="U229" i="7"/>
  <c r="U186" i="7"/>
  <c r="S73" i="7"/>
  <c r="W208" i="7"/>
  <c r="AI510" i="7"/>
  <c r="AI638" i="7"/>
  <c r="U609" i="7"/>
  <c r="U326" i="7"/>
  <c r="U367" i="7"/>
  <c r="S271" i="7"/>
  <c r="R276" i="7"/>
  <c r="U495" i="7"/>
  <c r="U559" i="7"/>
  <c r="U623" i="7"/>
  <c r="U618" i="7"/>
  <c r="U628" i="7"/>
  <c r="U345" i="7"/>
  <c r="R343" i="7"/>
  <c r="AI567" i="7"/>
  <c r="U217" i="7"/>
  <c r="U350" i="7"/>
  <c r="U414" i="7"/>
  <c r="U362" i="7"/>
  <c r="U426" i="7"/>
  <c r="S371" i="7"/>
  <c r="R423" i="7"/>
  <c r="S307" i="7"/>
  <c r="U566" i="7"/>
  <c r="U620" i="7"/>
  <c r="U439" i="7"/>
  <c r="U503" i="7"/>
  <c r="U567" i="7"/>
  <c r="U631" i="7"/>
  <c r="U492" i="7"/>
  <c r="U365" i="7"/>
  <c r="U588" i="7"/>
  <c r="U191" i="7"/>
  <c r="U324" i="7"/>
  <c r="R74" i="7"/>
  <c r="S258" i="7"/>
  <c r="R284" i="7"/>
  <c r="R347" i="7"/>
  <c r="U145" i="7"/>
  <c r="R404" i="7"/>
  <c r="U180" i="7"/>
  <c r="U401" i="7"/>
  <c r="AC519" i="7"/>
  <c r="W493" i="7"/>
  <c r="U244" i="7"/>
  <c r="S249" i="7"/>
  <c r="R275" i="7"/>
  <c r="U245" i="7"/>
  <c r="U429" i="7"/>
  <c r="R381" i="7"/>
  <c r="AI490" i="7"/>
  <c r="AC533" i="7"/>
  <c r="AI551" i="7"/>
  <c r="U317" i="7"/>
  <c r="U169" i="7"/>
  <c r="U238" i="7"/>
  <c r="U302" i="7"/>
  <c r="U366" i="7"/>
  <c r="U314" i="7"/>
  <c r="U378" i="7"/>
  <c r="U213" i="7"/>
  <c r="W32" i="7"/>
  <c r="V89" i="7"/>
  <c r="S403" i="7"/>
  <c r="W73" i="7"/>
  <c r="U494" i="7"/>
  <c r="U361" i="7"/>
  <c r="W486" i="7"/>
  <c r="U639" i="7"/>
  <c r="W128" i="7"/>
  <c r="W168" i="7"/>
  <c r="U321" i="7"/>
  <c r="AB532" i="7"/>
  <c r="R325" i="7"/>
  <c r="U286" i="7"/>
  <c r="AB519" i="7"/>
  <c r="W506" i="7"/>
  <c r="U119" i="7"/>
  <c r="AC599" i="7"/>
  <c r="W22" i="7"/>
  <c r="U89" i="7"/>
  <c r="AC532" i="7"/>
  <c r="U425" i="7"/>
  <c r="U457" i="7"/>
  <c r="U166" i="7"/>
  <c r="U198" i="7"/>
  <c r="U235" i="7"/>
  <c r="U267" i="7"/>
  <c r="U299" i="7"/>
  <c r="U331" i="7"/>
  <c r="U363" i="7"/>
  <c r="U395" i="7"/>
  <c r="U427" i="7"/>
  <c r="AC478" i="7"/>
  <c r="AI418" i="7"/>
  <c r="AC570" i="7"/>
  <c r="AB535" i="7"/>
  <c r="U168" i="7"/>
  <c r="U393" i="7"/>
  <c r="U473" i="7"/>
  <c r="U236" i="7"/>
  <c r="U77" i="7"/>
  <c r="W469" i="7"/>
  <c r="W478" i="7"/>
  <c r="W74" i="7"/>
  <c r="U293" i="7"/>
  <c r="AC598" i="7"/>
  <c r="U381" i="7"/>
  <c r="V104" i="7"/>
  <c r="W37" i="7"/>
  <c r="U364" i="7"/>
  <c r="W145" i="7"/>
  <c r="R232" i="7"/>
  <c r="U545" i="7"/>
  <c r="U585" i="7"/>
  <c r="U532" i="7"/>
  <c r="W503" i="7"/>
  <c r="AI631" i="7"/>
  <c r="U462" i="7"/>
  <c r="U413" i="7"/>
  <c r="U201" i="7"/>
  <c r="U270" i="7"/>
  <c r="U334" i="7"/>
  <c r="U398" i="7"/>
  <c r="U346" i="7"/>
  <c r="AI105" i="7"/>
  <c r="AC105" i="7"/>
  <c r="W105" i="7"/>
  <c r="AB105" i="7"/>
  <c r="AI107" i="7"/>
  <c r="AC107" i="7"/>
  <c r="AB107" i="7"/>
  <c r="W107" i="7"/>
  <c r="AI240" i="7"/>
  <c r="AC240" i="7"/>
  <c r="AB240" i="7"/>
  <c r="W240" i="7"/>
  <c r="AI368" i="7"/>
  <c r="AC368" i="7"/>
  <c r="AB368" i="7"/>
  <c r="W368" i="7"/>
  <c r="AI129" i="7"/>
  <c r="AC129" i="7"/>
  <c r="AB129" i="7"/>
  <c r="W129" i="7"/>
  <c r="AI594" i="7"/>
  <c r="AC594" i="7"/>
  <c r="W594" i="7"/>
  <c r="AB594" i="7"/>
  <c r="V84" i="7"/>
  <c r="U76" i="7"/>
  <c r="AI172" i="7"/>
  <c r="AB172" i="7"/>
  <c r="W172" i="7"/>
  <c r="AC172" i="7"/>
  <c r="AI257" i="7"/>
  <c r="AB257" i="7"/>
  <c r="AC257" i="7"/>
  <c r="W257" i="7"/>
  <c r="AI345" i="7"/>
  <c r="AC345" i="7"/>
  <c r="AB345" i="7"/>
  <c r="W345" i="7"/>
  <c r="AI425" i="7"/>
  <c r="AC425" i="7"/>
  <c r="AB425" i="7"/>
  <c r="W425" i="7"/>
  <c r="AI536" i="7"/>
  <c r="AC536" i="7"/>
  <c r="AB536" i="7"/>
  <c r="W536" i="7"/>
  <c r="AI125" i="7"/>
  <c r="AC125" i="7"/>
  <c r="AB125" i="7"/>
  <c r="W125" i="7"/>
  <c r="AI290" i="7"/>
  <c r="AB290" i="7"/>
  <c r="AC290" i="7"/>
  <c r="W290" i="7"/>
  <c r="AI406" i="7"/>
  <c r="AC406" i="7"/>
  <c r="AB406" i="7"/>
  <c r="W406" i="7"/>
  <c r="AI229" i="7"/>
  <c r="W229" i="7"/>
  <c r="AB229" i="7"/>
  <c r="AC229" i="7"/>
  <c r="AI159" i="7"/>
  <c r="W159" i="7"/>
  <c r="AB159" i="7"/>
  <c r="AC159" i="7"/>
  <c r="AC462" i="7"/>
  <c r="AI184" i="7"/>
  <c r="AC184" i="7"/>
  <c r="W184" i="7"/>
  <c r="AB184" i="7"/>
  <c r="AH224" i="7"/>
  <c r="AI146" i="7"/>
  <c r="AC146" i="7"/>
  <c r="AB146" i="7"/>
  <c r="W146" i="7"/>
  <c r="U99" i="7"/>
  <c r="V107" i="7"/>
  <c r="U131" i="7"/>
  <c r="V139" i="7"/>
  <c r="AI620" i="7"/>
  <c r="AB620" i="7"/>
  <c r="W620" i="7"/>
  <c r="AC620" i="7"/>
  <c r="AI186" i="7"/>
  <c r="AC186" i="7"/>
  <c r="W186" i="7"/>
  <c r="AB186" i="7"/>
  <c r="AI152" i="7"/>
  <c r="AC152" i="7"/>
  <c r="W152" i="7"/>
  <c r="AB152" i="7"/>
  <c r="AI322" i="7"/>
  <c r="AC322" i="7"/>
  <c r="AB322" i="7"/>
  <c r="W322" i="7"/>
  <c r="AI610" i="7"/>
  <c r="AB610" i="7"/>
  <c r="AC610" i="7"/>
  <c r="W610" i="7"/>
  <c r="U479" i="7"/>
  <c r="U607" i="7"/>
  <c r="U124" i="7"/>
  <c r="V132" i="7"/>
  <c r="AI225" i="7"/>
  <c r="AC225" i="7"/>
  <c r="AB225" i="7"/>
  <c r="W225" i="7"/>
  <c r="AI305" i="7"/>
  <c r="AC305" i="7"/>
  <c r="AB305" i="7"/>
  <c r="W305" i="7"/>
  <c r="AI393" i="7"/>
  <c r="AC393" i="7"/>
  <c r="AB393" i="7"/>
  <c r="W393" i="7"/>
  <c r="AI167" i="7"/>
  <c r="AC167" i="7"/>
  <c r="AB167" i="7"/>
  <c r="W167" i="7"/>
  <c r="W20" i="7"/>
  <c r="S414" i="7"/>
  <c r="AI169" i="7"/>
  <c r="AC169" i="7"/>
  <c r="AB169" i="7"/>
  <c r="W169" i="7"/>
  <c r="AI367" i="7"/>
  <c r="AC367" i="7"/>
  <c r="AB367" i="7"/>
  <c r="W367" i="7"/>
  <c r="AI495" i="7"/>
  <c r="AB495" i="7"/>
  <c r="AC495" i="7"/>
  <c r="W495" i="7"/>
  <c r="AI623" i="7"/>
  <c r="AB623" i="7"/>
  <c r="AC623" i="7"/>
  <c r="W623" i="7"/>
  <c r="U438" i="7"/>
  <c r="U542" i="7"/>
  <c r="AI83" i="7"/>
  <c r="AC83" i="7"/>
  <c r="AB83" i="7"/>
  <c r="W83" i="7"/>
  <c r="AI115" i="7"/>
  <c r="AC115" i="7"/>
  <c r="AB115" i="7"/>
  <c r="W115" i="7"/>
  <c r="AI147" i="7"/>
  <c r="AC147" i="7"/>
  <c r="W147" i="7"/>
  <c r="AB147" i="7"/>
  <c r="AI179" i="7"/>
  <c r="AC179" i="7"/>
  <c r="AB179" i="7"/>
  <c r="W179" i="7"/>
  <c r="AI211" i="7"/>
  <c r="AC211" i="7"/>
  <c r="AB211" i="7"/>
  <c r="W211" i="7"/>
  <c r="AI248" i="7"/>
  <c r="AC248" i="7"/>
  <c r="W248" i="7"/>
  <c r="AB248" i="7"/>
  <c r="AI280" i="7"/>
  <c r="AC280" i="7"/>
  <c r="W280" i="7"/>
  <c r="AB280" i="7"/>
  <c r="AI312" i="7"/>
  <c r="AC312" i="7"/>
  <c r="AB312" i="7"/>
  <c r="W312" i="7"/>
  <c r="AI344" i="7"/>
  <c r="AC344" i="7"/>
  <c r="W344" i="7"/>
  <c r="AB344" i="7"/>
  <c r="AI376" i="7"/>
  <c r="AB376" i="7"/>
  <c r="AC376" i="7"/>
  <c r="W376" i="7"/>
  <c r="AI408" i="7"/>
  <c r="AC408" i="7"/>
  <c r="AB408" i="7"/>
  <c r="W408" i="7"/>
  <c r="U612" i="7"/>
  <c r="AI255" i="7"/>
  <c r="AC255" i="7"/>
  <c r="AB255" i="7"/>
  <c r="W255" i="7"/>
  <c r="U100" i="7"/>
  <c r="V108" i="7"/>
  <c r="U649" i="7"/>
  <c r="U641" i="7"/>
  <c r="AI170" i="7"/>
  <c r="AC170" i="7"/>
  <c r="AB170" i="7"/>
  <c r="W170" i="7"/>
  <c r="AI338" i="7"/>
  <c r="AC338" i="7"/>
  <c r="AB338" i="7"/>
  <c r="W338" i="7"/>
  <c r="AI498" i="7"/>
  <c r="W498" i="7"/>
  <c r="AB498" i="7"/>
  <c r="AC498" i="7"/>
  <c r="AI626" i="7"/>
  <c r="AC626" i="7"/>
  <c r="W626" i="7"/>
  <c r="AB626" i="7"/>
  <c r="U487" i="7"/>
  <c r="U551" i="7"/>
  <c r="U615" i="7"/>
  <c r="AI100" i="7"/>
  <c r="AC100" i="7"/>
  <c r="AB100" i="7"/>
  <c r="W100" i="7"/>
  <c r="AI140" i="7"/>
  <c r="AB140" i="7"/>
  <c r="W140" i="7"/>
  <c r="AC140" i="7"/>
  <c r="AI313" i="7"/>
  <c r="AB313" i="7"/>
  <c r="W313" i="7"/>
  <c r="AC313" i="7"/>
  <c r="AI353" i="7"/>
  <c r="AC353" i="7"/>
  <c r="AB353" i="7"/>
  <c r="W353" i="7"/>
  <c r="AI605" i="7"/>
  <c r="AB605" i="7"/>
  <c r="W605" i="7"/>
  <c r="AC605" i="7"/>
  <c r="U516" i="7"/>
  <c r="AI612" i="7"/>
  <c r="U540" i="7"/>
  <c r="AI263" i="7"/>
  <c r="AC263" i="7"/>
  <c r="AB263" i="7"/>
  <c r="W263" i="7"/>
  <c r="AI485" i="7"/>
  <c r="AC485" i="7"/>
  <c r="AB485" i="7"/>
  <c r="W485" i="7"/>
  <c r="AI645" i="7"/>
  <c r="AC645" i="7"/>
  <c r="W645" i="7"/>
  <c r="AB645" i="7"/>
  <c r="AI448" i="7"/>
  <c r="AC448" i="7"/>
  <c r="AB448" i="7"/>
  <c r="W448" i="7"/>
  <c r="AI480" i="7"/>
  <c r="AB480" i="7"/>
  <c r="W480" i="7"/>
  <c r="AC480" i="7"/>
  <c r="AI512" i="7"/>
  <c r="W512" i="7"/>
  <c r="AC512" i="7"/>
  <c r="AB512" i="7"/>
  <c r="AI544" i="7"/>
  <c r="W544" i="7"/>
  <c r="AB544" i="7"/>
  <c r="AC544" i="7"/>
  <c r="AI576" i="7"/>
  <c r="AC576" i="7"/>
  <c r="AB576" i="7"/>
  <c r="W576" i="7"/>
  <c r="AI608" i="7"/>
  <c r="AC608" i="7"/>
  <c r="AB608" i="7"/>
  <c r="W608" i="7"/>
  <c r="AI640" i="7"/>
  <c r="AC640" i="7"/>
  <c r="AB640" i="7"/>
  <c r="W640" i="7"/>
  <c r="AI101" i="7"/>
  <c r="AB101" i="7"/>
  <c r="AC101" i="7"/>
  <c r="W101" i="7"/>
  <c r="AI133" i="7"/>
  <c r="AC133" i="7"/>
  <c r="AB133" i="7"/>
  <c r="W133" i="7"/>
  <c r="AI165" i="7"/>
  <c r="AC165" i="7"/>
  <c r="AB165" i="7"/>
  <c r="W165" i="7"/>
  <c r="AI197" i="7"/>
  <c r="AB197" i="7"/>
  <c r="AC197" i="7"/>
  <c r="W197" i="7"/>
  <c r="AI234" i="7"/>
  <c r="AC234" i="7"/>
  <c r="AB234" i="7"/>
  <c r="W234" i="7"/>
  <c r="AI266" i="7"/>
  <c r="AC266" i="7"/>
  <c r="AB266" i="7"/>
  <c r="W266" i="7"/>
  <c r="AI298" i="7"/>
  <c r="AC298" i="7"/>
  <c r="AB298" i="7"/>
  <c r="W298" i="7"/>
  <c r="AI136" i="7"/>
  <c r="AC136" i="7"/>
  <c r="AB136" i="7"/>
  <c r="W136" i="7"/>
  <c r="AI310" i="7"/>
  <c r="AC310" i="7"/>
  <c r="AB310" i="7"/>
  <c r="W310" i="7"/>
  <c r="AI454" i="7"/>
  <c r="AC454" i="7"/>
  <c r="W454" i="7"/>
  <c r="AB454" i="7"/>
  <c r="AI441" i="7"/>
  <c r="AC441" i="7"/>
  <c r="AB441" i="7"/>
  <c r="W441" i="7"/>
  <c r="AI481" i="7"/>
  <c r="AB481" i="7"/>
  <c r="AC481" i="7"/>
  <c r="W481" i="7"/>
  <c r="AI521" i="7"/>
  <c r="AB521" i="7"/>
  <c r="W521" i="7"/>
  <c r="AC521" i="7"/>
  <c r="AI561" i="7"/>
  <c r="AB561" i="7"/>
  <c r="AC561" i="7"/>
  <c r="W561" i="7"/>
  <c r="AI601" i="7"/>
  <c r="AB601" i="7"/>
  <c r="AC601" i="7"/>
  <c r="W601" i="7"/>
  <c r="AI641" i="7"/>
  <c r="AB641" i="7"/>
  <c r="AC641" i="7"/>
  <c r="W641" i="7"/>
  <c r="U86" i="7"/>
  <c r="V94" i="7"/>
  <c r="U118" i="7"/>
  <c r="V126" i="7"/>
  <c r="U150" i="7"/>
  <c r="V158" i="7"/>
  <c r="U182" i="7"/>
  <c r="U214" i="7"/>
  <c r="U251" i="7"/>
  <c r="U283" i="7"/>
  <c r="U315" i="7"/>
  <c r="U347" i="7"/>
  <c r="U379" i="7"/>
  <c r="U411" i="7"/>
  <c r="AI96" i="7"/>
  <c r="AC96" i="7"/>
  <c r="W96" i="7"/>
  <c r="AB96" i="7"/>
  <c r="AI270" i="7"/>
  <c r="AC270" i="7"/>
  <c r="W270" i="7"/>
  <c r="AB270" i="7"/>
  <c r="AI407" i="7"/>
  <c r="AC407" i="7"/>
  <c r="AB407" i="7"/>
  <c r="W407" i="7"/>
  <c r="U554" i="7"/>
  <c r="AI87" i="7"/>
  <c r="AC87" i="7"/>
  <c r="AB87" i="7"/>
  <c r="W87" i="7"/>
  <c r="AI127" i="7"/>
  <c r="AC127" i="7"/>
  <c r="AB127" i="7"/>
  <c r="W127" i="7"/>
  <c r="U159" i="7"/>
  <c r="AI215" i="7"/>
  <c r="AC215" i="7"/>
  <c r="AB215" i="7"/>
  <c r="W215" i="7"/>
  <c r="AI260" i="7"/>
  <c r="AC260" i="7"/>
  <c r="W260" i="7"/>
  <c r="AB260" i="7"/>
  <c r="U292" i="7"/>
  <c r="AI348" i="7"/>
  <c r="AC348" i="7"/>
  <c r="AB348" i="7"/>
  <c r="W348" i="7"/>
  <c r="AI388" i="7"/>
  <c r="AC388" i="7"/>
  <c r="AB388" i="7"/>
  <c r="W388" i="7"/>
  <c r="U420" i="7"/>
  <c r="AI80" i="7"/>
  <c r="AC80" i="7"/>
  <c r="AB80" i="7"/>
  <c r="W80" i="7"/>
  <c r="AI429" i="7"/>
  <c r="AC429" i="7"/>
  <c r="W429" i="7"/>
  <c r="AB429" i="7"/>
  <c r="AI230" i="7"/>
  <c r="W230" i="7"/>
  <c r="AC230" i="7"/>
  <c r="AB230" i="7"/>
  <c r="AI378" i="7"/>
  <c r="AC378" i="7"/>
  <c r="AB378" i="7"/>
  <c r="W378" i="7"/>
  <c r="AI634" i="7"/>
  <c r="AB634" i="7"/>
  <c r="AC634" i="7"/>
  <c r="W634" i="7"/>
  <c r="U451" i="7"/>
  <c r="U483" i="7"/>
  <c r="U515" i="7"/>
  <c r="U547" i="7"/>
  <c r="U579" i="7"/>
  <c r="U611" i="7"/>
  <c r="U562" i="7"/>
  <c r="AI445" i="7"/>
  <c r="W445" i="7"/>
  <c r="AC445" i="7"/>
  <c r="AB445" i="7"/>
  <c r="AI460" i="7"/>
  <c r="AB460" i="7"/>
  <c r="AC460" i="7"/>
  <c r="W460" i="7"/>
  <c r="AB548" i="7"/>
  <c r="AB636" i="7"/>
  <c r="W414" i="7"/>
  <c r="U553" i="7"/>
  <c r="U538" i="7"/>
  <c r="U252" i="7"/>
  <c r="AI112" i="7"/>
  <c r="AC389" i="7"/>
  <c r="AC301" i="7"/>
  <c r="W535" i="7"/>
  <c r="AB237" i="7"/>
  <c r="U486" i="7"/>
  <c r="AI335" i="7"/>
  <c r="AC335" i="7"/>
  <c r="AB335" i="7"/>
  <c r="W335" i="7"/>
  <c r="AI203" i="7"/>
  <c r="AC203" i="7"/>
  <c r="AB203" i="7"/>
  <c r="W203" i="7"/>
  <c r="AI336" i="7"/>
  <c r="AB336" i="7"/>
  <c r="AC336" i="7"/>
  <c r="W336" i="7"/>
  <c r="R77" i="7"/>
  <c r="S77" i="7"/>
  <c r="AI607" i="7"/>
  <c r="AB607" i="7"/>
  <c r="AC607" i="7"/>
  <c r="W607" i="7"/>
  <c r="U604" i="7"/>
  <c r="AI524" i="7"/>
  <c r="AC524" i="7"/>
  <c r="AB524" i="7"/>
  <c r="W524" i="7"/>
  <c r="AI629" i="7"/>
  <c r="W629" i="7"/>
  <c r="AB629" i="7"/>
  <c r="AC629" i="7"/>
  <c r="AI113" i="7"/>
  <c r="AC113" i="7"/>
  <c r="AB113" i="7"/>
  <c r="W113" i="7"/>
  <c r="AI633" i="7"/>
  <c r="AB633" i="7"/>
  <c r="AC633" i="7"/>
  <c r="W633" i="7"/>
  <c r="AI158" i="7"/>
  <c r="AC158" i="7"/>
  <c r="AB158" i="7"/>
  <c r="W158" i="7"/>
  <c r="AI227" i="7"/>
  <c r="AB227" i="7"/>
  <c r="W227" i="7"/>
  <c r="AC227" i="7"/>
  <c r="AI323" i="7"/>
  <c r="AC323" i="7"/>
  <c r="W323" i="7"/>
  <c r="AB323" i="7"/>
  <c r="AI355" i="7"/>
  <c r="W355" i="7"/>
  <c r="AB355" i="7"/>
  <c r="AC355" i="7"/>
  <c r="U372" i="7"/>
  <c r="AI202" i="7"/>
  <c r="AC202" i="7"/>
  <c r="AB202" i="7"/>
  <c r="W202" i="7"/>
  <c r="AI523" i="7"/>
  <c r="AC523" i="7"/>
  <c r="AB523" i="7"/>
  <c r="W523" i="7"/>
  <c r="AI619" i="7"/>
  <c r="AC619" i="7"/>
  <c r="AB619" i="7"/>
  <c r="W619" i="7"/>
  <c r="U508" i="7"/>
  <c r="W55" i="7"/>
  <c r="R415" i="7"/>
  <c r="AI210" i="7"/>
  <c r="AC210" i="7"/>
  <c r="AB210" i="7"/>
  <c r="W210" i="7"/>
  <c r="AI383" i="7"/>
  <c r="AC383" i="7"/>
  <c r="W383" i="7"/>
  <c r="AB383" i="7"/>
  <c r="AI511" i="7"/>
  <c r="W511" i="7"/>
  <c r="AB511" i="7"/>
  <c r="AC511" i="7"/>
  <c r="AI639" i="7"/>
  <c r="AC639" i="7"/>
  <c r="AB639" i="7"/>
  <c r="W639" i="7"/>
  <c r="U75" i="7"/>
  <c r="V83" i="7"/>
  <c r="U107" i="7"/>
  <c r="V115" i="7"/>
  <c r="U139" i="7"/>
  <c r="V147" i="7"/>
  <c r="U171" i="7"/>
  <c r="U203" i="7"/>
  <c r="U240" i="7"/>
  <c r="U272" i="7"/>
  <c r="U304" i="7"/>
  <c r="U336" i="7"/>
  <c r="U368" i="7"/>
  <c r="U400" i="7"/>
  <c r="AI476" i="7"/>
  <c r="AC476" i="7"/>
  <c r="AB476" i="7"/>
  <c r="W476" i="7"/>
  <c r="AI564" i="7"/>
  <c r="AC564" i="7"/>
  <c r="W564" i="7"/>
  <c r="AB564" i="7"/>
  <c r="AI628" i="7"/>
  <c r="AC628" i="7"/>
  <c r="AB628" i="7"/>
  <c r="W628" i="7"/>
  <c r="AI193" i="7"/>
  <c r="AC193" i="7"/>
  <c r="W193" i="7"/>
  <c r="AB193" i="7"/>
  <c r="AI354" i="7"/>
  <c r="AC354" i="7"/>
  <c r="AB354" i="7"/>
  <c r="W354" i="7"/>
  <c r="AI514" i="7"/>
  <c r="AC514" i="7"/>
  <c r="AB514" i="7"/>
  <c r="W514" i="7"/>
  <c r="AI642" i="7"/>
  <c r="AB642" i="7"/>
  <c r="AC642" i="7"/>
  <c r="W642" i="7"/>
  <c r="U92" i="7"/>
  <c r="V100" i="7"/>
  <c r="AI148" i="7"/>
  <c r="AC148" i="7"/>
  <c r="AB148" i="7"/>
  <c r="W148" i="7"/>
  <c r="AI188" i="7"/>
  <c r="AC188" i="7"/>
  <c r="AB188" i="7"/>
  <c r="W188" i="7"/>
  <c r="AI233" i="7"/>
  <c r="AC233" i="7"/>
  <c r="AB233" i="7"/>
  <c r="W233" i="7"/>
  <c r="AI273" i="7"/>
  <c r="AB273" i="7"/>
  <c r="W273" i="7"/>
  <c r="AC273" i="7"/>
  <c r="AI361" i="7"/>
  <c r="AC361" i="7"/>
  <c r="AB361" i="7"/>
  <c r="W361" i="7"/>
  <c r="AI401" i="7"/>
  <c r="AC401" i="7"/>
  <c r="AB401" i="7"/>
  <c r="W401" i="7"/>
  <c r="AI556" i="7"/>
  <c r="AC556" i="7"/>
  <c r="AB556" i="7"/>
  <c r="W556" i="7"/>
  <c r="AI286" i="7"/>
  <c r="AC286" i="7"/>
  <c r="AB286" i="7"/>
  <c r="W286" i="7"/>
  <c r="AI501" i="7"/>
  <c r="W501" i="7"/>
  <c r="AC501" i="7"/>
  <c r="AB501" i="7"/>
  <c r="W77" i="7"/>
  <c r="AI77" i="7"/>
  <c r="AC77" i="7"/>
  <c r="AB77" i="7"/>
  <c r="U440" i="7"/>
  <c r="U472" i="7"/>
  <c r="U504" i="7"/>
  <c r="U536" i="7"/>
  <c r="U568" i="7"/>
  <c r="U600" i="7"/>
  <c r="U632" i="7"/>
  <c r="U93" i="7"/>
  <c r="V101" i="7"/>
  <c r="U125" i="7"/>
  <c r="V133" i="7"/>
  <c r="U157" i="7"/>
  <c r="U189" i="7"/>
  <c r="U226" i="7"/>
  <c r="U258" i="7"/>
  <c r="U290" i="7"/>
  <c r="V137" i="7"/>
  <c r="AI122" i="7"/>
  <c r="AC122" i="7"/>
  <c r="W122" i="7"/>
  <c r="AB122" i="7"/>
  <c r="AI154" i="7"/>
  <c r="AC154" i="7"/>
  <c r="W154" i="7"/>
  <c r="AB154" i="7"/>
  <c r="AI326" i="7"/>
  <c r="AC326" i="7"/>
  <c r="W326" i="7"/>
  <c r="AB326" i="7"/>
  <c r="AI470" i="7"/>
  <c r="AC470" i="7"/>
  <c r="AB470" i="7"/>
  <c r="W470" i="7"/>
  <c r="AI449" i="7"/>
  <c r="AC449" i="7"/>
  <c r="AB449" i="7"/>
  <c r="W449" i="7"/>
  <c r="U481" i="7"/>
  <c r="U521" i="7"/>
  <c r="U593" i="7"/>
  <c r="U633" i="7"/>
  <c r="AI102" i="7"/>
  <c r="AC102" i="7"/>
  <c r="AB102" i="7"/>
  <c r="W102" i="7"/>
  <c r="AI134" i="7"/>
  <c r="AC134" i="7"/>
  <c r="AB134" i="7"/>
  <c r="W134" i="7"/>
  <c r="AI166" i="7"/>
  <c r="AC166" i="7"/>
  <c r="AB166" i="7"/>
  <c r="W166" i="7"/>
  <c r="AI198" i="7"/>
  <c r="AC198" i="7"/>
  <c r="AB198" i="7"/>
  <c r="W198" i="7"/>
  <c r="AI235" i="7"/>
  <c r="AC235" i="7"/>
  <c r="AB235" i="7"/>
  <c r="W235" i="7"/>
  <c r="AI267" i="7"/>
  <c r="AC267" i="7"/>
  <c r="AB267" i="7"/>
  <c r="W267" i="7"/>
  <c r="AI299" i="7"/>
  <c r="AC299" i="7"/>
  <c r="AB299" i="7"/>
  <c r="W299" i="7"/>
  <c r="AI331" i="7"/>
  <c r="AC331" i="7"/>
  <c r="AB331" i="7"/>
  <c r="W331" i="7"/>
  <c r="AI363" i="7"/>
  <c r="AC363" i="7"/>
  <c r="AB363" i="7"/>
  <c r="W363" i="7"/>
  <c r="AI395" i="7"/>
  <c r="AC395" i="7"/>
  <c r="AB395" i="7"/>
  <c r="W395" i="7"/>
  <c r="AI427" i="7"/>
  <c r="AC427" i="7"/>
  <c r="AB427" i="7"/>
  <c r="W427" i="7"/>
  <c r="V79" i="7"/>
  <c r="AI114" i="7"/>
  <c r="AC114" i="7"/>
  <c r="AB114" i="7"/>
  <c r="W114" i="7"/>
  <c r="AI293" i="7"/>
  <c r="AC293" i="7"/>
  <c r="W293" i="7"/>
  <c r="AB293" i="7"/>
  <c r="AI423" i="7"/>
  <c r="AC423" i="7"/>
  <c r="AB423" i="7"/>
  <c r="W423" i="7"/>
  <c r="U466" i="7"/>
  <c r="V87" i="7"/>
  <c r="U79" i="7"/>
  <c r="AI135" i="7"/>
  <c r="AC135" i="7"/>
  <c r="AB135" i="7"/>
  <c r="W135" i="7"/>
  <c r="AI175" i="7"/>
  <c r="AB175" i="7"/>
  <c r="AC175" i="7"/>
  <c r="W175" i="7"/>
  <c r="U207" i="7"/>
  <c r="AI268" i="7"/>
  <c r="AC268" i="7"/>
  <c r="AB268" i="7"/>
  <c r="W268" i="7"/>
  <c r="AI308" i="7"/>
  <c r="AC308" i="7"/>
  <c r="AB308" i="7"/>
  <c r="W308" i="7"/>
  <c r="U340" i="7"/>
  <c r="AI396" i="7"/>
  <c r="AC396" i="7"/>
  <c r="AB396" i="7"/>
  <c r="W396" i="7"/>
  <c r="AI436" i="7"/>
  <c r="AC436" i="7"/>
  <c r="AB436" i="7"/>
  <c r="W436" i="7"/>
  <c r="R73" i="7"/>
  <c r="AI477" i="7"/>
  <c r="AB477" i="7"/>
  <c r="W477" i="7"/>
  <c r="AC477" i="7"/>
  <c r="AI253" i="7"/>
  <c r="W253" i="7"/>
  <c r="AB253" i="7"/>
  <c r="AC253" i="7"/>
  <c r="AI394" i="7"/>
  <c r="AC394" i="7"/>
  <c r="AB394" i="7"/>
  <c r="W394" i="7"/>
  <c r="AI650" i="7"/>
  <c r="AB650" i="7"/>
  <c r="AC650" i="7"/>
  <c r="W650" i="7"/>
  <c r="AI467" i="7"/>
  <c r="AC467" i="7"/>
  <c r="AB467" i="7"/>
  <c r="W467" i="7"/>
  <c r="AI499" i="7"/>
  <c r="AC499" i="7"/>
  <c r="W499" i="7"/>
  <c r="AB499" i="7"/>
  <c r="AI531" i="7"/>
  <c r="AC531" i="7"/>
  <c r="AB531" i="7"/>
  <c r="W531" i="7"/>
  <c r="AI563" i="7"/>
  <c r="AC563" i="7"/>
  <c r="W563" i="7"/>
  <c r="AB563" i="7"/>
  <c r="AI595" i="7"/>
  <c r="AC595" i="7"/>
  <c r="W595" i="7"/>
  <c r="AB595" i="7"/>
  <c r="AI627" i="7"/>
  <c r="AC627" i="7"/>
  <c r="W627" i="7"/>
  <c r="AB627" i="7"/>
  <c r="AI509" i="7"/>
  <c r="AC509" i="7"/>
  <c r="W509" i="7"/>
  <c r="AB509" i="7"/>
  <c r="U452" i="7"/>
  <c r="U132" i="7"/>
  <c r="V140" i="7"/>
  <c r="U617" i="7"/>
  <c r="U578" i="7"/>
  <c r="U380" i="7"/>
  <c r="AB128" i="7"/>
  <c r="AB550" i="7"/>
  <c r="AB598" i="7"/>
  <c r="W471" i="7"/>
  <c r="AB630" i="7"/>
  <c r="U164" i="7"/>
  <c r="AI591" i="7"/>
  <c r="AC591" i="7"/>
  <c r="W591" i="7"/>
  <c r="AB591" i="7"/>
  <c r="AI171" i="7"/>
  <c r="AC171" i="7"/>
  <c r="W171" i="7"/>
  <c r="AB171" i="7"/>
  <c r="AI304" i="7"/>
  <c r="AC304" i="7"/>
  <c r="AB304" i="7"/>
  <c r="W304" i="7"/>
  <c r="AI432" i="7"/>
  <c r="AC432" i="7"/>
  <c r="W432" i="7"/>
  <c r="AB432" i="7"/>
  <c r="AI450" i="7"/>
  <c r="AC450" i="7"/>
  <c r="AB450" i="7"/>
  <c r="W450" i="7"/>
  <c r="AI132" i="7"/>
  <c r="AC132" i="7"/>
  <c r="AB132" i="7"/>
  <c r="W132" i="7"/>
  <c r="X135" i="7" s="1"/>
  <c r="AI385" i="7"/>
  <c r="AC385" i="7"/>
  <c r="AB385" i="7"/>
  <c r="W385" i="7"/>
  <c r="AI461" i="7"/>
  <c r="AC461" i="7"/>
  <c r="W461" i="7"/>
  <c r="AB461" i="7"/>
  <c r="AI437" i="7"/>
  <c r="AC437" i="7"/>
  <c r="W437" i="7"/>
  <c r="AB437" i="7"/>
  <c r="AI504" i="7"/>
  <c r="AC504" i="7"/>
  <c r="AB504" i="7"/>
  <c r="W504" i="7"/>
  <c r="AI93" i="7"/>
  <c r="AB93" i="7"/>
  <c r="AC93" i="7"/>
  <c r="W93" i="7"/>
  <c r="AI258" i="7"/>
  <c r="AC258" i="7"/>
  <c r="AB258" i="7"/>
  <c r="W258" i="7"/>
  <c r="AI269" i="7"/>
  <c r="AC269" i="7"/>
  <c r="AB269" i="7"/>
  <c r="W269" i="7"/>
  <c r="U142" i="7"/>
  <c r="V150" i="7"/>
  <c r="AI119" i="7"/>
  <c r="AC119" i="7"/>
  <c r="W119" i="7"/>
  <c r="AB119" i="7"/>
  <c r="AI252" i="7"/>
  <c r="AC252" i="7"/>
  <c r="AB252" i="7"/>
  <c r="W252" i="7"/>
  <c r="AI420" i="7"/>
  <c r="AB420" i="7"/>
  <c r="W420" i="7"/>
  <c r="AC420" i="7"/>
  <c r="AI346" i="7"/>
  <c r="AC346" i="7"/>
  <c r="W346" i="7"/>
  <c r="AB346" i="7"/>
  <c r="U643" i="7"/>
  <c r="U635" i="7"/>
  <c r="AI349" i="7"/>
  <c r="AB349" i="7"/>
  <c r="W349" i="7"/>
  <c r="AC349" i="7"/>
  <c r="AI479" i="7"/>
  <c r="AC479" i="7"/>
  <c r="AB479" i="7"/>
  <c r="W479" i="7"/>
  <c r="AI466" i="7"/>
  <c r="AB466" i="7"/>
  <c r="W466" i="7"/>
  <c r="AC466" i="7"/>
  <c r="U543" i="7"/>
  <c r="AI92" i="7"/>
  <c r="AC92" i="7"/>
  <c r="AB92" i="7"/>
  <c r="W92" i="7"/>
  <c r="AI180" i="7"/>
  <c r="AB180" i="7"/>
  <c r="AC180" i="7"/>
  <c r="W180" i="7"/>
  <c r="AI265" i="7"/>
  <c r="AB265" i="7"/>
  <c r="AC265" i="7"/>
  <c r="W265" i="7"/>
  <c r="AI433" i="7"/>
  <c r="AC433" i="7"/>
  <c r="AB433" i="7"/>
  <c r="W433" i="7"/>
  <c r="AI419" i="7"/>
  <c r="AC419" i="7"/>
  <c r="W419" i="7"/>
  <c r="AB419" i="7"/>
  <c r="S354" i="7"/>
  <c r="V143" i="7"/>
  <c r="U135" i="7"/>
  <c r="AI238" i="7"/>
  <c r="AC238" i="7"/>
  <c r="W238" i="7"/>
  <c r="AB238" i="7"/>
  <c r="AI399" i="7"/>
  <c r="AC399" i="7"/>
  <c r="W399" i="7"/>
  <c r="AB399" i="7"/>
  <c r="AI527" i="7"/>
  <c r="AC527" i="7"/>
  <c r="W527" i="7"/>
  <c r="AB527" i="7"/>
  <c r="AI75" i="7"/>
  <c r="AC75" i="7"/>
  <c r="AB75" i="7"/>
  <c r="AI91" i="7"/>
  <c r="AC91" i="7"/>
  <c r="AB91" i="7"/>
  <c r="W91" i="7"/>
  <c r="AI123" i="7"/>
  <c r="AC123" i="7"/>
  <c r="AB123" i="7"/>
  <c r="W123" i="7"/>
  <c r="AI155" i="7"/>
  <c r="AC155" i="7"/>
  <c r="AB155" i="7"/>
  <c r="W155" i="7"/>
  <c r="AI187" i="7"/>
  <c r="AC187" i="7"/>
  <c r="AB187" i="7"/>
  <c r="W187" i="7"/>
  <c r="AI219" i="7"/>
  <c r="AC219" i="7"/>
  <c r="AB219" i="7"/>
  <c r="W219" i="7"/>
  <c r="AI256" i="7"/>
  <c r="AC256" i="7"/>
  <c r="AB256" i="7"/>
  <c r="W256" i="7"/>
  <c r="AI288" i="7"/>
  <c r="AC288" i="7"/>
  <c r="AB288" i="7"/>
  <c r="W288" i="7"/>
  <c r="AI320" i="7"/>
  <c r="AC320" i="7"/>
  <c r="AB320" i="7"/>
  <c r="W320" i="7"/>
  <c r="AI352" i="7"/>
  <c r="AC352" i="7"/>
  <c r="W352" i="7"/>
  <c r="AB352" i="7"/>
  <c r="AI384" i="7"/>
  <c r="AC384" i="7"/>
  <c r="AB384" i="7"/>
  <c r="W384" i="7"/>
  <c r="AI416" i="7"/>
  <c r="AC416" i="7"/>
  <c r="W416" i="7"/>
  <c r="AB416" i="7"/>
  <c r="AB622" i="7"/>
  <c r="AI216" i="7"/>
  <c r="AC216" i="7"/>
  <c r="W216" i="7"/>
  <c r="AB216" i="7"/>
  <c r="AI370" i="7"/>
  <c r="AB370" i="7"/>
  <c r="W370" i="7"/>
  <c r="AC370" i="7"/>
  <c r="AI530" i="7"/>
  <c r="AB530" i="7"/>
  <c r="W530" i="7"/>
  <c r="AC530" i="7"/>
  <c r="W76" i="7"/>
  <c r="AI76" i="7"/>
  <c r="AB76" i="7"/>
  <c r="AC76" i="7"/>
  <c r="AI108" i="7"/>
  <c r="AC108" i="7"/>
  <c r="AB108" i="7"/>
  <c r="W108" i="7"/>
  <c r="U140" i="7"/>
  <c r="V148" i="7"/>
  <c r="AI196" i="7"/>
  <c r="AB196" i="7"/>
  <c r="AC196" i="7"/>
  <c r="W196" i="7"/>
  <c r="AI281" i="7"/>
  <c r="AB281" i="7"/>
  <c r="AC281" i="7"/>
  <c r="W281" i="7"/>
  <c r="AI321" i="7"/>
  <c r="AB321" i="7"/>
  <c r="AC321" i="7"/>
  <c r="W321" i="7"/>
  <c r="U353" i="7"/>
  <c r="AI409" i="7"/>
  <c r="AC409" i="7"/>
  <c r="AB409" i="7"/>
  <c r="W409" i="7"/>
  <c r="AI277" i="7"/>
  <c r="AC277" i="7"/>
  <c r="W277" i="7"/>
  <c r="AB277" i="7"/>
  <c r="W444" i="7"/>
  <c r="U548" i="7"/>
  <c r="AI325" i="7"/>
  <c r="W325" i="7"/>
  <c r="AC325" i="7"/>
  <c r="AB325" i="7"/>
  <c r="AI517" i="7"/>
  <c r="W517" i="7"/>
  <c r="AC517" i="7"/>
  <c r="AB517" i="7"/>
  <c r="V77" i="7"/>
  <c r="AI456" i="7"/>
  <c r="AC456" i="7"/>
  <c r="W456" i="7"/>
  <c r="AB456" i="7"/>
  <c r="AI488" i="7"/>
  <c r="AC488" i="7"/>
  <c r="AB488" i="7"/>
  <c r="W488" i="7"/>
  <c r="AI520" i="7"/>
  <c r="AC520" i="7"/>
  <c r="W520" i="7"/>
  <c r="AB520" i="7"/>
  <c r="AI552" i="7"/>
  <c r="AC552" i="7"/>
  <c r="AB552" i="7"/>
  <c r="W552" i="7"/>
  <c r="AI584" i="7"/>
  <c r="AC584" i="7"/>
  <c r="W584" i="7"/>
  <c r="AB584" i="7"/>
  <c r="AI616" i="7"/>
  <c r="AC616" i="7"/>
  <c r="W616" i="7"/>
  <c r="AB616" i="7"/>
  <c r="AI648" i="7"/>
  <c r="AC648" i="7"/>
  <c r="W648" i="7"/>
  <c r="AB648" i="7"/>
  <c r="AI109" i="7"/>
  <c r="AC109" i="7"/>
  <c r="AB109" i="7"/>
  <c r="W109" i="7"/>
  <c r="X112" i="7" s="1"/>
  <c r="AI141" i="7"/>
  <c r="AB141" i="7"/>
  <c r="AC141" i="7"/>
  <c r="W141" i="7"/>
  <c r="AI173" i="7"/>
  <c r="AC173" i="7"/>
  <c r="AB173" i="7"/>
  <c r="W173" i="7"/>
  <c r="AI205" i="7"/>
  <c r="AC205" i="7"/>
  <c r="AB205" i="7"/>
  <c r="W205" i="7"/>
  <c r="AI242" i="7"/>
  <c r="AC242" i="7"/>
  <c r="AB242" i="7"/>
  <c r="W242" i="7"/>
  <c r="AI274" i="7"/>
  <c r="AC274" i="7"/>
  <c r="AB274" i="7"/>
  <c r="W274" i="7"/>
  <c r="AI306" i="7"/>
  <c r="AC306" i="7"/>
  <c r="AB306" i="7"/>
  <c r="W306" i="7"/>
  <c r="R75" i="7"/>
  <c r="W209" i="7"/>
  <c r="AI177" i="7"/>
  <c r="AC177" i="7"/>
  <c r="AB177" i="7"/>
  <c r="W177" i="7"/>
  <c r="AI342" i="7"/>
  <c r="AC342" i="7"/>
  <c r="AB342" i="7"/>
  <c r="W342" i="7"/>
  <c r="AI518" i="7"/>
  <c r="AC518" i="7"/>
  <c r="W518" i="7"/>
  <c r="AB518" i="7"/>
  <c r="U441" i="7"/>
  <c r="AI489" i="7"/>
  <c r="AB489" i="7"/>
  <c r="AC489" i="7"/>
  <c r="W489" i="7"/>
  <c r="AI529" i="7"/>
  <c r="AB529" i="7"/>
  <c r="W529" i="7"/>
  <c r="AC529" i="7"/>
  <c r="AI569" i="7"/>
  <c r="AB569" i="7"/>
  <c r="AC569" i="7"/>
  <c r="W569" i="7"/>
  <c r="AI609" i="7"/>
  <c r="AB609" i="7"/>
  <c r="AC609" i="7"/>
  <c r="W609" i="7"/>
  <c r="AI649" i="7"/>
  <c r="AB649" i="7"/>
  <c r="AC649" i="7"/>
  <c r="W649" i="7"/>
  <c r="U94" i="7"/>
  <c r="V102" i="7"/>
  <c r="U126" i="7"/>
  <c r="V134" i="7"/>
  <c r="U158" i="7"/>
  <c r="U190" i="7"/>
  <c r="U227" i="7"/>
  <c r="U259" i="7"/>
  <c r="U291" i="7"/>
  <c r="U323" i="7"/>
  <c r="U355" i="7"/>
  <c r="U387" i="7"/>
  <c r="U419" i="7"/>
  <c r="AB168" i="7"/>
  <c r="AB366" i="7"/>
  <c r="AB526" i="7"/>
  <c r="U199" i="7"/>
  <c r="AI137" i="7"/>
  <c r="AC137" i="7"/>
  <c r="W137" i="7"/>
  <c r="AB137" i="7"/>
  <c r="AI311" i="7"/>
  <c r="AC311" i="7"/>
  <c r="AB311" i="7"/>
  <c r="W311" i="7"/>
  <c r="AI647" i="7"/>
  <c r="W647" i="7"/>
  <c r="AC647" i="7"/>
  <c r="AB647" i="7"/>
  <c r="U482" i="7"/>
  <c r="AI95" i="7"/>
  <c r="AC95" i="7"/>
  <c r="AB95" i="7"/>
  <c r="W95" i="7"/>
  <c r="V135" i="7"/>
  <c r="U127" i="7"/>
  <c r="AI183" i="7"/>
  <c r="AC183" i="7"/>
  <c r="W183" i="7"/>
  <c r="AB183" i="7"/>
  <c r="AI228" i="7"/>
  <c r="AC228" i="7"/>
  <c r="W228" i="7"/>
  <c r="AB228" i="7"/>
  <c r="AI316" i="7"/>
  <c r="W316" i="7"/>
  <c r="AC316" i="7"/>
  <c r="AB316" i="7"/>
  <c r="AI356" i="7"/>
  <c r="AC356" i="7"/>
  <c r="W356" i="7"/>
  <c r="AB356" i="7"/>
  <c r="U428" i="7"/>
  <c r="W144" i="7"/>
  <c r="AI525" i="7"/>
  <c r="AC525" i="7"/>
  <c r="W525" i="7"/>
  <c r="AB525" i="7"/>
  <c r="AB572" i="7"/>
  <c r="AI97" i="7"/>
  <c r="AC97" i="7"/>
  <c r="W97" i="7"/>
  <c r="AB97" i="7"/>
  <c r="AI271" i="7"/>
  <c r="AC271" i="7"/>
  <c r="AB271" i="7"/>
  <c r="W271" i="7"/>
  <c r="AI410" i="7"/>
  <c r="AC410" i="7"/>
  <c r="W410" i="7"/>
  <c r="AB410" i="7"/>
  <c r="U459" i="7"/>
  <c r="U491" i="7"/>
  <c r="U523" i="7"/>
  <c r="U555" i="7"/>
  <c r="U587" i="7"/>
  <c r="U619" i="7"/>
  <c r="AI98" i="7"/>
  <c r="AC98" i="7"/>
  <c r="AB98" i="7"/>
  <c r="W98" i="7"/>
  <c r="AI573" i="7"/>
  <c r="W573" i="7"/>
  <c r="AB573" i="7"/>
  <c r="AC573" i="7"/>
  <c r="AC548" i="7"/>
  <c r="U265" i="7"/>
  <c r="W558" i="7"/>
  <c r="U450" i="7"/>
  <c r="AI506" i="7"/>
  <c r="W176" i="7"/>
  <c r="W245" i="7"/>
  <c r="AC309" i="7"/>
  <c r="W373" i="7"/>
  <c r="AB469" i="7"/>
  <c r="U446" i="7"/>
  <c r="AI502" i="7"/>
  <c r="AI598" i="7"/>
  <c r="AC471" i="7"/>
  <c r="AI237" i="7"/>
  <c r="U550" i="7"/>
  <c r="AC630" i="7"/>
  <c r="AI439" i="7"/>
  <c r="AI519" i="7"/>
  <c r="AI583" i="7"/>
  <c r="U281" i="7"/>
  <c r="V74" i="7"/>
  <c r="AI440" i="7"/>
  <c r="AC440" i="7"/>
  <c r="AB440" i="7"/>
  <c r="W440" i="7"/>
  <c r="AI600" i="7"/>
  <c r="AC600" i="7"/>
  <c r="W600" i="7"/>
  <c r="AB600" i="7"/>
  <c r="AI226" i="7"/>
  <c r="AC226" i="7"/>
  <c r="AB226" i="7"/>
  <c r="W226" i="7"/>
  <c r="AI513" i="7"/>
  <c r="AB513" i="7"/>
  <c r="AC513" i="7"/>
  <c r="W513" i="7"/>
  <c r="U78" i="7"/>
  <c r="V86" i="7"/>
  <c r="AI333" i="7"/>
  <c r="W333" i="7"/>
  <c r="AB333" i="7"/>
  <c r="AC333" i="7"/>
  <c r="W24" i="7"/>
  <c r="AI279" i="7"/>
  <c r="AC279" i="7"/>
  <c r="AB279" i="7"/>
  <c r="W279" i="7"/>
  <c r="AI415" i="7"/>
  <c r="AC415" i="7"/>
  <c r="AB415" i="7"/>
  <c r="W415" i="7"/>
  <c r="AI543" i="7"/>
  <c r="AC543" i="7"/>
  <c r="W543" i="7"/>
  <c r="AB543" i="7"/>
  <c r="V75" i="7"/>
  <c r="U83" i="7"/>
  <c r="V91" i="7"/>
  <c r="U115" i="7"/>
  <c r="V123" i="7"/>
  <c r="U147" i="7"/>
  <c r="V155" i="7"/>
  <c r="AI492" i="7"/>
  <c r="AC492" i="7"/>
  <c r="W492" i="7"/>
  <c r="AB492" i="7"/>
  <c r="AI580" i="7"/>
  <c r="AC580" i="7"/>
  <c r="W580" i="7"/>
  <c r="AB580" i="7"/>
  <c r="AI644" i="7"/>
  <c r="AC644" i="7"/>
  <c r="W644" i="7"/>
  <c r="AB644" i="7"/>
  <c r="W104" i="7"/>
  <c r="AC334" i="7"/>
  <c r="AI239" i="7"/>
  <c r="AC239" i="7"/>
  <c r="AB239" i="7"/>
  <c r="W239" i="7"/>
  <c r="AI386" i="7"/>
  <c r="AC386" i="7"/>
  <c r="AB386" i="7"/>
  <c r="W386" i="7"/>
  <c r="AI546" i="7"/>
  <c r="AB546" i="7"/>
  <c r="AC546" i="7"/>
  <c r="W546" i="7"/>
  <c r="AI116" i="7"/>
  <c r="AB116" i="7"/>
  <c r="AC116" i="7"/>
  <c r="W116" i="7"/>
  <c r="AI156" i="7"/>
  <c r="AB156" i="7"/>
  <c r="AC156" i="7"/>
  <c r="W156" i="7"/>
  <c r="U188" i="7"/>
  <c r="AI241" i="7"/>
  <c r="AB241" i="7"/>
  <c r="AC241" i="7"/>
  <c r="W241" i="7"/>
  <c r="AI329" i="7"/>
  <c r="AC329" i="7"/>
  <c r="AB329" i="7"/>
  <c r="W329" i="7"/>
  <c r="AI369" i="7"/>
  <c r="AC369" i="7"/>
  <c r="AB369" i="7"/>
  <c r="W369" i="7"/>
  <c r="AI317" i="7"/>
  <c r="AC317" i="7"/>
  <c r="W317" i="7"/>
  <c r="AB317" i="7"/>
  <c r="AI588" i="7"/>
  <c r="AC588" i="7"/>
  <c r="AB588" i="7"/>
  <c r="W588" i="7"/>
  <c r="V111" i="7"/>
  <c r="U103" i="7"/>
  <c r="AI89" i="7"/>
  <c r="AB89" i="7"/>
  <c r="W89" i="7"/>
  <c r="AC89" i="7"/>
  <c r="AI357" i="7"/>
  <c r="AC357" i="7"/>
  <c r="AB357" i="7"/>
  <c r="W357" i="7"/>
  <c r="AI549" i="7"/>
  <c r="AC549" i="7"/>
  <c r="W549" i="7"/>
  <c r="AB549" i="7"/>
  <c r="U448" i="7"/>
  <c r="U480" i="7"/>
  <c r="U512" i="7"/>
  <c r="U544" i="7"/>
  <c r="U576" i="7"/>
  <c r="U608" i="7"/>
  <c r="U640" i="7"/>
  <c r="U648" i="7"/>
  <c r="U101" i="7"/>
  <c r="V109" i="7"/>
  <c r="U133" i="7"/>
  <c r="V141" i="7"/>
  <c r="U165" i="7"/>
  <c r="U197" i="7"/>
  <c r="U234" i="7"/>
  <c r="U266" i="7"/>
  <c r="U298" i="7"/>
  <c r="W532" i="7"/>
  <c r="U476" i="7"/>
  <c r="AI200" i="7"/>
  <c r="AC200" i="7"/>
  <c r="AB200" i="7"/>
  <c r="W200" i="7"/>
  <c r="AI358" i="7"/>
  <c r="AB358" i="7"/>
  <c r="AC358" i="7"/>
  <c r="W358" i="7"/>
  <c r="AI582" i="7"/>
  <c r="AC582" i="7"/>
  <c r="W582" i="7"/>
  <c r="AB582" i="7"/>
  <c r="AI457" i="7"/>
  <c r="AC457" i="7"/>
  <c r="AB457" i="7"/>
  <c r="W457" i="7"/>
  <c r="AI497" i="7"/>
  <c r="AB497" i="7"/>
  <c r="AC497" i="7"/>
  <c r="W497" i="7"/>
  <c r="AI537" i="7"/>
  <c r="AB537" i="7"/>
  <c r="AC537" i="7"/>
  <c r="W537" i="7"/>
  <c r="AI577" i="7"/>
  <c r="AB577" i="7"/>
  <c r="AC577" i="7"/>
  <c r="W577" i="7"/>
  <c r="AI78" i="7"/>
  <c r="AC78" i="7"/>
  <c r="W78" i="7"/>
  <c r="AI110" i="7"/>
  <c r="AC110" i="7"/>
  <c r="AB110" i="7"/>
  <c r="W110" i="7"/>
  <c r="AI142" i="7"/>
  <c r="AC142" i="7"/>
  <c r="AB142" i="7"/>
  <c r="W142" i="7"/>
  <c r="AI174" i="7"/>
  <c r="AC174" i="7"/>
  <c r="W174" i="7"/>
  <c r="AB174" i="7"/>
  <c r="AI206" i="7"/>
  <c r="AC206" i="7"/>
  <c r="W206" i="7"/>
  <c r="AB206" i="7"/>
  <c r="AI243" i="7"/>
  <c r="AC243" i="7"/>
  <c r="W243" i="7"/>
  <c r="AB243" i="7"/>
  <c r="AI275" i="7"/>
  <c r="AC275" i="7"/>
  <c r="AB275" i="7"/>
  <c r="W275" i="7"/>
  <c r="AI307" i="7"/>
  <c r="AC307" i="7"/>
  <c r="W307" i="7"/>
  <c r="AB307" i="7"/>
  <c r="AI339" i="7"/>
  <c r="AC339" i="7"/>
  <c r="AB339" i="7"/>
  <c r="W339" i="7"/>
  <c r="AI371" i="7"/>
  <c r="AC371" i="7"/>
  <c r="W371" i="7"/>
  <c r="AB371" i="7"/>
  <c r="AI403" i="7"/>
  <c r="AC403" i="7"/>
  <c r="AB403" i="7"/>
  <c r="W403" i="7"/>
  <c r="AI435" i="7"/>
  <c r="AC435" i="7"/>
  <c r="W435" i="7"/>
  <c r="AB435" i="7"/>
  <c r="AC168" i="7"/>
  <c r="U557" i="7"/>
  <c r="U332" i="7"/>
  <c r="AI160" i="7"/>
  <c r="AC160" i="7"/>
  <c r="W160" i="7"/>
  <c r="AB160" i="7"/>
  <c r="AI327" i="7"/>
  <c r="AC327" i="7"/>
  <c r="W327" i="7"/>
  <c r="AB327" i="7"/>
  <c r="U490" i="7"/>
  <c r="U594" i="7"/>
  <c r="AI103" i="7"/>
  <c r="AB103" i="7"/>
  <c r="AC103" i="7"/>
  <c r="W103" i="7"/>
  <c r="AI143" i="7"/>
  <c r="AC143" i="7"/>
  <c r="AB143" i="7"/>
  <c r="W143" i="7"/>
  <c r="AI236" i="7"/>
  <c r="AB236" i="7"/>
  <c r="AC236" i="7"/>
  <c r="W236" i="7"/>
  <c r="AI276" i="7"/>
  <c r="AC276" i="7"/>
  <c r="AB276" i="7"/>
  <c r="W276" i="7"/>
  <c r="AI364" i="7"/>
  <c r="AC364" i="7"/>
  <c r="AB364" i="7"/>
  <c r="W364" i="7"/>
  <c r="AI404" i="7"/>
  <c r="AB404" i="7"/>
  <c r="AC404" i="7"/>
  <c r="W404" i="7"/>
  <c r="U212" i="7"/>
  <c r="AC144" i="7"/>
  <c r="AI589" i="7"/>
  <c r="AC589" i="7"/>
  <c r="W589" i="7"/>
  <c r="AB589" i="7"/>
  <c r="AI120" i="7"/>
  <c r="W120" i="7"/>
  <c r="X123" i="7" s="1"/>
  <c r="AC120" i="7"/>
  <c r="AB120" i="7"/>
  <c r="AI294" i="7"/>
  <c r="AC294" i="7"/>
  <c r="AB294" i="7"/>
  <c r="W294" i="7"/>
  <c r="AI426" i="7"/>
  <c r="AC426" i="7"/>
  <c r="W426" i="7"/>
  <c r="AB426" i="7"/>
  <c r="AI443" i="7"/>
  <c r="AB443" i="7"/>
  <c r="W443" i="7"/>
  <c r="AC443" i="7"/>
  <c r="AI475" i="7"/>
  <c r="AC475" i="7"/>
  <c r="W475" i="7"/>
  <c r="AB475" i="7"/>
  <c r="AI507" i="7"/>
  <c r="W507" i="7"/>
  <c r="AB507" i="7"/>
  <c r="AC507" i="7"/>
  <c r="AI539" i="7"/>
  <c r="AC539" i="7"/>
  <c r="AB539" i="7"/>
  <c r="W539" i="7"/>
  <c r="AI571" i="7"/>
  <c r="AC571" i="7"/>
  <c r="W571" i="7"/>
  <c r="AB571" i="7"/>
  <c r="AI603" i="7"/>
  <c r="AC603" i="7"/>
  <c r="AB603" i="7"/>
  <c r="W603" i="7"/>
  <c r="AI635" i="7"/>
  <c r="AC635" i="7"/>
  <c r="W635" i="7"/>
  <c r="AB635" i="7"/>
  <c r="V120" i="7"/>
  <c r="U192" i="7"/>
  <c r="U341" i="7"/>
  <c r="AI162" i="7"/>
  <c r="AC162" i="7"/>
  <c r="AB162" i="7"/>
  <c r="W162" i="7"/>
  <c r="AI621" i="7"/>
  <c r="W621" i="7"/>
  <c r="AC621" i="7"/>
  <c r="AB621" i="7"/>
  <c r="AB484" i="7"/>
  <c r="AI636" i="7"/>
  <c r="U348" i="7"/>
  <c r="AI414" i="7"/>
  <c r="AB418" i="7"/>
  <c r="U514" i="7"/>
  <c r="U626" i="7"/>
  <c r="AC128" i="7"/>
  <c r="AC176" i="7"/>
  <c r="W309" i="7"/>
  <c r="AB597" i="7"/>
  <c r="W534" i="7"/>
  <c r="W566" i="7"/>
  <c r="AB533" i="7"/>
  <c r="AB438" i="7"/>
  <c r="U574" i="7"/>
  <c r="AI630" i="7"/>
  <c r="W487" i="7"/>
  <c r="W551" i="7"/>
  <c r="U297" i="7"/>
  <c r="AI613" i="7"/>
  <c r="AC613" i="7"/>
  <c r="W613" i="7"/>
  <c r="AB613" i="7"/>
  <c r="AI568" i="7"/>
  <c r="AC568" i="7"/>
  <c r="AB568" i="7"/>
  <c r="W568" i="7"/>
  <c r="AI157" i="7"/>
  <c r="AC157" i="7"/>
  <c r="AB157" i="7"/>
  <c r="W157" i="7"/>
  <c r="V159" i="7"/>
  <c r="U151" i="7"/>
  <c r="AI473" i="7"/>
  <c r="AC473" i="7"/>
  <c r="AB473" i="7"/>
  <c r="W473" i="7"/>
  <c r="AI375" i="7"/>
  <c r="AC375" i="7"/>
  <c r="AB375" i="7"/>
  <c r="W375" i="7"/>
  <c r="AI292" i="7"/>
  <c r="AC292" i="7"/>
  <c r="AB292" i="7"/>
  <c r="W292" i="7"/>
  <c r="AI522" i="7"/>
  <c r="AC522" i="7"/>
  <c r="W522" i="7"/>
  <c r="AB522" i="7"/>
  <c r="R380" i="7"/>
  <c r="U500" i="7"/>
  <c r="AI351" i="7"/>
  <c r="AC351" i="7"/>
  <c r="AB351" i="7"/>
  <c r="W351" i="7"/>
  <c r="U630" i="7"/>
  <c r="AI452" i="7"/>
  <c r="AC452" i="7"/>
  <c r="AB452" i="7"/>
  <c r="W452" i="7"/>
  <c r="AI217" i="7"/>
  <c r="AC217" i="7"/>
  <c r="AB217" i="7"/>
  <c r="W217" i="7"/>
  <c r="U432" i="7"/>
  <c r="U85" i="7"/>
  <c r="V93" i="7"/>
  <c r="AI422" i="7"/>
  <c r="AB422" i="7"/>
  <c r="AC422" i="7"/>
  <c r="W422" i="7"/>
  <c r="AI593" i="7"/>
  <c r="AB593" i="7"/>
  <c r="AC593" i="7"/>
  <c r="W593" i="7"/>
  <c r="AI94" i="7"/>
  <c r="AC94" i="7"/>
  <c r="AB94" i="7"/>
  <c r="W94" i="7"/>
  <c r="AI190" i="7"/>
  <c r="AC190" i="7"/>
  <c r="AB190" i="7"/>
  <c r="W190" i="7"/>
  <c r="AI291" i="7"/>
  <c r="AC291" i="7"/>
  <c r="AB291" i="7"/>
  <c r="W291" i="7"/>
  <c r="AI387" i="7"/>
  <c r="AC387" i="7"/>
  <c r="AB387" i="7"/>
  <c r="W387" i="7"/>
  <c r="AI247" i="7"/>
  <c r="AC247" i="7"/>
  <c r="AB247" i="7"/>
  <c r="W247" i="7"/>
  <c r="V119" i="7"/>
  <c r="U111" i="7"/>
  <c r="AI300" i="7"/>
  <c r="AB300" i="7"/>
  <c r="AC300" i="7"/>
  <c r="W300" i="7"/>
  <c r="AI428" i="7"/>
  <c r="AC428" i="7"/>
  <c r="W428" i="7"/>
  <c r="AB428" i="7"/>
  <c r="AI381" i="7"/>
  <c r="AC381" i="7"/>
  <c r="W381" i="7"/>
  <c r="AB381" i="7"/>
  <c r="AI586" i="7"/>
  <c r="AB586" i="7"/>
  <c r="AC586" i="7"/>
  <c r="W586" i="7"/>
  <c r="AI459" i="7"/>
  <c r="AC459" i="7"/>
  <c r="AB459" i="7"/>
  <c r="W459" i="7"/>
  <c r="AI555" i="7"/>
  <c r="AC555" i="7"/>
  <c r="AB555" i="7"/>
  <c r="W555" i="7"/>
  <c r="W389" i="7"/>
  <c r="AI614" i="7"/>
  <c r="V24" i="7"/>
  <c r="AI73" i="7"/>
  <c r="AC73" i="7"/>
  <c r="AB73" i="7"/>
  <c r="AI302" i="7"/>
  <c r="AC302" i="7"/>
  <c r="AB302" i="7"/>
  <c r="W302" i="7"/>
  <c r="AI431" i="7"/>
  <c r="AC431" i="7"/>
  <c r="AB431" i="7"/>
  <c r="W431" i="7"/>
  <c r="AI559" i="7"/>
  <c r="AB559" i="7"/>
  <c r="AC559" i="7"/>
  <c r="W559" i="7"/>
  <c r="AI99" i="7"/>
  <c r="AC99" i="7"/>
  <c r="AB99" i="7"/>
  <c r="W99" i="7"/>
  <c r="AI131" i="7"/>
  <c r="AB131" i="7"/>
  <c r="W131" i="7"/>
  <c r="X134" i="7" s="1"/>
  <c r="AC131" i="7"/>
  <c r="AI163" i="7"/>
  <c r="AC163" i="7"/>
  <c r="AB163" i="7"/>
  <c r="W163" i="7"/>
  <c r="AI195" i="7"/>
  <c r="AC195" i="7"/>
  <c r="AB195" i="7"/>
  <c r="W195" i="7"/>
  <c r="AI232" i="7"/>
  <c r="AC232" i="7"/>
  <c r="AB232" i="7"/>
  <c r="W232" i="7"/>
  <c r="AI264" i="7"/>
  <c r="AC264" i="7"/>
  <c r="W264" i="7"/>
  <c r="AB264" i="7"/>
  <c r="AI296" i="7"/>
  <c r="AC296" i="7"/>
  <c r="AB296" i="7"/>
  <c r="W296" i="7"/>
  <c r="AI328" i="7"/>
  <c r="AC328" i="7"/>
  <c r="W328" i="7"/>
  <c r="AB328" i="7"/>
  <c r="AI360" i="7"/>
  <c r="AC360" i="7"/>
  <c r="AB360" i="7"/>
  <c r="W360" i="7"/>
  <c r="AI392" i="7"/>
  <c r="AC392" i="7"/>
  <c r="AB392" i="7"/>
  <c r="W392" i="7"/>
  <c r="AI424" i="7"/>
  <c r="AB424" i="7"/>
  <c r="AC424" i="7"/>
  <c r="W424" i="7"/>
  <c r="U636" i="7"/>
  <c r="U644" i="7"/>
  <c r="AI88" i="7"/>
  <c r="W88" i="7"/>
  <c r="AB88" i="7"/>
  <c r="AC88" i="7"/>
  <c r="AI262" i="7"/>
  <c r="W262" i="7"/>
  <c r="AC262" i="7"/>
  <c r="AB262" i="7"/>
  <c r="AI402" i="7"/>
  <c r="AC402" i="7"/>
  <c r="W402" i="7"/>
  <c r="AB402" i="7"/>
  <c r="AI562" i="7"/>
  <c r="AC562" i="7"/>
  <c r="W562" i="7"/>
  <c r="AB562" i="7"/>
  <c r="U455" i="7"/>
  <c r="U519" i="7"/>
  <c r="U583" i="7"/>
  <c r="U108" i="7"/>
  <c r="V116" i="7"/>
  <c r="AI164" i="7"/>
  <c r="AC164" i="7"/>
  <c r="AB164" i="7"/>
  <c r="W164" i="7"/>
  <c r="AI204" i="7"/>
  <c r="AC204" i="7"/>
  <c r="AB204" i="7"/>
  <c r="W204" i="7"/>
  <c r="AI249" i="7"/>
  <c r="AB249" i="7"/>
  <c r="AC249" i="7"/>
  <c r="W249" i="7"/>
  <c r="AI289" i="7"/>
  <c r="AC289" i="7"/>
  <c r="AB289" i="7"/>
  <c r="W289" i="7"/>
  <c r="AI377" i="7"/>
  <c r="AC377" i="7"/>
  <c r="AB377" i="7"/>
  <c r="W377" i="7"/>
  <c r="AI417" i="7"/>
  <c r="AC417" i="7"/>
  <c r="AB417" i="7"/>
  <c r="W417" i="7"/>
  <c r="AI121" i="7"/>
  <c r="AC121" i="7"/>
  <c r="W121" i="7"/>
  <c r="AB121" i="7"/>
  <c r="AI365" i="7"/>
  <c r="AC365" i="7"/>
  <c r="W365" i="7"/>
  <c r="AB365" i="7"/>
  <c r="AI444" i="7"/>
  <c r="U580" i="7"/>
  <c r="AI130" i="7"/>
  <c r="AC130" i="7"/>
  <c r="AB130" i="7"/>
  <c r="W130" i="7"/>
  <c r="AI405" i="7"/>
  <c r="AC405" i="7"/>
  <c r="W405" i="7"/>
  <c r="AB405" i="7"/>
  <c r="AI565" i="7"/>
  <c r="W565" i="7"/>
  <c r="AC565" i="7"/>
  <c r="AB565" i="7"/>
  <c r="AI464" i="7"/>
  <c r="AC464" i="7"/>
  <c r="AB464" i="7"/>
  <c r="W464" i="7"/>
  <c r="AI496" i="7"/>
  <c r="AC496" i="7"/>
  <c r="AB496" i="7"/>
  <c r="W496" i="7"/>
  <c r="AI528" i="7"/>
  <c r="AB528" i="7"/>
  <c r="AC528" i="7"/>
  <c r="W528" i="7"/>
  <c r="AI560" i="7"/>
  <c r="AC560" i="7"/>
  <c r="AB560" i="7"/>
  <c r="W560" i="7"/>
  <c r="AI592" i="7"/>
  <c r="AC592" i="7"/>
  <c r="AB592" i="7"/>
  <c r="W592" i="7"/>
  <c r="AI624" i="7"/>
  <c r="AC624" i="7"/>
  <c r="AB624" i="7"/>
  <c r="W624" i="7"/>
  <c r="AI85" i="7"/>
  <c r="AB85" i="7"/>
  <c r="W85" i="7"/>
  <c r="AC85" i="7"/>
  <c r="AI117" i="7"/>
  <c r="AB117" i="7"/>
  <c r="AC117" i="7"/>
  <c r="W117" i="7"/>
  <c r="X117" i="7" s="1"/>
  <c r="AI149" i="7"/>
  <c r="AB149" i="7"/>
  <c r="AC149" i="7"/>
  <c r="W149" i="7"/>
  <c r="AI181" i="7"/>
  <c r="AC181" i="7"/>
  <c r="AB181" i="7"/>
  <c r="W181" i="7"/>
  <c r="AI213" i="7"/>
  <c r="AB213" i="7"/>
  <c r="W213" i="7"/>
  <c r="AC213" i="7"/>
  <c r="AI250" i="7"/>
  <c r="AC250" i="7"/>
  <c r="AB250" i="7"/>
  <c r="W250" i="7"/>
  <c r="AI282" i="7"/>
  <c r="AC282" i="7"/>
  <c r="AB282" i="7"/>
  <c r="W282" i="7"/>
  <c r="U513" i="7"/>
  <c r="AI218" i="7"/>
  <c r="AC218" i="7"/>
  <c r="AB218" i="7"/>
  <c r="W218" i="7"/>
  <c r="AI374" i="7"/>
  <c r="AC374" i="7"/>
  <c r="W374" i="7"/>
  <c r="AB374" i="7"/>
  <c r="AI646" i="7"/>
  <c r="AC646" i="7"/>
  <c r="AB646" i="7"/>
  <c r="W646" i="7"/>
  <c r="AI617" i="7"/>
  <c r="AB617" i="7"/>
  <c r="AC617" i="7"/>
  <c r="W617" i="7"/>
  <c r="V78" i="7"/>
  <c r="U102" i="7"/>
  <c r="V110" i="7"/>
  <c r="U134" i="7"/>
  <c r="V142" i="7"/>
  <c r="U526" i="7"/>
  <c r="AI178" i="7"/>
  <c r="AC178" i="7"/>
  <c r="AB178" i="7"/>
  <c r="W178" i="7"/>
  <c r="AI343" i="7"/>
  <c r="AC343" i="7"/>
  <c r="W343" i="7"/>
  <c r="AB343" i="7"/>
  <c r="V103" i="7"/>
  <c r="U95" i="7"/>
  <c r="AI151" i="7"/>
  <c r="AC151" i="7"/>
  <c r="AB151" i="7"/>
  <c r="W151" i="7"/>
  <c r="AI191" i="7"/>
  <c r="AC191" i="7"/>
  <c r="W191" i="7"/>
  <c r="AB191" i="7"/>
  <c r="AI284" i="7"/>
  <c r="AC284" i="7"/>
  <c r="W284" i="7"/>
  <c r="AB284" i="7"/>
  <c r="AI324" i="7"/>
  <c r="AC324" i="7"/>
  <c r="AB324" i="7"/>
  <c r="W324" i="7"/>
  <c r="AI412" i="7"/>
  <c r="AC412" i="7"/>
  <c r="AB412" i="7"/>
  <c r="W412" i="7"/>
  <c r="U300" i="7"/>
  <c r="AI144" i="7"/>
  <c r="AI637" i="7"/>
  <c r="W637" i="7"/>
  <c r="AB637" i="7"/>
  <c r="AC637" i="7"/>
  <c r="W572" i="7"/>
  <c r="AB462" i="7"/>
  <c r="U524" i="7"/>
  <c r="AI138" i="7"/>
  <c r="AC138" i="7"/>
  <c r="AB138" i="7"/>
  <c r="W138" i="7"/>
  <c r="AI314" i="7"/>
  <c r="AC314" i="7"/>
  <c r="AB314" i="7"/>
  <c r="W314" i="7"/>
  <c r="AI442" i="7"/>
  <c r="AC442" i="7"/>
  <c r="AB442" i="7"/>
  <c r="W442" i="7"/>
  <c r="U435" i="7"/>
  <c r="U467" i="7"/>
  <c r="U499" i="7"/>
  <c r="U531" i="7"/>
  <c r="U563" i="7"/>
  <c r="U595" i="7"/>
  <c r="U627" i="7"/>
  <c r="U84" i="7"/>
  <c r="V92" i="7"/>
  <c r="AI231" i="7"/>
  <c r="AC231" i="7"/>
  <c r="AB231" i="7"/>
  <c r="W231" i="7"/>
  <c r="AC596" i="7"/>
  <c r="V153" i="7"/>
  <c r="U564" i="7"/>
  <c r="W350" i="7"/>
  <c r="AC418" i="7"/>
  <c r="W474" i="7"/>
  <c r="W490" i="7"/>
  <c r="AC602" i="7"/>
  <c r="U642" i="7"/>
  <c r="AI128" i="7"/>
  <c r="AI176" i="7"/>
  <c r="AI245" i="7"/>
  <c r="AI309" i="7"/>
  <c r="AC486" i="7"/>
  <c r="AB534" i="7"/>
  <c r="AB566" i="7"/>
  <c r="W455" i="7"/>
  <c r="AB631" i="7"/>
  <c r="U329" i="7"/>
  <c r="W533" i="7"/>
  <c r="AC438" i="7"/>
  <c r="U638" i="7"/>
  <c r="AI463" i="7"/>
  <c r="AC463" i="7"/>
  <c r="W463" i="7"/>
  <c r="AB463" i="7"/>
  <c r="AI139" i="7"/>
  <c r="AC139" i="7"/>
  <c r="W139" i="7"/>
  <c r="AB139" i="7"/>
  <c r="AI272" i="7"/>
  <c r="AC272" i="7"/>
  <c r="AB272" i="7"/>
  <c r="W272" i="7"/>
  <c r="AI400" i="7"/>
  <c r="AB400" i="7"/>
  <c r="AC400" i="7"/>
  <c r="W400" i="7"/>
  <c r="AI303" i="7"/>
  <c r="AC303" i="7"/>
  <c r="AB303" i="7"/>
  <c r="W303" i="7"/>
  <c r="AI194" i="7"/>
  <c r="AC194" i="7"/>
  <c r="AB194" i="7"/>
  <c r="W194" i="7"/>
  <c r="AI472" i="7"/>
  <c r="AC472" i="7"/>
  <c r="W472" i="7"/>
  <c r="AB472" i="7"/>
  <c r="AI632" i="7"/>
  <c r="AC632" i="7"/>
  <c r="AB632" i="7"/>
  <c r="W632" i="7"/>
  <c r="AI189" i="7"/>
  <c r="AB189" i="7"/>
  <c r="AC189" i="7"/>
  <c r="W189" i="7"/>
  <c r="AI90" i="7"/>
  <c r="AC90" i="7"/>
  <c r="AB90" i="7"/>
  <c r="W90" i="7"/>
  <c r="U110" i="7"/>
  <c r="V118" i="7"/>
  <c r="AI380" i="7"/>
  <c r="AB380" i="7"/>
  <c r="W380" i="7"/>
  <c r="AC380" i="7"/>
  <c r="V121" i="7"/>
  <c r="AI516" i="7"/>
  <c r="AC516" i="7"/>
  <c r="W516" i="7"/>
  <c r="AB516" i="7"/>
  <c r="AI541" i="7"/>
  <c r="AB541" i="7"/>
  <c r="W541" i="7"/>
  <c r="AC541" i="7"/>
  <c r="AI453" i="7"/>
  <c r="W453" i="7"/>
  <c r="AB453" i="7"/>
  <c r="AC453" i="7"/>
  <c r="U117" i="7"/>
  <c r="V125" i="7"/>
  <c r="U149" i="7"/>
  <c r="V157" i="7"/>
  <c r="AI287" i="7"/>
  <c r="AC287" i="7"/>
  <c r="W287" i="7"/>
  <c r="AB287" i="7"/>
  <c r="AI553" i="7"/>
  <c r="AB553" i="7"/>
  <c r="AC553" i="7"/>
  <c r="W553" i="7"/>
  <c r="AI126" i="7"/>
  <c r="AC126" i="7"/>
  <c r="AB126" i="7"/>
  <c r="W126" i="7"/>
  <c r="X126" i="7" s="1"/>
  <c r="AI259" i="7"/>
  <c r="AB259" i="7"/>
  <c r="AC259" i="7"/>
  <c r="W259" i="7"/>
  <c r="AI391" i="7"/>
  <c r="AC391" i="7"/>
  <c r="AB391" i="7"/>
  <c r="W391" i="7"/>
  <c r="AI79" i="7"/>
  <c r="AB79" i="7"/>
  <c r="AC79" i="7"/>
  <c r="W79" i="7"/>
  <c r="AI207" i="7"/>
  <c r="AC207" i="7"/>
  <c r="W207" i="7"/>
  <c r="AB207" i="7"/>
  <c r="AI340" i="7"/>
  <c r="AC340" i="7"/>
  <c r="AB340" i="7"/>
  <c r="W340" i="7"/>
  <c r="AI362" i="7"/>
  <c r="AC362" i="7"/>
  <c r="W362" i="7"/>
  <c r="AB362" i="7"/>
  <c r="AI491" i="7"/>
  <c r="AC491" i="7"/>
  <c r="W491" i="7"/>
  <c r="AB491" i="7"/>
  <c r="AI587" i="7"/>
  <c r="AC587" i="7"/>
  <c r="AB587" i="7"/>
  <c r="W587" i="7"/>
  <c r="AI397" i="7"/>
  <c r="W397" i="7"/>
  <c r="AB397" i="7"/>
  <c r="AC397" i="7"/>
  <c r="W439" i="7"/>
  <c r="W75" i="7"/>
  <c r="U313" i="7"/>
  <c r="AI82" i="7"/>
  <c r="AC82" i="7"/>
  <c r="W82" i="7"/>
  <c r="AB82" i="7"/>
  <c r="AI319" i="7"/>
  <c r="AC319" i="7"/>
  <c r="AB319" i="7"/>
  <c r="W319" i="7"/>
  <c r="AI447" i="7"/>
  <c r="AC447" i="7"/>
  <c r="W447" i="7"/>
  <c r="AB447" i="7"/>
  <c r="AI575" i="7"/>
  <c r="AC575" i="7"/>
  <c r="W575" i="7"/>
  <c r="AB575" i="7"/>
  <c r="U502" i="7"/>
  <c r="U606" i="7"/>
  <c r="U91" i="7"/>
  <c r="V99" i="7"/>
  <c r="U123" i="7"/>
  <c r="V131" i="7"/>
  <c r="U155" i="7"/>
  <c r="V163" i="7"/>
  <c r="U187" i="7"/>
  <c r="U219" i="7"/>
  <c r="U256" i="7"/>
  <c r="U288" i="7"/>
  <c r="U320" i="7"/>
  <c r="U352" i="7"/>
  <c r="U384" i="7"/>
  <c r="U416" i="7"/>
  <c r="AI604" i="7"/>
  <c r="AC604" i="7"/>
  <c r="W604" i="7"/>
  <c r="AB604" i="7"/>
  <c r="AI106" i="7"/>
  <c r="AC106" i="7"/>
  <c r="AB106" i="7"/>
  <c r="W106" i="7"/>
  <c r="AI285" i="7"/>
  <c r="W285" i="7"/>
  <c r="AB285" i="7"/>
  <c r="AC285" i="7"/>
  <c r="AI434" i="7"/>
  <c r="AC434" i="7"/>
  <c r="AB434" i="7"/>
  <c r="W434" i="7"/>
  <c r="AI578" i="7"/>
  <c r="AB578" i="7"/>
  <c r="W578" i="7"/>
  <c r="AC578" i="7"/>
  <c r="U463" i="7"/>
  <c r="U527" i="7"/>
  <c r="U591" i="7"/>
  <c r="AI84" i="7"/>
  <c r="AC84" i="7"/>
  <c r="AB84" i="7"/>
  <c r="W84" i="7"/>
  <c r="AI124" i="7"/>
  <c r="AB124" i="7"/>
  <c r="AC124" i="7"/>
  <c r="W124" i="7"/>
  <c r="AI212" i="7"/>
  <c r="AB212" i="7"/>
  <c r="AC212" i="7"/>
  <c r="W212" i="7"/>
  <c r="U241" i="7"/>
  <c r="AI297" i="7"/>
  <c r="AC297" i="7"/>
  <c r="AB297" i="7"/>
  <c r="W297" i="7"/>
  <c r="AI337" i="7"/>
  <c r="AC337" i="7"/>
  <c r="AB337" i="7"/>
  <c r="W337" i="7"/>
  <c r="U369" i="7"/>
  <c r="AI185" i="7"/>
  <c r="AB185" i="7"/>
  <c r="AC185" i="7"/>
  <c r="W185" i="7"/>
  <c r="AI413" i="7"/>
  <c r="AC413" i="7"/>
  <c r="AB413" i="7"/>
  <c r="W413" i="7"/>
  <c r="AI500" i="7"/>
  <c r="AC500" i="7"/>
  <c r="AB500" i="7"/>
  <c r="W500" i="7"/>
  <c r="U533" i="7"/>
  <c r="AI153" i="7"/>
  <c r="AC153" i="7"/>
  <c r="W153" i="7"/>
  <c r="AB153" i="7"/>
  <c r="AI421" i="7"/>
  <c r="AC421" i="7"/>
  <c r="AB421" i="7"/>
  <c r="W421" i="7"/>
  <c r="AI581" i="7"/>
  <c r="W581" i="7"/>
  <c r="AB581" i="7"/>
  <c r="AC581" i="7"/>
  <c r="U109" i="7"/>
  <c r="V117" i="7"/>
  <c r="U141" i="7"/>
  <c r="V149" i="7"/>
  <c r="AI209" i="7"/>
  <c r="U104" i="7"/>
  <c r="V112" i="7"/>
  <c r="AI246" i="7"/>
  <c r="AC246" i="7"/>
  <c r="AB246" i="7"/>
  <c r="W246" i="7"/>
  <c r="AI390" i="7"/>
  <c r="W390" i="7"/>
  <c r="AB390" i="7"/>
  <c r="AC390" i="7"/>
  <c r="AI465" i="7"/>
  <c r="AC465" i="7"/>
  <c r="AB465" i="7"/>
  <c r="W465" i="7"/>
  <c r="AI505" i="7"/>
  <c r="AC505" i="7"/>
  <c r="AB505" i="7"/>
  <c r="W505" i="7"/>
  <c r="AI545" i="7"/>
  <c r="AB545" i="7"/>
  <c r="AC545" i="7"/>
  <c r="W545" i="7"/>
  <c r="AI585" i="7"/>
  <c r="AB585" i="7"/>
  <c r="AC585" i="7"/>
  <c r="W585" i="7"/>
  <c r="AI625" i="7"/>
  <c r="AB625" i="7"/>
  <c r="AC625" i="7"/>
  <c r="W625" i="7"/>
  <c r="AI86" i="7"/>
  <c r="AC86" i="7"/>
  <c r="W86" i="7"/>
  <c r="AB86" i="7"/>
  <c r="AI118" i="7"/>
  <c r="AC118" i="7"/>
  <c r="AB118" i="7"/>
  <c r="W118" i="7"/>
  <c r="AI150" i="7"/>
  <c r="AC150" i="7"/>
  <c r="AB150" i="7"/>
  <c r="W150" i="7"/>
  <c r="AI182" i="7"/>
  <c r="AC182" i="7"/>
  <c r="AB182" i="7"/>
  <c r="W182" i="7"/>
  <c r="AI214" i="7"/>
  <c r="AC214" i="7"/>
  <c r="AB214" i="7"/>
  <c r="W214" i="7"/>
  <c r="AI251" i="7"/>
  <c r="AC251" i="7"/>
  <c r="AB251" i="7"/>
  <c r="W251" i="7"/>
  <c r="AI283" i="7"/>
  <c r="AC283" i="7"/>
  <c r="AB283" i="7"/>
  <c r="W283" i="7"/>
  <c r="AI315" i="7"/>
  <c r="AC315" i="7"/>
  <c r="AB315" i="7"/>
  <c r="W315" i="7"/>
  <c r="AI347" i="7"/>
  <c r="AC347" i="7"/>
  <c r="AB347" i="7"/>
  <c r="W347" i="7"/>
  <c r="AI379" i="7"/>
  <c r="AB379" i="7"/>
  <c r="W379" i="7"/>
  <c r="AC379" i="7"/>
  <c r="AI411" i="7"/>
  <c r="AB411" i="7"/>
  <c r="AC411" i="7"/>
  <c r="W411" i="7"/>
  <c r="AI540" i="7"/>
  <c r="AC540" i="7"/>
  <c r="AB540" i="7"/>
  <c r="W540" i="7"/>
  <c r="W81" i="7"/>
  <c r="W278" i="7"/>
  <c r="W446" i="7"/>
  <c r="AB590" i="7"/>
  <c r="AI201" i="7"/>
  <c r="AC201" i="7"/>
  <c r="W201" i="7"/>
  <c r="AB201" i="7"/>
  <c r="AI359" i="7"/>
  <c r="AC359" i="7"/>
  <c r="W359" i="7"/>
  <c r="AB359" i="7"/>
  <c r="AI111" i="7"/>
  <c r="AC111" i="7"/>
  <c r="AB111" i="7"/>
  <c r="W111" i="7"/>
  <c r="V151" i="7"/>
  <c r="U143" i="7"/>
  <c r="AI199" i="7"/>
  <c r="AB199" i="7"/>
  <c r="AC199" i="7"/>
  <c r="W199" i="7"/>
  <c r="AI244" i="7"/>
  <c r="AC244" i="7"/>
  <c r="AB244" i="7"/>
  <c r="W244" i="7"/>
  <c r="U276" i="7"/>
  <c r="AI332" i="7"/>
  <c r="AC332" i="7"/>
  <c r="AB332" i="7"/>
  <c r="W332" i="7"/>
  <c r="AI372" i="7"/>
  <c r="AC372" i="7"/>
  <c r="AB372" i="7"/>
  <c r="W372" i="7"/>
  <c r="U404" i="7"/>
  <c r="AI254" i="7"/>
  <c r="AC254" i="7"/>
  <c r="AB254" i="7"/>
  <c r="W254" i="7"/>
  <c r="AI572" i="7"/>
  <c r="W462" i="7"/>
  <c r="AI161" i="7"/>
  <c r="AC161" i="7"/>
  <c r="AB161" i="7"/>
  <c r="W161" i="7"/>
  <c r="AI330" i="7"/>
  <c r="AB330" i="7"/>
  <c r="AC330" i="7"/>
  <c r="W330" i="7"/>
  <c r="AI458" i="7"/>
  <c r="AC458" i="7"/>
  <c r="AB458" i="7"/>
  <c r="W458" i="7"/>
  <c r="AI451" i="7"/>
  <c r="AC451" i="7"/>
  <c r="AB451" i="7"/>
  <c r="W451" i="7"/>
  <c r="AI483" i="7"/>
  <c r="W483" i="7"/>
  <c r="AB483" i="7"/>
  <c r="AC483" i="7"/>
  <c r="AI515" i="7"/>
  <c r="AC515" i="7"/>
  <c r="AB515" i="7"/>
  <c r="W515" i="7"/>
  <c r="AI547" i="7"/>
  <c r="AC547" i="7"/>
  <c r="AB547" i="7"/>
  <c r="W547" i="7"/>
  <c r="AI579" i="7"/>
  <c r="AC579" i="7"/>
  <c r="AB579" i="7"/>
  <c r="W579" i="7"/>
  <c r="AI611" i="7"/>
  <c r="AC611" i="7"/>
  <c r="W611" i="7"/>
  <c r="AB611" i="7"/>
  <c r="AI643" i="7"/>
  <c r="AC643" i="7"/>
  <c r="AB643" i="7"/>
  <c r="W643" i="7"/>
  <c r="V136" i="7"/>
  <c r="U167" i="7"/>
  <c r="AI295" i="7"/>
  <c r="AC295" i="7"/>
  <c r="W295" i="7"/>
  <c r="AB295" i="7"/>
  <c r="AI484" i="7"/>
  <c r="AB350" i="7"/>
  <c r="AB478" i="7"/>
  <c r="AC606" i="7"/>
  <c r="U74" i="7"/>
  <c r="W418" i="7"/>
  <c r="AC474" i="7"/>
  <c r="AC490" i="7"/>
  <c r="W570" i="7"/>
  <c r="AI602" i="7"/>
  <c r="AB112" i="7"/>
  <c r="V144" i="7"/>
  <c r="AB192" i="7"/>
  <c r="AB261" i="7"/>
  <c r="AB341" i="7"/>
  <c r="U373" i="7"/>
  <c r="AB486" i="7"/>
  <c r="AC566" i="7"/>
  <c r="AB455" i="7"/>
  <c r="AB503" i="7"/>
  <c r="W567" i="7"/>
  <c r="U409" i="7"/>
  <c r="W438" i="7"/>
  <c r="AB614" i="7"/>
  <c r="U437" i="7"/>
  <c r="W27" i="7"/>
  <c r="W35" i="7"/>
  <c r="S369" i="7"/>
  <c r="R412" i="7"/>
  <c r="S291" i="7"/>
  <c r="R324" i="7"/>
  <c r="R296" i="7"/>
  <c r="W68" i="7"/>
  <c r="S286" i="7"/>
  <c r="S357" i="7"/>
  <c r="S349" i="7"/>
  <c r="S296" i="7"/>
  <c r="S347" i="7"/>
  <c r="R308" i="7"/>
  <c r="W59" i="7"/>
  <c r="S227" i="7"/>
  <c r="S315" i="7"/>
  <c r="S310" i="7"/>
  <c r="S270" i="7"/>
  <c r="S334" i="7"/>
  <c r="S338" i="7"/>
  <c r="S389" i="7"/>
  <c r="W60" i="7"/>
  <c r="S331" i="7"/>
  <c r="S323" i="7"/>
  <c r="S283" i="7"/>
  <c r="W38" i="7"/>
  <c r="W46" i="7"/>
  <c r="S229" i="7"/>
  <c r="S418" i="7"/>
  <c r="R290" i="7"/>
  <c r="R293" i="7"/>
  <c r="S298" i="7"/>
  <c r="AH73" i="7"/>
  <c r="R332" i="7"/>
  <c r="R435" i="7"/>
  <c r="R263" i="7"/>
  <c r="S437" i="7"/>
  <c r="R341" i="7"/>
  <c r="W64" i="7"/>
  <c r="W65" i="7"/>
  <c r="W58" i="7"/>
  <c r="R314" i="7"/>
  <c r="R411" i="7"/>
  <c r="R388" i="7"/>
  <c r="R372" i="7"/>
  <c r="W40" i="7"/>
  <c r="W31" i="7"/>
  <c r="S299" i="7"/>
  <c r="S317" i="7"/>
  <c r="S261" i="7"/>
  <c r="S353" i="7"/>
  <c r="R358" i="7"/>
  <c r="W17" i="7"/>
  <c r="R234" i="7"/>
  <c r="R418" i="7"/>
  <c r="S269" i="7"/>
  <c r="S318" i="7"/>
  <c r="R373" i="7"/>
  <c r="S435" i="7"/>
  <c r="W28" i="7"/>
  <c r="S360" i="7"/>
  <c r="R259" i="7"/>
  <c r="R339" i="7"/>
  <c r="S374" i="7"/>
  <c r="R228" i="7"/>
  <c r="S372" i="7"/>
  <c r="W47" i="7"/>
  <c r="W29" i="7"/>
  <c r="R287" i="7"/>
  <c r="R359" i="7"/>
  <c r="W63" i="7"/>
  <c r="AH74" i="7"/>
  <c r="S312" i="7"/>
  <c r="R227" i="7"/>
  <c r="S238" i="7"/>
  <c r="X124" i="7"/>
  <c r="S305" i="7"/>
  <c r="S379" i="7"/>
  <c r="W23" i="7"/>
  <c r="S337" i="7"/>
  <c r="R331" i="7"/>
  <c r="R425" i="7"/>
  <c r="R354" i="7"/>
  <c r="S231" i="7"/>
  <c r="R431" i="7"/>
  <c r="R272" i="7"/>
  <c r="S387" i="7"/>
  <c r="S236" i="7"/>
  <c r="S265" i="7"/>
  <c r="S324" i="7"/>
  <c r="S302" i="7"/>
  <c r="R260" i="7"/>
  <c r="R432" i="7"/>
  <c r="R311" i="7"/>
  <c r="R363" i="7"/>
  <c r="R397" i="7"/>
  <c r="R340" i="7"/>
  <c r="S398" i="7"/>
  <c r="R383" i="7"/>
  <c r="R252" i="7"/>
  <c r="S253" i="7"/>
  <c r="S364" i="7"/>
  <c r="R299" i="7"/>
  <c r="AH75" i="7"/>
  <c r="R437" i="7"/>
  <c r="S295" i="7"/>
  <c r="R237" i="7"/>
  <c r="R274" i="7"/>
  <c r="R395" i="7"/>
  <c r="R309" i="7"/>
  <c r="R230" i="7"/>
  <c r="R264" i="7"/>
  <c r="S336" i="7"/>
  <c r="R333" i="7"/>
  <c r="R307" i="7"/>
  <c r="S433" i="7"/>
  <c r="W53" i="7"/>
  <c r="S376" i="7"/>
  <c r="S346" i="7"/>
  <c r="S400" i="7"/>
  <c r="S273" i="7"/>
  <c r="S303" i="7"/>
  <c r="R399" i="7"/>
  <c r="R356" i="7"/>
  <c r="W18" i="7"/>
  <c r="S237" i="7"/>
  <c r="S367" i="7"/>
  <c r="R285" i="7"/>
  <c r="R279" i="7"/>
  <c r="S345" i="7"/>
  <c r="R390" i="7"/>
  <c r="S340" i="7"/>
  <c r="R294" i="7"/>
  <c r="W33" i="7"/>
  <c r="S230" i="7"/>
  <c r="S290" i="7"/>
  <c r="R408" i="7"/>
  <c r="R282" i="7"/>
  <c r="R335" i="7"/>
  <c r="S321" i="7"/>
  <c r="S427" i="7"/>
  <c r="W43" i="7"/>
  <c r="R280" i="7"/>
  <c r="R368" i="7"/>
  <c r="S392" i="7"/>
  <c r="R357" i="7"/>
  <c r="AH76" i="7"/>
  <c r="R426" i="7"/>
  <c r="R270" i="7"/>
  <c r="R261" i="7"/>
  <c r="S300" i="7"/>
  <c r="W50" i="7"/>
  <c r="S401" i="7"/>
  <c r="R271" i="7"/>
  <c r="S381" i="7"/>
  <c r="S245" i="7"/>
  <c r="S343" i="7"/>
  <c r="R364" i="7"/>
  <c r="R304" i="7"/>
  <c r="S388" i="7"/>
  <c r="R291" i="7"/>
  <c r="W25" i="7"/>
  <c r="W26" i="7"/>
  <c r="S359" i="7"/>
  <c r="R258" i="7"/>
  <c r="R330" i="7"/>
  <c r="S297" i="7"/>
  <c r="R302" i="7"/>
  <c r="R389" i="7"/>
  <c r="AH77" i="7"/>
  <c r="S407" i="7"/>
  <c r="R303" i="7"/>
  <c r="R306" i="7"/>
  <c r="R370" i="7"/>
  <c r="R434" i="7"/>
  <c r="W56" i="7"/>
  <c r="S293" i="7"/>
  <c r="S251" i="7"/>
  <c r="R244" i="7"/>
  <c r="R301" i="7"/>
  <c r="R379" i="7"/>
  <c r="R239" i="7"/>
  <c r="R375" i="7"/>
  <c r="S396" i="7"/>
  <c r="R382" i="7"/>
  <c r="S366" i="7"/>
  <c r="S259" i="7"/>
  <c r="S363" i="7"/>
  <c r="R240" i="7"/>
  <c r="S327" i="7"/>
  <c r="S391" i="7"/>
  <c r="R247" i="7"/>
  <c r="S419" i="7"/>
  <c r="R295" i="7"/>
  <c r="W67" i="7"/>
  <c r="R344" i="7"/>
  <c r="R253" i="7"/>
  <c r="R262" i="7"/>
  <c r="S267" i="7"/>
  <c r="R414" i="7"/>
  <c r="S426" i="7"/>
  <c r="S309" i="7"/>
  <c r="S413" i="7"/>
  <c r="S431" i="7"/>
  <c r="S274" i="7"/>
  <c r="S434" i="7"/>
  <c r="R327" i="7"/>
  <c r="S428" i="7"/>
  <c r="W66" i="7"/>
  <c r="S406" i="7"/>
  <c r="S370" i="7"/>
  <c r="R352" i="7"/>
  <c r="R422" i="7"/>
  <c r="R242" i="7"/>
  <c r="S308" i="7"/>
  <c r="S333" i="7"/>
  <c r="S351" i="7"/>
  <c r="R268" i="7"/>
  <c r="R420" i="7"/>
  <c r="R427" i="7"/>
  <c r="C6" i="5"/>
  <c r="S301" i="7"/>
  <c r="S415" i="7"/>
  <c r="S350" i="7"/>
  <c r="S408" i="7"/>
  <c r="S313" i="7"/>
  <c r="S306" i="7"/>
  <c r="R428" i="7"/>
  <c r="R267" i="7"/>
  <c r="R351" i="7"/>
  <c r="R400" i="7"/>
  <c r="R243" i="7"/>
  <c r="R371" i="7"/>
  <c r="R322" i="7"/>
  <c r="S268" i="7"/>
  <c r="R350" i="7"/>
  <c r="R413" i="7"/>
  <c r="S328" i="7"/>
  <c r="S226" i="7"/>
  <c r="S402" i="7"/>
  <c r="S339" i="7"/>
  <c r="R277" i="7"/>
  <c r="R269" i="7"/>
  <c r="R318" i="7"/>
  <c r="R367" i="7"/>
  <c r="R334" i="7"/>
  <c r="R398" i="7"/>
  <c r="W57" i="7"/>
  <c r="S383" i="7"/>
  <c r="S233" i="7"/>
  <c r="R385" i="7"/>
  <c r="S373" i="7"/>
  <c r="S246" i="7"/>
  <c r="R316" i="7"/>
  <c r="R317" i="7"/>
  <c r="R349" i="7"/>
  <c r="R231" i="7"/>
  <c r="S276" i="7"/>
  <c r="S320" i="7"/>
  <c r="S282" i="7"/>
  <c r="S411" i="7"/>
  <c r="R248" i="7"/>
  <c r="R409" i="7"/>
  <c r="S404" i="7"/>
  <c r="S362" i="7"/>
  <c r="S355" i="7"/>
  <c r="R235" i="7"/>
  <c r="R319" i="7"/>
  <c r="R405" i="7"/>
  <c r="R328" i="7"/>
  <c r="R392" i="7"/>
  <c r="R225" i="7"/>
  <c r="R298" i="7"/>
  <c r="S380" i="7"/>
  <c r="S356" i="7"/>
  <c r="S228" i="7"/>
  <c r="S325" i="7"/>
  <c r="S397" i="7"/>
  <c r="S430" i="7"/>
  <c r="S235" i="7"/>
  <c r="R288" i="7"/>
  <c r="R355" i="7"/>
  <c r="S294" i="7"/>
  <c r="S240" i="7"/>
  <c r="R402" i="7"/>
  <c r="R229" i="7"/>
  <c r="S239" i="7"/>
  <c r="S242" i="7"/>
  <c r="R391" i="7"/>
  <c r="R345" i="7"/>
  <c r="S390" i="7"/>
  <c r="S272" i="7"/>
  <c r="R360" i="7"/>
  <c r="R377" i="7"/>
  <c r="R342" i="7"/>
  <c r="S385" i="7"/>
  <c r="R281" i="7"/>
  <c r="R433" i="7"/>
  <c r="R386" i="7"/>
  <c r="R393" i="7"/>
  <c r="R249" i="7"/>
  <c r="S254" i="7"/>
  <c r="S288" i="7"/>
  <c r="S352" i="7"/>
  <c r="S416" i="7"/>
  <c r="S329" i="7"/>
  <c r="S393" i="7"/>
  <c r="R312" i="7"/>
  <c r="R265" i="7"/>
  <c r="R394" i="7"/>
  <c r="R374" i="7"/>
  <c r="R419" i="7"/>
  <c r="R233" i="7"/>
  <c r="S287" i="7"/>
  <c r="S423" i="7"/>
  <c r="S257" i="7"/>
  <c r="S262" i="7"/>
  <c r="S326" i="7"/>
  <c r="S247" i="7"/>
  <c r="S311" i="7"/>
  <c r="S375" i="7"/>
  <c r="S232" i="7"/>
  <c r="S250" i="7"/>
  <c r="R336" i="7"/>
  <c r="S292" i="7"/>
  <c r="R226" i="7"/>
  <c r="S252" i="7"/>
  <c r="R241" i="7"/>
  <c r="R401" i="7"/>
  <c r="R246" i="7"/>
  <c r="S260" i="7"/>
  <c r="S377" i="7"/>
  <c r="R406" i="7"/>
  <c r="R256" i="7"/>
  <c r="R416" i="7"/>
  <c r="R251" i="7"/>
  <c r="R387" i="7"/>
  <c r="S348" i="7"/>
  <c r="W49" i="7"/>
  <c r="W42" i="7"/>
  <c r="X45" i="7" s="1"/>
  <c r="X141" i="7"/>
  <c r="S341" i="7"/>
  <c r="S405" i="7"/>
  <c r="S255" i="7"/>
  <c r="S319" i="7"/>
  <c r="S304" i="7"/>
  <c r="S368" i="7"/>
  <c r="S432" i="7"/>
  <c r="S281" i="7"/>
  <c r="S409" i="7"/>
  <c r="S322" i="7"/>
  <c r="S386" i="7"/>
  <c r="R424" i="7"/>
  <c r="R266" i="7"/>
  <c r="R338" i="7"/>
  <c r="R278" i="7"/>
  <c r="R283" i="7"/>
  <c r="R273" i="7"/>
  <c r="S284" i="7"/>
  <c r="S219" i="7"/>
  <c r="R313" i="7"/>
  <c r="W70" i="7"/>
  <c r="X73" i="7" s="1"/>
  <c r="S280" i="7"/>
  <c r="S285" i="7"/>
  <c r="S342" i="7"/>
  <c r="S263" i="7"/>
  <c r="S248" i="7"/>
  <c r="S289" i="7"/>
  <c r="R320" i="7"/>
  <c r="R384" i="7"/>
  <c r="R305" i="7"/>
  <c r="R254" i="7"/>
  <c r="S412" i="7"/>
  <c r="S316" i="7"/>
  <c r="R297" i="7"/>
  <c r="R315" i="7"/>
  <c r="R310" i="7"/>
  <c r="R286" i="7"/>
  <c r="R353" i="7"/>
  <c r="S335" i="7"/>
  <c r="S399" i="7"/>
  <c r="S256" i="7"/>
  <c r="S384" i="7"/>
  <c r="S361" i="7"/>
  <c r="S425" i="7"/>
  <c r="R323" i="7"/>
  <c r="R346" i="7"/>
  <c r="R378" i="7"/>
  <c r="R410" i="7"/>
  <c r="R321" i="7"/>
  <c r="R369" i="7"/>
  <c r="R329" i="7"/>
  <c r="R337" i="7"/>
  <c r="R289" i="7"/>
  <c r="R417" i="7"/>
  <c r="AH521" i="7"/>
  <c r="AH628" i="7"/>
  <c r="AH564" i="7"/>
  <c r="AH577" i="7"/>
  <c r="AH513" i="7"/>
  <c r="AH620" i="7"/>
  <c r="AH534" i="7"/>
  <c r="AH527" i="7"/>
  <c r="AH536" i="7"/>
  <c r="AH585" i="7"/>
  <c r="AH563" i="7"/>
  <c r="AH519" i="7"/>
  <c r="AH542" i="7"/>
  <c r="AH583" i="7"/>
  <c r="AH544" i="7"/>
  <c r="AH514" i="7"/>
  <c r="AH619" i="7"/>
  <c r="AH555" i="7"/>
  <c r="AH598" i="7"/>
  <c r="AH591" i="7"/>
  <c r="AH600" i="7"/>
  <c r="AH522" i="7"/>
  <c r="AH627" i="7"/>
  <c r="AH647" i="7"/>
  <c r="AH608" i="7"/>
  <c r="AH556" i="7"/>
  <c r="AH550" i="7"/>
  <c r="AH535" i="7"/>
  <c r="AH599" i="7"/>
  <c r="AH552" i="7"/>
  <c r="AH616" i="7"/>
  <c r="AH529" i="7"/>
  <c r="AH593" i="7"/>
  <c r="AH530" i="7"/>
  <c r="AH571" i="7"/>
  <c r="AH635" i="7"/>
  <c r="AH572" i="7"/>
  <c r="AH558" i="7"/>
  <c r="AH543" i="7"/>
  <c r="AH607" i="7"/>
  <c r="AH560" i="7"/>
  <c r="AH624" i="7"/>
  <c r="AH537" i="7"/>
  <c r="AH601" i="7"/>
  <c r="AH538" i="7"/>
  <c r="AH515" i="7"/>
  <c r="AH579" i="7"/>
  <c r="AH516" i="7"/>
  <c r="AH580" i="7"/>
  <c r="AH566" i="7"/>
  <c r="AH551" i="7"/>
  <c r="AH615" i="7"/>
  <c r="AH568" i="7"/>
  <c r="AH632" i="7"/>
  <c r="AH606" i="7"/>
  <c r="AH614" i="7"/>
  <c r="AH622" i="7"/>
  <c r="AH630" i="7"/>
  <c r="AH638" i="7"/>
  <c r="AH646" i="7"/>
  <c r="AH633" i="7"/>
  <c r="AH641" i="7"/>
  <c r="AH649" i="7"/>
  <c r="AH570" i="7"/>
  <c r="AH578" i="7"/>
  <c r="AH586" i="7"/>
  <c r="AH594" i="7"/>
  <c r="AH602" i="7"/>
  <c r="AH610" i="7"/>
  <c r="AH618" i="7"/>
  <c r="AH626" i="7"/>
  <c r="AH634" i="7"/>
  <c r="AH642" i="7"/>
  <c r="AH650" i="7"/>
  <c r="AH643" i="7"/>
  <c r="AH508" i="7"/>
  <c r="AH636" i="7"/>
  <c r="AH644" i="7"/>
  <c r="AH509" i="7"/>
  <c r="AH557" i="7"/>
  <c r="AH621" i="7"/>
  <c r="AH605" i="7"/>
  <c r="AH565" i="7"/>
  <c r="AH629" i="7"/>
  <c r="AH613" i="7"/>
  <c r="AH573" i="7"/>
  <c r="AH637" i="7"/>
  <c r="AH517" i="7"/>
  <c r="AH581" i="7"/>
  <c r="AH645" i="7"/>
  <c r="AH541" i="7"/>
  <c r="AH525" i="7"/>
  <c r="AH589" i="7"/>
  <c r="AH533" i="7"/>
  <c r="AH597" i="7"/>
  <c r="AH549" i="7"/>
  <c r="AH545" i="7"/>
  <c r="AH609" i="7"/>
  <c r="AH546" i="7"/>
  <c r="AH523" i="7"/>
  <c r="AH587" i="7"/>
  <c r="AH524" i="7"/>
  <c r="AH588" i="7"/>
  <c r="AH574" i="7"/>
  <c r="AH559" i="7"/>
  <c r="AH623" i="7"/>
  <c r="AH512" i="7"/>
  <c r="AH576" i="7"/>
  <c r="AH640" i="7"/>
  <c r="AH553" i="7"/>
  <c r="AH617" i="7"/>
  <c r="AH554" i="7"/>
  <c r="AH531" i="7"/>
  <c r="AH595" i="7"/>
  <c r="AH532" i="7"/>
  <c r="AH596" i="7"/>
  <c r="AH518" i="7"/>
  <c r="AH582" i="7"/>
  <c r="AH567" i="7"/>
  <c r="AH631" i="7"/>
  <c r="AH520" i="7"/>
  <c r="AH584" i="7"/>
  <c r="AH648" i="7"/>
  <c r="AH561" i="7"/>
  <c r="AH625" i="7"/>
  <c r="AH562" i="7"/>
  <c r="AH539" i="7"/>
  <c r="AH603" i="7"/>
  <c r="AH540" i="7"/>
  <c r="AH604" i="7"/>
  <c r="AH510" i="7"/>
  <c r="AH526" i="7"/>
  <c r="AH590" i="7"/>
  <c r="AH511" i="7"/>
  <c r="AH575" i="7"/>
  <c r="AH639" i="7"/>
  <c r="AH528" i="7"/>
  <c r="AH592" i="7"/>
  <c r="AH569" i="7"/>
  <c r="AH547" i="7"/>
  <c r="AH611" i="7"/>
  <c r="AH548" i="7"/>
  <c r="AH612" i="7"/>
  <c r="AH442" i="7"/>
  <c r="AH450" i="7"/>
  <c r="AH458" i="7"/>
  <c r="AH466" i="7"/>
  <c r="AH474" i="7"/>
  <c r="AH482" i="7"/>
  <c r="AH490" i="7"/>
  <c r="AH498" i="7"/>
  <c r="AH506" i="7"/>
  <c r="AH443" i="7"/>
  <c r="AH451" i="7"/>
  <c r="AH459" i="7"/>
  <c r="AH467" i="7"/>
  <c r="AH475" i="7"/>
  <c r="AH483" i="7"/>
  <c r="AH491" i="7"/>
  <c r="AH499" i="7"/>
  <c r="AH507" i="7"/>
  <c r="AH444" i="7"/>
  <c r="AH452" i="7"/>
  <c r="AH460" i="7"/>
  <c r="AH468" i="7"/>
  <c r="AH476" i="7"/>
  <c r="AH484" i="7"/>
  <c r="AH492" i="7"/>
  <c r="AH500" i="7"/>
  <c r="AH445" i="7"/>
  <c r="AH453" i="7"/>
  <c r="AH461" i="7"/>
  <c r="AH469" i="7"/>
  <c r="AH477" i="7"/>
  <c r="AH485" i="7"/>
  <c r="AH493" i="7"/>
  <c r="AH501" i="7"/>
  <c r="AH438" i="7"/>
  <c r="AH446" i="7"/>
  <c r="AH454" i="7"/>
  <c r="AH462" i="7"/>
  <c r="AH470" i="7"/>
  <c r="AH478" i="7"/>
  <c r="AH486" i="7"/>
  <c r="AH494" i="7"/>
  <c r="AH502" i="7"/>
  <c r="AH439" i="7"/>
  <c r="AH447" i="7"/>
  <c r="AH455" i="7"/>
  <c r="AH463" i="7"/>
  <c r="AH471" i="7"/>
  <c r="AH479" i="7"/>
  <c r="AH487" i="7"/>
  <c r="AH495" i="7"/>
  <c r="AH503" i="7"/>
  <c r="AH440" i="7"/>
  <c r="AH448" i="7"/>
  <c r="AH456" i="7"/>
  <c r="AH464" i="7"/>
  <c r="AH472" i="7"/>
  <c r="AH480" i="7"/>
  <c r="AH488" i="7"/>
  <c r="AH496" i="7"/>
  <c r="AH504" i="7"/>
  <c r="AH441" i="7"/>
  <c r="AH449" i="7"/>
  <c r="AH457" i="7"/>
  <c r="AH465" i="7"/>
  <c r="AH473" i="7"/>
  <c r="AH481" i="7"/>
  <c r="AH489" i="7"/>
  <c r="AH497" i="7"/>
  <c r="AH505" i="7"/>
  <c r="AH271" i="7"/>
  <c r="AH430" i="7"/>
  <c r="AH366" i="7"/>
  <c r="AH302" i="7"/>
  <c r="AH238" i="7"/>
  <c r="AH389" i="7"/>
  <c r="AH325" i="7"/>
  <c r="AH261" i="7"/>
  <c r="AH412" i="7"/>
  <c r="AH348" i="7"/>
  <c r="AH284" i="7"/>
  <c r="AH435" i="7"/>
  <c r="AH371" i="7"/>
  <c r="AH307" i="7"/>
  <c r="AH243" i="7"/>
  <c r="AH394" i="7"/>
  <c r="AH330" i="7"/>
  <c r="AH266" i="7"/>
  <c r="AH417" i="7"/>
  <c r="AH353" i="7"/>
  <c r="AH289" i="7"/>
  <c r="AH225" i="7"/>
  <c r="AH376" i="7"/>
  <c r="AH312" i="7"/>
  <c r="AH248" i="7"/>
  <c r="AH391" i="7"/>
  <c r="AH327" i="7"/>
  <c r="AH263" i="7"/>
  <c r="AH414" i="7"/>
  <c r="AH373" i="7"/>
  <c r="AH332" i="7"/>
  <c r="AH291" i="7"/>
  <c r="AH378" i="7"/>
  <c r="AH401" i="7"/>
  <c r="AH273" i="7"/>
  <c r="AH311" i="7"/>
  <c r="AH422" i="7"/>
  <c r="AH358" i="7"/>
  <c r="AH294" i="7"/>
  <c r="AH230" i="7"/>
  <c r="AH381" i="7"/>
  <c r="AH317" i="7"/>
  <c r="AH253" i="7"/>
  <c r="AH404" i="7"/>
  <c r="AH340" i="7"/>
  <c r="AH276" i="7"/>
  <c r="AH427" i="7"/>
  <c r="AH363" i="7"/>
  <c r="AH299" i="7"/>
  <c r="AH235" i="7"/>
  <c r="AH386" i="7"/>
  <c r="AH322" i="7"/>
  <c r="AH258" i="7"/>
  <c r="AH409" i="7"/>
  <c r="AH345" i="7"/>
  <c r="AH281" i="7"/>
  <c r="AH432" i="7"/>
  <c r="AH368" i="7"/>
  <c r="AH304" i="7"/>
  <c r="AH240" i="7"/>
  <c r="AH383" i="7"/>
  <c r="AH319" i="7"/>
  <c r="AH255" i="7"/>
  <c r="AH309" i="7"/>
  <c r="AH268" i="7"/>
  <c r="AH314" i="7"/>
  <c r="AH337" i="7"/>
  <c r="AH296" i="7"/>
  <c r="AH375" i="7"/>
  <c r="AH247" i="7"/>
  <c r="AH406" i="7"/>
  <c r="AH342" i="7"/>
  <c r="AH278" i="7"/>
  <c r="AH429" i="7"/>
  <c r="AH365" i="7"/>
  <c r="AH301" i="7"/>
  <c r="AH237" i="7"/>
  <c r="AH388" i="7"/>
  <c r="AH324" i="7"/>
  <c r="AH260" i="7"/>
  <c r="AH411" i="7"/>
  <c r="AH347" i="7"/>
  <c r="AH283" i="7"/>
  <c r="AH434" i="7"/>
  <c r="AH370" i="7"/>
  <c r="AH306" i="7"/>
  <c r="AH242" i="7"/>
  <c r="AH393" i="7"/>
  <c r="AH329" i="7"/>
  <c r="AH265" i="7"/>
  <c r="AH416" i="7"/>
  <c r="AH352" i="7"/>
  <c r="AH288" i="7"/>
  <c r="AH431" i="7"/>
  <c r="AH367" i="7"/>
  <c r="AH303" i="7"/>
  <c r="AH239" i="7"/>
  <c r="AH437" i="7"/>
  <c r="AH419" i="7"/>
  <c r="AH398" i="7"/>
  <c r="AH334" i="7"/>
  <c r="AH270" i="7"/>
  <c r="AH421" i="7"/>
  <c r="AH357" i="7"/>
  <c r="AH293" i="7"/>
  <c r="AH229" i="7"/>
  <c r="AH380" i="7"/>
  <c r="AH316" i="7"/>
  <c r="AH252" i="7"/>
  <c r="AH403" i="7"/>
  <c r="AH339" i="7"/>
  <c r="AH275" i="7"/>
  <c r="AH426" i="7"/>
  <c r="AH362" i="7"/>
  <c r="AH298" i="7"/>
  <c r="AH234" i="7"/>
  <c r="AH385" i="7"/>
  <c r="AH321" i="7"/>
  <c r="AH257" i="7"/>
  <c r="AH408" i="7"/>
  <c r="AH344" i="7"/>
  <c r="AH280" i="7"/>
  <c r="AH423" i="7"/>
  <c r="AH359" i="7"/>
  <c r="AH295" i="7"/>
  <c r="AH231" i="7"/>
  <c r="AH232" i="7"/>
  <c r="AH390" i="7"/>
  <c r="AH326" i="7"/>
  <c r="AH262" i="7"/>
  <c r="AH413" i="7"/>
  <c r="AH349" i="7"/>
  <c r="AH285" i="7"/>
  <c r="AH436" i="7"/>
  <c r="AH372" i="7"/>
  <c r="AH308" i="7"/>
  <c r="AH244" i="7"/>
  <c r="AH395" i="7"/>
  <c r="AH331" i="7"/>
  <c r="AH267" i="7"/>
  <c r="AH418" i="7"/>
  <c r="AH354" i="7"/>
  <c r="AH290" i="7"/>
  <c r="AH226" i="7"/>
  <c r="AH377" i="7"/>
  <c r="AH313" i="7"/>
  <c r="AH249" i="7"/>
  <c r="AH400" i="7"/>
  <c r="AH336" i="7"/>
  <c r="AH272" i="7"/>
  <c r="AH415" i="7"/>
  <c r="AH351" i="7"/>
  <c r="AH287" i="7"/>
  <c r="AH350" i="7"/>
  <c r="AH245" i="7"/>
  <c r="AH355" i="7"/>
  <c r="AH250" i="7"/>
  <c r="AH424" i="7"/>
  <c r="W71" i="7"/>
  <c r="X74" i="7" s="1"/>
  <c r="AH382" i="7"/>
  <c r="AH318" i="7"/>
  <c r="AH254" i="7"/>
  <c r="AH405" i="7"/>
  <c r="AH341" i="7"/>
  <c r="AH277" i="7"/>
  <c r="AH428" i="7"/>
  <c r="AH364" i="7"/>
  <c r="AH300" i="7"/>
  <c r="AH236" i="7"/>
  <c r="AH387" i="7"/>
  <c r="AH323" i="7"/>
  <c r="AH259" i="7"/>
  <c r="AH410" i="7"/>
  <c r="AH346" i="7"/>
  <c r="AH282" i="7"/>
  <c r="AH433" i="7"/>
  <c r="AH369" i="7"/>
  <c r="AH305" i="7"/>
  <c r="AH241" i="7"/>
  <c r="AH392" i="7"/>
  <c r="AH328" i="7"/>
  <c r="AH264" i="7"/>
  <c r="AH407" i="7"/>
  <c r="AH343" i="7"/>
  <c r="AH279" i="7"/>
  <c r="AH286" i="7"/>
  <c r="AH396" i="7"/>
  <c r="AH227" i="7"/>
  <c r="AH360" i="7"/>
  <c r="AH374" i="7"/>
  <c r="AH310" i="7"/>
  <c r="AH246" i="7"/>
  <c r="AH397" i="7"/>
  <c r="AH333" i="7"/>
  <c r="AH269" i="7"/>
  <c r="AH420" i="7"/>
  <c r="AH356" i="7"/>
  <c r="AH292" i="7"/>
  <c r="AH228" i="7"/>
  <c r="AH379" i="7"/>
  <c r="AH315" i="7"/>
  <c r="AH251" i="7"/>
  <c r="AH402" i="7"/>
  <c r="AH338" i="7"/>
  <c r="AH274" i="7"/>
  <c r="AH425" i="7"/>
  <c r="AH361" i="7"/>
  <c r="AH297" i="7"/>
  <c r="AH233" i="7"/>
  <c r="AH384" i="7"/>
  <c r="AH320" i="7"/>
  <c r="AH256" i="7"/>
  <c r="AH399" i="7"/>
  <c r="AH335" i="7"/>
  <c r="R219" i="7"/>
  <c r="W72" i="7"/>
  <c r="W44" i="7"/>
  <c r="AC52" i="7"/>
  <c r="W52" i="7"/>
  <c r="W61" i="7"/>
  <c r="AC61" i="7"/>
  <c r="S182" i="7"/>
  <c r="R182" i="7"/>
  <c r="AC48" i="7"/>
  <c r="S186" i="7"/>
  <c r="R186" i="7"/>
  <c r="S203" i="7"/>
  <c r="R203" i="7"/>
  <c r="S165" i="7"/>
  <c r="R165" i="7"/>
  <c r="S190" i="7"/>
  <c r="R190" i="7"/>
  <c r="S175" i="7"/>
  <c r="R175" i="7"/>
  <c r="S166" i="7"/>
  <c r="R166" i="7"/>
  <c r="S192" i="7"/>
  <c r="R192" i="7"/>
  <c r="AC56" i="7"/>
  <c r="S194" i="7"/>
  <c r="R194" i="7"/>
  <c r="S211" i="7"/>
  <c r="R211" i="7"/>
  <c r="S164" i="7"/>
  <c r="R164" i="7"/>
  <c r="S173" i="7"/>
  <c r="R173" i="7"/>
  <c r="S198" i="7"/>
  <c r="R198" i="7"/>
  <c r="S193" i="7"/>
  <c r="R193" i="7"/>
  <c r="S179" i="7"/>
  <c r="R179" i="7"/>
  <c r="S184" i="7"/>
  <c r="R184" i="7"/>
  <c r="S215" i="7"/>
  <c r="R215" i="7"/>
  <c r="S178" i="7"/>
  <c r="R178" i="7"/>
  <c r="S217" i="7"/>
  <c r="R217" i="7"/>
  <c r="AC60" i="7"/>
  <c r="S169" i="7"/>
  <c r="R169" i="7"/>
  <c r="S202" i="7"/>
  <c r="R202" i="7"/>
  <c r="S172" i="7"/>
  <c r="R172" i="7"/>
  <c r="S181" i="7"/>
  <c r="R181" i="7"/>
  <c r="S206" i="7"/>
  <c r="R206" i="7"/>
  <c r="S191" i="7"/>
  <c r="R191" i="7"/>
  <c r="S167" i="7"/>
  <c r="R167" i="7"/>
  <c r="S199" i="7"/>
  <c r="R199" i="7"/>
  <c r="S196" i="7"/>
  <c r="R196" i="7"/>
  <c r="S205" i="7"/>
  <c r="R205" i="7"/>
  <c r="S207" i="7"/>
  <c r="R207" i="7"/>
  <c r="S183" i="7"/>
  <c r="R183" i="7"/>
  <c r="S201" i="7"/>
  <c r="R201" i="7"/>
  <c r="S170" i="7"/>
  <c r="R170" i="7"/>
  <c r="S187" i="7"/>
  <c r="R187" i="7"/>
  <c r="S204" i="7"/>
  <c r="R204" i="7"/>
  <c r="S213" i="7"/>
  <c r="R213" i="7"/>
  <c r="S174" i="7"/>
  <c r="R174" i="7"/>
  <c r="S216" i="7"/>
  <c r="R216" i="7"/>
  <c r="AC40" i="7"/>
  <c r="S209" i="7"/>
  <c r="R209" i="7"/>
  <c r="S195" i="7"/>
  <c r="R195" i="7"/>
  <c r="S212" i="7"/>
  <c r="R212" i="7"/>
  <c r="S200" i="7"/>
  <c r="R200" i="7"/>
  <c r="AC29" i="7"/>
  <c r="S177" i="7"/>
  <c r="R177" i="7"/>
  <c r="S210" i="7"/>
  <c r="R210" i="7"/>
  <c r="S180" i="7"/>
  <c r="R180" i="7"/>
  <c r="S189" i="7"/>
  <c r="R189" i="7"/>
  <c r="S214" i="7"/>
  <c r="R214" i="7"/>
  <c r="S208" i="7"/>
  <c r="R208" i="7"/>
  <c r="S168" i="7"/>
  <c r="R168" i="7"/>
  <c r="AC43" i="7"/>
  <c r="S185" i="7"/>
  <c r="R185" i="7"/>
  <c r="S218" i="7"/>
  <c r="R218" i="7"/>
  <c r="S171" i="7"/>
  <c r="R171" i="7"/>
  <c r="S188" i="7"/>
  <c r="R188" i="7"/>
  <c r="S197" i="7"/>
  <c r="R197" i="7"/>
  <c r="S176" i="7"/>
  <c r="R176" i="7"/>
  <c r="AC18" i="7"/>
  <c r="AC28" i="7"/>
  <c r="AC58" i="7"/>
  <c r="AC27" i="7"/>
  <c r="AC22" i="7"/>
  <c r="AC68" i="7"/>
  <c r="AC35" i="7"/>
  <c r="V26" i="7"/>
  <c r="R163" i="7"/>
  <c r="V46" i="7"/>
  <c r="AC64" i="7"/>
  <c r="AC38" i="7"/>
  <c r="AC51" i="7"/>
  <c r="AC66" i="7"/>
  <c r="V36" i="7"/>
  <c r="V49" i="7"/>
  <c r="S163" i="7"/>
  <c r="AC41" i="7"/>
  <c r="V37" i="7"/>
  <c r="AC30" i="7"/>
  <c r="V40" i="7"/>
  <c r="V41" i="7"/>
  <c r="AC69" i="7"/>
  <c r="AC31" i="7"/>
  <c r="AC49" i="7"/>
  <c r="V54" i="7"/>
  <c r="AC59" i="7"/>
  <c r="AC39" i="7"/>
  <c r="AC57" i="7"/>
  <c r="AI33" i="7"/>
  <c r="AC33" i="7"/>
  <c r="AC23" i="7"/>
  <c r="AC72" i="7"/>
  <c r="AC46" i="7"/>
  <c r="AC63" i="7"/>
  <c r="AC20" i="7"/>
  <c r="AC21" i="7"/>
  <c r="AC67" i="7"/>
  <c r="V42" i="7"/>
  <c r="AC47" i="7"/>
  <c r="AC65" i="7"/>
  <c r="AC26" i="7"/>
  <c r="V31" i="7"/>
  <c r="V68" i="7"/>
  <c r="AI54" i="7"/>
  <c r="AC54" i="7"/>
  <c r="AC71" i="7"/>
  <c r="AC62" i="7"/>
  <c r="AC45" i="7"/>
  <c r="AC55" i="7"/>
  <c r="AC34" i="7"/>
  <c r="V39" i="7"/>
  <c r="AC24" i="7"/>
  <c r="AC70" i="7"/>
  <c r="AC36" i="7"/>
  <c r="AC53" i="7"/>
  <c r="AC37" i="7"/>
  <c r="AC19" i="7"/>
  <c r="AC42" i="7"/>
  <c r="AC32" i="7"/>
  <c r="V66" i="7"/>
  <c r="AC44" i="7"/>
  <c r="AC25" i="7"/>
  <c r="AC50" i="7"/>
  <c r="V38" i="7"/>
  <c r="V34" i="7"/>
  <c r="V64" i="7"/>
  <c r="V27" i="7"/>
  <c r="V33" i="7"/>
  <c r="V62" i="7"/>
  <c r="V48" i="7"/>
  <c r="U42" i="7"/>
  <c r="V45" i="7"/>
  <c r="V57" i="7"/>
  <c r="U33" i="7"/>
  <c r="U41" i="7"/>
  <c r="AI36" i="7"/>
  <c r="V72" i="7"/>
  <c r="V58" i="7"/>
  <c r="V35" i="7"/>
  <c r="V61" i="7"/>
  <c r="V65" i="7"/>
  <c r="V67" i="7"/>
  <c r="V71" i="7"/>
  <c r="V43" i="7"/>
  <c r="U19" i="7"/>
  <c r="V47" i="7"/>
  <c r="V29" i="7"/>
  <c r="V25" i="7"/>
  <c r="V56" i="7"/>
  <c r="U49" i="7"/>
  <c r="V52" i="7"/>
  <c r="V53" i="7"/>
  <c r="V30" i="7"/>
  <c r="V55" i="7"/>
  <c r="V44" i="7"/>
  <c r="V51" i="7"/>
  <c r="V63" i="7"/>
  <c r="V69" i="7"/>
  <c r="U29" i="7"/>
  <c r="V32" i="7"/>
  <c r="U25" i="7"/>
  <c r="V28" i="7"/>
  <c r="V50" i="7"/>
  <c r="V60" i="7"/>
  <c r="V59" i="7"/>
  <c r="AI41" i="7"/>
  <c r="U18" i="7"/>
  <c r="AI32" i="7"/>
  <c r="AI35" i="7"/>
  <c r="U67" i="7"/>
  <c r="AI60" i="7"/>
  <c r="AI50" i="7"/>
  <c r="AI24" i="7"/>
  <c r="U56" i="7"/>
  <c r="AI49" i="7"/>
  <c r="AI58" i="7"/>
  <c r="AI40" i="7"/>
  <c r="AI52" i="7"/>
  <c r="AI55" i="7"/>
  <c r="AI66" i="7"/>
  <c r="AI29" i="7"/>
  <c r="AI38" i="7"/>
  <c r="R96" i="7"/>
  <c r="AI72" i="7"/>
  <c r="AI46" i="7"/>
  <c r="AI43" i="7"/>
  <c r="U68" i="7"/>
  <c r="AI71" i="7"/>
  <c r="AI62" i="7"/>
  <c r="AH2" i="7"/>
  <c r="AH3" i="7"/>
  <c r="AH11" i="7"/>
  <c r="AH19" i="7"/>
  <c r="AH27" i="7"/>
  <c r="AH35" i="7"/>
  <c r="AH43" i="7"/>
  <c r="AH51" i="7"/>
  <c r="AH59" i="7"/>
  <c r="AH67" i="7"/>
  <c r="AI44" i="7"/>
  <c r="AH50" i="7"/>
  <c r="AH4" i="7"/>
  <c r="AH12" i="7"/>
  <c r="AH20" i="7"/>
  <c r="AH28" i="7"/>
  <c r="AH36" i="7"/>
  <c r="AH44" i="7"/>
  <c r="AH52" i="7"/>
  <c r="AH60" i="7"/>
  <c r="AH68" i="7"/>
  <c r="AH5" i="7"/>
  <c r="AH13" i="7"/>
  <c r="AH21" i="7"/>
  <c r="AH29" i="7"/>
  <c r="AH37" i="7"/>
  <c r="AH45" i="7"/>
  <c r="AH53" i="7"/>
  <c r="AH61" i="7"/>
  <c r="AH69" i="7"/>
  <c r="AH66" i="7"/>
  <c r="AH6" i="7"/>
  <c r="AH14" i="7"/>
  <c r="AH22" i="7"/>
  <c r="AH30" i="7"/>
  <c r="AH38" i="7"/>
  <c r="AH46" i="7"/>
  <c r="AH54" i="7"/>
  <c r="AH62" i="7"/>
  <c r="AH70" i="7"/>
  <c r="AH33" i="7"/>
  <c r="AH49" i="7"/>
  <c r="AH65" i="7"/>
  <c r="AH10" i="7"/>
  <c r="AH18" i="7"/>
  <c r="AH34" i="7"/>
  <c r="AH58" i="7"/>
  <c r="AH7" i="7"/>
  <c r="AH15" i="7"/>
  <c r="AH23" i="7"/>
  <c r="AH31" i="7"/>
  <c r="AH39" i="7"/>
  <c r="AH47" i="7"/>
  <c r="AH55" i="7"/>
  <c r="AH63" i="7"/>
  <c r="AH71" i="7"/>
  <c r="AH9" i="7"/>
  <c r="AH25" i="7"/>
  <c r="AH57" i="7"/>
  <c r="AH8" i="7"/>
  <c r="AH16" i="7"/>
  <c r="AH24" i="7"/>
  <c r="AH32" i="7"/>
  <c r="AH40" i="7"/>
  <c r="AH48" i="7"/>
  <c r="AH56" i="7"/>
  <c r="AH64" i="7"/>
  <c r="AH72" i="7"/>
  <c r="AH17" i="7"/>
  <c r="AH41" i="7"/>
  <c r="AH26" i="7"/>
  <c r="AH42" i="7"/>
  <c r="AI69" i="7"/>
  <c r="AI51" i="7"/>
  <c r="AI57" i="7"/>
  <c r="AI70" i="7"/>
  <c r="AI45" i="7"/>
  <c r="AI37" i="7"/>
  <c r="AI59" i="7"/>
  <c r="AI65" i="7"/>
  <c r="AI63" i="7"/>
  <c r="AI53" i="7"/>
  <c r="AI67" i="7"/>
  <c r="U30" i="7"/>
  <c r="AB52" i="7"/>
  <c r="U58" i="7"/>
  <c r="AI31" i="7"/>
  <c r="AI26" i="7"/>
  <c r="AB67" i="7"/>
  <c r="AI64" i="7"/>
  <c r="U35" i="7"/>
  <c r="AI48" i="7"/>
  <c r="U32" i="7"/>
  <c r="AI68" i="7"/>
  <c r="AI39" i="7"/>
  <c r="AI25" i="7"/>
  <c r="AI34" i="7"/>
  <c r="X128" i="7"/>
  <c r="AI56" i="7"/>
  <c r="AI30" i="7"/>
  <c r="AI28" i="7"/>
  <c r="AI61" i="7"/>
  <c r="AI27" i="7"/>
  <c r="AI47" i="7"/>
  <c r="AI42" i="7"/>
  <c r="R78" i="7"/>
  <c r="S78" i="7"/>
  <c r="S108" i="7"/>
  <c r="R108" i="7"/>
  <c r="R53" i="7"/>
  <c r="S53" i="7"/>
  <c r="R104" i="7"/>
  <c r="S104" i="7"/>
  <c r="R113" i="7"/>
  <c r="S120" i="7"/>
  <c r="S113" i="7"/>
  <c r="R150" i="7"/>
  <c r="S150" i="7"/>
  <c r="R153" i="7"/>
  <c r="S153" i="7"/>
  <c r="R160" i="7"/>
  <c r="S160" i="7"/>
  <c r="R107" i="7"/>
  <c r="S107" i="7"/>
  <c r="R59" i="7"/>
  <c r="S59" i="7"/>
  <c r="U55" i="7"/>
  <c r="R29" i="7"/>
  <c r="S29" i="7"/>
  <c r="S148" i="7"/>
  <c r="R148" i="7"/>
  <c r="S149" i="7"/>
  <c r="R149" i="7"/>
  <c r="R158" i="7"/>
  <c r="S158" i="7"/>
  <c r="S39" i="7"/>
  <c r="R39" i="7"/>
  <c r="R161" i="7"/>
  <c r="S161" i="7"/>
  <c r="S72" i="7"/>
  <c r="R72" i="7"/>
  <c r="R81" i="7"/>
  <c r="S81" i="7"/>
  <c r="R87" i="7"/>
  <c r="S87" i="7"/>
  <c r="R115" i="7"/>
  <c r="S115" i="7"/>
  <c r="S132" i="7"/>
  <c r="R132" i="7"/>
  <c r="AB45" i="7"/>
  <c r="AB26" i="7"/>
  <c r="R122" i="7"/>
  <c r="S122" i="7"/>
  <c r="R66" i="7"/>
  <c r="S66" i="7"/>
  <c r="S93" i="7"/>
  <c r="R93" i="7"/>
  <c r="R126" i="7"/>
  <c r="S126" i="7"/>
  <c r="R27" i="7"/>
  <c r="S27" i="7"/>
  <c r="R57" i="7"/>
  <c r="S57" i="7"/>
  <c r="S136" i="7"/>
  <c r="R136" i="7"/>
  <c r="R145" i="7"/>
  <c r="S145" i="7"/>
  <c r="S26" i="7"/>
  <c r="R26" i="7"/>
  <c r="R110" i="7"/>
  <c r="S110" i="7"/>
  <c r="R62" i="7"/>
  <c r="S62" i="7"/>
  <c r="R70" i="7"/>
  <c r="S70" i="7"/>
  <c r="S23" i="7"/>
  <c r="R23" i="7"/>
  <c r="R38" i="7"/>
  <c r="S38" i="7"/>
  <c r="R80" i="7"/>
  <c r="S80" i="7"/>
  <c r="R106" i="7"/>
  <c r="S106" i="7"/>
  <c r="R112" i="7"/>
  <c r="S112" i="7"/>
  <c r="R68" i="7"/>
  <c r="S68" i="7"/>
  <c r="S31" i="7"/>
  <c r="R31" i="7"/>
  <c r="AB29" i="7"/>
  <c r="R18" i="7"/>
  <c r="S58" i="7"/>
  <c r="R58" i="7"/>
  <c r="R37" i="7"/>
  <c r="S37" i="7"/>
  <c r="U69" i="7"/>
  <c r="S157" i="7"/>
  <c r="R157" i="7"/>
  <c r="S47" i="7"/>
  <c r="R47" i="7"/>
  <c r="R52" i="7"/>
  <c r="S52" i="7"/>
  <c r="R152" i="7"/>
  <c r="S152" i="7"/>
  <c r="R155" i="7"/>
  <c r="S155" i="7"/>
  <c r="S84" i="7"/>
  <c r="R84" i="7"/>
  <c r="R123" i="7"/>
  <c r="S123" i="7"/>
  <c r="S140" i="7"/>
  <c r="R140" i="7"/>
  <c r="AB61" i="7"/>
  <c r="AB34" i="7"/>
  <c r="R130" i="7"/>
  <c r="S130" i="7"/>
  <c r="R103" i="7"/>
  <c r="S103" i="7"/>
  <c r="S125" i="7"/>
  <c r="R125" i="7"/>
  <c r="R154" i="7"/>
  <c r="S154" i="7"/>
  <c r="R50" i="7"/>
  <c r="S50" i="7"/>
  <c r="S24" i="7"/>
  <c r="R24" i="7"/>
  <c r="R33" i="7"/>
  <c r="S33" i="7"/>
  <c r="S144" i="7"/>
  <c r="R144" i="7"/>
  <c r="R54" i="7"/>
  <c r="S54" i="7"/>
  <c r="R43" i="7"/>
  <c r="S43" i="7"/>
  <c r="R86" i="7"/>
  <c r="S86" i="7"/>
  <c r="R99" i="7"/>
  <c r="S99" i="7"/>
  <c r="R19" i="7"/>
  <c r="S117" i="7"/>
  <c r="R117" i="7"/>
  <c r="S64" i="7"/>
  <c r="R64" i="7"/>
  <c r="R121" i="7"/>
  <c r="S121" i="7"/>
  <c r="S85" i="7"/>
  <c r="R85" i="7"/>
  <c r="S79" i="7"/>
  <c r="R79" i="7"/>
  <c r="S124" i="7"/>
  <c r="R124" i="7"/>
  <c r="R69" i="7"/>
  <c r="S69" i="7"/>
  <c r="R114" i="7"/>
  <c r="S114" i="7"/>
  <c r="U27" i="7"/>
  <c r="R94" i="7"/>
  <c r="S94" i="7"/>
  <c r="S127" i="7"/>
  <c r="R127" i="7"/>
  <c r="R65" i="7"/>
  <c r="S65" i="7"/>
  <c r="R128" i="7"/>
  <c r="S128" i="7"/>
  <c r="R129" i="7"/>
  <c r="S129" i="7"/>
  <c r="X122" i="7"/>
  <c r="R45" i="7"/>
  <c r="S45" i="7"/>
  <c r="R60" i="7"/>
  <c r="S60" i="7"/>
  <c r="S55" i="7"/>
  <c r="R55" i="7"/>
  <c r="R82" i="7"/>
  <c r="S82" i="7"/>
  <c r="R89" i="7"/>
  <c r="S96" i="7"/>
  <c r="S89" i="7"/>
  <c r="R131" i="7"/>
  <c r="S131" i="7"/>
  <c r="R147" i="7"/>
  <c r="S147" i="7"/>
  <c r="AB42" i="7"/>
  <c r="R21" i="7"/>
  <c r="R138" i="7"/>
  <c r="S138" i="7"/>
  <c r="R35" i="7"/>
  <c r="S35" i="7"/>
  <c r="R135" i="7"/>
  <c r="S135" i="7"/>
  <c r="R102" i="7"/>
  <c r="S102" i="7"/>
  <c r="S143" i="7"/>
  <c r="R143" i="7"/>
  <c r="R67" i="7"/>
  <c r="S67" i="7"/>
  <c r="S32" i="7"/>
  <c r="R32" i="7"/>
  <c r="R25" i="7"/>
  <c r="S25" i="7"/>
  <c r="R41" i="7"/>
  <c r="S41" i="7"/>
  <c r="R44" i="7"/>
  <c r="S44" i="7"/>
  <c r="R22" i="7"/>
  <c r="S116" i="7"/>
  <c r="R116" i="7"/>
  <c r="R61" i="7"/>
  <c r="S61" i="7"/>
  <c r="S63" i="7"/>
  <c r="R63" i="7"/>
  <c r="R90" i="7"/>
  <c r="S90" i="7"/>
  <c r="R139" i="7"/>
  <c r="S139" i="7"/>
  <c r="R28" i="7"/>
  <c r="S28" i="7"/>
  <c r="R146" i="7"/>
  <c r="S146" i="7"/>
  <c r="R49" i="7"/>
  <c r="S49" i="7"/>
  <c r="R134" i="7"/>
  <c r="S134" i="7"/>
  <c r="R34" i="7"/>
  <c r="S34" i="7"/>
  <c r="S101" i="7"/>
  <c r="R101" i="7"/>
  <c r="R142" i="7"/>
  <c r="S142" i="7"/>
  <c r="R151" i="7"/>
  <c r="S151" i="7"/>
  <c r="R162" i="7"/>
  <c r="S162" i="7"/>
  <c r="S111" i="7"/>
  <c r="R111" i="7"/>
  <c r="S40" i="7"/>
  <c r="R40" i="7"/>
  <c r="R98" i="7"/>
  <c r="S98" i="7"/>
  <c r="R118" i="7"/>
  <c r="S118" i="7"/>
  <c r="S159" i="7"/>
  <c r="R159" i="7"/>
  <c r="S56" i="7"/>
  <c r="R56" i="7"/>
  <c r="S95" i="7"/>
  <c r="R95" i="7"/>
  <c r="R20" i="7"/>
  <c r="R30" i="7"/>
  <c r="S30" i="7"/>
  <c r="R46" i="7"/>
  <c r="S46" i="7"/>
  <c r="R88" i="7"/>
  <c r="S88" i="7"/>
  <c r="S71" i="7"/>
  <c r="R71" i="7"/>
  <c r="R83" i="7"/>
  <c r="S83" i="7"/>
  <c r="S100" i="7"/>
  <c r="R100" i="7"/>
  <c r="R36" i="7"/>
  <c r="S36" i="7"/>
  <c r="R91" i="7"/>
  <c r="S91" i="7"/>
  <c r="S42" i="7"/>
  <c r="R42" i="7"/>
  <c r="R119" i="7"/>
  <c r="S119" i="7"/>
  <c r="S141" i="7"/>
  <c r="R141" i="7"/>
  <c r="R51" i="7"/>
  <c r="S51" i="7"/>
  <c r="S156" i="7"/>
  <c r="R156" i="7"/>
  <c r="S133" i="7"/>
  <c r="R133" i="7"/>
  <c r="S48" i="7"/>
  <c r="R48" i="7"/>
  <c r="R17" i="7"/>
  <c r="S92" i="7"/>
  <c r="R92" i="7"/>
  <c r="R97" i="7"/>
  <c r="S97" i="7"/>
  <c r="R105" i="7"/>
  <c r="S105" i="7"/>
  <c r="R137" i="7"/>
  <c r="S137" i="7"/>
  <c r="S109" i="7"/>
  <c r="R109" i="7"/>
  <c r="R120" i="7"/>
  <c r="AB50" i="7"/>
  <c r="AB58" i="7"/>
  <c r="U24" i="7"/>
  <c r="U34" i="7"/>
  <c r="U31" i="7"/>
  <c r="U43" i="7"/>
  <c r="U46" i="7"/>
  <c r="U36" i="7"/>
  <c r="U50" i="7"/>
  <c r="U26" i="7"/>
  <c r="U64" i="7"/>
  <c r="U20" i="7"/>
  <c r="U57" i="7"/>
  <c r="U54" i="7"/>
  <c r="AB43" i="7"/>
  <c r="AB53" i="7"/>
  <c r="U23" i="7"/>
  <c r="U39" i="7"/>
  <c r="U28" i="7"/>
  <c r="U22" i="7"/>
  <c r="U38" i="7"/>
  <c r="U53" i="7"/>
  <c r="AB37" i="7"/>
  <c r="AB55" i="7"/>
  <c r="U21" i="7"/>
  <c r="U17" i="7"/>
  <c r="AB20" i="7"/>
  <c r="AB69" i="7"/>
  <c r="AB23" i="7"/>
  <c r="X108" i="7"/>
  <c r="AB36" i="7"/>
  <c r="AB39" i="7"/>
  <c r="X131" i="7"/>
  <c r="U52" i="7"/>
  <c r="U62" i="7"/>
  <c r="AB44" i="7"/>
  <c r="AB21" i="7"/>
  <c r="AB47" i="7"/>
  <c r="U44" i="7"/>
  <c r="AB59" i="7"/>
  <c r="AB32" i="7"/>
  <c r="AB70" i="7"/>
  <c r="AB65" i="7"/>
  <c r="AB66" i="7"/>
  <c r="AB40" i="7"/>
  <c r="U66" i="7"/>
  <c r="AB48" i="7"/>
  <c r="AB22" i="7"/>
  <c r="X104" i="7"/>
  <c r="X119" i="7"/>
  <c r="AB56" i="7"/>
  <c r="AB30" i="7"/>
  <c r="U40" i="7"/>
  <c r="AB25" i="7"/>
  <c r="X125" i="7"/>
  <c r="AB64" i="7"/>
  <c r="AB38" i="7"/>
  <c r="U45" i="7"/>
  <c r="AB27" i="7"/>
  <c r="AB33" i="7"/>
  <c r="X133" i="7"/>
  <c r="AB72" i="7"/>
  <c r="AB46" i="7"/>
  <c r="AB63" i="7"/>
  <c r="AB68" i="7"/>
  <c r="AB35" i="7"/>
  <c r="AB41" i="7"/>
  <c r="X98" i="7"/>
  <c r="AB54" i="7"/>
  <c r="AB71" i="7"/>
  <c r="AB28" i="7"/>
  <c r="AB49" i="7"/>
  <c r="AB24" i="7"/>
  <c r="AB62" i="7"/>
  <c r="AB60" i="7"/>
  <c r="AB51" i="7"/>
  <c r="AB31" i="7"/>
  <c r="AB57" i="7"/>
  <c r="U63" i="7"/>
  <c r="U37" i="7"/>
  <c r="U65" i="7"/>
  <c r="U47" i="7"/>
  <c r="U48" i="7"/>
  <c r="U51" i="7"/>
  <c r="X76" i="7" l="1"/>
  <c r="X77" i="7"/>
  <c r="X113" i="7"/>
  <c r="X100" i="7"/>
  <c r="X110" i="7"/>
  <c r="X130" i="7"/>
  <c r="X101" i="7"/>
  <c r="X147" i="7"/>
  <c r="X102" i="7"/>
  <c r="X96" i="7"/>
  <c r="X59" i="7"/>
  <c r="X116" i="7"/>
  <c r="X127" i="7"/>
  <c r="X107" i="7"/>
  <c r="X103" i="7"/>
  <c r="X68" i="7"/>
  <c r="X99" i="7"/>
  <c r="X75" i="7"/>
  <c r="X143" i="7"/>
  <c r="X114" i="7"/>
  <c r="X109" i="7"/>
  <c r="X120" i="7"/>
  <c r="X138" i="7"/>
  <c r="X106" i="7"/>
  <c r="X111" i="7"/>
  <c r="X121" i="7"/>
  <c r="X129" i="7"/>
  <c r="X118" i="7"/>
  <c r="X142" i="7"/>
  <c r="X97" i="7"/>
  <c r="X145" i="7"/>
  <c r="X105" i="7"/>
  <c r="X132" i="7"/>
  <c r="X31" i="7"/>
  <c r="X146" i="7"/>
  <c r="X23" i="7"/>
  <c r="X70" i="7"/>
  <c r="X20" i="7"/>
  <c r="X47" i="7"/>
  <c r="X144" i="7"/>
  <c r="X54" i="7"/>
  <c r="X66" i="7"/>
  <c r="X30" i="7"/>
  <c r="X62" i="7"/>
  <c r="X46" i="7"/>
  <c r="X50" i="7"/>
  <c r="X22" i="7"/>
  <c r="X52" i="7"/>
  <c r="X48" i="7"/>
  <c r="X24" i="7"/>
  <c r="X21" i="7"/>
  <c r="X69" i="7"/>
  <c r="X67" i="7"/>
  <c r="X51" i="7"/>
  <c r="X28" i="7"/>
  <c r="X65" i="7"/>
  <c r="X56" i="7"/>
  <c r="X53" i="7"/>
  <c r="X27" i="7"/>
  <c r="X57" i="7"/>
  <c r="X29" i="7"/>
  <c r="X49" i="7"/>
  <c r="X55" i="7"/>
  <c r="X26" i="7"/>
  <c r="X44" i="7"/>
  <c r="X25" i="7"/>
  <c r="X43" i="7"/>
  <c r="X58" i="7"/>
  <c r="B1" i="6" l="1"/>
  <c r="AA90" i="7"/>
  <c r="AA91" i="7"/>
  <c r="AA92" i="7"/>
  <c r="H2" i="7"/>
  <c r="H149" i="7"/>
  <c r="H78" i="7"/>
  <c r="H3" i="7"/>
  <c r="H150" i="7"/>
  <c r="H79" i="7"/>
  <c r="H4" i="7"/>
  <c r="H151" i="7"/>
  <c r="H80" i="7"/>
  <c r="H5" i="7"/>
  <c r="H152" i="7"/>
  <c r="H81" i="7"/>
  <c r="H6" i="7"/>
  <c r="H153" i="7"/>
  <c r="H82" i="7"/>
  <c r="H7" i="7"/>
  <c r="H154" i="7"/>
  <c r="H83" i="7"/>
  <c r="H8" i="7"/>
  <c r="H155" i="7"/>
  <c r="H84" i="7"/>
  <c r="H9" i="7"/>
  <c r="H156" i="7"/>
  <c r="H85" i="7"/>
  <c r="H10" i="7"/>
  <c r="H157" i="7"/>
  <c r="H86" i="7"/>
  <c r="H11" i="7"/>
  <c r="H158" i="7"/>
  <c r="H87" i="7"/>
  <c r="H12" i="7"/>
  <c r="H159" i="7"/>
  <c r="H88" i="7"/>
  <c r="H13" i="7"/>
  <c r="H160" i="7"/>
  <c r="H89" i="7"/>
  <c r="H14" i="7"/>
  <c r="H161" i="7"/>
  <c r="H90" i="7"/>
  <c r="H15" i="7"/>
  <c r="H162" i="7"/>
  <c r="H91" i="7"/>
  <c r="H16" i="7"/>
  <c r="H163" i="7"/>
  <c r="H92" i="7"/>
  <c r="I14" i="7"/>
  <c r="I15" i="7"/>
  <c r="I16" i="7"/>
  <c r="G16" i="7"/>
  <c r="G163" i="7"/>
  <c r="M163" i="7" s="1"/>
  <c r="G92" i="7"/>
  <c r="J16" i="7"/>
  <c r="J163" i="7"/>
  <c r="J92" i="7"/>
  <c r="K16" i="7"/>
  <c r="K163" i="7"/>
  <c r="K92" i="7"/>
  <c r="L16" i="7"/>
  <c r="L163" i="7"/>
  <c r="L92" i="7"/>
  <c r="N16" i="7"/>
  <c r="N163" i="7"/>
  <c r="N92" i="7"/>
  <c r="O16" i="7"/>
  <c r="W16" i="7" s="1"/>
  <c r="T16" i="7"/>
  <c r="G15" i="7"/>
  <c r="G162" i="7"/>
  <c r="G91" i="7"/>
  <c r="J15" i="7"/>
  <c r="J162" i="7"/>
  <c r="J91" i="7"/>
  <c r="K15" i="7"/>
  <c r="K162" i="7"/>
  <c r="K91" i="7"/>
  <c r="L15" i="7"/>
  <c r="L162" i="7"/>
  <c r="L91" i="7"/>
  <c r="N15" i="7"/>
  <c r="N162" i="7"/>
  <c r="N91" i="7"/>
  <c r="O15" i="7"/>
  <c r="W15" i="7" s="1"/>
  <c r="Q15" i="7"/>
  <c r="T15" i="7"/>
  <c r="G14" i="7"/>
  <c r="G161" i="7"/>
  <c r="G90" i="7"/>
  <c r="J14" i="7"/>
  <c r="J161" i="7"/>
  <c r="J90" i="7"/>
  <c r="K14" i="7"/>
  <c r="K161" i="7"/>
  <c r="K90" i="7"/>
  <c r="L14" i="7"/>
  <c r="L161" i="7"/>
  <c r="L90" i="7"/>
  <c r="N14" i="7"/>
  <c r="N161" i="7"/>
  <c r="N90" i="7"/>
  <c r="O14" i="7"/>
  <c r="W14" i="7" s="1"/>
  <c r="Q14" i="7"/>
  <c r="T14" i="7"/>
  <c r="AD2" i="7"/>
  <c r="AD3" i="7"/>
  <c r="AD4" i="7"/>
  <c r="AD5" i="7"/>
  <c r="AD6" i="7"/>
  <c r="AD7" i="7"/>
  <c r="AD8" i="7"/>
  <c r="AE2" i="7"/>
  <c r="AE3" i="7"/>
  <c r="AE4" i="7"/>
  <c r="AE5" i="7"/>
  <c r="AE6" i="7"/>
  <c r="AE7" i="7"/>
  <c r="AE8" i="7"/>
  <c r="S2" i="7"/>
  <c r="Q3" i="7"/>
  <c r="Q4" i="7"/>
  <c r="Q5" i="7"/>
  <c r="Q6" i="7"/>
  <c r="Q7" i="7"/>
  <c r="Q8" i="7"/>
  <c r="Q9" i="7"/>
  <c r="Q10" i="7"/>
  <c r="Q11" i="7"/>
  <c r="Q12" i="7"/>
  <c r="Q13" i="7"/>
  <c r="T3" i="7"/>
  <c r="T4" i="7"/>
  <c r="T5" i="7"/>
  <c r="T6" i="7"/>
  <c r="T7" i="7"/>
  <c r="T8" i="7"/>
  <c r="T9" i="7"/>
  <c r="T10" i="7"/>
  <c r="T11" i="7"/>
  <c r="T12" i="7"/>
  <c r="T13" i="7"/>
  <c r="T2" i="7"/>
  <c r="C1" i="2"/>
  <c r="AJ5" i="2" s="1"/>
  <c r="B2" i="3"/>
  <c r="AA79" i="7"/>
  <c r="AA4" i="7"/>
  <c r="AA80" i="7"/>
  <c r="AA5" i="7"/>
  <c r="AA81" i="7"/>
  <c r="AA82" i="7"/>
  <c r="AA83" i="7"/>
  <c r="AA84" i="7"/>
  <c r="AA85" i="7"/>
  <c r="AA86" i="7"/>
  <c r="AA87" i="7"/>
  <c r="AA88" i="7"/>
  <c r="AA89" i="7"/>
  <c r="AA2" i="7"/>
  <c r="AA78" i="7"/>
  <c r="AA3" i="7"/>
  <c r="AB2" i="7"/>
  <c r="AB78" i="7"/>
  <c r="Z2" i="7"/>
  <c r="Z78" i="7"/>
  <c r="O2" i="7"/>
  <c r="O3" i="7"/>
  <c r="W3" i="7" s="1"/>
  <c r="O4" i="7"/>
  <c r="W4" i="7" s="1"/>
  <c r="O5" i="7"/>
  <c r="O6" i="7"/>
  <c r="W6" i="7" s="1"/>
  <c r="O7" i="7"/>
  <c r="W7" i="7" s="1"/>
  <c r="O8" i="7"/>
  <c r="W8" i="7" s="1"/>
  <c r="O9" i="7"/>
  <c r="W9" i="7" s="1"/>
  <c r="O10" i="7"/>
  <c r="W10" i="7" s="1"/>
  <c r="O11" i="7"/>
  <c r="O12" i="7"/>
  <c r="O13" i="7"/>
  <c r="W13" i="7" s="1"/>
  <c r="C24" i="5"/>
  <c r="C18" i="5"/>
  <c r="C11" i="5"/>
  <c r="C4" i="5"/>
  <c r="B3" i="5"/>
  <c r="D23" i="4"/>
  <c r="D17" i="4"/>
  <c r="D10" i="4"/>
  <c r="D3" i="4"/>
  <c r="C2" i="4"/>
  <c r="D5" i="4" s="1"/>
  <c r="D10" i="2"/>
  <c r="D16" i="2"/>
  <c r="D3" i="2"/>
  <c r="C23" i="3"/>
  <c r="C17" i="3"/>
  <c r="C10" i="3"/>
  <c r="C3" i="3"/>
  <c r="C5" i="3" s="1"/>
  <c r="AJ5" i="4" l="1"/>
  <c r="AJ6" i="4"/>
  <c r="C6" i="3"/>
  <c r="AC12" i="7"/>
  <c r="W12" i="7"/>
  <c r="AC5" i="7"/>
  <c r="W5" i="7"/>
  <c r="AC11" i="7"/>
  <c r="W11" i="7"/>
  <c r="AC2" i="7"/>
  <c r="W2" i="7"/>
  <c r="X2" i="7" s="1"/>
  <c r="AC15" i="7"/>
  <c r="AC4" i="7"/>
  <c r="AC8" i="7"/>
  <c r="R7" i="7"/>
  <c r="AC10" i="7"/>
  <c r="AC14" i="7"/>
  <c r="AC16" i="7"/>
  <c r="AC17" i="7"/>
  <c r="AC9" i="7"/>
  <c r="AC3" i="7"/>
  <c r="AI6" i="7"/>
  <c r="AC6" i="7"/>
  <c r="AC13" i="7"/>
  <c r="AC7" i="7"/>
  <c r="AI9" i="7"/>
  <c r="V13" i="7"/>
  <c r="V20" i="7"/>
  <c r="V10" i="7"/>
  <c r="V17" i="7"/>
  <c r="V15" i="7"/>
  <c r="V22" i="7"/>
  <c r="V9" i="7"/>
  <c r="V14" i="7"/>
  <c r="V21" i="7"/>
  <c r="V12" i="7"/>
  <c r="V19" i="7"/>
  <c r="U16" i="7"/>
  <c r="V16" i="7"/>
  <c r="V23" i="7"/>
  <c r="V11" i="7"/>
  <c r="V18" i="7"/>
  <c r="X38" i="7"/>
  <c r="X41" i="7"/>
  <c r="X39" i="7"/>
  <c r="X42" i="7"/>
  <c r="R3" i="7"/>
  <c r="AI13" i="7"/>
  <c r="AI20" i="7"/>
  <c r="AI12" i="7"/>
  <c r="AI19" i="7"/>
  <c r="R8" i="7"/>
  <c r="AI14" i="7"/>
  <c r="AI21" i="7"/>
  <c r="AI16" i="7"/>
  <c r="AI23" i="7"/>
  <c r="AI15" i="7"/>
  <c r="AI22" i="7"/>
  <c r="AI11" i="7"/>
  <c r="AI18" i="7"/>
  <c r="AI10" i="7"/>
  <c r="AI17" i="7"/>
  <c r="R5" i="7"/>
  <c r="R11" i="7"/>
  <c r="S11" i="7"/>
  <c r="S18" i="7"/>
  <c r="R14" i="7"/>
  <c r="S14" i="7"/>
  <c r="S21" i="7"/>
  <c r="S10" i="7"/>
  <c r="R10" i="7"/>
  <c r="S17" i="7"/>
  <c r="R9" i="7"/>
  <c r="S9" i="7"/>
  <c r="S16" i="7"/>
  <c r="R6" i="7"/>
  <c r="R13" i="7"/>
  <c r="S13" i="7"/>
  <c r="S20" i="7"/>
  <c r="S15" i="7"/>
  <c r="R15" i="7"/>
  <c r="S22" i="7"/>
  <c r="R16" i="7"/>
  <c r="R12" i="7"/>
  <c r="S12" i="7"/>
  <c r="S19" i="7"/>
  <c r="R4" i="7"/>
  <c r="S5" i="7"/>
  <c r="S8" i="7"/>
  <c r="S3" i="7"/>
  <c r="S7" i="7"/>
  <c r="S4" i="7"/>
  <c r="M162" i="7"/>
  <c r="M161" i="7"/>
  <c r="AB18" i="7"/>
  <c r="AB17" i="7"/>
  <c r="AB19" i="7"/>
  <c r="X71" i="7"/>
  <c r="X72" i="7"/>
  <c r="U70" i="7"/>
  <c r="U59" i="7"/>
  <c r="U71" i="7"/>
  <c r="U60" i="7"/>
  <c r="U72" i="7"/>
  <c r="U61" i="7"/>
  <c r="AH138" i="7"/>
  <c r="AH140" i="7"/>
  <c r="AH139" i="7"/>
  <c r="AH142" i="7"/>
  <c r="AH141" i="7"/>
  <c r="AH144" i="7"/>
  <c r="AH143" i="7"/>
  <c r="AH146" i="7"/>
  <c r="AH145" i="7"/>
  <c r="AH147" i="7"/>
  <c r="X148" i="7"/>
  <c r="AH148" i="7"/>
  <c r="AH219" i="7"/>
  <c r="AH210" i="7"/>
  <c r="AH209" i="7"/>
  <c r="AH218" i="7"/>
  <c r="AH216" i="7"/>
  <c r="AH213" i="7"/>
  <c r="AH215" i="7"/>
  <c r="AH212" i="7"/>
  <c r="AH217" i="7"/>
  <c r="AH214" i="7"/>
  <c r="AH211" i="7"/>
  <c r="U2" i="7"/>
  <c r="X32" i="7"/>
  <c r="X33" i="7"/>
  <c r="X34" i="7"/>
  <c r="AH164" i="7"/>
  <c r="AH98" i="7"/>
  <c r="AH172" i="7"/>
  <c r="AH106" i="7"/>
  <c r="AH180" i="7"/>
  <c r="AH114" i="7"/>
  <c r="AH188" i="7"/>
  <c r="AH122" i="7"/>
  <c r="AH196" i="7"/>
  <c r="AH130" i="7"/>
  <c r="AH204" i="7"/>
  <c r="AH93" i="7"/>
  <c r="AH167" i="7"/>
  <c r="AH101" i="7"/>
  <c r="AH175" i="7"/>
  <c r="AH109" i="7"/>
  <c r="AH183" i="7"/>
  <c r="AH117" i="7"/>
  <c r="AH191" i="7"/>
  <c r="AH125" i="7"/>
  <c r="AH199" i="7"/>
  <c r="AH133" i="7"/>
  <c r="AH207" i="7"/>
  <c r="AH165" i="7"/>
  <c r="AH99" i="7"/>
  <c r="AH173" i="7"/>
  <c r="AH107" i="7"/>
  <c r="AH181" i="7"/>
  <c r="AH115" i="7"/>
  <c r="AH189" i="7"/>
  <c r="AH123" i="7"/>
  <c r="AH197" i="7"/>
  <c r="AH131" i="7"/>
  <c r="AH205" i="7"/>
  <c r="AH170" i="7"/>
  <c r="AH174" i="7"/>
  <c r="AH111" i="7"/>
  <c r="AH187" i="7"/>
  <c r="AH120" i="7"/>
  <c r="AH124" i="7"/>
  <c r="AH200" i="7"/>
  <c r="AH137" i="7"/>
  <c r="AH113" i="7"/>
  <c r="AH201" i="7"/>
  <c r="AH97" i="7"/>
  <c r="AH110" i="7"/>
  <c r="AH194" i="7"/>
  <c r="AH166" i="7"/>
  <c r="AH103" i="7"/>
  <c r="AH179" i="7"/>
  <c r="AH112" i="7"/>
  <c r="AH116" i="7"/>
  <c r="AH192" i="7"/>
  <c r="AH129" i="7"/>
  <c r="AH126" i="7"/>
  <c r="AH168" i="7"/>
  <c r="AH105" i="7"/>
  <c r="AH118" i="7"/>
  <c r="AH206" i="7"/>
  <c r="AH95" i="7"/>
  <c r="AH171" i="7"/>
  <c r="AH104" i="7"/>
  <c r="AH108" i="7"/>
  <c r="AH184" i="7"/>
  <c r="AH121" i="7"/>
  <c r="AH134" i="7"/>
  <c r="AH96" i="7"/>
  <c r="AH176" i="7"/>
  <c r="AH202" i="7"/>
  <c r="AH100" i="7"/>
  <c r="AH193" i="7"/>
  <c r="AH102" i="7"/>
  <c r="AH177" i="7"/>
  <c r="AH186" i="7"/>
  <c r="AH190" i="7"/>
  <c r="AH127" i="7"/>
  <c r="AH203" i="7"/>
  <c r="AH136" i="7"/>
  <c r="AH94" i="7"/>
  <c r="AH169" i="7"/>
  <c r="AH178" i="7"/>
  <c r="AH182" i="7"/>
  <c r="AH119" i="7"/>
  <c r="AH195" i="7"/>
  <c r="AH128" i="7"/>
  <c r="AH132" i="7"/>
  <c r="AH208" i="7"/>
  <c r="AH185" i="7"/>
  <c r="AH198" i="7"/>
  <c r="AH135" i="7"/>
  <c r="AB13" i="7"/>
  <c r="AB5" i="7"/>
  <c r="AI2" i="7"/>
  <c r="AH80" i="7"/>
  <c r="AH154" i="7"/>
  <c r="AH88" i="7"/>
  <c r="AH162" i="7"/>
  <c r="AH149" i="7"/>
  <c r="AH83" i="7"/>
  <c r="AH157" i="7"/>
  <c r="AH91" i="7"/>
  <c r="AH79" i="7"/>
  <c r="AH78" i="7"/>
  <c r="AH152" i="7"/>
  <c r="AH86" i="7"/>
  <c r="AH160" i="7"/>
  <c r="AH150" i="7"/>
  <c r="AH84" i="7"/>
  <c r="AH87" i="7"/>
  <c r="AH81" i="7"/>
  <c r="AH155" i="7"/>
  <c r="AH89" i="7"/>
  <c r="AH163" i="7"/>
  <c r="AH158" i="7"/>
  <c r="AH92" i="7"/>
  <c r="AH153" i="7"/>
  <c r="AH161" i="7"/>
  <c r="AH159" i="7"/>
  <c r="AH85" i="7"/>
  <c r="AH82" i="7"/>
  <c r="AH156" i="7"/>
  <c r="AH90" i="7"/>
  <c r="AH151" i="7"/>
  <c r="AB8" i="7"/>
  <c r="AB10" i="7"/>
  <c r="AB7" i="7"/>
  <c r="M15" i="7"/>
  <c r="AB15" i="7"/>
  <c r="AB12" i="7"/>
  <c r="AB4" i="7"/>
  <c r="AB9" i="7"/>
  <c r="AB11" i="7"/>
  <c r="M90" i="7"/>
  <c r="AB14" i="7"/>
  <c r="S6" i="7"/>
  <c r="AB16" i="7"/>
  <c r="AB6" i="7"/>
  <c r="U15" i="7"/>
  <c r="U6" i="7"/>
  <c r="M16" i="7"/>
  <c r="M91" i="7"/>
  <c r="M92" i="7"/>
  <c r="M14" i="7"/>
  <c r="U14" i="7"/>
  <c r="X18" i="7"/>
  <c r="U9" i="7"/>
  <c r="X95" i="7"/>
  <c r="X19" i="7"/>
  <c r="U8" i="7"/>
  <c r="X17" i="7"/>
  <c r="U13" i="7"/>
  <c r="U5" i="7"/>
  <c r="U3" i="7"/>
  <c r="X94" i="7"/>
  <c r="U7" i="7"/>
  <c r="U10" i="7"/>
  <c r="U12" i="7"/>
  <c r="U4" i="7"/>
  <c r="X93" i="7"/>
  <c r="X78" i="7"/>
  <c r="U11" i="7"/>
  <c r="AI8" i="7"/>
  <c r="AI7" i="7"/>
  <c r="AI5" i="7"/>
  <c r="AI4" i="7"/>
  <c r="AI3" i="7"/>
  <c r="X149" i="7"/>
  <c r="AB3" i="7"/>
  <c r="B2" i="12"/>
  <c r="B2" i="11"/>
  <c r="B3" i="11"/>
  <c r="B4" i="11"/>
  <c r="C2" i="10"/>
  <c r="C3" i="10"/>
  <c r="C4" i="10"/>
  <c r="C5" i="10"/>
  <c r="B3" i="12"/>
  <c r="J2" i="7"/>
  <c r="J149" i="7"/>
  <c r="J78" i="7"/>
  <c r="J3" i="7"/>
  <c r="J150" i="7"/>
  <c r="J79" i="7"/>
  <c r="J4" i="7"/>
  <c r="J151" i="7"/>
  <c r="J80" i="7"/>
  <c r="J5" i="7"/>
  <c r="J152" i="7"/>
  <c r="J81" i="7"/>
  <c r="J6" i="7"/>
  <c r="J153" i="7"/>
  <c r="J82" i="7"/>
  <c r="J7" i="7"/>
  <c r="J154" i="7"/>
  <c r="J83" i="7"/>
  <c r="J8" i="7"/>
  <c r="J155" i="7"/>
  <c r="J84" i="7"/>
  <c r="J9" i="7"/>
  <c r="J156" i="7"/>
  <c r="J85" i="7"/>
  <c r="J10" i="7"/>
  <c r="J157" i="7"/>
  <c r="J86" i="7"/>
  <c r="J11" i="7"/>
  <c r="J158" i="7"/>
  <c r="J87" i="7"/>
  <c r="J12" i="7"/>
  <c r="J159" i="7"/>
  <c r="J88" i="7"/>
  <c r="J13" i="7"/>
  <c r="J160" i="7"/>
  <c r="J89" i="7"/>
  <c r="G2" i="7"/>
  <c r="I2" i="7"/>
  <c r="K2" i="7"/>
  <c r="L2" i="7"/>
  <c r="N2" i="7"/>
  <c r="G149" i="7"/>
  <c r="K149" i="7"/>
  <c r="L149" i="7"/>
  <c r="N149" i="7"/>
  <c r="G78" i="7"/>
  <c r="K78" i="7"/>
  <c r="L78" i="7"/>
  <c r="N78" i="7"/>
  <c r="G3" i="7"/>
  <c r="I3" i="7"/>
  <c r="K3" i="7"/>
  <c r="L3" i="7"/>
  <c r="N3" i="7"/>
  <c r="G150" i="7"/>
  <c r="K150" i="7"/>
  <c r="L150" i="7"/>
  <c r="N150" i="7"/>
  <c r="G79" i="7"/>
  <c r="K79" i="7"/>
  <c r="L79" i="7"/>
  <c r="N79" i="7"/>
  <c r="G4" i="7"/>
  <c r="I4" i="7"/>
  <c r="K4" i="7"/>
  <c r="L4" i="7"/>
  <c r="N4" i="7"/>
  <c r="G151" i="7"/>
  <c r="K151" i="7"/>
  <c r="L151" i="7"/>
  <c r="N151" i="7"/>
  <c r="G80" i="7"/>
  <c r="K80" i="7"/>
  <c r="L80" i="7"/>
  <c r="N80" i="7"/>
  <c r="G5" i="7"/>
  <c r="I5" i="7"/>
  <c r="K5" i="7"/>
  <c r="L5" i="7"/>
  <c r="N5" i="7"/>
  <c r="G152" i="7"/>
  <c r="K152" i="7"/>
  <c r="L152" i="7"/>
  <c r="N152" i="7"/>
  <c r="G81" i="7"/>
  <c r="K81" i="7"/>
  <c r="L81" i="7"/>
  <c r="N81" i="7"/>
  <c r="G6" i="7"/>
  <c r="I6" i="7"/>
  <c r="K6" i="7"/>
  <c r="L6" i="7"/>
  <c r="N6" i="7"/>
  <c r="G153" i="7"/>
  <c r="M153" i="7" s="1"/>
  <c r="K153" i="7"/>
  <c r="L153" i="7"/>
  <c r="N153" i="7"/>
  <c r="G82" i="7"/>
  <c r="K82" i="7"/>
  <c r="L82" i="7"/>
  <c r="N82" i="7"/>
  <c r="G7" i="7"/>
  <c r="I7" i="7"/>
  <c r="K7" i="7"/>
  <c r="L7" i="7"/>
  <c r="N7" i="7"/>
  <c r="G154" i="7"/>
  <c r="K154" i="7"/>
  <c r="L154" i="7"/>
  <c r="N154" i="7"/>
  <c r="G83" i="7"/>
  <c r="K83" i="7"/>
  <c r="L83" i="7"/>
  <c r="N83" i="7"/>
  <c r="G8" i="7"/>
  <c r="I8" i="7"/>
  <c r="K8" i="7"/>
  <c r="L8" i="7"/>
  <c r="N8" i="7"/>
  <c r="G155" i="7"/>
  <c r="K155" i="7"/>
  <c r="L155" i="7"/>
  <c r="N155" i="7"/>
  <c r="G84" i="7"/>
  <c r="K84" i="7"/>
  <c r="L84" i="7"/>
  <c r="N84" i="7"/>
  <c r="G9" i="7"/>
  <c r="I9" i="7"/>
  <c r="K9" i="7"/>
  <c r="L9" i="7"/>
  <c r="N9" i="7"/>
  <c r="G156" i="7"/>
  <c r="K156" i="7"/>
  <c r="L156" i="7"/>
  <c r="N156" i="7"/>
  <c r="G85" i="7"/>
  <c r="K85" i="7"/>
  <c r="L85" i="7"/>
  <c r="N85" i="7"/>
  <c r="G10" i="7"/>
  <c r="I10" i="7"/>
  <c r="K10" i="7"/>
  <c r="L10" i="7"/>
  <c r="N10" i="7"/>
  <c r="G157" i="7"/>
  <c r="K157" i="7"/>
  <c r="L157" i="7"/>
  <c r="N157" i="7"/>
  <c r="G86" i="7"/>
  <c r="K86" i="7"/>
  <c r="L86" i="7"/>
  <c r="N86" i="7"/>
  <c r="G11" i="7"/>
  <c r="I11" i="7"/>
  <c r="K11" i="7"/>
  <c r="L11" i="7"/>
  <c r="N11" i="7"/>
  <c r="G158" i="7"/>
  <c r="K158" i="7"/>
  <c r="L158" i="7"/>
  <c r="N158" i="7"/>
  <c r="G87" i="7"/>
  <c r="K87" i="7"/>
  <c r="L87" i="7"/>
  <c r="N87" i="7"/>
  <c r="G12" i="7"/>
  <c r="I12" i="7"/>
  <c r="K12" i="7"/>
  <c r="L12" i="7"/>
  <c r="N12" i="7"/>
  <c r="G159" i="7"/>
  <c r="K159" i="7"/>
  <c r="L159" i="7"/>
  <c r="N159" i="7"/>
  <c r="G88" i="7"/>
  <c r="K88" i="7"/>
  <c r="L88" i="7"/>
  <c r="N88" i="7"/>
  <c r="G13" i="7"/>
  <c r="I13" i="7"/>
  <c r="K13" i="7"/>
  <c r="L13" i="7"/>
  <c r="N13" i="7"/>
  <c r="G160" i="7"/>
  <c r="K160" i="7"/>
  <c r="L160" i="7"/>
  <c r="N160" i="7"/>
  <c r="G89" i="7"/>
  <c r="K89" i="7"/>
  <c r="L89" i="7"/>
  <c r="N89" i="7"/>
  <c r="H12" i="1"/>
  <c r="H11" i="1"/>
  <c r="H9" i="1"/>
  <c r="H8" i="1"/>
  <c r="H7" i="1"/>
  <c r="H6" i="1"/>
  <c r="H4" i="1"/>
  <c r="H5" i="1"/>
  <c r="E15" i="6" l="1"/>
  <c r="N4" i="6"/>
  <c r="E4" i="6"/>
  <c r="D15" i="6"/>
  <c r="D4" i="6"/>
  <c r="N53" i="6"/>
  <c r="AK11" i="2"/>
  <c r="AL5" i="2"/>
  <c r="AK5" i="2"/>
  <c r="AL11" i="2"/>
  <c r="Q5" i="2"/>
  <c r="S5" i="2"/>
  <c r="U5" i="2"/>
  <c r="M5" i="2"/>
  <c r="AB5" i="2"/>
  <c r="AA5" i="2"/>
  <c r="G5" i="2"/>
  <c r="E5" i="2"/>
  <c r="AG5" i="2"/>
  <c r="K5" i="2"/>
  <c r="J5" i="2"/>
  <c r="W5" i="2"/>
  <c r="AE5" i="2"/>
  <c r="R5" i="2"/>
  <c r="AJ11" i="2"/>
  <c r="X5" i="2"/>
  <c r="V5" i="2"/>
  <c r="AC5" i="2"/>
  <c r="H5" i="2"/>
  <c r="AH5" i="2"/>
  <c r="I5" i="2"/>
  <c r="N5" i="2"/>
  <c r="O5" i="2"/>
  <c r="L5" i="2"/>
  <c r="T5" i="2"/>
  <c r="P5" i="2"/>
  <c r="Y5" i="2"/>
  <c r="D5" i="2"/>
  <c r="Z5" i="2"/>
  <c r="AF5" i="2"/>
  <c r="AD5" i="2"/>
  <c r="F5" i="2"/>
  <c r="AJ17" i="2"/>
  <c r="AK17" i="2"/>
  <c r="AL17" i="2"/>
  <c r="AL6" i="2"/>
  <c r="AK12" i="2"/>
  <c r="AK6" i="2"/>
  <c r="AL12" i="2"/>
  <c r="F6" i="2"/>
  <c r="L6" i="2"/>
  <c r="W6" i="2"/>
  <c r="J6" i="2"/>
  <c r="H6" i="2"/>
  <c r="E6" i="2"/>
  <c r="U6" i="2"/>
  <c r="N6" i="2"/>
  <c r="I6" i="2"/>
  <c r="S6" i="2"/>
  <c r="Y6" i="2"/>
  <c r="AH6" i="2"/>
  <c r="AJ12" i="2"/>
  <c r="V6" i="2"/>
  <c r="AA6" i="2"/>
  <c r="D6" i="2"/>
  <c r="O6" i="2"/>
  <c r="X6" i="2"/>
  <c r="K6" i="2"/>
  <c r="AD6" i="2"/>
  <c r="Q6" i="2"/>
  <c r="M6" i="2"/>
  <c r="G6" i="2"/>
  <c r="AE6" i="2"/>
  <c r="AB6" i="2"/>
  <c r="AJ6" i="2"/>
  <c r="AC6" i="2"/>
  <c r="T6" i="2"/>
  <c r="R6" i="2"/>
  <c r="Z6" i="2"/>
  <c r="AF6" i="2"/>
  <c r="P6" i="2"/>
  <c r="AG6" i="2"/>
  <c r="AL18" i="2"/>
  <c r="AK18" i="2"/>
  <c r="AJ18" i="2"/>
  <c r="R7" i="5"/>
  <c r="Z7" i="5"/>
  <c r="P14" i="5"/>
  <c r="X14" i="5"/>
  <c r="AF14" i="5"/>
  <c r="S7" i="5"/>
  <c r="AA7" i="5"/>
  <c r="Q14" i="5"/>
  <c r="Y14" i="5"/>
  <c r="AG14" i="5"/>
  <c r="T7" i="5"/>
  <c r="AB7" i="5"/>
  <c r="R14" i="5"/>
  <c r="Z14" i="5"/>
  <c r="U7" i="5"/>
  <c r="AC7" i="5"/>
  <c r="S14" i="5"/>
  <c r="AA14" i="5"/>
  <c r="V7" i="5"/>
  <c r="AD7" i="5"/>
  <c r="T14" i="5"/>
  <c r="AB14" i="5"/>
  <c r="O7" i="5"/>
  <c r="W7" i="5"/>
  <c r="AE7" i="5"/>
  <c r="U14" i="5"/>
  <c r="AC14" i="5"/>
  <c r="P7" i="5"/>
  <c r="X7" i="5"/>
  <c r="AF7" i="5"/>
  <c r="V14" i="5"/>
  <c r="AD14" i="5"/>
  <c r="O14" i="5"/>
  <c r="Q7" i="5"/>
  <c r="W14" i="5"/>
  <c r="Y7" i="5"/>
  <c r="AE14" i="5"/>
  <c r="AG7" i="5"/>
  <c r="O6" i="5"/>
  <c r="W6" i="5"/>
  <c r="AE6" i="5"/>
  <c r="AE20" i="5" s="1"/>
  <c r="U13" i="5"/>
  <c r="AC13" i="5"/>
  <c r="P6" i="5"/>
  <c r="P20" i="5" s="1"/>
  <c r="X6" i="5"/>
  <c r="X20" i="5" s="1"/>
  <c r="AF6" i="5"/>
  <c r="V13" i="5"/>
  <c r="AD13" i="5"/>
  <c r="Q6" i="5"/>
  <c r="Y6" i="5"/>
  <c r="AG6" i="5"/>
  <c r="O13" i="5"/>
  <c r="W13" i="5"/>
  <c r="AE13" i="5"/>
  <c r="R6" i="5"/>
  <c r="Z6" i="5"/>
  <c r="P13" i="5"/>
  <c r="X13" i="5"/>
  <c r="AF13" i="5"/>
  <c r="S6" i="5"/>
  <c r="AA6" i="5"/>
  <c r="Q13" i="5"/>
  <c r="Y13" i="5"/>
  <c r="AG13" i="5"/>
  <c r="T6" i="5"/>
  <c r="AB6" i="5"/>
  <c r="R13" i="5"/>
  <c r="Z13" i="5"/>
  <c r="U6" i="5"/>
  <c r="AC6" i="5"/>
  <c r="S13" i="5"/>
  <c r="AA13" i="5"/>
  <c r="AD6" i="5"/>
  <c r="T13" i="5"/>
  <c r="V6" i="5"/>
  <c r="V20" i="5" s="1"/>
  <c r="AB13" i="5"/>
  <c r="K12" i="4"/>
  <c r="S12" i="4"/>
  <c r="AA12" i="4"/>
  <c r="L12" i="4"/>
  <c r="T12" i="4"/>
  <c r="AB12" i="4"/>
  <c r="E12" i="4"/>
  <c r="M12" i="4"/>
  <c r="U12" i="4"/>
  <c r="AC12" i="4"/>
  <c r="F12" i="4"/>
  <c r="N12" i="4"/>
  <c r="V12" i="4"/>
  <c r="AD12" i="4"/>
  <c r="H12" i="4"/>
  <c r="X12" i="4"/>
  <c r="AF12" i="4"/>
  <c r="G12" i="4"/>
  <c r="O12" i="4"/>
  <c r="W12" i="4"/>
  <c r="AE12" i="4"/>
  <c r="P12" i="4"/>
  <c r="I12" i="4"/>
  <c r="Q12" i="4"/>
  <c r="Y12" i="4"/>
  <c r="AG12" i="4"/>
  <c r="J12" i="4"/>
  <c r="R12" i="4"/>
  <c r="Z12" i="4"/>
  <c r="AH12" i="4"/>
  <c r="I13" i="4"/>
  <c r="Q13" i="4"/>
  <c r="Y13" i="4"/>
  <c r="AG13" i="4"/>
  <c r="J13" i="4"/>
  <c r="R13" i="4"/>
  <c r="Z13" i="4"/>
  <c r="AH13" i="4"/>
  <c r="K13" i="4"/>
  <c r="S13" i="4"/>
  <c r="AA13" i="4"/>
  <c r="L13" i="4"/>
  <c r="T13" i="4"/>
  <c r="AB13" i="4"/>
  <c r="F13" i="4"/>
  <c r="N13" i="4"/>
  <c r="V13" i="4"/>
  <c r="AD13" i="4"/>
  <c r="E13" i="4"/>
  <c r="M13" i="4"/>
  <c r="U13" i="4"/>
  <c r="AC13" i="4"/>
  <c r="G13" i="4"/>
  <c r="O13" i="4"/>
  <c r="W13" i="4"/>
  <c r="AE13" i="4"/>
  <c r="H13" i="4"/>
  <c r="P13" i="4"/>
  <c r="X13" i="4"/>
  <c r="AF13" i="4"/>
  <c r="X35" i="7"/>
  <c r="X79" i="7"/>
  <c r="X61" i="7"/>
  <c r="X64" i="7"/>
  <c r="X37" i="7"/>
  <c r="X40" i="7"/>
  <c r="W5" i="4"/>
  <c r="AE5" i="4"/>
  <c r="F12" i="3"/>
  <c r="N12" i="3"/>
  <c r="V12" i="3"/>
  <c r="AD12" i="3"/>
  <c r="V5" i="3"/>
  <c r="AD5" i="3"/>
  <c r="L12" i="2"/>
  <c r="T12" i="2"/>
  <c r="AB12" i="2"/>
  <c r="P5" i="4"/>
  <c r="X5" i="4"/>
  <c r="AF5" i="4"/>
  <c r="G12" i="3"/>
  <c r="O12" i="3"/>
  <c r="W12" i="3"/>
  <c r="AE12" i="3"/>
  <c r="W5" i="3"/>
  <c r="AE5" i="3"/>
  <c r="M12" i="2"/>
  <c r="U12" i="2"/>
  <c r="AC12" i="2"/>
  <c r="Q5" i="4"/>
  <c r="Y5" i="4"/>
  <c r="AG5" i="4"/>
  <c r="H12" i="3"/>
  <c r="P12" i="3"/>
  <c r="X12" i="3"/>
  <c r="AF12" i="3"/>
  <c r="O5" i="3"/>
  <c r="X5" i="3"/>
  <c r="AF5" i="3"/>
  <c r="N12" i="2"/>
  <c r="V12" i="2"/>
  <c r="AD12" i="2"/>
  <c r="R5" i="4"/>
  <c r="Z5" i="4"/>
  <c r="AH5" i="4"/>
  <c r="I12" i="3"/>
  <c r="Q12" i="3"/>
  <c r="Y12" i="3"/>
  <c r="AG12" i="3"/>
  <c r="P5" i="3"/>
  <c r="Y5" i="3"/>
  <c r="AG5" i="3"/>
  <c r="O12" i="2"/>
  <c r="W12" i="2"/>
  <c r="AE12" i="2"/>
  <c r="S5" i="4"/>
  <c r="AA5" i="4"/>
  <c r="J12" i="3"/>
  <c r="R12" i="3"/>
  <c r="Z12" i="3"/>
  <c r="Q5" i="3"/>
  <c r="Z5" i="3"/>
  <c r="P12" i="2"/>
  <c r="X12" i="2"/>
  <c r="AF12" i="2"/>
  <c r="T5" i="4"/>
  <c r="AB5" i="4"/>
  <c r="C12" i="3"/>
  <c r="K12" i="3"/>
  <c r="S12" i="3"/>
  <c r="AA12" i="3"/>
  <c r="T5" i="3"/>
  <c r="R5" i="3"/>
  <c r="AA5" i="3"/>
  <c r="I12" i="2"/>
  <c r="Q12" i="2"/>
  <c r="Y12" i="2"/>
  <c r="AG12" i="2"/>
  <c r="E39" i="6"/>
  <c r="AB12" i="3"/>
  <c r="AB5" i="3"/>
  <c r="AH12" i="2"/>
  <c r="AC12" i="3"/>
  <c r="AC5" i="3"/>
  <c r="D12" i="3"/>
  <c r="J12" i="2"/>
  <c r="E12" i="3"/>
  <c r="K12" i="2"/>
  <c r="U5" i="4"/>
  <c r="L12" i="3"/>
  <c r="R12" i="2"/>
  <c r="V5" i="4"/>
  <c r="M12" i="3"/>
  <c r="S12" i="2"/>
  <c r="AC5" i="4"/>
  <c r="T12" i="3"/>
  <c r="S5" i="3"/>
  <c r="Z12" i="2"/>
  <c r="AD5" i="4"/>
  <c r="U12" i="3"/>
  <c r="U5" i="3"/>
  <c r="AA12" i="2"/>
  <c r="D39" i="6"/>
  <c r="X36" i="7"/>
  <c r="R6" i="4"/>
  <c r="Z6" i="4"/>
  <c r="AH6" i="4"/>
  <c r="V13" i="3"/>
  <c r="AD13" i="3"/>
  <c r="X6" i="3"/>
  <c r="AF6" i="3"/>
  <c r="O13" i="2"/>
  <c r="W13" i="2"/>
  <c r="AE13" i="2"/>
  <c r="S6" i="4"/>
  <c r="AA6" i="4"/>
  <c r="O13" i="3"/>
  <c r="W13" i="3"/>
  <c r="AE13" i="3"/>
  <c r="Y6" i="3"/>
  <c r="AG6" i="3"/>
  <c r="P13" i="2"/>
  <c r="X13" i="2"/>
  <c r="AF13" i="2"/>
  <c r="T6" i="4"/>
  <c r="AB6" i="4"/>
  <c r="P13" i="3"/>
  <c r="X13" i="3"/>
  <c r="AF13" i="3"/>
  <c r="Z6" i="3"/>
  <c r="Q13" i="2"/>
  <c r="Y13" i="2"/>
  <c r="AG13" i="2"/>
  <c r="U6" i="4"/>
  <c r="AC6" i="4"/>
  <c r="Q13" i="3"/>
  <c r="Y13" i="3"/>
  <c r="AG13" i="3"/>
  <c r="AA6" i="3"/>
  <c r="J13" i="2"/>
  <c r="R13" i="2"/>
  <c r="Z13" i="2"/>
  <c r="AH13" i="2"/>
  <c r="V6" i="4"/>
  <c r="AD6" i="4"/>
  <c r="R13" i="3"/>
  <c r="Z13" i="3"/>
  <c r="C13" i="3"/>
  <c r="N13" i="3"/>
  <c r="AB6" i="3"/>
  <c r="K13" i="2"/>
  <c r="S13" i="2"/>
  <c r="AA13" i="2"/>
  <c r="I13" i="2"/>
  <c r="W6" i="4"/>
  <c r="AE6" i="4"/>
  <c r="S13" i="3"/>
  <c r="AA13" i="3"/>
  <c r="AC6" i="3"/>
  <c r="L13" i="2"/>
  <c r="T13" i="2"/>
  <c r="AB13" i="2"/>
  <c r="X6" i="4"/>
  <c r="AB13" i="3"/>
  <c r="AC13" i="2"/>
  <c r="Y6" i="4"/>
  <c r="AC13" i="3"/>
  <c r="AD13" i="2"/>
  <c r="AF6" i="4"/>
  <c r="V6" i="3"/>
  <c r="AG6" i="4"/>
  <c r="W6" i="3"/>
  <c r="AD6" i="3"/>
  <c r="M13" i="2"/>
  <c r="AE6" i="3"/>
  <c r="N13" i="2"/>
  <c r="P6" i="4"/>
  <c r="T13" i="3"/>
  <c r="U13" i="2"/>
  <c r="Q6" i="4"/>
  <c r="U13" i="3"/>
  <c r="V13" i="2"/>
  <c r="X60" i="7"/>
  <c r="X63" i="7"/>
  <c r="X163" i="7"/>
  <c r="M155" i="7"/>
  <c r="M157" i="7"/>
  <c r="M156" i="7"/>
  <c r="M151" i="7"/>
  <c r="M154" i="7"/>
  <c r="M159" i="7"/>
  <c r="M158" i="7"/>
  <c r="M149" i="7"/>
  <c r="M160" i="7"/>
  <c r="M150" i="7"/>
  <c r="M152" i="7"/>
  <c r="X136" i="7"/>
  <c r="X139" i="7"/>
  <c r="X137" i="7"/>
  <c r="X140" i="7"/>
  <c r="AK7" i="5"/>
  <c r="G51" i="6"/>
  <c r="M52" i="6"/>
  <c r="T51" i="6"/>
  <c r="V52" i="6"/>
  <c r="AL6" i="5"/>
  <c r="S51" i="6"/>
  <c r="E51" i="6"/>
  <c r="H51" i="6"/>
  <c r="AL7" i="5"/>
  <c r="V51" i="6"/>
  <c r="AK6" i="5"/>
  <c r="W46" i="6"/>
  <c r="S46" i="6"/>
  <c r="Q40" i="6"/>
  <c r="P40" i="6"/>
  <c r="AK6" i="4"/>
  <c r="T40" i="6"/>
  <c r="T46" i="6"/>
  <c r="P46" i="6"/>
  <c r="N40" i="6"/>
  <c r="W40" i="6"/>
  <c r="Q46" i="6"/>
  <c r="M46" i="6"/>
  <c r="K40" i="6"/>
  <c r="J40" i="6"/>
  <c r="M40" i="6"/>
  <c r="AL6" i="4"/>
  <c r="E46" i="6"/>
  <c r="S40" i="6"/>
  <c r="N46" i="6"/>
  <c r="J46" i="6"/>
  <c r="H40" i="6"/>
  <c r="K46" i="6"/>
  <c r="G46" i="6"/>
  <c r="E40" i="6"/>
  <c r="V40" i="6"/>
  <c r="G40" i="6"/>
  <c r="D40" i="6"/>
  <c r="V46" i="6"/>
  <c r="H46" i="6"/>
  <c r="D46" i="6"/>
  <c r="AK6" i="3"/>
  <c r="AJ6" i="3"/>
  <c r="AI6" i="3"/>
  <c r="Q51" i="6"/>
  <c r="W51" i="6"/>
  <c r="N51" i="6"/>
  <c r="AJ7" i="5"/>
  <c r="Q52" i="6"/>
  <c r="AJ6" i="5"/>
  <c r="W52" i="6"/>
  <c r="J51" i="6"/>
  <c r="S52" i="6"/>
  <c r="K51" i="6"/>
  <c r="N52" i="6"/>
  <c r="T52" i="6"/>
  <c r="D52" i="6"/>
  <c r="J52" i="6"/>
  <c r="Q45" i="6"/>
  <c r="P45" i="6"/>
  <c r="K39" i="6"/>
  <c r="W45" i="6"/>
  <c r="AK5" i="3"/>
  <c r="N45" i="6"/>
  <c r="M45" i="6"/>
  <c r="H39" i="6"/>
  <c r="P39" i="6"/>
  <c r="T45" i="6"/>
  <c r="AK5" i="4"/>
  <c r="K45" i="6"/>
  <c r="J45" i="6"/>
  <c r="S45" i="6"/>
  <c r="H45" i="6"/>
  <c r="G45" i="6"/>
  <c r="J39" i="6"/>
  <c r="M39" i="6"/>
  <c r="AL5" i="4"/>
  <c r="V45" i="6"/>
  <c r="W39" i="6"/>
  <c r="N39" i="6"/>
  <c r="E45" i="6"/>
  <c r="D45" i="6"/>
  <c r="T39" i="6"/>
  <c r="V39" i="6"/>
  <c r="G39" i="6"/>
  <c r="Q39" i="6"/>
  <c r="S39" i="6"/>
  <c r="AI5" i="3"/>
  <c r="AJ5" i="3"/>
  <c r="G52" i="6"/>
  <c r="D51" i="6"/>
  <c r="P51" i="6"/>
  <c r="M51" i="6"/>
  <c r="P52" i="6"/>
  <c r="K52" i="6"/>
  <c r="E52" i="6"/>
  <c r="H52" i="6"/>
  <c r="X81" i="7"/>
  <c r="X11" i="7"/>
  <c r="X6" i="7"/>
  <c r="X9" i="7"/>
  <c r="X15" i="7"/>
  <c r="X155" i="7"/>
  <c r="X158" i="7"/>
  <c r="X14" i="7"/>
  <c r="X3" i="7"/>
  <c r="Q53" i="6" s="1"/>
  <c r="X87" i="7"/>
  <c r="X92" i="7"/>
  <c r="X161" i="7"/>
  <c r="X151" i="7"/>
  <c r="X84" i="7"/>
  <c r="X88" i="7"/>
  <c r="X153" i="7"/>
  <c r="X86" i="7"/>
  <c r="X82" i="7"/>
  <c r="X90" i="7"/>
  <c r="X12" i="7"/>
  <c r="X80" i="7"/>
  <c r="X7" i="7"/>
  <c r="X156" i="7"/>
  <c r="X159" i="7"/>
  <c r="X5" i="7"/>
  <c r="W53" i="6" s="1"/>
  <c r="X85" i="7"/>
  <c r="X162" i="7"/>
  <c r="X8" i="7"/>
  <c r="X10" i="7"/>
  <c r="X4" i="7"/>
  <c r="T53" i="6" s="1"/>
  <c r="X16" i="7"/>
  <c r="X157" i="7"/>
  <c r="X89" i="7"/>
  <c r="X150" i="7"/>
  <c r="X152" i="7"/>
  <c r="X154" i="7"/>
  <c r="X13" i="7"/>
  <c r="X83" i="7"/>
  <c r="X91" i="7"/>
  <c r="X160" i="7"/>
  <c r="D13" i="5"/>
  <c r="H13" i="5"/>
  <c r="D6" i="5"/>
  <c r="F13" i="5"/>
  <c r="J13" i="5"/>
  <c r="L6" i="5"/>
  <c r="M13" i="5"/>
  <c r="K13" i="5"/>
  <c r="M6" i="5"/>
  <c r="L13" i="5"/>
  <c r="N6" i="5"/>
  <c r="F6" i="5"/>
  <c r="N13" i="5"/>
  <c r="G6" i="5"/>
  <c r="I13" i="5"/>
  <c r="K6" i="5"/>
  <c r="D12" i="4"/>
  <c r="I6" i="5"/>
  <c r="J6" i="5"/>
  <c r="G13" i="5"/>
  <c r="E6" i="5"/>
  <c r="H6" i="5"/>
  <c r="G14" i="5"/>
  <c r="C7" i="5"/>
  <c r="K7" i="5"/>
  <c r="I14" i="5"/>
  <c r="E7" i="5"/>
  <c r="J14" i="5"/>
  <c r="F7" i="5"/>
  <c r="H14" i="5"/>
  <c r="D7" i="5"/>
  <c r="L7" i="5"/>
  <c r="D13" i="4"/>
  <c r="M7" i="5"/>
  <c r="N7" i="5"/>
  <c r="K14" i="5"/>
  <c r="G7" i="5"/>
  <c r="E14" i="5"/>
  <c r="M14" i="5"/>
  <c r="I7" i="5"/>
  <c r="F14" i="5"/>
  <c r="J7" i="5"/>
  <c r="D14" i="5"/>
  <c r="L14" i="5"/>
  <c r="H7" i="5"/>
  <c r="C14" i="5"/>
  <c r="N14" i="5"/>
  <c r="C13" i="5"/>
  <c r="E13" i="5"/>
  <c r="M84" i="7"/>
  <c r="M6" i="7"/>
  <c r="E5" i="4"/>
  <c r="G5" i="4"/>
  <c r="J5" i="4"/>
  <c r="F5" i="4"/>
  <c r="K5" i="4"/>
  <c r="L5" i="4"/>
  <c r="H5" i="4"/>
  <c r="M5" i="4"/>
  <c r="I5" i="4"/>
  <c r="N5" i="4"/>
  <c r="O5" i="4"/>
  <c r="K6" i="4"/>
  <c r="L6" i="4"/>
  <c r="M6" i="4"/>
  <c r="E6" i="4"/>
  <c r="N6" i="4"/>
  <c r="F6" i="4"/>
  <c r="D6" i="4"/>
  <c r="O6" i="4"/>
  <c r="G6" i="4"/>
  <c r="J6" i="4"/>
  <c r="H6" i="4"/>
  <c r="I6" i="4"/>
  <c r="V85" i="7"/>
  <c r="M86" i="7"/>
  <c r="M8" i="7"/>
  <c r="M78" i="7"/>
  <c r="M12" i="7"/>
  <c r="M82" i="7"/>
  <c r="M85" i="7"/>
  <c r="M4" i="7"/>
  <c r="M7" i="7"/>
  <c r="M89" i="7"/>
  <c r="M11" i="7"/>
  <c r="M81" i="7"/>
  <c r="M87" i="7"/>
  <c r="M9" i="7"/>
  <c r="M79" i="7"/>
  <c r="M10" i="7"/>
  <c r="M80" i="7"/>
  <c r="M2" i="7"/>
  <c r="M13" i="7"/>
  <c r="M83" i="7"/>
  <c r="M5" i="7"/>
  <c r="V4" i="6" s="1"/>
  <c r="M88" i="7"/>
  <c r="M3" i="7"/>
  <c r="C9" i="2" a="1"/>
  <c r="C9" i="2" s="1"/>
  <c r="H12" i="2"/>
  <c r="G12" i="2"/>
  <c r="F12" i="2"/>
  <c r="E12" i="2"/>
  <c r="F13" i="2"/>
  <c r="D13" i="2"/>
  <c r="H13" i="2"/>
  <c r="G13" i="2"/>
  <c r="E13" i="2"/>
  <c r="AG3" i="4" a="1"/>
  <c r="AG3" i="4" s="1"/>
  <c r="AB3" i="3" a="1"/>
  <c r="AB3" i="3" s="1"/>
  <c r="AB2" i="3" a="1"/>
  <c r="AB2" i="3" s="1"/>
  <c r="H10" i="1"/>
  <c r="H16" i="1"/>
  <c r="C9" i="1"/>
  <c r="C8" i="1"/>
  <c r="C21" i="1"/>
  <c r="C10" i="1"/>
  <c r="C4" i="1"/>
  <c r="C18" i="1"/>
  <c r="C20" i="1"/>
  <c r="C24" i="1"/>
  <c r="C11" i="1"/>
  <c r="C22" i="1"/>
  <c r="C12" i="1"/>
  <c r="C23" i="1"/>
  <c r="C5" i="1"/>
  <c r="C16" i="1"/>
  <c r="C6" i="1"/>
  <c r="C17" i="1"/>
  <c r="C7" i="1"/>
  <c r="C19" i="1"/>
  <c r="Z20" i="5" l="1"/>
  <c r="Z19" i="2"/>
  <c r="Q20" i="5"/>
  <c r="Q26" i="5" s="1"/>
  <c r="R20" i="5"/>
  <c r="S19" i="2"/>
  <c r="J19" i="4"/>
  <c r="T27" i="6"/>
  <c r="S4" i="6"/>
  <c r="H53" i="6"/>
  <c r="T26" i="6"/>
  <c r="E28" i="6"/>
  <c r="K53" i="6"/>
  <c r="W15" i="6"/>
  <c r="E53" i="6"/>
  <c r="C20" i="5"/>
  <c r="Y20" i="5"/>
  <c r="N19" i="4"/>
  <c r="E20" i="5"/>
  <c r="L20" i="5"/>
  <c r="AD20" i="5"/>
  <c r="AE26" i="5" s="1"/>
  <c r="S16" i="6"/>
  <c r="G4" i="6"/>
  <c r="T5" i="6"/>
  <c r="T17" i="6"/>
  <c r="J4" i="6"/>
  <c r="G19" i="4"/>
  <c r="W20" i="5"/>
  <c r="W26" i="5" s="1"/>
  <c r="I19" i="4"/>
  <c r="E19" i="4"/>
  <c r="AC20" i="5"/>
  <c r="H20" i="5"/>
  <c r="G20" i="5"/>
  <c r="O20" i="5"/>
  <c r="P26" i="5" s="1"/>
  <c r="Q19" i="2"/>
  <c r="W19" i="2"/>
  <c r="U20" i="5"/>
  <c r="V26" i="5" s="1"/>
  <c r="AA20" i="5"/>
  <c r="AF20" i="5"/>
  <c r="AF26" i="5" s="1"/>
  <c r="M19" i="4"/>
  <c r="J20" i="5"/>
  <c r="N20" i="5"/>
  <c r="T19" i="4"/>
  <c r="R19" i="4"/>
  <c r="AG19" i="4"/>
  <c r="AF19" i="4"/>
  <c r="S20" i="5"/>
  <c r="AB20" i="5"/>
  <c r="F20" i="5"/>
  <c r="I20" i="5"/>
  <c r="D20" i="5"/>
  <c r="AC19" i="4"/>
  <c r="X19" i="4"/>
  <c r="AG20" i="5"/>
  <c r="T20" i="5"/>
  <c r="M20" i="5"/>
  <c r="AD19" i="4"/>
  <c r="U19" i="4"/>
  <c r="Q19" i="4"/>
  <c r="K20" i="5"/>
  <c r="P19" i="4"/>
  <c r="Y19" i="4"/>
  <c r="H19" i="4"/>
  <c r="L19" i="4"/>
  <c r="AD19" i="2"/>
  <c r="AE19" i="4"/>
  <c r="K19" i="4"/>
  <c r="AH19" i="2"/>
  <c r="AA19" i="4"/>
  <c r="W19" i="4"/>
  <c r="O19" i="4"/>
  <c r="F19" i="4"/>
  <c r="V19" i="4"/>
  <c r="S19" i="4"/>
  <c r="AH19" i="4"/>
  <c r="D19" i="4"/>
  <c r="Y19" i="2"/>
  <c r="AB19" i="2"/>
  <c r="AB19" i="4"/>
  <c r="Z19" i="4"/>
  <c r="X19" i="3"/>
  <c r="P19" i="2"/>
  <c r="J19" i="2"/>
  <c r="R19" i="2"/>
  <c r="X19" i="2"/>
  <c r="U19" i="2"/>
  <c r="AC19" i="3"/>
  <c r="T7" i="2"/>
  <c r="T18" i="2"/>
  <c r="AA7" i="2"/>
  <c r="AA18" i="2"/>
  <c r="R18" i="2"/>
  <c r="R20" i="2" s="1"/>
  <c r="R7" i="2"/>
  <c r="AG18" i="2"/>
  <c r="AG7" i="2"/>
  <c r="AE19" i="3"/>
  <c r="Q18" i="2"/>
  <c r="Q7" i="2"/>
  <c r="M19" i="2"/>
  <c r="AD7" i="2"/>
  <c r="AD18" i="2"/>
  <c r="W7" i="2"/>
  <c r="W18" i="2"/>
  <c r="L7" i="2"/>
  <c r="L18" i="2"/>
  <c r="S7" i="2"/>
  <c r="S18" i="2"/>
  <c r="J7" i="2"/>
  <c r="J18" i="2"/>
  <c r="Y18" i="2"/>
  <c r="Y7" i="2"/>
  <c r="W19" i="3"/>
  <c r="K7" i="2"/>
  <c r="K18" i="2"/>
  <c r="V19" i="2"/>
  <c r="X18" i="2"/>
  <c r="X7" i="2"/>
  <c r="AG19" i="2"/>
  <c r="N19" i="2"/>
  <c r="K19" i="2"/>
  <c r="N7" i="2"/>
  <c r="N18" i="2"/>
  <c r="V7" i="2"/>
  <c r="V18" i="2"/>
  <c r="AB19" i="3"/>
  <c r="P18" i="2"/>
  <c r="P7" i="2"/>
  <c r="AD19" i="3"/>
  <c r="AE7" i="2"/>
  <c r="AE18" i="2"/>
  <c r="M7" i="2"/>
  <c r="M18" i="2"/>
  <c r="AE19" i="2"/>
  <c r="AC7" i="2"/>
  <c r="AC18" i="2"/>
  <c r="AG19" i="3"/>
  <c r="V19" i="3"/>
  <c r="AA19" i="2"/>
  <c r="T19" i="2"/>
  <c r="AA19" i="3"/>
  <c r="Z19" i="3"/>
  <c r="AH18" i="2"/>
  <c r="AH7" i="2"/>
  <c r="Y19" i="3"/>
  <c r="O7" i="2"/>
  <c r="O18" i="2"/>
  <c r="AF18" i="2"/>
  <c r="AF7" i="2"/>
  <c r="AF19" i="2"/>
  <c r="O19" i="2"/>
  <c r="AC19" i="2"/>
  <c r="L19" i="2"/>
  <c r="U7" i="2"/>
  <c r="U18" i="2"/>
  <c r="AB7" i="2"/>
  <c r="AB18" i="2"/>
  <c r="Z18" i="2"/>
  <c r="Z7" i="2"/>
  <c r="AF19" i="3"/>
  <c r="P4" i="6"/>
  <c r="S26" i="6"/>
  <c r="S15" i="6"/>
  <c r="T4" i="6"/>
  <c r="T15" i="6"/>
  <c r="M4" i="6"/>
  <c r="K15" i="6"/>
  <c r="T6" i="6"/>
  <c r="T16" i="6"/>
  <c r="S27" i="6"/>
  <c r="S5" i="6"/>
  <c r="D41" i="6"/>
  <c r="V47" i="6"/>
  <c r="M53" i="6"/>
  <c r="V41" i="6"/>
  <c r="S47" i="6"/>
  <c r="G53" i="6"/>
  <c r="P47" i="6"/>
  <c r="G41" i="6"/>
  <c r="S41" i="6"/>
  <c r="V53" i="6"/>
  <c r="J47" i="6"/>
  <c r="P41" i="6"/>
  <c r="P53" i="6"/>
  <c r="M47" i="6"/>
  <c r="D53" i="6"/>
  <c r="J41" i="6"/>
  <c r="D47" i="6"/>
  <c r="S53" i="6"/>
  <c r="M41" i="6"/>
  <c r="J53" i="6"/>
  <c r="G47" i="6"/>
  <c r="Q6" i="3"/>
  <c r="Q19" i="3" s="1"/>
  <c r="T6" i="3"/>
  <c r="T19" i="3" s="1"/>
  <c r="L5" i="3"/>
  <c r="D6" i="3"/>
  <c r="L13" i="3"/>
  <c r="O6" i="3"/>
  <c r="O19" i="3" s="1"/>
  <c r="G13" i="3"/>
  <c r="D5" i="3"/>
  <c r="J5" i="3"/>
  <c r="G5" i="3"/>
  <c r="H5" i="3"/>
  <c r="K6" i="3"/>
  <c r="L6" i="3"/>
  <c r="I13" i="3"/>
  <c r="K13" i="3"/>
  <c r="P6" i="3"/>
  <c r="P19" i="3" s="1"/>
  <c r="E6" i="3"/>
  <c r="N5" i="3"/>
  <c r="S6" i="3"/>
  <c r="S19" i="3" s="1"/>
  <c r="J13" i="3"/>
  <c r="I6" i="3"/>
  <c r="H13" i="3"/>
  <c r="H6" i="3"/>
  <c r="F5" i="3"/>
  <c r="K5" i="3"/>
  <c r="R6" i="3"/>
  <c r="R19" i="3" s="1"/>
  <c r="G6" i="3"/>
  <c r="N6" i="3"/>
  <c r="E13" i="3"/>
  <c r="D13" i="3"/>
  <c r="J6" i="3"/>
  <c r="F6" i="3"/>
  <c r="I5" i="3"/>
  <c r="M13" i="3"/>
  <c r="F13" i="3"/>
  <c r="U6" i="3"/>
  <c r="U19" i="3" s="1"/>
  <c r="M6" i="3"/>
  <c r="E5" i="3"/>
  <c r="M5" i="3"/>
  <c r="D19" i="2"/>
  <c r="V5" i="6"/>
  <c r="E26" i="6"/>
  <c r="T28" i="6"/>
  <c r="Q6" i="6"/>
  <c r="V26" i="6"/>
  <c r="Q16" i="6"/>
  <c r="V16" i="6"/>
  <c r="V27" i="6"/>
  <c r="V15" i="6"/>
  <c r="J16" i="6"/>
  <c r="W17" i="6"/>
  <c r="D27" i="6"/>
  <c r="M27" i="6"/>
  <c r="P27" i="6"/>
  <c r="G27" i="6"/>
  <c r="J27" i="6"/>
  <c r="D26" i="6"/>
  <c r="W5" i="6"/>
  <c r="N26" i="6"/>
  <c r="D16" i="6"/>
  <c r="K6" i="6"/>
  <c r="W28" i="6"/>
  <c r="G5" i="6"/>
  <c r="W6" i="6"/>
  <c r="Q28" i="6"/>
  <c r="W27" i="6"/>
  <c r="J15" i="6"/>
  <c r="H28" i="6"/>
  <c r="N15" i="6"/>
  <c r="M26" i="6"/>
  <c r="Q27" i="6"/>
  <c r="N17" i="6"/>
  <c r="N28" i="6"/>
  <c r="E16" i="6"/>
  <c r="K28" i="6"/>
  <c r="M15" i="6"/>
  <c r="Q5" i="6"/>
  <c r="N27" i="6"/>
  <c r="K17" i="6"/>
  <c r="E5" i="6"/>
  <c r="J5" i="6"/>
  <c r="P26" i="6"/>
  <c r="H27" i="6"/>
  <c r="K27" i="6"/>
  <c r="Q17" i="6"/>
  <c r="H6" i="6"/>
  <c r="W26" i="6"/>
  <c r="H17" i="6"/>
  <c r="E27" i="6"/>
  <c r="G16" i="6"/>
  <c r="P5" i="6"/>
  <c r="G26" i="6"/>
  <c r="H5" i="6"/>
  <c r="H26" i="6"/>
  <c r="E17" i="6"/>
  <c r="W4" i="6"/>
  <c r="Q26" i="6"/>
  <c r="K26" i="6"/>
  <c r="D5" i="6"/>
  <c r="N16" i="6"/>
  <c r="K16" i="6"/>
  <c r="J26" i="6"/>
  <c r="G15" i="6"/>
  <c r="K5" i="6"/>
  <c r="M5" i="6"/>
  <c r="H16" i="6"/>
  <c r="W16" i="6"/>
  <c r="M16" i="6"/>
  <c r="P15" i="6"/>
  <c r="N6" i="6"/>
  <c r="E6" i="6"/>
  <c r="P16" i="6"/>
  <c r="K4" i="6"/>
  <c r="N5" i="6"/>
  <c r="Q15" i="6"/>
  <c r="H15" i="6"/>
  <c r="H4" i="6"/>
  <c r="Q4" i="6"/>
  <c r="H19" i="2"/>
  <c r="G19" i="2"/>
  <c r="I19" i="2"/>
  <c r="F19" i="2"/>
  <c r="E19" i="2"/>
  <c r="G18" i="2"/>
  <c r="F18" i="2"/>
  <c r="I18" i="2"/>
  <c r="S26" i="5" l="1"/>
  <c r="AA26" i="5"/>
  <c r="Z20" i="2"/>
  <c r="Z26" i="5"/>
  <c r="R26" i="5"/>
  <c r="K25" i="4"/>
  <c r="J25" i="4"/>
  <c r="S20" i="2"/>
  <c r="F26" i="5"/>
  <c r="D26" i="5"/>
  <c r="O25" i="4"/>
  <c r="H26" i="5"/>
  <c r="N25" i="4"/>
  <c r="AD26" i="5"/>
  <c r="M26" i="5"/>
  <c r="U25" i="4"/>
  <c r="W20" i="2"/>
  <c r="Y26" i="5"/>
  <c r="S17" i="6"/>
  <c r="AB20" i="2"/>
  <c r="AC26" i="5"/>
  <c r="Q20" i="2"/>
  <c r="M25" i="4"/>
  <c r="F25" i="4"/>
  <c r="AC25" i="4"/>
  <c r="E25" i="4"/>
  <c r="M19" i="3"/>
  <c r="AD20" i="2"/>
  <c r="AF25" i="4"/>
  <c r="X26" i="5"/>
  <c r="Y20" i="2"/>
  <c r="H25" i="4"/>
  <c r="K26" i="5"/>
  <c r="G26" i="5"/>
  <c r="I26" i="5"/>
  <c r="I25" i="4"/>
  <c r="AD25" i="4"/>
  <c r="AH25" i="4"/>
  <c r="Y25" i="3"/>
  <c r="X25" i="3"/>
  <c r="Z25" i="4"/>
  <c r="S25" i="4"/>
  <c r="AG26" i="5"/>
  <c r="R25" i="4"/>
  <c r="E26" i="5"/>
  <c r="Y25" i="4"/>
  <c r="AG25" i="4"/>
  <c r="AE25" i="3"/>
  <c r="AC20" i="2"/>
  <c r="V25" i="4"/>
  <c r="AH20" i="2"/>
  <c r="P20" i="2"/>
  <c r="AG20" i="2"/>
  <c r="AE25" i="4"/>
  <c r="N26" i="5"/>
  <c r="Z25" i="3"/>
  <c r="T26" i="5"/>
  <c r="AB26" i="5"/>
  <c r="J26" i="5"/>
  <c r="U26" i="5"/>
  <c r="V20" i="2"/>
  <c r="L26" i="5"/>
  <c r="X25" i="4"/>
  <c r="O26" i="5"/>
  <c r="AA25" i="4"/>
  <c r="AB25" i="4"/>
  <c r="L19" i="3"/>
  <c r="P25" i="4"/>
  <c r="I19" i="3"/>
  <c r="K19" i="3"/>
  <c r="J19" i="3"/>
  <c r="Q25" i="4"/>
  <c r="AB25" i="3"/>
  <c r="P25" i="3"/>
  <c r="D19" i="3"/>
  <c r="T25" i="4"/>
  <c r="G25" i="4"/>
  <c r="L25" i="4"/>
  <c r="AD25" i="3"/>
  <c r="W25" i="4"/>
  <c r="S25" i="3"/>
  <c r="U20" i="2"/>
  <c r="AA20" i="2"/>
  <c r="T25" i="3"/>
  <c r="Q25" i="3"/>
  <c r="R25" i="3"/>
  <c r="F19" i="3"/>
  <c r="AA25" i="3"/>
  <c r="T20" i="2"/>
  <c r="E19" i="3"/>
  <c r="AF20" i="2"/>
  <c r="U25" i="3"/>
  <c r="AF25" i="3"/>
  <c r="O20" i="2"/>
  <c r="M20" i="2"/>
  <c r="X20" i="2"/>
  <c r="J20" i="2"/>
  <c r="AC25" i="3"/>
  <c r="V25" i="3"/>
  <c r="AE20" i="2"/>
  <c r="N20" i="2"/>
  <c r="K20" i="2"/>
  <c r="H19" i="3"/>
  <c r="AG25" i="3"/>
  <c r="C19" i="3"/>
  <c r="N19" i="3"/>
  <c r="G19" i="3"/>
  <c r="W25" i="3"/>
  <c r="L20" i="2"/>
  <c r="P6" i="6"/>
  <c r="S6" i="6"/>
  <c r="M6" i="6"/>
  <c r="S28" i="6"/>
  <c r="G6" i="6"/>
  <c r="V6" i="6"/>
  <c r="V28" i="6"/>
  <c r="V17" i="6"/>
  <c r="J17" i="6"/>
  <c r="D6" i="6"/>
  <c r="M28" i="6"/>
  <c r="D17" i="6"/>
  <c r="M17" i="6"/>
  <c r="D28" i="6"/>
  <c r="P28" i="6"/>
  <c r="J28" i="6"/>
  <c r="J6" i="6"/>
  <c r="G17" i="6"/>
  <c r="G28" i="6"/>
  <c r="P17" i="6"/>
  <c r="G20" i="2"/>
  <c r="I20" i="2"/>
  <c r="F20" i="2"/>
  <c r="E7" i="2"/>
  <c r="E18" i="2"/>
  <c r="E20" i="2" s="1"/>
  <c r="H7" i="2"/>
  <c r="H18" i="2"/>
  <c r="H20" i="2" s="1"/>
  <c r="D7" i="2"/>
  <c r="D18" i="2"/>
  <c r="D20" i="2" s="1"/>
  <c r="I7" i="2"/>
  <c r="G7" i="2"/>
  <c r="F7" i="2"/>
  <c r="N25" i="3" l="1"/>
  <c r="G25" i="3"/>
  <c r="L25" i="3"/>
  <c r="E25" i="3"/>
  <c r="J25" i="3"/>
  <c r="D25" i="3"/>
  <c r="M25" i="3"/>
  <c r="K25" i="3"/>
  <c r="F25" i="3"/>
  <c r="O25" i="3"/>
  <c r="H25" i="3"/>
  <c r="I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19BC51-91F9-464D-BD20-A58662C479E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3A71CCB-F43D-420F-A98E-75924EF45903}" name="WorksheetConnection_weekly.xlsx!Table1" type="102" refreshedVersion="8" minRefreshableVersion="5" saveData="1">
    <extLst>
      <ext xmlns:x15="http://schemas.microsoft.com/office/spreadsheetml/2010/11/main" uri="{DE250136-89BD-433C-8126-D09CA5730AF9}">
        <x15:connection id="Table1">
          <x15:rangePr sourceName="_xlcn.WorksheetConnection_weekly.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<sst xmlns="http://schemas.openxmlformats.org/spreadsheetml/2006/main" count="2360" uniqueCount="82">
  <si>
    <t>Weekly STAR</t>
  </si>
  <si>
    <t>Transient</t>
  </si>
  <si>
    <t>Group</t>
  </si>
  <si>
    <t>Contract</t>
  </si>
  <si>
    <t>Total</t>
  </si>
  <si>
    <t>% Chg</t>
  </si>
  <si>
    <t>Occupancy</t>
  </si>
  <si>
    <t>My Property</t>
  </si>
  <si>
    <t>Index (MPI)</t>
  </si>
  <si>
    <t>ADR</t>
  </si>
  <si>
    <t>Index (ARI)</t>
  </si>
  <si>
    <t>RevPAR</t>
  </si>
  <si>
    <t>Index (RGI)</t>
  </si>
  <si>
    <t>Running 28 Days</t>
  </si>
  <si>
    <t>Comp Set</t>
  </si>
  <si>
    <t>Occ (%)</t>
  </si>
  <si>
    <t>Week</t>
  </si>
  <si>
    <t>Market Scale</t>
  </si>
  <si>
    <t>Occ % Chg</t>
  </si>
  <si>
    <t>Index % Chg</t>
  </si>
  <si>
    <t>ADR % Chg</t>
  </si>
  <si>
    <t>Sunday</t>
  </si>
  <si>
    <t>Monday</t>
  </si>
  <si>
    <t>Tuesday</t>
  </si>
  <si>
    <t>Wednesday</t>
  </si>
  <si>
    <t>Thursday</t>
  </si>
  <si>
    <t>Friday</t>
  </si>
  <si>
    <t>Saturday</t>
  </si>
  <si>
    <r>
      <t xml:space="preserve">July 03, </t>
    </r>
    <r>
      <rPr>
        <b/>
        <sz val="11"/>
        <color rgb="FFC4E7E7"/>
        <rFont val="Arial"/>
        <family val="2"/>
      </rPr>
      <t>2022</t>
    </r>
    <r>
      <rPr>
        <b/>
        <sz val="11"/>
        <color rgb="FF005B58"/>
        <rFont val="Arial"/>
        <family val="2"/>
      </rPr>
      <t xml:space="preserve"> - July 09, 2022</t>
    </r>
  </si>
  <si>
    <t>Property Name</t>
  </si>
  <si>
    <t>Type</t>
  </si>
  <si>
    <t>Date</t>
  </si>
  <si>
    <t>Biscayne Drive</t>
  </si>
  <si>
    <t>Pine Ridge</t>
  </si>
  <si>
    <t>Oak Enclave</t>
  </si>
  <si>
    <t>State</t>
  </si>
  <si>
    <t>FL</t>
  </si>
  <si>
    <t>TX</t>
  </si>
  <si>
    <t>NY</t>
  </si>
  <si>
    <t>Index ARI</t>
  </si>
  <si>
    <t>April</t>
  </si>
  <si>
    <t>Year</t>
  </si>
  <si>
    <t>Month</t>
  </si>
  <si>
    <t>Day</t>
  </si>
  <si>
    <t>Index RGI</t>
  </si>
  <si>
    <t>Property</t>
  </si>
  <si>
    <t>Comp Biscayne</t>
  </si>
  <si>
    <t>Comp Pine Ridge</t>
  </si>
  <si>
    <t>Index MPI</t>
  </si>
  <si>
    <t>Occupancy %</t>
  </si>
  <si>
    <t>Revenue WOW%</t>
  </si>
  <si>
    <t>Weeknum</t>
  </si>
  <si>
    <t>Weekday</t>
  </si>
  <si>
    <t>ADR WOW%</t>
  </si>
  <si>
    <t>Include</t>
  </si>
  <si>
    <t>Month Name</t>
  </si>
  <si>
    <t>March</t>
  </si>
  <si>
    <t>RevPAu</t>
  </si>
  <si>
    <t>RevPAu % Chg</t>
  </si>
  <si>
    <t>RevPAU</t>
  </si>
  <si>
    <t>Occup WOW%</t>
  </si>
  <si>
    <t>ARI WOW</t>
  </si>
  <si>
    <t>ADR Daily</t>
  </si>
  <si>
    <t>Occupancy Daily</t>
  </si>
  <si>
    <t>RevPAU Daily</t>
  </si>
  <si>
    <t>ARI daily</t>
  </si>
  <si>
    <t>mpi weekly change</t>
  </si>
  <si>
    <t>Mpi Daily change</t>
  </si>
  <si>
    <t>rgi Daily</t>
  </si>
  <si>
    <t>day number</t>
  </si>
  <si>
    <t>rgi daily change</t>
  </si>
  <si>
    <t>Current</t>
  </si>
  <si>
    <t>Run</t>
  </si>
  <si>
    <t>MTD</t>
  </si>
  <si>
    <t>Current Week</t>
  </si>
  <si>
    <t>28 days REV</t>
  </si>
  <si>
    <t>28 days ADR</t>
  </si>
  <si>
    <t>28 Days Occupancy</t>
  </si>
  <si>
    <t xml:space="preserve">                         Running 28 Days (by Day of the Week)</t>
  </si>
  <si>
    <t>occu</t>
  </si>
  <si>
    <t>avgdailyrent</t>
  </si>
  <si>
    <t>Hutto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</si>
</sst>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yyyy;@" x16r2:formatCode16="[$-en-PK,1]dd/mm/yyyy;@"/>
    <numFmt numFmtId="165" formatCode="m/d/yyyy;@"/>
    <numFmt numFmtId="166" formatCode="0.0%"/>
    <numFmt numFmtId="167" formatCode="0.000000000"/>
    <numFmt numFmtId="168" formatCode="0.000"/>
    <numFmt numFmtId="169" formatCode="0.0"/>
    <numFmt numFmtId="170" formatCode="0.000%"/>
  </numFmts>
  <fonts count="45" x14ac:knownFonts="1">
    <font>
      <sz val="10"/>
      <color rgb="FF000000"/>
      <name val="Arial"/>
      <scheme val="minor"/>
    </font>
    <font>
      <sz val="10"/>
      <color theme="1"/>
      <name val="Arial"/>
      <family val="2"/>
      <scheme val="minor"/>
    </font>
    <font>
      <sz val="10"/>
      <name val="Arial"/>
      <family val="2"/>
    </font>
    <font>
      <sz val="10"/>
      <color theme="1"/>
      <name val="Arial"/>
      <family val="2"/>
    </font>
    <font>
      <sz val="11"/>
      <color theme="1"/>
      <name val="Arial"/>
      <family val="2"/>
    </font>
    <font>
      <b/>
      <sz val="14"/>
      <color rgb="FF000000"/>
      <name val="Arial"/>
      <family val="2"/>
    </font>
    <font>
      <sz val="10"/>
      <color rgb="FF000000"/>
      <name val="Arial"/>
      <family val="2"/>
    </font>
    <font>
      <b/>
      <sz val="9"/>
      <color rgb="FF000000"/>
      <name val="Arial"/>
      <family val="2"/>
    </font>
    <font>
      <b/>
      <sz val="14"/>
      <color theme="1"/>
      <name val="Arial"/>
      <family val="2"/>
    </font>
    <font>
      <sz val="13"/>
      <color theme="1"/>
      <name val="Arial"/>
      <family val="2"/>
    </font>
    <font>
      <b/>
      <sz val="10"/>
      <color theme="1"/>
      <name val="Arial"/>
      <family val="2"/>
    </font>
    <font>
      <sz val="10"/>
      <color rgb="FF000000"/>
      <name val="Arial"/>
      <family val="2"/>
      <scheme val="minor"/>
    </font>
    <font>
      <sz val="10"/>
      <color theme="1"/>
      <name val="Arial"/>
      <family val="2"/>
    </font>
    <font>
      <b/>
      <sz val="11"/>
      <color rgb="FF005B58"/>
      <name val="Arial"/>
      <family val="2"/>
    </font>
    <font>
      <sz val="10"/>
      <color rgb="FF005B58"/>
      <name val="Arial"/>
      <family val="2"/>
    </font>
    <font>
      <b/>
      <sz val="11"/>
      <color rgb="FFC4E7E7"/>
      <name val="Arial"/>
      <family val="2"/>
    </font>
    <font>
      <sz val="10"/>
      <color rgb="FF005B58"/>
      <name val="Arial"/>
      <family val="2"/>
      <scheme val="minor"/>
    </font>
    <font>
      <b/>
      <sz val="10"/>
      <color rgb="FFC4E7E7"/>
      <name val="Arial"/>
      <family val="2"/>
    </font>
    <font>
      <sz val="12"/>
      <color theme="1"/>
      <name val="Arial"/>
      <family val="2"/>
    </font>
    <font>
      <sz val="11"/>
      <color theme="1"/>
      <name val="Arial"/>
      <family val="2"/>
    </font>
    <font>
      <sz val="11"/>
      <color rgb="FFC4E7E7"/>
      <name val="Arial"/>
      <family val="2"/>
    </font>
    <font>
      <sz val="12"/>
      <color rgb="FF005B58"/>
      <name val="Arial"/>
      <family val="2"/>
    </font>
    <font>
      <sz val="12"/>
      <color rgb="FF000000"/>
      <name val="Arial"/>
      <family val="2"/>
      <scheme val="minor"/>
    </font>
    <font>
      <sz val="11"/>
      <color rgb="FF005B58"/>
      <name val="Arial"/>
      <family val="2"/>
    </font>
    <font>
      <sz val="11"/>
      <color rgb="FF000000"/>
      <name val="Arial"/>
      <family val="2"/>
      <scheme val="minor"/>
    </font>
    <font>
      <b/>
      <sz val="10"/>
      <color rgb="FF005B58"/>
      <name val="Arial"/>
      <family val="2"/>
    </font>
    <font>
      <sz val="10"/>
      <color rgb="FF000000"/>
      <name val="Arial"/>
      <family val="2"/>
      <scheme val="minor"/>
    </font>
    <font>
      <sz val="8"/>
      <name val="Arial"/>
      <family val="2"/>
      <scheme val="minor"/>
    </font>
    <font>
      <b/>
      <sz val="10"/>
      <color theme="0"/>
      <name val="Arial"/>
      <family val="2"/>
      <scheme val="minor"/>
    </font>
    <font>
      <sz val="10"/>
      <color theme="1"/>
      <name val="Arial"/>
      <family val="2"/>
      <scheme val="minor"/>
    </font>
    <font>
      <b/>
      <sz val="14"/>
      <color rgb="FF000000"/>
      <name val="Arial"/>
      <family val="2"/>
    </font>
    <font>
      <sz val="13"/>
      <color theme="1"/>
      <name val="Arial"/>
      <family val="2"/>
    </font>
    <font>
      <sz val="11"/>
      <color rgb="FF005B58"/>
      <name val="Arial"/>
      <family val="2"/>
      <scheme val="minor"/>
    </font>
    <font>
      <b/>
      <sz val="10"/>
      <color theme="0"/>
      <name val="Arial"/>
      <family val="2"/>
      <scheme val="minor"/>
    </font>
    <font>
      <sz val="11"/>
      <color rgb="FF000000"/>
      <name val="Arial"/>
      <family val="2"/>
      <scheme val="minor"/>
    </font>
    <font>
      <b/>
      <sz val="10"/>
      <color theme="1"/>
      <name val="Arial"/>
      <family val="2"/>
    </font>
    <font>
      <b/>
      <sz val="9"/>
      <color rgb="FF000000"/>
      <name val="Arial"/>
      <family val="2"/>
    </font>
    <font>
      <b/>
      <sz val="10"/>
      <color rgb="FF000000"/>
      <name val="Arial"/>
      <family val="2"/>
      <scheme val="minor"/>
    </font>
    <font>
      <sz val="10"/>
      <color theme="0"/>
      <name val="Arial"/>
      <family val="2"/>
      <scheme val="minor"/>
    </font>
    <font>
      <b/>
      <sz val="10"/>
      <color rgb="FF000000"/>
      <name val="Arial"/>
      <family val="2"/>
    </font>
    <font>
      <b/>
      <sz val="10"/>
      <color theme="9" tint="-0.499984740745262"/>
      <name val="Arial"/>
      <family val="2"/>
    </font>
    <font>
      <sz val="16"/>
      <color theme="9" tint="0.79998168889431442"/>
      <name val="Arial"/>
      <family val="2"/>
      <scheme val="minor"/>
    </font>
    <font>
      <sz val="14"/>
      <color theme="9" tint="0.79998168889431442"/>
      <name val="Arial"/>
      <family val="2"/>
    </font>
    <font>
      <b/>
      <sz val="14"/>
      <color theme="9" tint="-0.499984740745262"/>
      <name val="Arial"/>
      <family val="2"/>
    </font>
    <font>
      <sz val="11"/>
      <color rgb="FF000000"/>
      <name val="Arial"/>
      <scheme val="minor"/>
    </font>
  </fonts>
  <fills count="18">
    <fill>
      <patternFill patternType="none"/>
    </fill>
    <fill>
      <patternFill patternType="gray125"/>
    </fill>
    <fill>
      <patternFill patternType="solid">
        <fgColor rgb="FFFFFFFF"/>
        <bgColor rgb="FFFFFFFF"/>
      </patternFill>
    </fill>
    <fill>
      <patternFill patternType="solid">
        <fgColor rgb="FFEAEAEA"/>
        <bgColor rgb="FFEAEAEA"/>
      </patternFill>
    </fill>
    <fill>
      <patternFill patternType="solid">
        <fgColor rgb="FF005B58"/>
        <bgColor rgb="FFFE5000"/>
      </patternFill>
    </fill>
    <fill>
      <patternFill patternType="solid">
        <fgColor rgb="FF005B58"/>
        <bgColor indexed="64"/>
      </patternFill>
    </fill>
    <fill>
      <patternFill patternType="solid">
        <fgColor rgb="FF005B58"/>
        <bgColor rgb="FFFFFFFF"/>
      </patternFill>
    </fill>
    <fill>
      <patternFill patternType="solid">
        <fgColor rgb="FFC4E7E7"/>
        <bgColor rgb="FFFFFFFF"/>
      </patternFill>
    </fill>
    <fill>
      <patternFill patternType="solid">
        <fgColor theme="0"/>
        <bgColor indexed="64"/>
      </patternFill>
    </fill>
    <fill>
      <patternFill patternType="solid">
        <fgColor theme="0"/>
        <bgColor rgb="FFFFFFFF"/>
      </patternFill>
    </fill>
    <fill>
      <patternFill patternType="solid">
        <fgColor theme="0"/>
        <bgColor rgb="FFEAEAEA"/>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499984740745262"/>
        <bgColor rgb="FFFE5000"/>
      </patternFill>
    </fill>
    <fill>
      <patternFill patternType="solid">
        <fgColor theme="0" tint="-4.9989318521683403E-2"/>
        <bgColor rgb="FFEAEAEA"/>
      </patternFill>
    </fill>
    <fill>
      <patternFill patternType="solid">
        <fgColor theme="0" tint="-4.9989318521683403E-2"/>
        <bgColor indexed="64"/>
      </patternFill>
    </fill>
  </fills>
  <borders count="77">
    <border>
      <left/>
      <right/>
      <top/>
      <bottom/>
      <diagonal/>
    </border>
    <border>
      <left style="thin">
        <color rgb="FFA0A0A0"/>
      </left>
      <right/>
      <top style="thin">
        <color rgb="FFA0A0A0"/>
      </top>
      <bottom style="thin">
        <color rgb="FFA0A0A0"/>
      </bottom>
      <diagonal/>
    </border>
    <border>
      <left/>
      <right/>
      <top style="thin">
        <color rgb="FFA0A0A0"/>
      </top>
      <bottom style="thin">
        <color rgb="FFA0A0A0"/>
      </bottom>
      <diagonal/>
    </border>
    <border>
      <left/>
      <right/>
      <top style="thin">
        <color rgb="FFA0A0A0"/>
      </top>
      <bottom/>
      <diagonal/>
    </border>
    <border>
      <left/>
      <right/>
      <top/>
      <bottom style="thin">
        <color rgb="FFA0A0A0"/>
      </bottom>
      <diagonal/>
    </border>
    <border>
      <left style="thin">
        <color rgb="FFA0A0A0"/>
      </left>
      <right/>
      <top/>
      <bottom/>
      <diagonal/>
    </border>
    <border>
      <left style="thin">
        <color rgb="FFEAEAEA"/>
      </left>
      <right/>
      <top/>
      <bottom style="thin">
        <color rgb="FFEAEAEA"/>
      </bottom>
      <diagonal/>
    </border>
    <border>
      <left style="thin">
        <color rgb="FFA0A0A0"/>
      </left>
      <right/>
      <top/>
      <bottom style="thin">
        <color rgb="FFA0A0A0"/>
      </bottom>
      <diagonal/>
    </border>
    <border>
      <left style="thin">
        <color rgb="FFEAEAEA"/>
      </left>
      <right/>
      <top style="thin">
        <color rgb="FFEAEAEA"/>
      </top>
      <bottom/>
      <diagonal/>
    </border>
    <border>
      <left style="thin">
        <color rgb="FFA0A0A0"/>
      </left>
      <right/>
      <top style="thin">
        <color rgb="FFA0A0A0"/>
      </top>
      <bottom/>
      <diagonal/>
    </border>
    <border>
      <left style="thin">
        <color rgb="FF000000"/>
      </left>
      <right/>
      <top/>
      <bottom/>
      <diagonal/>
    </border>
    <border>
      <left/>
      <right style="thin">
        <color rgb="FF000000"/>
      </right>
      <top/>
      <bottom/>
      <diagonal/>
    </border>
    <border>
      <left style="thin">
        <color rgb="FF000000"/>
      </left>
      <right/>
      <top style="thin">
        <color rgb="FFA0A0A0"/>
      </top>
      <bottom/>
      <diagonal/>
    </border>
    <border>
      <left/>
      <right style="thin">
        <color rgb="FF000000"/>
      </right>
      <top style="thin">
        <color rgb="FFA0A0A0"/>
      </top>
      <bottom/>
      <diagonal/>
    </border>
    <border>
      <left style="thin">
        <color rgb="FF000000"/>
      </left>
      <right/>
      <top/>
      <bottom style="thin">
        <color rgb="FFA0A0A0"/>
      </bottom>
      <diagonal/>
    </border>
    <border>
      <left/>
      <right style="thin">
        <color rgb="FF000000"/>
      </right>
      <top/>
      <bottom style="thin">
        <color rgb="FFA0A0A0"/>
      </bottom>
      <diagonal/>
    </border>
    <border>
      <left/>
      <right/>
      <top/>
      <bottom style="thin">
        <color rgb="FF000000"/>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5B58"/>
      </left>
      <right/>
      <top/>
      <bottom/>
      <diagonal/>
    </border>
    <border>
      <left/>
      <right/>
      <top style="thin">
        <color rgb="FF005B58"/>
      </top>
      <bottom/>
      <diagonal/>
    </border>
    <border>
      <left/>
      <right/>
      <top/>
      <bottom style="thin">
        <color rgb="FF005B58"/>
      </bottom>
      <diagonal/>
    </border>
    <border>
      <left style="thin">
        <color rgb="FF005B58"/>
      </left>
      <right/>
      <top style="thin">
        <color rgb="FF005B58"/>
      </top>
      <bottom/>
      <diagonal/>
    </border>
    <border>
      <left/>
      <right style="thin">
        <color rgb="FF005B58"/>
      </right>
      <top style="thin">
        <color rgb="FF005B58"/>
      </top>
      <bottom/>
      <diagonal/>
    </border>
    <border>
      <left/>
      <right style="thin">
        <color rgb="FF005B58"/>
      </right>
      <top/>
      <bottom/>
      <diagonal/>
    </border>
    <border>
      <left style="thin">
        <color rgb="FF005B58"/>
      </left>
      <right/>
      <top/>
      <bottom style="thin">
        <color rgb="FF005B58"/>
      </bottom>
      <diagonal/>
    </border>
    <border>
      <left/>
      <right style="thin">
        <color rgb="FF005B58"/>
      </right>
      <top/>
      <bottom style="thin">
        <color rgb="FF005B58"/>
      </bottom>
      <diagonal/>
    </border>
    <border>
      <left style="thin">
        <color rgb="FF005B58"/>
      </left>
      <right/>
      <top style="thin">
        <color rgb="FF005B58"/>
      </top>
      <bottom style="thin">
        <color rgb="FF005B58"/>
      </bottom>
      <diagonal/>
    </border>
    <border>
      <left/>
      <right/>
      <top style="thin">
        <color rgb="FF005B58"/>
      </top>
      <bottom style="thin">
        <color rgb="FF005B58"/>
      </bottom>
      <diagonal/>
    </border>
    <border>
      <left/>
      <right style="thin">
        <color rgb="FF005B58"/>
      </right>
      <top style="thin">
        <color rgb="FF005B58"/>
      </top>
      <bottom style="thin">
        <color rgb="FF005B58"/>
      </bottom>
      <diagonal/>
    </border>
    <border>
      <left style="thin">
        <color rgb="FF005B58"/>
      </left>
      <right/>
      <top/>
      <bottom style="thin">
        <color indexed="64"/>
      </bottom>
      <diagonal/>
    </border>
    <border>
      <left/>
      <right style="thin">
        <color rgb="FF005B58"/>
      </right>
      <top/>
      <bottom style="thin">
        <color indexed="64"/>
      </bottom>
      <diagonal/>
    </border>
    <border>
      <left/>
      <right style="thin">
        <color rgb="FF005B58"/>
      </right>
      <top style="thin">
        <color indexed="64"/>
      </top>
      <bottom/>
      <diagonal/>
    </border>
    <border>
      <left style="thin">
        <color rgb="FF005B58"/>
      </left>
      <right style="thin">
        <color indexed="64"/>
      </right>
      <top style="thin">
        <color indexed="64"/>
      </top>
      <bottom/>
      <diagonal/>
    </border>
    <border>
      <left style="thin">
        <color rgb="FF005B58"/>
      </left>
      <right style="thin">
        <color indexed="64"/>
      </right>
      <top/>
      <bottom/>
      <diagonal/>
    </border>
    <border>
      <left style="thin">
        <color rgb="FF005B58"/>
      </left>
      <right style="thin">
        <color rgb="FF005B58"/>
      </right>
      <top/>
      <bottom/>
      <diagonal/>
    </border>
    <border>
      <left style="thin">
        <color rgb="FF005B58"/>
      </left>
      <right style="thin">
        <color rgb="FF005B58"/>
      </right>
      <top/>
      <bottom style="thin">
        <color rgb="FF005B58"/>
      </bottom>
      <diagonal/>
    </border>
    <border>
      <left style="thin">
        <color rgb="FF005B58"/>
      </left>
      <right style="thin">
        <color rgb="FF005B58"/>
      </right>
      <top style="thin">
        <color rgb="FF005B58"/>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style="medium">
        <color indexed="64"/>
      </top>
      <bottom style="thin">
        <color rgb="FFA0A0A0"/>
      </bottom>
      <diagonal/>
    </border>
    <border>
      <left/>
      <right style="medium">
        <color indexed="64"/>
      </right>
      <top/>
      <bottom/>
      <diagonal/>
    </border>
    <border>
      <left style="medium">
        <color indexed="64"/>
      </left>
      <right/>
      <top style="thin">
        <color rgb="FFEAEAEA"/>
      </top>
      <bottom/>
      <diagonal/>
    </border>
    <border>
      <left style="medium">
        <color indexed="64"/>
      </left>
      <right/>
      <top/>
      <bottom style="thin">
        <color rgb="FFEAEAEA"/>
      </bottom>
      <diagonal/>
    </border>
    <border>
      <left style="thin">
        <color rgb="FFA0A0A0"/>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thin">
        <color rgb="FF000000"/>
      </bottom>
      <diagonal/>
    </border>
    <border>
      <left style="medium">
        <color indexed="64"/>
      </left>
      <right/>
      <top style="thin">
        <color rgb="FFA0A0A0"/>
      </top>
      <bottom/>
      <diagonal/>
    </border>
    <border>
      <left style="medium">
        <color indexed="64"/>
      </left>
      <right/>
      <top/>
      <bottom style="thin">
        <color rgb="FFA0A0A0"/>
      </bottom>
      <diagonal/>
    </border>
    <border>
      <left/>
      <right style="medium">
        <color indexed="64"/>
      </right>
      <top/>
      <bottom style="thin">
        <color rgb="FFA0A0A0"/>
      </bottom>
      <diagonal/>
    </border>
    <border>
      <left/>
      <right style="medium">
        <color indexed="64"/>
      </right>
      <top style="thin">
        <color rgb="FFA0A0A0"/>
      </top>
      <bottom/>
      <diagonal/>
    </border>
    <border>
      <left style="medium">
        <color indexed="64"/>
      </left>
      <right/>
      <top/>
      <bottom style="thin">
        <color indexed="64"/>
      </bottom>
      <diagonal/>
    </border>
    <border>
      <left style="medium">
        <color rgb="FF000000"/>
      </left>
      <right/>
      <top/>
      <bottom/>
      <diagonal/>
    </border>
    <border>
      <left/>
      <right style="medium">
        <color rgb="FF000000"/>
      </right>
      <top/>
      <bottom style="thin">
        <color rgb="FFA0A0A0"/>
      </bottom>
      <diagonal/>
    </border>
    <border>
      <left/>
      <right style="medium">
        <color rgb="FF000000"/>
      </right>
      <top/>
      <bottom/>
      <diagonal/>
    </border>
    <border>
      <left style="medium">
        <color rgb="FF000000"/>
      </left>
      <right/>
      <top style="thin">
        <color rgb="FFEAEAEA"/>
      </top>
      <bottom/>
      <diagonal/>
    </border>
    <border>
      <left style="medium">
        <color rgb="FF000000"/>
      </left>
      <right/>
      <top/>
      <bottom style="thin">
        <color rgb="FFEAEAEA"/>
      </bottom>
      <diagonal/>
    </border>
    <border>
      <left style="medium">
        <color rgb="FF000000"/>
      </left>
      <right/>
      <top/>
      <bottom style="medium">
        <color rgb="FF000000"/>
      </bottom>
      <diagonal/>
    </border>
    <border>
      <left style="thin">
        <color rgb="FFA0A0A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thin">
        <color rgb="FFA0A0A0"/>
      </top>
      <bottom/>
      <diagonal/>
    </border>
    <border>
      <left/>
      <right/>
      <top style="thin">
        <color rgb="FF000000"/>
      </top>
      <bottom/>
      <diagonal/>
    </border>
    <border>
      <left style="medium">
        <color rgb="FF000000"/>
      </left>
      <right/>
      <top style="thin">
        <color rgb="FF000000"/>
      </top>
      <bottom/>
      <diagonal/>
    </border>
    <border>
      <left/>
      <right/>
      <top style="thin">
        <color rgb="FF000000"/>
      </top>
      <bottom style="thin">
        <color rgb="FFA0A0A0"/>
      </bottom>
      <diagonal/>
    </border>
    <border>
      <left/>
      <right style="medium">
        <color rgb="FF000000"/>
      </right>
      <top style="thin">
        <color rgb="FF000000"/>
      </top>
      <bottom style="thin">
        <color rgb="FFA0A0A0"/>
      </bottom>
      <diagonal/>
    </border>
  </borders>
  <cellStyleXfs count="2">
    <xf numFmtId="0" fontId="0" fillId="0" borderId="0"/>
    <xf numFmtId="9" fontId="11" fillId="0" borderId="0" applyFont="0" applyFill="0" applyBorder="0" applyAlignment="0" applyProtection="0"/>
  </cellStyleXfs>
  <cellXfs count="374">
    <xf numFmtId="0" fontId="0" fillId="0" borderId="0" xfId="0"/>
    <xf numFmtId="0" fontId="3" fillId="2" borderId="0" xfId="0" applyFont="1" applyFill="1"/>
    <xf numFmtId="0" fontId="3" fillId="2" borderId="0" xfId="0" applyFont="1" applyFill="1" applyAlignment="1">
      <alignment horizontal="center"/>
    </xf>
    <xf numFmtId="0" fontId="3" fillId="0" borderId="0" xfId="0" applyFont="1"/>
    <xf numFmtId="0" fontId="5" fillId="0" borderId="3" xfId="0" applyFont="1" applyBorder="1" applyAlignment="1">
      <alignment horizontal="left"/>
    </xf>
    <xf numFmtId="0" fontId="5" fillId="0" borderId="3" xfId="0" applyFont="1" applyBorder="1"/>
    <xf numFmtId="0" fontId="7" fillId="0" borderId="4" xfId="0" applyFont="1" applyBorder="1" applyAlignment="1">
      <alignment horizontal="center"/>
    </xf>
    <xf numFmtId="0" fontId="3" fillId="0" borderId="5" xfId="0" applyFont="1" applyBorder="1" applyAlignment="1">
      <alignment horizontal="center"/>
    </xf>
    <xf numFmtId="0" fontId="3" fillId="3" borderId="5" xfId="0" applyFont="1" applyFill="1" applyBorder="1" applyAlignment="1">
      <alignment horizontal="center"/>
    </xf>
    <xf numFmtId="0" fontId="8" fillId="0" borderId="0" xfId="0" applyFont="1"/>
    <xf numFmtId="0" fontId="4" fillId="0" borderId="8" xfId="0" applyFont="1" applyBorder="1" applyAlignment="1">
      <alignment horizontal="right"/>
    </xf>
    <xf numFmtId="0" fontId="3" fillId="0" borderId="3" xfId="0" applyFont="1" applyBorder="1" applyAlignment="1">
      <alignment horizontal="center"/>
    </xf>
    <xf numFmtId="0" fontId="3" fillId="0" borderId="0" xfId="0" applyFont="1" applyAlignment="1">
      <alignment horizontal="right"/>
    </xf>
    <xf numFmtId="0" fontId="6" fillId="0" borderId="9"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3" fillId="2" borderId="9" xfId="0" applyFont="1" applyFill="1" applyBorder="1" applyAlignment="1">
      <alignment horizontal="center"/>
    </xf>
    <xf numFmtId="0" fontId="3" fillId="2" borderId="3" xfId="0" applyFont="1" applyFill="1" applyBorder="1" applyAlignment="1">
      <alignment horizontal="center"/>
    </xf>
    <xf numFmtId="0" fontId="3" fillId="2" borderId="7" xfId="0" applyFont="1" applyFill="1" applyBorder="1" applyAlignment="1">
      <alignment horizontal="center"/>
    </xf>
    <xf numFmtId="0" fontId="3" fillId="2" borderId="4"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0" borderId="10" xfId="0" applyFont="1" applyBorder="1"/>
    <xf numFmtId="0" fontId="3" fillId="0" borderId="11" xfId="0" applyFont="1" applyBorder="1"/>
    <xf numFmtId="0" fontId="3" fillId="0" borderId="10" xfId="0" applyFont="1" applyBorder="1" applyAlignment="1">
      <alignment horizontal="center"/>
    </xf>
    <xf numFmtId="0" fontId="3" fillId="0" borderId="11" xfId="0" applyFont="1" applyBorder="1" applyAlignment="1">
      <alignment horizontal="center"/>
    </xf>
    <xf numFmtId="0" fontId="4" fillId="3" borderId="6" xfId="0" applyFont="1" applyFill="1" applyBorder="1" applyAlignment="1">
      <alignment horizontal="right"/>
    </xf>
    <xf numFmtId="0" fontId="3" fillId="3" borderId="7" xfId="0" applyFont="1" applyFill="1" applyBorder="1" applyAlignment="1">
      <alignment horizontal="center"/>
    </xf>
    <xf numFmtId="0" fontId="3" fillId="3" borderId="4" xfId="0" applyFont="1" applyFill="1" applyBorder="1" applyAlignment="1">
      <alignment horizontal="center"/>
    </xf>
    <xf numFmtId="0" fontId="4" fillId="0" borderId="0" xfId="0" applyFont="1" applyAlignment="1">
      <alignment horizontal="right"/>
    </xf>
    <xf numFmtId="0" fontId="4" fillId="2" borderId="0" xfId="0" applyFont="1" applyFill="1" applyAlignment="1">
      <alignment horizontal="center"/>
    </xf>
    <xf numFmtId="0" fontId="5" fillId="0" borderId="9" xfId="0" applyFont="1" applyBorder="1" applyAlignment="1">
      <alignment horizontal="left"/>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0" borderId="16" xfId="0" applyFont="1" applyBorder="1"/>
    <xf numFmtId="0" fontId="10" fillId="0" borderId="16" xfId="0" applyFont="1" applyBorder="1" applyAlignment="1">
      <alignment horizontal="right"/>
    </xf>
    <xf numFmtId="0" fontId="3" fillId="0" borderId="16" xfId="0" applyFont="1" applyBorder="1" applyAlignment="1">
      <alignment horizontal="right"/>
    </xf>
    <xf numFmtId="0" fontId="0" fillId="0" borderId="0" xfId="0" applyAlignment="1">
      <alignment vertical="center"/>
    </xf>
    <xf numFmtId="0" fontId="0" fillId="8" borderId="0" xfId="0" applyFill="1"/>
    <xf numFmtId="0" fontId="17" fillId="6" borderId="21" xfId="0" applyFont="1" applyFill="1" applyBorder="1" applyAlignment="1">
      <alignment horizontal="center" vertical="center"/>
    </xf>
    <xf numFmtId="0" fontId="22" fillId="0" borderId="0" xfId="0" applyFont="1"/>
    <xf numFmtId="0" fontId="24" fillId="0" borderId="0" xfId="0" applyFont="1"/>
    <xf numFmtId="0" fontId="14" fillId="0" borderId="0" xfId="0" applyFont="1"/>
    <xf numFmtId="0" fontId="16" fillId="0" borderId="0" xfId="0" applyFont="1"/>
    <xf numFmtId="0" fontId="19" fillId="2" borderId="17" xfId="0" applyFont="1" applyFill="1" applyBorder="1" applyAlignment="1">
      <alignment horizontal="left"/>
    </xf>
    <xf numFmtId="0" fontId="19" fillId="3" borderId="0" xfId="0" applyFont="1" applyFill="1" applyAlignment="1">
      <alignment horizontal="left"/>
    </xf>
    <xf numFmtId="0" fontId="19" fillId="0" borderId="20" xfId="0" applyFont="1" applyBorder="1" applyAlignment="1">
      <alignment horizontal="left"/>
    </xf>
    <xf numFmtId="0" fontId="26" fillId="0" borderId="0" xfId="0" applyFont="1"/>
    <xf numFmtId="0" fontId="19" fillId="2" borderId="0" xfId="0" applyFont="1" applyFill="1" applyAlignment="1">
      <alignment horizontal="left"/>
    </xf>
    <xf numFmtId="0" fontId="29" fillId="12" borderId="40" xfId="0" applyFont="1" applyFill="1" applyBorder="1"/>
    <xf numFmtId="0" fontId="29" fillId="0" borderId="40" xfId="0" applyFont="1" applyBorder="1"/>
    <xf numFmtId="0" fontId="30" fillId="0" borderId="3" xfId="0" applyFont="1" applyBorder="1" applyAlignment="1">
      <alignment horizontal="left"/>
    </xf>
    <xf numFmtId="2" fontId="0" fillId="0" borderId="0" xfId="0" applyNumberFormat="1"/>
    <xf numFmtId="2" fontId="12" fillId="0" borderId="5" xfId="0" applyNumberFormat="1" applyFont="1" applyBorder="1" applyAlignment="1">
      <alignment horizontal="center"/>
    </xf>
    <xf numFmtId="0" fontId="32" fillId="8" borderId="0" xfId="0" applyFont="1" applyFill="1" applyAlignment="1">
      <alignment vertical="center"/>
    </xf>
    <xf numFmtId="0" fontId="15" fillId="6" borderId="21" xfId="0" applyFont="1" applyFill="1" applyBorder="1" applyAlignment="1">
      <alignment horizontal="center" vertical="center"/>
    </xf>
    <xf numFmtId="0" fontId="15" fillId="6" borderId="19" xfId="0" applyFont="1" applyFill="1" applyBorder="1" applyAlignment="1">
      <alignment vertical="center"/>
    </xf>
    <xf numFmtId="0" fontId="15" fillId="6" borderId="20" xfId="0" applyFont="1" applyFill="1" applyBorder="1" applyAlignment="1">
      <alignment vertical="center"/>
    </xf>
    <xf numFmtId="0" fontId="15" fillId="6" borderId="33" xfId="0" applyFont="1" applyFill="1" applyBorder="1" applyAlignment="1">
      <alignment horizontal="center" vertical="center"/>
    </xf>
    <xf numFmtId="0" fontId="15" fillId="9" borderId="0" xfId="0" applyFont="1" applyFill="1" applyAlignment="1">
      <alignment horizontal="center" vertical="center"/>
    </xf>
    <xf numFmtId="0" fontId="15" fillId="6" borderId="32" xfId="0" applyFont="1" applyFill="1" applyBorder="1" applyAlignment="1">
      <alignment horizontal="center" vertical="center"/>
    </xf>
    <xf numFmtId="0" fontId="15" fillId="6" borderId="21" xfId="0" applyFont="1" applyFill="1" applyBorder="1" applyAlignment="1">
      <alignment vertical="center"/>
    </xf>
    <xf numFmtId="0" fontId="15" fillId="6" borderId="0" xfId="0" applyFont="1" applyFill="1" applyAlignment="1">
      <alignment vertical="center"/>
    </xf>
    <xf numFmtId="0" fontId="15" fillId="6" borderId="26" xfId="0" applyFont="1" applyFill="1" applyBorder="1" applyAlignment="1">
      <alignment vertical="center"/>
    </xf>
    <xf numFmtId="0" fontId="15" fillId="9" borderId="0" xfId="0" applyFont="1" applyFill="1" applyAlignment="1">
      <alignment vertical="center"/>
    </xf>
    <xf numFmtId="0" fontId="15" fillId="6" borderId="19" xfId="0" applyFont="1" applyFill="1" applyBorder="1" applyAlignment="1">
      <alignment horizontal="center" vertical="center"/>
    </xf>
    <xf numFmtId="0" fontId="15" fillId="6" borderId="18" xfId="0" applyFont="1" applyFill="1" applyBorder="1" applyAlignment="1">
      <alignment vertical="center"/>
    </xf>
    <xf numFmtId="0" fontId="15" fillId="6" borderId="0" xfId="0" applyFont="1" applyFill="1" applyAlignment="1">
      <alignment horizontal="center" vertical="center"/>
    </xf>
    <xf numFmtId="0" fontId="19" fillId="2" borderId="17" xfId="0" applyFont="1" applyFill="1" applyBorder="1" applyAlignment="1">
      <alignment horizontal="right"/>
    </xf>
    <xf numFmtId="0" fontId="19" fillId="2" borderId="34" xfId="0" applyFont="1" applyFill="1" applyBorder="1" applyAlignment="1">
      <alignment horizontal="center"/>
    </xf>
    <xf numFmtId="0" fontId="19" fillId="9" borderId="0" xfId="0" applyFont="1" applyFill="1" applyAlignment="1">
      <alignment horizontal="center"/>
    </xf>
    <xf numFmtId="0" fontId="19" fillId="2" borderId="0" xfId="0" applyFont="1" applyFill="1" applyAlignment="1">
      <alignment horizontal="right"/>
    </xf>
    <xf numFmtId="0" fontId="19" fillId="2" borderId="26" xfId="0" applyFont="1" applyFill="1" applyBorder="1" applyAlignment="1">
      <alignment horizontal="center"/>
    </xf>
    <xf numFmtId="10" fontId="19" fillId="2" borderId="22" xfId="0" applyNumberFormat="1" applyFont="1" applyFill="1" applyBorder="1" applyAlignment="1">
      <alignment horizontal="right"/>
    </xf>
    <xf numFmtId="0" fontId="19" fillId="2" borderId="25" xfId="0" applyFont="1" applyFill="1" applyBorder="1" applyAlignment="1">
      <alignment horizontal="center"/>
    </xf>
    <xf numFmtId="0" fontId="19" fillId="3" borderId="0" xfId="0" applyFont="1" applyFill="1" applyAlignment="1">
      <alignment horizontal="right"/>
    </xf>
    <xf numFmtId="0" fontId="19" fillId="3" borderId="26" xfId="0" applyFont="1" applyFill="1" applyBorder="1" applyAlignment="1">
      <alignment horizontal="center"/>
    </xf>
    <xf numFmtId="0" fontId="19" fillId="10" borderId="0" xfId="0" applyFont="1" applyFill="1" applyAlignment="1">
      <alignment horizontal="center"/>
    </xf>
    <xf numFmtId="10" fontId="19" fillId="3" borderId="0" xfId="0" applyNumberFormat="1" applyFont="1" applyFill="1" applyAlignment="1">
      <alignment horizontal="right"/>
    </xf>
    <xf numFmtId="0" fontId="19" fillId="2" borderId="23" xfId="0" applyFont="1" applyFill="1" applyBorder="1" applyAlignment="1">
      <alignment horizontal="right"/>
    </xf>
    <xf numFmtId="0" fontId="19" fillId="2" borderId="28" xfId="0" applyFont="1" applyFill="1" applyBorder="1" applyAlignment="1">
      <alignment horizontal="center"/>
    </xf>
    <xf numFmtId="0" fontId="19" fillId="2" borderId="22" xfId="0" applyFont="1" applyFill="1" applyBorder="1" applyAlignment="1">
      <alignment horizontal="right"/>
    </xf>
    <xf numFmtId="0" fontId="15" fillId="6" borderId="27" xfId="0" applyFont="1" applyFill="1" applyBorder="1" applyAlignment="1">
      <alignment vertical="center"/>
    </xf>
    <xf numFmtId="0" fontId="15" fillId="6" borderId="23" xfId="0" applyFont="1" applyFill="1" applyBorder="1" applyAlignment="1">
      <alignment vertical="center"/>
    </xf>
    <xf numFmtId="0" fontId="15" fillId="6" borderId="28" xfId="0" applyFont="1" applyFill="1" applyBorder="1" applyAlignment="1">
      <alignment horizontal="center" vertical="center"/>
    </xf>
    <xf numFmtId="164" fontId="24" fillId="0" borderId="0" xfId="0" applyNumberFormat="1" applyFont="1"/>
    <xf numFmtId="2" fontId="24" fillId="0" borderId="0" xfId="0" applyNumberFormat="1" applyFont="1"/>
    <xf numFmtId="9" fontId="24" fillId="0" borderId="0" xfId="1" applyFont="1"/>
    <xf numFmtId="9" fontId="26" fillId="0" borderId="0" xfId="1" applyFont="1"/>
    <xf numFmtId="9" fontId="0" fillId="0" borderId="0" xfId="1" applyFont="1"/>
    <xf numFmtId="2" fontId="26" fillId="0" borderId="0" xfId="0" applyNumberFormat="1" applyFont="1"/>
    <xf numFmtId="2" fontId="34" fillId="0" borderId="0" xfId="0" applyNumberFormat="1" applyFont="1"/>
    <xf numFmtId="0" fontId="24" fillId="0" borderId="0" xfId="1" applyNumberFormat="1" applyFont="1"/>
    <xf numFmtId="0" fontId="1" fillId="0" borderId="40" xfId="0" applyFont="1" applyBorder="1"/>
    <xf numFmtId="0" fontId="1" fillId="12" borderId="40" xfId="0" applyFont="1" applyFill="1" applyBorder="1"/>
    <xf numFmtId="0" fontId="28" fillId="11" borderId="41" xfId="0" applyFont="1" applyFill="1" applyBorder="1"/>
    <xf numFmtId="0" fontId="33" fillId="11" borderId="41" xfId="0" applyFont="1" applyFill="1" applyBorder="1"/>
    <xf numFmtId="0" fontId="1" fillId="0" borderId="42" xfId="0" applyFont="1" applyBorder="1"/>
    <xf numFmtId="0" fontId="1" fillId="12" borderId="42" xfId="0" applyFont="1" applyFill="1" applyBorder="1"/>
    <xf numFmtId="9" fontId="3" fillId="2" borderId="9" xfId="1" applyFont="1" applyFill="1" applyBorder="1" applyAlignment="1">
      <alignment horizontal="center"/>
    </xf>
    <xf numFmtId="0" fontId="29" fillId="0" borderId="42" xfId="0" applyFont="1" applyBorder="1"/>
    <xf numFmtId="9" fontId="3" fillId="3" borderId="5" xfId="1" applyFont="1" applyFill="1" applyBorder="1" applyAlignment="1">
      <alignment horizontal="center"/>
    </xf>
    <xf numFmtId="165" fontId="0" fillId="0" borderId="0" xfId="0" applyNumberFormat="1"/>
    <xf numFmtId="165" fontId="24" fillId="0" borderId="0" xfId="0" applyNumberFormat="1" applyFont="1"/>
    <xf numFmtId="0" fontId="11" fillId="0" borderId="0" xfId="0" applyFont="1"/>
    <xf numFmtId="2" fontId="3" fillId="0" borderId="7" xfId="0" applyNumberFormat="1" applyFont="1" applyBorder="1" applyAlignment="1">
      <alignment horizontal="center"/>
    </xf>
    <xf numFmtId="1" fontId="11" fillId="0" borderId="0" xfId="0" applyNumberFormat="1" applyFont="1"/>
    <xf numFmtId="1" fontId="24" fillId="0" borderId="0" xfId="0" applyNumberFormat="1" applyFont="1"/>
    <xf numFmtId="1" fontId="0" fillId="0" borderId="0" xfId="0" applyNumberFormat="1"/>
    <xf numFmtId="9" fontId="34" fillId="0" borderId="0" xfId="1" applyFont="1"/>
    <xf numFmtId="167" fontId="24" fillId="0" borderId="0" xfId="0" applyNumberFormat="1" applyFont="1"/>
    <xf numFmtId="9" fontId="11" fillId="0" borderId="0" xfId="1" applyFont="1"/>
    <xf numFmtId="9" fontId="24" fillId="0" borderId="0" xfId="0" applyNumberFormat="1" applyFont="1"/>
    <xf numFmtId="10" fontId="24" fillId="0" borderId="0" xfId="0" applyNumberFormat="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9" fontId="3" fillId="3" borderId="0" xfId="1" applyFont="1" applyFill="1" applyBorder="1" applyAlignment="1">
      <alignment horizontal="center"/>
    </xf>
    <xf numFmtId="0" fontId="4" fillId="0" borderId="0" xfId="0" applyFont="1"/>
    <xf numFmtId="0" fontId="3" fillId="3" borderId="0" xfId="0" applyFont="1" applyFill="1" applyAlignment="1">
      <alignment horizontal="center"/>
    </xf>
    <xf numFmtId="0" fontId="4" fillId="2" borderId="0" xfId="0" applyFont="1" applyFill="1"/>
    <xf numFmtId="2" fontId="3" fillId="2" borderId="9" xfId="0" applyNumberFormat="1" applyFont="1" applyFill="1" applyBorder="1" applyAlignment="1">
      <alignment horizontal="center"/>
    </xf>
    <xf numFmtId="164" fontId="4" fillId="0" borderId="20" xfId="0" applyNumberFormat="1" applyFont="1" applyBorder="1" applyAlignment="1">
      <alignment horizontal="left"/>
    </xf>
    <xf numFmtId="164" fontId="4" fillId="2" borderId="0" xfId="0" applyNumberFormat="1" applyFont="1" applyFill="1" applyAlignment="1">
      <alignment horizontal="left"/>
    </xf>
    <xf numFmtId="0" fontId="4" fillId="2" borderId="0" xfId="0" applyFont="1" applyFill="1" applyAlignment="1">
      <alignment horizontal="left"/>
    </xf>
    <xf numFmtId="166" fontId="3" fillId="2" borderId="9" xfId="1" applyNumberFormat="1" applyFont="1" applyFill="1" applyBorder="1" applyAlignment="1">
      <alignment horizontal="center"/>
    </xf>
    <xf numFmtId="10" fontId="3" fillId="2" borderId="9" xfId="1" applyNumberFormat="1" applyFont="1" applyFill="1" applyBorder="1" applyAlignment="1">
      <alignment horizontal="center"/>
    </xf>
    <xf numFmtId="168" fontId="3" fillId="2" borderId="9" xfId="1" applyNumberFormat="1" applyFont="1" applyFill="1" applyBorder="1" applyAlignment="1">
      <alignment horizontal="center"/>
    </xf>
    <xf numFmtId="166" fontId="3" fillId="3" borderId="5" xfId="1" applyNumberFormat="1" applyFont="1" applyFill="1" applyBorder="1" applyAlignment="1">
      <alignment horizontal="center"/>
    </xf>
    <xf numFmtId="2" fontId="3" fillId="0" borderId="0" xfId="0" applyNumberFormat="1" applyFont="1"/>
    <xf numFmtId="168" fontId="3" fillId="2" borderId="9" xfId="0" applyNumberFormat="1" applyFont="1" applyFill="1" applyBorder="1" applyAlignment="1">
      <alignment horizontal="center"/>
    </xf>
    <xf numFmtId="168" fontId="0" fillId="0" borderId="0" xfId="0" applyNumberFormat="1"/>
    <xf numFmtId="168" fontId="3" fillId="2" borderId="5" xfId="0" applyNumberFormat="1" applyFont="1" applyFill="1" applyBorder="1" applyAlignment="1">
      <alignment horizontal="center"/>
    </xf>
    <xf numFmtId="10" fontId="3" fillId="2" borderId="5" xfId="1" applyNumberFormat="1" applyFont="1" applyFill="1" applyBorder="1" applyAlignment="1">
      <alignment horizontal="center"/>
    </xf>
    <xf numFmtId="0" fontId="37" fillId="0" borderId="46" xfId="0" applyFont="1" applyBorder="1" applyAlignment="1">
      <alignment horizontal="center"/>
    </xf>
    <xf numFmtId="0" fontId="37" fillId="0" borderId="47" xfId="0" applyFont="1" applyBorder="1"/>
    <xf numFmtId="0" fontId="31" fillId="0" borderId="0" xfId="0" applyFont="1" applyAlignment="1">
      <alignment horizontal="center"/>
    </xf>
    <xf numFmtId="0" fontId="9" fillId="0" borderId="0" xfId="0" applyFont="1" applyAlignment="1">
      <alignment horizontal="center"/>
    </xf>
    <xf numFmtId="0" fontId="17" fillId="6" borderId="46" xfId="0" applyFont="1" applyFill="1" applyBorder="1" applyAlignment="1">
      <alignment horizontal="center" vertical="center"/>
    </xf>
    <xf numFmtId="0" fontId="0" fillId="0" borderId="50" xfId="0" applyBorder="1"/>
    <xf numFmtId="0" fontId="7" fillId="0" borderId="46" xfId="0" applyFont="1" applyBorder="1" applyAlignment="1">
      <alignment horizontal="center"/>
    </xf>
    <xf numFmtId="0" fontId="4" fillId="0" borderId="51" xfId="0" applyFont="1" applyBorder="1" applyAlignment="1">
      <alignment horizontal="right"/>
    </xf>
    <xf numFmtId="0" fontId="4" fillId="3" borderId="46" xfId="0" applyFont="1" applyFill="1" applyBorder="1" applyAlignment="1">
      <alignment horizontal="right"/>
    </xf>
    <xf numFmtId="0" fontId="4" fillId="0" borderId="52" xfId="0" applyFont="1" applyBorder="1" applyAlignment="1">
      <alignment horizontal="right"/>
    </xf>
    <xf numFmtId="0" fontId="3" fillId="0" borderId="46" xfId="0" applyFont="1" applyBorder="1"/>
    <xf numFmtId="0" fontId="8" fillId="0" borderId="46" xfId="0" applyFont="1" applyBorder="1"/>
    <xf numFmtId="0" fontId="3" fillId="0" borderId="46" xfId="0" applyFont="1" applyBorder="1" applyAlignment="1">
      <alignment horizontal="right"/>
    </xf>
    <xf numFmtId="0" fontId="4" fillId="3" borderId="52" xfId="0" applyFont="1" applyFill="1" applyBorder="1" applyAlignment="1">
      <alignment horizontal="right"/>
    </xf>
    <xf numFmtId="0" fontId="4" fillId="3" borderId="47" xfId="0" applyFont="1" applyFill="1" applyBorder="1" applyAlignment="1">
      <alignment horizontal="right"/>
    </xf>
    <xf numFmtId="0" fontId="3" fillId="3" borderId="53" xfId="0" applyFont="1" applyFill="1" applyBorder="1" applyAlignment="1">
      <alignment horizontal="center"/>
    </xf>
    <xf numFmtId="0" fontId="3" fillId="3" borderId="54" xfId="0" applyFont="1" applyFill="1" applyBorder="1" applyAlignment="1">
      <alignment horizontal="center"/>
    </xf>
    <xf numFmtId="0" fontId="3" fillId="0" borderId="54" xfId="0" applyFont="1" applyBorder="1"/>
    <xf numFmtId="0" fontId="0" fillId="0" borderId="54" xfId="0" applyBorder="1"/>
    <xf numFmtId="0" fontId="0" fillId="0" borderId="55" xfId="0" applyBorder="1"/>
    <xf numFmtId="0" fontId="23" fillId="9" borderId="48" xfId="0" applyFont="1" applyFill="1" applyBorder="1" applyAlignment="1">
      <alignment vertical="center"/>
    </xf>
    <xf numFmtId="0" fontId="19" fillId="0" borderId="48" xfId="0" applyFont="1" applyBorder="1"/>
    <xf numFmtId="0" fontId="3" fillId="0" borderId="50" xfId="0" applyFont="1" applyBorder="1" applyAlignment="1">
      <alignment horizontal="right"/>
    </xf>
    <xf numFmtId="0" fontId="3" fillId="3" borderId="0" xfId="0" applyFont="1" applyFill="1"/>
    <xf numFmtId="2" fontId="3" fillId="3" borderId="0" xfId="0" applyNumberFormat="1" applyFont="1" applyFill="1" applyAlignment="1">
      <alignment horizontal="right"/>
    </xf>
    <xf numFmtId="9" fontId="3" fillId="3" borderId="0" xfId="1" applyFont="1" applyFill="1" applyBorder="1" applyAlignment="1">
      <alignment horizontal="right"/>
    </xf>
    <xf numFmtId="2" fontId="3" fillId="3" borderId="0" xfId="0" applyNumberFormat="1" applyFont="1" applyFill="1"/>
    <xf numFmtId="0" fontId="3" fillId="3" borderId="50" xfId="0" applyFont="1" applyFill="1" applyBorder="1" applyAlignment="1">
      <alignment horizontal="right"/>
    </xf>
    <xf numFmtId="2" fontId="3" fillId="0" borderId="0" xfId="1" applyNumberFormat="1" applyFont="1" applyBorder="1" applyAlignment="1">
      <alignment horizontal="right"/>
    </xf>
    <xf numFmtId="2" fontId="10" fillId="0" borderId="0" xfId="0" applyNumberFormat="1" applyFont="1" applyAlignment="1">
      <alignment horizontal="right"/>
    </xf>
    <xf numFmtId="2" fontId="3" fillId="3" borderId="0" xfId="1" applyNumberFormat="1" applyFont="1" applyFill="1" applyBorder="1" applyAlignment="1">
      <alignment horizontal="right"/>
    </xf>
    <xf numFmtId="0" fontId="3" fillId="0" borderId="57" xfId="0" applyFont="1" applyBorder="1" applyAlignment="1">
      <alignment horizontal="right"/>
    </xf>
    <xf numFmtId="0" fontId="14" fillId="0" borderId="46" xfId="0" applyFont="1" applyBorder="1"/>
    <xf numFmtId="0" fontId="3" fillId="0" borderId="50" xfId="0" applyFont="1" applyBorder="1"/>
    <xf numFmtId="10" fontId="3" fillId="3" borderId="0" xfId="0" applyNumberFormat="1" applyFont="1" applyFill="1" applyAlignment="1">
      <alignment horizontal="right"/>
    </xf>
    <xf numFmtId="0" fontId="3" fillId="3" borderId="0" xfId="0" applyFont="1" applyFill="1" applyAlignment="1">
      <alignment horizontal="right"/>
    </xf>
    <xf numFmtId="0" fontId="10" fillId="0" borderId="0" xfId="0" applyFont="1" applyAlignment="1">
      <alignment horizontal="right"/>
    </xf>
    <xf numFmtId="0" fontId="18" fillId="0" borderId="0" xfId="0" applyFont="1"/>
    <xf numFmtId="0" fontId="10" fillId="0" borderId="54" xfId="0" applyFont="1" applyBorder="1" applyAlignment="1">
      <alignment horizontal="right"/>
    </xf>
    <xf numFmtId="0" fontId="3" fillId="0" borderId="54" xfId="0" applyFont="1" applyBorder="1" applyAlignment="1">
      <alignment horizontal="right"/>
    </xf>
    <xf numFmtId="0" fontId="3" fillId="0" borderId="55" xfId="0" applyFont="1" applyBorder="1" applyAlignment="1">
      <alignment horizontal="right"/>
    </xf>
    <xf numFmtId="0" fontId="24" fillId="0" borderId="43" xfId="0" applyFont="1" applyBorder="1"/>
    <xf numFmtId="0" fontId="0" fillId="0" borderId="43" xfId="0" applyBorder="1"/>
    <xf numFmtId="0" fontId="0" fillId="0" borderId="44" xfId="0" applyBorder="1"/>
    <xf numFmtId="9" fontId="3" fillId="3" borderId="50" xfId="1" applyFont="1" applyFill="1" applyBorder="1" applyAlignment="1">
      <alignment horizontal="right"/>
    </xf>
    <xf numFmtId="2" fontId="3" fillId="3" borderId="50" xfId="1" applyNumberFormat="1" applyFont="1" applyFill="1" applyBorder="1" applyAlignment="1">
      <alignment horizontal="right"/>
    </xf>
    <xf numFmtId="0" fontId="3" fillId="8" borderId="0" xfId="0" applyFont="1" applyFill="1" applyAlignment="1">
      <alignment horizontal="center"/>
    </xf>
    <xf numFmtId="0" fontId="0" fillId="0" borderId="48" xfId="0" applyBorder="1"/>
    <xf numFmtId="0" fontId="0" fillId="0" borderId="56" xfId="0" applyBorder="1"/>
    <xf numFmtId="0" fontId="10" fillId="0" borderId="46" xfId="0" applyFont="1" applyBorder="1" applyAlignment="1">
      <alignment horizontal="center"/>
    </xf>
    <xf numFmtId="0" fontId="38" fillId="0" borderId="0" xfId="0" applyFont="1"/>
    <xf numFmtId="0" fontId="7" fillId="0" borderId="50" xfId="0" applyFont="1" applyBorder="1" applyAlignment="1">
      <alignment horizontal="center"/>
    </xf>
    <xf numFmtId="0" fontId="4" fillId="0" borderId="46" xfId="0" applyFont="1" applyBorder="1" applyAlignment="1">
      <alignment horizontal="right"/>
    </xf>
    <xf numFmtId="0" fontId="14" fillId="5" borderId="45" xfId="0" applyFont="1" applyFill="1" applyBorder="1"/>
    <xf numFmtId="0" fontId="14" fillId="5" borderId="48" xfId="0" applyFont="1" applyFill="1" applyBorder="1"/>
    <xf numFmtId="0" fontId="14" fillId="5" borderId="49" xfId="0" applyFont="1" applyFill="1" applyBorder="1"/>
    <xf numFmtId="0" fontId="14" fillId="8" borderId="49" xfId="0" applyFont="1" applyFill="1" applyBorder="1"/>
    <xf numFmtId="0" fontId="14" fillId="5" borderId="0" xfId="0" applyFont="1" applyFill="1"/>
    <xf numFmtId="0" fontId="35" fillId="0" borderId="45" xfId="0" applyFont="1" applyBorder="1" applyAlignment="1">
      <alignment horizontal="center"/>
    </xf>
    <xf numFmtId="0" fontId="9" fillId="0" borderId="48" xfId="0" applyFont="1" applyBorder="1" applyAlignment="1">
      <alignment horizontal="center"/>
    </xf>
    <xf numFmtId="0" fontId="3" fillId="0" borderId="48" xfId="0" applyFont="1" applyBorder="1"/>
    <xf numFmtId="0" fontId="3" fillId="0" borderId="48" xfId="0" applyFont="1" applyBorder="1" applyAlignment="1">
      <alignment horizontal="center"/>
    </xf>
    <xf numFmtId="0" fontId="38" fillId="0" borderId="48" xfId="0" applyFont="1" applyBorder="1"/>
    <xf numFmtId="9" fontId="19" fillId="0" borderId="51" xfId="1" applyFont="1" applyBorder="1" applyAlignment="1">
      <alignment horizontal="right"/>
    </xf>
    <xf numFmtId="9" fontId="4" fillId="3" borderId="46" xfId="1" applyFont="1" applyFill="1" applyBorder="1" applyAlignment="1">
      <alignment horizontal="right"/>
    </xf>
    <xf numFmtId="9" fontId="3" fillId="0" borderId="0" xfId="0" applyNumberFormat="1" applyFont="1"/>
    <xf numFmtId="0" fontId="19" fillId="0" borderId="51" xfId="0" applyFont="1" applyBorder="1" applyAlignment="1">
      <alignment horizontal="right"/>
    </xf>
    <xf numFmtId="0" fontId="36" fillId="0" borderId="46" xfId="0" applyFont="1" applyBorder="1" applyAlignment="1">
      <alignment horizontal="center"/>
    </xf>
    <xf numFmtId="0" fontId="0" fillId="0" borderId="45" xfId="0" applyBorder="1"/>
    <xf numFmtId="0" fontId="5" fillId="0" borderId="61" xfId="0" applyFont="1" applyBorder="1"/>
    <xf numFmtId="0" fontId="7" fillId="0" borderId="60" xfId="0" applyFont="1" applyBorder="1" applyAlignment="1">
      <alignment horizontal="center"/>
    </xf>
    <xf numFmtId="0" fontId="19" fillId="0" borderId="46" xfId="0" applyFont="1" applyBorder="1" applyAlignment="1">
      <alignment horizontal="right"/>
    </xf>
    <xf numFmtId="2" fontId="3" fillId="0" borderId="0" xfId="0" applyNumberFormat="1" applyFont="1" applyAlignment="1">
      <alignment horizontal="center"/>
    </xf>
    <xf numFmtId="0" fontId="19" fillId="3" borderId="46" xfId="0" applyFont="1" applyFill="1" applyBorder="1" applyAlignment="1">
      <alignment horizontal="right"/>
    </xf>
    <xf numFmtId="0" fontId="35" fillId="0" borderId="46" xfId="0" applyFont="1" applyBorder="1" applyAlignment="1">
      <alignment horizontal="center"/>
    </xf>
    <xf numFmtId="0" fontId="3" fillId="0" borderId="61" xfId="0" applyFont="1" applyBorder="1" applyAlignment="1">
      <alignment horizontal="center"/>
    </xf>
    <xf numFmtId="0" fontId="4" fillId="0" borderId="47" xfId="0" applyFont="1" applyBorder="1" applyAlignment="1">
      <alignment horizontal="right"/>
    </xf>
    <xf numFmtId="0" fontId="3" fillId="0" borderId="53" xfId="0" applyFont="1" applyBorder="1" applyAlignment="1">
      <alignment horizontal="center"/>
    </xf>
    <xf numFmtId="0" fontId="17" fillId="6" borderId="63" xfId="0" applyFont="1" applyFill="1" applyBorder="1" applyAlignment="1">
      <alignment horizontal="center" vertical="center"/>
    </xf>
    <xf numFmtId="0" fontId="3" fillId="0" borderId="63" xfId="0" applyFont="1" applyBorder="1"/>
    <xf numFmtId="0" fontId="3" fillId="0" borderId="63" xfId="0" applyFont="1" applyBorder="1" applyAlignment="1">
      <alignment horizontal="right"/>
    </xf>
    <xf numFmtId="0" fontId="3" fillId="3" borderId="69" xfId="0" applyFont="1" applyFill="1" applyBorder="1" applyAlignment="1">
      <alignment horizontal="center"/>
    </xf>
    <xf numFmtId="0" fontId="3" fillId="3" borderId="70" xfId="0" applyFont="1" applyFill="1" applyBorder="1" applyAlignment="1">
      <alignment horizontal="center"/>
    </xf>
    <xf numFmtId="0" fontId="3" fillId="0" borderId="70" xfId="0" applyFont="1" applyBorder="1"/>
    <xf numFmtId="0" fontId="3" fillId="0" borderId="65" xfId="0" applyFont="1" applyBorder="1" applyAlignment="1">
      <alignment horizontal="center"/>
    </xf>
    <xf numFmtId="0" fontId="6" fillId="0" borderId="72" xfId="0" applyFont="1" applyBorder="1" applyAlignment="1">
      <alignment horizontal="center"/>
    </xf>
    <xf numFmtId="0" fontId="3" fillId="3" borderId="65" xfId="0" applyFont="1" applyFill="1" applyBorder="1" applyAlignment="1">
      <alignment horizontal="center"/>
    </xf>
    <xf numFmtId="0" fontId="3" fillId="2" borderId="64" xfId="0" applyFont="1" applyFill="1" applyBorder="1" applyAlignment="1">
      <alignment horizontal="center"/>
    </xf>
    <xf numFmtId="0" fontId="3" fillId="3" borderId="71" xfId="0" applyFont="1" applyFill="1" applyBorder="1" applyAlignment="1">
      <alignment horizontal="center"/>
    </xf>
    <xf numFmtId="0" fontId="25" fillId="7" borderId="0" xfId="0" applyFont="1" applyFill="1" applyAlignment="1">
      <alignment horizontal="center" vertical="center"/>
    </xf>
    <xf numFmtId="0" fontId="25" fillId="7" borderId="63" xfId="0" applyFont="1" applyFill="1" applyBorder="1" applyAlignment="1">
      <alignment horizontal="center" vertical="center"/>
    </xf>
    <xf numFmtId="0" fontId="25" fillId="9" borderId="0" xfId="0" applyFont="1" applyFill="1" applyAlignment="1">
      <alignment horizontal="center" vertical="center"/>
    </xf>
    <xf numFmtId="0" fontId="11" fillId="0" borderId="0" xfId="0" applyFont="1" applyAlignment="1">
      <alignment horizontal="center"/>
    </xf>
    <xf numFmtId="0" fontId="39" fillId="0" borderId="3" xfId="0" applyFont="1" applyBorder="1" applyAlignment="1">
      <alignment horizontal="left"/>
    </xf>
    <xf numFmtId="0" fontId="39" fillId="0" borderId="3" xfId="0" applyFont="1" applyBorder="1"/>
    <xf numFmtId="0" fontId="39" fillId="0" borderId="9" xfId="0" applyFont="1" applyBorder="1"/>
    <xf numFmtId="0" fontId="39" fillId="0" borderId="12" xfId="0" applyFont="1" applyBorder="1"/>
    <xf numFmtId="0" fontId="39" fillId="0" borderId="13" xfId="0" applyFont="1" applyBorder="1"/>
    <xf numFmtId="0" fontId="39" fillId="0" borderId="63" xfId="0" applyFont="1" applyBorder="1" applyAlignment="1">
      <alignment horizontal="center"/>
    </xf>
    <xf numFmtId="0" fontId="39" fillId="0" borderId="5" xfId="0" applyFont="1" applyBorder="1" applyAlignment="1">
      <alignment horizontal="center"/>
    </xf>
    <xf numFmtId="0" fontId="39" fillId="0" borderId="0" xfId="0" applyFont="1" applyAlignment="1">
      <alignment horizontal="center"/>
    </xf>
    <xf numFmtId="0" fontId="39" fillId="0" borderId="65" xfId="0" applyFont="1" applyBorder="1" applyAlignment="1">
      <alignment horizontal="center"/>
    </xf>
    <xf numFmtId="0" fontId="3" fillId="0" borderId="66" xfId="0" applyFont="1" applyBorder="1" applyAlignment="1">
      <alignment horizontal="right"/>
    </xf>
    <xf numFmtId="0" fontId="3" fillId="3" borderId="63" xfId="0" applyFont="1" applyFill="1" applyBorder="1" applyAlignment="1">
      <alignment horizontal="right"/>
    </xf>
    <xf numFmtId="0" fontId="3" fillId="0" borderId="67" xfId="0" applyFont="1" applyBorder="1" applyAlignment="1">
      <alignment horizontal="right"/>
    </xf>
    <xf numFmtId="0" fontId="3" fillId="0" borderId="65" xfId="0" applyFont="1" applyBorder="1"/>
    <xf numFmtId="0" fontId="10" fillId="0" borderId="63" xfId="0" applyFont="1" applyBorder="1"/>
    <xf numFmtId="0" fontId="3" fillId="3" borderId="67" xfId="0" applyFont="1" applyFill="1" applyBorder="1" applyAlignment="1">
      <alignment horizontal="right"/>
    </xf>
    <xf numFmtId="0" fontId="39" fillId="0" borderId="4" xfId="0" applyFont="1" applyBorder="1" applyAlignment="1">
      <alignment horizontal="center"/>
    </xf>
    <xf numFmtId="0" fontId="39" fillId="0" borderId="64" xfId="0" applyFont="1" applyBorder="1" applyAlignment="1">
      <alignment horizontal="center"/>
    </xf>
    <xf numFmtId="9" fontId="11" fillId="0" borderId="0" xfId="1" applyFont="1" applyBorder="1"/>
    <xf numFmtId="0" fontId="3" fillId="3" borderId="68" xfId="0" applyFont="1" applyFill="1" applyBorder="1" applyAlignment="1">
      <alignment horizontal="right"/>
    </xf>
    <xf numFmtId="0" fontId="10" fillId="0" borderId="0" xfId="0" applyFont="1"/>
    <xf numFmtId="0" fontId="39" fillId="0" borderId="0" xfId="0" applyFont="1" applyAlignment="1">
      <alignment horizontal="left"/>
    </xf>
    <xf numFmtId="0" fontId="39" fillId="0" borderId="0" xfId="0" applyFont="1"/>
    <xf numFmtId="9" fontId="3" fillId="3" borderId="0" xfId="1" applyFont="1" applyFill="1" applyAlignment="1">
      <alignment horizontal="right"/>
    </xf>
    <xf numFmtId="10" fontId="26" fillId="0" borderId="0" xfId="1" applyNumberFormat="1" applyFont="1"/>
    <xf numFmtId="14" fontId="0" fillId="0" borderId="0" xfId="0" applyNumberFormat="1"/>
    <xf numFmtId="2" fontId="34" fillId="0" borderId="0" xfId="1" applyNumberFormat="1" applyFont="1"/>
    <xf numFmtId="0" fontId="40" fillId="13" borderId="45" xfId="0" applyFont="1" applyFill="1" applyBorder="1" applyAlignment="1">
      <alignment horizontal="center"/>
    </xf>
    <xf numFmtId="0" fontId="40" fillId="13" borderId="48" xfId="0" applyFont="1" applyFill="1" applyBorder="1" applyAlignment="1">
      <alignment horizontal="center"/>
    </xf>
    <xf numFmtId="0" fontId="40" fillId="13" borderId="56" xfId="0" applyFont="1" applyFill="1" applyBorder="1" applyAlignment="1">
      <alignment horizontal="center"/>
    </xf>
    <xf numFmtId="169" fontId="40" fillId="13" borderId="46" xfId="0" applyNumberFormat="1" applyFont="1" applyFill="1" applyBorder="1" applyAlignment="1">
      <alignment horizontal="center"/>
    </xf>
    <xf numFmtId="169" fontId="40" fillId="13" borderId="0" xfId="0" applyNumberFormat="1" applyFont="1" applyFill="1" applyAlignment="1">
      <alignment horizontal="center"/>
    </xf>
    <xf numFmtId="169" fontId="40" fillId="13" borderId="50" xfId="0" applyNumberFormat="1" applyFont="1" applyFill="1" applyBorder="1" applyAlignment="1">
      <alignment horizontal="center"/>
    </xf>
    <xf numFmtId="169" fontId="40" fillId="13" borderId="47" xfId="0" applyNumberFormat="1" applyFont="1" applyFill="1" applyBorder="1" applyAlignment="1">
      <alignment horizontal="center"/>
    </xf>
    <xf numFmtId="169" fontId="40" fillId="13" borderId="54" xfId="0" applyNumberFormat="1" applyFont="1" applyFill="1" applyBorder="1" applyAlignment="1">
      <alignment horizontal="center"/>
    </xf>
    <xf numFmtId="169" fontId="40" fillId="13" borderId="55" xfId="0" applyNumberFormat="1" applyFont="1" applyFill="1" applyBorder="1" applyAlignment="1">
      <alignment horizontal="center"/>
    </xf>
    <xf numFmtId="2" fontId="40" fillId="13" borderId="0" xfId="0" applyNumberFormat="1" applyFont="1" applyFill="1" applyAlignment="1">
      <alignment horizontal="center"/>
    </xf>
    <xf numFmtId="2" fontId="40" fillId="13" borderId="46" xfId="0" applyNumberFormat="1" applyFont="1" applyFill="1" applyBorder="1" applyAlignment="1">
      <alignment horizontal="center"/>
    </xf>
    <xf numFmtId="2" fontId="40" fillId="13" borderId="50" xfId="0" applyNumberFormat="1" applyFont="1" applyFill="1" applyBorder="1" applyAlignment="1">
      <alignment horizontal="center"/>
    </xf>
    <xf numFmtId="2" fontId="40" fillId="13" borderId="55" xfId="0" applyNumberFormat="1" applyFont="1" applyFill="1" applyBorder="1" applyAlignment="1">
      <alignment horizontal="center"/>
    </xf>
    <xf numFmtId="0" fontId="40" fillId="13" borderId="47" xfId="0" applyFont="1" applyFill="1" applyBorder="1" applyAlignment="1">
      <alignment horizontal="center"/>
    </xf>
    <xf numFmtId="0" fontId="40" fillId="13" borderId="54" xfId="0" applyFont="1" applyFill="1" applyBorder="1" applyAlignment="1">
      <alignment horizontal="center"/>
    </xf>
    <xf numFmtId="0" fontId="40" fillId="13" borderId="55" xfId="0" applyFont="1" applyFill="1" applyBorder="1" applyAlignment="1">
      <alignment horizontal="center"/>
    </xf>
    <xf numFmtId="0" fontId="0" fillId="14" borderId="0" xfId="0" applyFill="1"/>
    <xf numFmtId="0" fontId="0" fillId="14" borderId="50" xfId="0" applyFill="1" applyBorder="1"/>
    <xf numFmtId="10" fontId="40" fillId="13" borderId="46" xfId="1" applyNumberFormat="1" applyFont="1" applyFill="1" applyBorder="1" applyAlignment="1">
      <alignment horizontal="center"/>
    </xf>
    <xf numFmtId="10" fontId="40" fillId="13" borderId="0" xfId="1" applyNumberFormat="1" applyFont="1" applyFill="1" applyBorder="1" applyAlignment="1">
      <alignment horizontal="center"/>
    </xf>
    <xf numFmtId="10" fontId="40" fillId="13" borderId="50" xfId="1" applyNumberFormat="1" applyFont="1" applyFill="1" applyBorder="1" applyAlignment="1">
      <alignment horizontal="center"/>
    </xf>
    <xf numFmtId="10" fontId="40" fillId="13" borderId="47" xfId="1" applyNumberFormat="1" applyFont="1" applyFill="1" applyBorder="1" applyAlignment="1">
      <alignment horizontal="center"/>
    </xf>
    <xf numFmtId="10" fontId="40" fillId="13" borderId="54" xfId="1" applyNumberFormat="1" applyFont="1" applyFill="1" applyBorder="1" applyAlignment="1">
      <alignment horizontal="center"/>
    </xf>
    <xf numFmtId="10" fontId="40" fillId="13" borderId="55" xfId="1" applyNumberFormat="1" applyFont="1" applyFill="1" applyBorder="1" applyAlignment="1">
      <alignment horizontal="center"/>
    </xf>
    <xf numFmtId="14" fontId="0" fillId="0" borderId="0" xfId="1" applyNumberFormat="1" applyFont="1" applyAlignment="1">
      <alignment horizontal="center" vertical="center"/>
    </xf>
    <xf numFmtId="0" fontId="28" fillId="14" borderId="0" xfId="0" applyFont="1" applyFill="1"/>
    <xf numFmtId="14" fontId="11" fillId="0" borderId="0" xfId="0" applyNumberFormat="1" applyFont="1"/>
    <xf numFmtId="0" fontId="41" fillId="14" borderId="0" xfId="0" applyFont="1" applyFill="1" applyAlignment="1">
      <alignment horizontal="left"/>
    </xf>
    <xf numFmtId="9" fontId="3" fillId="16" borderId="0" xfId="1" applyFont="1" applyFill="1" applyBorder="1" applyAlignment="1">
      <alignment horizontal="right"/>
    </xf>
    <xf numFmtId="2" fontId="3" fillId="17" borderId="0" xfId="1" applyNumberFormat="1" applyFont="1" applyFill="1" applyBorder="1" applyAlignment="1">
      <alignment horizontal="right"/>
    </xf>
    <xf numFmtId="2" fontId="3" fillId="16" borderId="0" xfId="1" applyNumberFormat="1" applyFont="1" applyFill="1" applyBorder="1" applyAlignment="1">
      <alignment horizontal="right"/>
    </xf>
    <xf numFmtId="2" fontId="3" fillId="16" borderId="50" xfId="1" applyNumberFormat="1" applyFont="1" applyFill="1" applyBorder="1" applyAlignment="1">
      <alignment horizontal="right"/>
    </xf>
    <xf numFmtId="0" fontId="3" fillId="16" borderId="0" xfId="0" applyFont="1" applyFill="1"/>
    <xf numFmtId="166" fontId="3" fillId="16" borderId="0" xfId="1" applyNumberFormat="1" applyFont="1" applyFill="1" applyBorder="1" applyAlignment="1">
      <alignment horizontal="right"/>
    </xf>
    <xf numFmtId="2" fontId="3" fillId="16" borderId="0" xfId="0" applyNumberFormat="1" applyFont="1" applyFill="1"/>
    <xf numFmtId="9" fontId="3" fillId="16" borderId="50" xfId="1" applyFont="1" applyFill="1" applyBorder="1" applyAlignment="1">
      <alignment horizontal="right"/>
    </xf>
    <xf numFmtId="0" fontId="3" fillId="17" borderId="0" xfId="0" applyFont="1" applyFill="1"/>
    <xf numFmtId="2" fontId="3" fillId="16" borderId="0" xfId="0" applyNumberFormat="1" applyFont="1" applyFill="1" applyAlignment="1">
      <alignment horizontal="right"/>
    </xf>
    <xf numFmtId="2" fontId="3" fillId="17" borderId="0" xfId="0" applyNumberFormat="1" applyFont="1" applyFill="1"/>
    <xf numFmtId="0" fontId="43" fillId="13" borderId="45" xfId="0" applyFont="1" applyFill="1" applyBorder="1" applyAlignment="1">
      <alignment horizontal="center"/>
    </xf>
    <xf numFmtId="0" fontId="43" fillId="13" borderId="48" xfId="0" applyFont="1" applyFill="1" applyBorder="1" applyAlignment="1">
      <alignment horizontal="center"/>
    </xf>
    <xf numFmtId="0" fontId="43" fillId="13" borderId="56" xfId="0" applyFont="1" applyFill="1" applyBorder="1" applyAlignment="1">
      <alignment horizontal="center"/>
    </xf>
    <xf numFmtId="0" fontId="43" fillId="13" borderId="46" xfId="0" applyFont="1" applyFill="1" applyBorder="1" applyAlignment="1">
      <alignment horizontal="center"/>
    </xf>
    <xf numFmtId="0" fontId="43" fillId="13" borderId="0" xfId="0" applyFont="1" applyFill="1" applyAlignment="1">
      <alignment horizontal="center"/>
    </xf>
    <xf numFmtId="0" fontId="43" fillId="13" borderId="50" xfId="0" applyFont="1" applyFill="1" applyBorder="1" applyAlignment="1">
      <alignment horizontal="center"/>
    </xf>
    <xf numFmtId="2" fontId="43" fillId="13" borderId="45" xfId="0" applyNumberFormat="1" applyFont="1" applyFill="1" applyBorder="1" applyAlignment="1">
      <alignment horizontal="center"/>
    </xf>
    <xf numFmtId="2" fontId="43" fillId="13" borderId="48" xfId="0" applyNumberFormat="1" applyFont="1" applyFill="1" applyBorder="1" applyAlignment="1">
      <alignment horizontal="center"/>
    </xf>
    <xf numFmtId="2" fontId="43" fillId="13" borderId="56" xfId="0" applyNumberFormat="1" applyFont="1" applyFill="1" applyBorder="1" applyAlignment="1">
      <alignment horizontal="center"/>
    </xf>
    <xf numFmtId="169" fontId="43" fillId="13" borderId="47" xfId="0" applyNumberFormat="1" applyFont="1" applyFill="1" applyBorder="1" applyAlignment="1">
      <alignment horizontal="center"/>
    </xf>
    <xf numFmtId="169" fontId="43" fillId="13" borderId="54" xfId="0" applyNumberFormat="1" applyFont="1" applyFill="1" applyBorder="1" applyAlignment="1">
      <alignment horizontal="center"/>
    </xf>
    <xf numFmtId="2" fontId="43" fillId="13" borderId="55" xfId="0" applyNumberFormat="1" applyFont="1" applyFill="1" applyBorder="1" applyAlignment="1">
      <alignment horizontal="center"/>
    </xf>
    <xf numFmtId="169" fontId="43" fillId="13" borderId="45" xfId="0" applyNumberFormat="1" applyFont="1" applyFill="1" applyBorder="1" applyAlignment="1">
      <alignment horizontal="center"/>
    </xf>
    <xf numFmtId="169" fontId="43" fillId="13" borderId="48" xfId="0" applyNumberFormat="1" applyFont="1" applyFill="1" applyBorder="1" applyAlignment="1">
      <alignment horizontal="center"/>
    </xf>
    <xf numFmtId="169" fontId="43" fillId="13" borderId="56" xfId="0" applyNumberFormat="1" applyFont="1" applyFill="1" applyBorder="1" applyAlignment="1">
      <alignment horizontal="center"/>
    </xf>
    <xf numFmtId="169" fontId="43" fillId="13" borderId="55" xfId="0" applyNumberFormat="1" applyFont="1" applyFill="1" applyBorder="1" applyAlignment="1">
      <alignment horizontal="center"/>
    </xf>
    <xf numFmtId="0" fontId="43" fillId="13" borderId="47" xfId="0" applyFont="1" applyFill="1" applyBorder="1" applyAlignment="1">
      <alignment horizontal="center"/>
    </xf>
    <xf numFmtId="0" fontId="43" fillId="13" borderId="54" xfId="0" applyFont="1" applyFill="1" applyBorder="1" applyAlignment="1">
      <alignment horizontal="center"/>
    </xf>
    <xf numFmtId="0" fontId="43" fillId="13" borderId="55" xfId="0" applyFont="1" applyFill="1" applyBorder="1" applyAlignment="1">
      <alignment horizontal="center"/>
    </xf>
    <xf numFmtId="169" fontId="43" fillId="13" borderId="46" xfId="0" applyNumberFormat="1" applyFont="1" applyFill="1" applyBorder="1" applyAlignment="1">
      <alignment horizontal="center"/>
    </xf>
    <xf numFmtId="169" fontId="43" fillId="13" borderId="0" xfId="0" applyNumberFormat="1" applyFont="1" applyFill="1" applyAlignment="1">
      <alignment horizontal="center"/>
    </xf>
    <xf numFmtId="169" fontId="43" fillId="13" borderId="50" xfId="0" applyNumberFormat="1" applyFont="1" applyFill="1" applyBorder="1" applyAlignment="1">
      <alignment horizontal="center"/>
    </xf>
    <xf numFmtId="0" fontId="39" fillId="0" borderId="17" xfId="0" applyFont="1" applyBorder="1" applyAlignment="1">
      <alignment horizontal="left"/>
    </xf>
    <xf numFmtId="0" fontId="39" fillId="0" borderId="17" xfId="0" applyFont="1" applyBorder="1"/>
    <xf numFmtId="0" fontId="6" fillId="0" borderId="17" xfId="0" applyFont="1" applyBorder="1"/>
    <xf numFmtId="0" fontId="6" fillId="0" borderId="17" xfId="0" applyFont="1" applyBorder="1" applyAlignment="1">
      <alignment horizontal="center"/>
    </xf>
    <xf numFmtId="2" fontId="24" fillId="0" borderId="0" xfId="1" applyNumberFormat="1" applyFont="1"/>
    <xf numFmtId="164" fontId="4" fillId="0" borderId="0" xfId="0" applyNumberFormat="1" applyFont="1" applyAlignment="1">
      <alignment horizontal="left"/>
    </xf>
    <xf numFmtId="2" fontId="24" fillId="0" borderId="0" xfId="1" applyNumberFormat="1" applyFont="1" applyBorder="1"/>
    <xf numFmtId="164" fontId="24" fillId="0" borderId="20" xfId="0" applyNumberFormat="1" applyFont="1" applyBorder="1"/>
    <xf numFmtId="0" fontId="11" fillId="0" borderId="0" xfId="1" applyNumberFormat="1" applyFont="1"/>
    <xf numFmtId="170" fontId="3" fillId="2" borderId="9" xfId="1" applyNumberFormat="1" applyFont="1" applyFill="1" applyBorder="1" applyAlignment="1">
      <alignment horizontal="center"/>
    </xf>
    <xf numFmtId="0" fontId="4" fillId="0" borderId="20" xfId="0" applyFont="1" applyBorder="1" applyAlignment="1">
      <alignment horizontal="left"/>
    </xf>
    <xf numFmtId="0" fontId="19" fillId="2" borderId="39" xfId="0" applyFont="1" applyFill="1" applyBorder="1" applyAlignment="1">
      <alignment horizontal="center" vertical="center"/>
    </xf>
    <xf numFmtId="0" fontId="19" fillId="2" borderId="37" xfId="0" applyFont="1" applyFill="1" applyBorder="1" applyAlignment="1">
      <alignment horizontal="center" vertical="center"/>
    </xf>
    <xf numFmtId="0" fontId="19" fillId="2" borderId="38" xfId="0" applyFont="1" applyFill="1" applyBorder="1" applyAlignment="1">
      <alignment horizontal="center" vertical="center"/>
    </xf>
    <xf numFmtId="0" fontId="23" fillId="7" borderId="22" xfId="0" applyFont="1" applyFill="1" applyBorder="1" applyAlignment="1">
      <alignment horizontal="center" vertical="center"/>
    </xf>
    <xf numFmtId="0" fontId="23" fillId="7" borderId="25" xfId="0" applyFont="1" applyFill="1" applyBorder="1" applyAlignment="1">
      <alignment horizontal="center" vertical="center"/>
    </xf>
    <xf numFmtId="0" fontId="19" fillId="2" borderId="35" xfId="0" applyFont="1" applyFill="1" applyBorder="1" applyAlignment="1">
      <alignment horizontal="center" vertical="center"/>
    </xf>
    <xf numFmtId="0" fontId="19" fillId="2" borderId="36" xfId="0" applyFont="1" applyFill="1" applyBorder="1" applyAlignment="1">
      <alignment horizontal="center" vertical="center"/>
    </xf>
    <xf numFmtId="0" fontId="13" fillId="4" borderId="9" xfId="0" applyFont="1" applyFill="1" applyBorder="1" applyAlignment="1">
      <alignment horizontal="center"/>
    </xf>
    <xf numFmtId="0" fontId="23" fillId="5" borderId="3" xfId="0" applyFont="1" applyFill="1" applyBorder="1"/>
    <xf numFmtId="0" fontId="23" fillId="5" borderId="2" xfId="0" applyFont="1" applyFill="1" applyBorder="1"/>
    <xf numFmtId="0" fontId="15" fillId="4" borderId="1" xfId="0" applyFont="1" applyFill="1" applyBorder="1" applyAlignment="1">
      <alignment horizontal="center"/>
    </xf>
    <xf numFmtId="0" fontId="20" fillId="5" borderId="3" xfId="0" applyFont="1" applyFill="1" applyBorder="1"/>
    <xf numFmtId="0" fontId="20" fillId="5" borderId="2" xfId="0" applyFont="1" applyFill="1" applyBorder="1"/>
    <xf numFmtId="0" fontId="23" fillId="7" borderId="29" xfId="0" applyFont="1" applyFill="1" applyBorder="1" applyAlignment="1">
      <alignment horizontal="center" vertical="center"/>
    </xf>
    <xf numFmtId="0" fontId="23" fillId="7" borderId="30" xfId="0" applyFont="1" applyFill="1" applyBorder="1" applyAlignment="1">
      <alignment horizontal="center" vertical="center"/>
    </xf>
    <xf numFmtId="0" fontId="23" fillId="7" borderId="31" xfId="0" applyFont="1" applyFill="1" applyBorder="1" applyAlignment="1">
      <alignment horizontal="center" vertical="center"/>
    </xf>
    <xf numFmtId="0" fontId="23" fillId="7" borderId="24" xfId="0" applyFont="1" applyFill="1" applyBorder="1" applyAlignment="1">
      <alignment horizontal="center" vertical="center"/>
    </xf>
    <xf numFmtId="0" fontId="23" fillId="7" borderId="0" xfId="0" applyFont="1" applyFill="1" applyAlignment="1">
      <alignment horizontal="center" vertical="center"/>
    </xf>
    <xf numFmtId="0" fontId="23" fillId="7" borderId="3" xfId="0" applyFont="1" applyFill="1" applyBorder="1" applyAlignment="1">
      <alignment horizontal="center" vertical="center"/>
    </xf>
    <xf numFmtId="0" fontId="25" fillId="0" borderId="46" xfId="0" applyFont="1" applyBorder="1" applyAlignment="1">
      <alignment horizontal="center" vertical="center"/>
    </xf>
    <xf numFmtId="0" fontId="25" fillId="0" borderId="47" xfId="0" applyFont="1" applyBorder="1" applyAlignment="1">
      <alignment horizontal="center" vertical="center"/>
    </xf>
    <xf numFmtId="0" fontId="13" fillId="7" borderId="58" xfId="0" applyFont="1" applyFill="1" applyBorder="1" applyAlignment="1">
      <alignment horizontal="center" vertical="center"/>
    </xf>
    <xf numFmtId="0" fontId="13" fillId="7" borderId="46" xfId="0" applyFont="1" applyFill="1" applyBorder="1" applyAlignment="1">
      <alignment horizontal="center" vertical="center"/>
    </xf>
    <xf numFmtId="0" fontId="21" fillId="7" borderId="3" xfId="0" applyFont="1" applyFill="1" applyBorder="1" applyAlignment="1">
      <alignment horizontal="center" vertical="center"/>
    </xf>
    <xf numFmtId="0" fontId="21" fillId="7" borderId="0" xfId="0" applyFont="1" applyFill="1" applyAlignment="1">
      <alignment horizontal="center" vertical="center"/>
    </xf>
    <xf numFmtId="0" fontId="21" fillId="7" borderId="50" xfId="0" applyFont="1" applyFill="1" applyBorder="1" applyAlignment="1">
      <alignment horizontal="center" vertical="center"/>
    </xf>
    <xf numFmtId="0" fontId="23" fillId="7" borderId="48" xfId="0" applyFont="1" applyFill="1" applyBorder="1" applyAlignment="1">
      <alignment horizontal="center" vertical="center"/>
    </xf>
    <xf numFmtId="0" fontId="23" fillId="7" borderId="56" xfId="0" applyFont="1" applyFill="1" applyBorder="1" applyAlignment="1">
      <alignment horizontal="center" vertical="center"/>
    </xf>
    <xf numFmtId="0" fontId="13" fillId="7" borderId="45" xfId="0" applyFont="1" applyFill="1" applyBorder="1" applyAlignment="1">
      <alignment horizontal="center" vertical="center"/>
    </xf>
    <xf numFmtId="0" fontId="1" fillId="0" borderId="59" xfId="0" applyFont="1" applyBorder="1"/>
    <xf numFmtId="0" fontId="2" fillId="0" borderId="4" xfId="0" applyFont="1" applyBorder="1"/>
    <xf numFmtId="0" fontId="2" fillId="0" borderId="60" xfId="0" applyFont="1" applyBorder="1"/>
    <xf numFmtId="0" fontId="42" fillId="14" borderId="45" xfId="0" applyFont="1" applyFill="1" applyBorder="1" applyAlignment="1">
      <alignment horizontal="center"/>
    </xf>
    <xf numFmtId="0" fontId="42" fillId="14" borderId="48" xfId="0" applyFont="1" applyFill="1" applyBorder="1" applyAlignment="1">
      <alignment horizontal="center"/>
    </xf>
    <xf numFmtId="0" fontId="42" fillId="14" borderId="56" xfId="0" applyFont="1" applyFill="1" applyBorder="1" applyAlignment="1">
      <alignment horizontal="center"/>
    </xf>
    <xf numFmtId="0" fontId="17" fillId="6" borderId="46" xfId="0" applyFont="1" applyFill="1" applyBorder="1" applyAlignment="1">
      <alignment horizontal="center" vertical="center"/>
    </xf>
    <xf numFmtId="0" fontId="17" fillId="6" borderId="62" xfId="0" applyFont="1" applyFill="1" applyBorder="1" applyAlignment="1">
      <alignment horizontal="center" vertical="center"/>
    </xf>
    <xf numFmtId="0" fontId="0" fillId="0" borderId="0" xfId="0"/>
    <xf numFmtId="0" fontId="13" fillId="15" borderId="58" xfId="0" applyFont="1" applyFill="1" applyBorder="1" applyAlignment="1">
      <alignment horizontal="center"/>
    </xf>
    <xf numFmtId="0" fontId="14" fillId="14" borderId="3" xfId="0" applyFont="1" applyFill="1" applyBorder="1"/>
    <xf numFmtId="0" fontId="14" fillId="14" borderId="2" xfId="0" applyFont="1" applyFill="1" applyBorder="1"/>
    <xf numFmtId="0" fontId="14" fillId="5" borderId="3" xfId="0" applyFont="1" applyFill="1" applyBorder="1"/>
    <xf numFmtId="0" fontId="14" fillId="5" borderId="73" xfId="0" applyFont="1" applyFill="1" applyBorder="1"/>
    <xf numFmtId="0" fontId="14" fillId="5" borderId="75" xfId="0" applyFont="1" applyFill="1" applyBorder="1"/>
    <xf numFmtId="0" fontId="14" fillId="5" borderId="76" xfId="0" applyFont="1" applyFill="1" applyBorder="1"/>
    <xf numFmtId="0" fontId="14" fillId="5" borderId="74" xfId="0" applyFont="1" applyFill="1" applyBorder="1"/>
    <xf numFmtId="0" fontId="24" fillId="0" borderId="0" xfId="0" applyNumberFormat="1" applyFont="1"/>
    <xf numFmtId="0" fontId="44" fillId="0" borderId="0" xfId="0" applyNumberFormat="1" applyFont="1"/>
    <xf numFmtId="2" fontId="44" fillId="0" borderId="0" xfId="0" applyNumberFormat="1" applyFont="1"/>
  </cellXfs>
  <cellStyles count="2">
    <cellStyle name="Normal" xfId="0" builtinId="0"/>
    <cellStyle name="Percent" xfId="1" builtinId="5"/>
  </cellStyles>
  <dxfs count="55">
    <dxf>
      <fill>
        <patternFill>
          <bgColor theme="9" tint="-0.499984740745262"/>
        </patternFill>
      </fill>
    </dxf>
    <dxf>
      <fill>
        <patternFill>
          <bgColor theme="9" tint="-0.24994659260841701"/>
        </patternFill>
      </fill>
    </dxf>
    <dxf>
      <font>
        <color rgb="FF9C0006"/>
      </font>
      <fill>
        <patternFill>
          <bgColor rgb="FFFFC7CE"/>
        </patternFill>
      </fill>
    </dxf>
    <dxf>
      <font>
        <color rgb="FF9C0006"/>
      </font>
      <fill>
        <patternFill>
          <bgColor rgb="FFFFC7CE"/>
        </patternFill>
      </fill>
    </dxf>
    <dxf>
      <fill>
        <patternFill>
          <bgColor theme="8" tint="0.59996337778862885"/>
        </patternFill>
      </fill>
    </dxf>
    <dxf>
      <fill>
        <patternFill>
          <bgColor theme="8" tint="0.59996337778862885"/>
        </patternFill>
      </fill>
      <border>
        <left style="thin">
          <color auto="1"/>
        </left>
        <right style="thin">
          <color auto="1"/>
        </right>
        <top style="thin">
          <color auto="1"/>
        </top>
        <bottom style="thin">
          <color auto="1"/>
        </bottom>
      </border>
    </dxf>
    <dxf>
      <font>
        <color rgb="FF9C0006"/>
      </font>
      <fill>
        <patternFill>
          <bgColor rgb="FFFFC7CE"/>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strike val="0"/>
        <outline val="0"/>
        <shadow val="0"/>
        <u val="none"/>
        <vertAlign val="baseline"/>
        <sz val="11"/>
        <name val="Arial"/>
      </font>
      <numFmt numFmtId="2" formatCode="0.00"/>
    </dxf>
    <dxf>
      <font>
        <b val="0"/>
        <i val="0"/>
        <strike val="0"/>
        <condense val="0"/>
        <extend val="0"/>
        <outline val="0"/>
        <shadow val="0"/>
        <u val="none"/>
        <vertAlign val="baseline"/>
        <sz val="11"/>
        <color rgb="FF000000"/>
        <name val="Arial"/>
        <family val="2"/>
        <scheme val="minor"/>
      </font>
      <numFmt numFmtId="2" formatCode="0.00"/>
    </dxf>
    <dxf>
      <font>
        <b val="0"/>
        <i val="0"/>
        <strike val="0"/>
        <condense val="0"/>
        <extend val="0"/>
        <outline val="0"/>
        <shadow val="0"/>
        <u val="none"/>
        <vertAlign val="baseline"/>
        <sz val="11"/>
        <color rgb="FF000000"/>
        <name val="Arial"/>
        <family val="2"/>
        <scheme val="minor"/>
      </font>
      <numFmt numFmtId="2" formatCode="0.00"/>
    </dxf>
    <dxf>
      <font>
        <b val="0"/>
        <i val="0"/>
        <strike val="0"/>
        <condense val="0"/>
        <extend val="0"/>
        <outline val="0"/>
        <shadow val="0"/>
        <u val="none"/>
        <vertAlign val="baseline"/>
        <sz val="11"/>
        <color rgb="FF000000"/>
        <name val="Arial"/>
        <family val="2"/>
        <scheme val="minor"/>
      </font>
      <numFmt numFmtId="13" formatCode="0%"/>
    </dxf>
    <dxf>
      <font>
        <b val="0"/>
        <i val="0"/>
        <strike val="0"/>
        <condense val="0"/>
        <extend val="0"/>
        <outline val="0"/>
        <shadow val="0"/>
        <u val="none"/>
        <vertAlign val="baseline"/>
        <sz val="11"/>
        <color rgb="FF000000"/>
        <name val="Arial"/>
        <family val="2"/>
        <scheme val="minor"/>
      </font>
      <numFmt numFmtId="2" formatCode="0.00"/>
    </dxf>
    <dxf>
      <font>
        <b val="0"/>
        <i val="0"/>
        <strike val="0"/>
        <condense val="0"/>
        <extend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dxf>
    <dxf>
      <font>
        <strike val="0"/>
        <outline val="0"/>
        <shadow val="0"/>
        <u val="none"/>
        <vertAlign val="baseline"/>
        <sz val="11"/>
        <name val="Arial"/>
      </font>
      <numFmt numFmtId="0" formatCode="General"/>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3" formatCode="0%"/>
    </dxf>
    <dxf>
      <font>
        <strike val="0"/>
        <outline val="0"/>
        <shadow val="0"/>
        <u val="none"/>
        <vertAlign val="baseline"/>
        <sz val="11"/>
        <name val="Arial"/>
      </font>
      <numFmt numFmtId="0" formatCode="General"/>
    </dxf>
    <dxf>
      <font>
        <b val="0"/>
        <i val="0"/>
        <strike val="0"/>
        <condense val="0"/>
        <extend val="0"/>
        <outline val="0"/>
        <shadow val="0"/>
        <u val="none"/>
        <vertAlign val="baseline"/>
        <sz val="11"/>
        <color rgb="FF000000"/>
        <name val="Arial"/>
        <family val="2"/>
        <scheme val="minor"/>
      </font>
    </dxf>
    <dxf>
      <font>
        <b val="0"/>
        <i val="0"/>
        <strike val="0"/>
        <condense val="0"/>
        <extend val="0"/>
        <outline val="0"/>
        <shadow val="0"/>
        <u val="none"/>
        <vertAlign val="baseline"/>
        <sz val="11"/>
        <color rgb="FF000000"/>
        <name val="Arial"/>
        <family val="2"/>
        <scheme val="minor"/>
      </font>
      <numFmt numFmtId="14" formatCode="0.00%"/>
    </dxf>
    <dxf>
      <font>
        <strike val="0"/>
        <outline val="0"/>
        <shadow val="0"/>
        <u val="none"/>
        <vertAlign val="baseline"/>
        <sz val="11"/>
        <name val="Arial"/>
      </font>
      <numFmt numFmtId="2" formatCode="0.00"/>
    </dxf>
    <dxf>
      <font>
        <strike val="0"/>
        <outline val="0"/>
        <shadow val="0"/>
        <u val="none"/>
        <vertAlign val="baseline"/>
        <sz val="11"/>
        <name val="Arial"/>
      </font>
      <numFmt numFmtId="2" formatCode="0.00"/>
    </dxf>
    <dxf>
      <font>
        <b val="0"/>
        <i val="0"/>
        <strike val="0"/>
        <condense val="0"/>
        <extend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1" formatCode="0"/>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name val="Arial"/>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name val="Arial"/>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name val="Arial"/>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b val="0"/>
        <i val="0"/>
        <strike val="0"/>
        <condense val="0"/>
        <extend val="0"/>
        <outline val="0"/>
        <shadow val="0"/>
        <u val="none"/>
        <vertAlign val="baseline"/>
        <sz val="11"/>
        <color rgb="FF000000"/>
        <name val="Arial"/>
        <family val="2"/>
        <scheme val="minor"/>
      </font>
      <numFmt numFmtId="0" formatCode="General"/>
    </dxf>
    <dxf>
      <font>
        <strike val="0"/>
        <outline val="0"/>
        <shadow val="0"/>
        <u val="none"/>
        <vertAlign val="baseline"/>
        <sz val="11"/>
        <name val="Arial"/>
      </font>
      <numFmt numFmtId="165" formatCode="m/d/yyyy;@"/>
    </dxf>
    <dxf>
      <font>
        <b val="0"/>
        <i val="0"/>
        <strike val="0"/>
        <condense val="0"/>
        <extend val="0"/>
        <outline val="0"/>
        <shadow val="0"/>
        <u val="none"/>
        <vertAlign val="baseline"/>
        <sz val="11"/>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solid">
          <fgColor rgb="FFFFFFFF"/>
          <bgColor rgb="FFFFFFFF"/>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left" vertical="bottom" textRotation="0" wrapText="0" indent="0" justifyLastLine="0" shrinkToFit="0" readingOrder="0"/>
      <border diagonalUp="0" diagonalDown="0" outline="0">
        <left/>
        <right/>
        <top/>
        <bottom style="thin">
          <color indexed="64"/>
        </bottom>
      </border>
    </dxf>
    <dxf>
      <font>
        <strike val="0"/>
        <outline val="0"/>
        <shadow val="0"/>
        <u val="none"/>
        <vertAlign val="baseline"/>
        <sz val="11"/>
        <name val="Arial"/>
      </font>
    </dxf>
    <dxf>
      <font>
        <b val="0"/>
        <i val="0"/>
        <strike val="0"/>
        <condense val="0"/>
        <extend val="0"/>
        <outline val="0"/>
        <shadow val="0"/>
        <u val="none"/>
        <vertAlign val="baseline"/>
        <sz val="10"/>
        <color rgb="FF000000"/>
        <name val="Arial"/>
        <family val="2"/>
        <scheme val="minor"/>
      </font>
    </dxf>
  </dxfs>
  <tableStyles count="0" defaultTableStyle="TableStyleMedium2" defaultPivotStyle="PivotStyleLight16"/>
  <colors>
    <mruColors>
      <color rgb="FFC4E7E7"/>
      <color rgb="FF005B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6</xdr:col>
      <xdr:colOff>553720</xdr:colOff>
      <xdr:row>11</xdr:row>
      <xdr:rowOff>76200</xdr:rowOff>
    </xdr:from>
    <xdr:to>
      <xdr:col>9</xdr:col>
      <xdr:colOff>553720</xdr:colOff>
      <xdr:row>24</xdr:row>
      <xdr:rowOff>137795</xdr:rowOff>
    </xdr:to>
    <mc:AlternateContent xmlns:mc="http://schemas.openxmlformats.org/markup-compatibility/2006" xmlns:sle15="http://schemas.microsoft.com/office/drawing/2012/slicer">
      <mc:Choice Requires="sle15">
        <xdr:graphicFrame macro="">
          <xdr:nvGraphicFramePr>
            <xdr:cNvPr id="2" name="Property">
              <a:extLst>
                <a:ext uri="{FF2B5EF4-FFF2-40B4-BE49-F238E27FC236}">
                  <a16:creationId xmlns:a16="http://schemas.microsoft.com/office/drawing/2014/main" id="{480ABDED-C02F-0DFB-2306-4039CFD9F1B8}"/>
                </a:ext>
              </a:extLst>
            </xdr:cNvPr>
            <xdr:cNvGraphicFramePr/>
          </xdr:nvGraphicFramePr>
          <xdr:xfrm>
            <a:off x="0" y="0"/>
            <a:ext cx="0" cy="0"/>
          </xdr:xfrm>
          <a:graphic>
            <a:graphicData uri="http://schemas.microsoft.com/office/drawing/2010/slicer">
              <sle:slicer xmlns:sle="http://schemas.microsoft.com/office/drawing/2010/slicer" name="Property"/>
            </a:graphicData>
          </a:graphic>
        </xdr:graphicFrame>
      </mc:Choice>
      <mc:Fallback xmlns="">
        <xdr:sp macro="" textlink="">
          <xdr:nvSpPr>
            <xdr:cNvPr id="0" name=""/>
            <xdr:cNvSpPr>
              <a:spLocks noTextEdit="1"/>
            </xdr:cNvSpPr>
          </xdr:nvSpPr>
          <xdr:spPr>
            <a:xfrm>
              <a:off x="4442460" y="1417320"/>
              <a:ext cx="1828800" cy="22383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482600</xdr:colOff>
      <xdr:row>11</xdr:row>
      <xdr:rowOff>58420</xdr:rowOff>
    </xdr:from>
    <xdr:to>
      <xdr:col>5</xdr:col>
      <xdr:colOff>477520</xdr:colOff>
      <xdr:row>24</xdr:row>
      <xdr:rowOff>95885</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74E80FDB-2437-790B-60F6-A3575628F96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927860" y="1386840"/>
              <a:ext cx="1828800" cy="22383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176530</xdr:colOff>
      <xdr:row>10</xdr:row>
      <xdr:rowOff>76200</xdr:rowOff>
    </xdr:from>
    <xdr:to>
      <xdr:col>10</xdr:col>
      <xdr:colOff>176530</xdr:colOff>
      <xdr:row>23</xdr:row>
      <xdr:rowOff>135255</xdr:rowOff>
    </xdr:to>
    <mc:AlternateContent xmlns:mc="http://schemas.openxmlformats.org/markup-compatibility/2006" xmlns:sle15="http://schemas.microsoft.com/office/drawing/2012/slicer">
      <mc:Choice Requires="sle15">
        <xdr:graphicFrame macro="">
          <xdr:nvGraphicFramePr>
            <xdr:cNvPr id="2" name="State">
              <a:extLst>
                <a:ext uri="{FF2B5EF4-FFF2-40B4-BE49-F238E27FC236}">
                  <a16:creationId xmlns:a16="http://schemas.microsoft.com/office/drawing/2014/main" id="{9733CA7D-5E0C-2259-B319-58CA749E33A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442460" y="1417320"/>
              <a:ext cx="1828800" cy="22383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7</xdr:col>
      <xdr:colOff>177800</xdr:colOff>
      <xdr:row>11</xdr:row>
      <xdr:rowOff>76200</xdr:rowOff>
    </xdr:from>
    <xdr:to>
      <xdr:col>10</xdr:col>
      <xdr:colOff>177800</xdr:colOff>
      <xdr:row>24</xdr:row>
      <xdr:rowOff>137795</xdr:rowOff>
    </xdr:to>
    <mc:AlternateContent xmlns:mc="http://schemas.openxmlformats.org/markup-compatibility/2006" xmlns:sle15="http://schemas.microsoft.com/office/drawing/2012/slicer">
      <mc:Choice Requires="sle15">
        <xdr:graphicFrame macro="">
          <xdr:nvGraphicFramePr>
            <xdr:cNvPr id="2" name="Month">
              <a:extLst>
                <a:ext uri="{FF2B5EF4-FFF2-40B4-BE49-F238E27FC236}">
                  <a16:creationId xmlns:a16="http://schemas.microsoft.com/office/drawing/2014/main" id="{5BC0B477-9444-18C9-B938-D0EE1B82785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442460" y="1417320"/>
              <a:ext cx="1828800" cy="22383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F97541D-8A81-43F9-925F-37FAB4FEA484}" sourceName="Month">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75D4928-E402-40D6-8794-0541DF09DCA7}" sourceName="State">
  <extLst>
    <x:ext xmlns:x15="http://schemas.microsoft.com/office/spreadsheetml/2010/11/main" uri="{2F2917AC-EB37-4324-AD4E-5DD8C200BD13}">
      <x15:tableSlicerCache tableId="8"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 xr10:uid="{137A177B-8FB6-45D5-B222-9D9C5E45C41A}" sourceName="Property">
  <extLst>
    <x:ext xmlns:x15="http://schemas.microsoft.com/office/spreadsheetml/2010/11/main" uri="{2F2917AC-EB37-4324-AD4E-5DD8C200BD13}">
      <x15:tableSlicerCache tableId="7"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1208D13-AC80-4C63-9077-5D9D7D325062}" sourceName="Type">
  <extLst>
    <x:ext xmlns:x15="http://schemas.microsoft.com/office/spreadsheetml/2010/11/main" uri="{2F2917AC-EB37-4324-AD4E-5DD8C200BD13}">
      <x15:tableSlicerCache tableId="7"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 xr10:uid="{10879F7F-C8AA-4F3D-B141-CD645BEAE373}" cache="Slicer_Property" caption="Property" rowHeight="209550"/>
  <slicer name="Type" xr10:uid="{CC7DA06A-E4B5-46CF-A44B-3D63C68F3967}" cache="Slicer_Type" caption="Type"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D6C6F8C-370D-487A-9F6A-AA2C559C8C38}" cache="Slicer_State" caption="State"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43B74BD-A420-4299-A182-2493A76A09C7}" cache="Slicer_Month" caption="Month"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F4D293-762F-49A6-AB0F-A26EA5A30FD9}" name="Table1" displayName="Table1" ref="A1:AI650" totalsRowShown="0" headerRowDxfId="54" dataDxfId="53">
  <autoFilter ref="A1:AI650" xr:uid="{E3F4D293-762F-49A6-AB0F-A26EA5A30FD9}"/>
  <tableColumns count="35">
    <tableColumn id="1" xr3:uid="{4733F8EB-A029-4ACA-9B22-BB0986CF34CB}" name="Property Name" dataDxfId="52"/>
    <tableColumn id="2" xr3:uid="{834082AF-3E19-43C2-900D-78341D974173}" name="Type" dataDxfId="51"/>
    <tableColumn id="3" xr3:uid="{74ADCCC7-945F-41C9-9F59-F66132E52646}" name="State" dataDxfId="50"/>
    <tableColumn id="4" xr3:uid="{C38D4E53-98CB-451D-B341-3909A3276962}" name="Date" dataDxfId="49"/>
    <tableColumn id="35" xr3:uid="{96316B1A-59A5-4207-8C22-35F222E98324}" name="occu" dataDxfId="48"/>
    <tableColumn id="36" xr3:uid="{45D427CF-7803-4C6F-BBB8-75ECAE92FE13}" name="avgdailyrent" dataDxfId="47"/>
    <tableColumn id="10" xr3:uid="{6692128D-CC79-4906-9E55-E0366E13F635}" name="Year" dataDxfId="46">
      <calculatedColumnFormula>YEAR(D2)</calculatedColumnFormula>
    </tableColumn>
    <tableColumn id="33" xr3:uid="{98EB525D-FE4F-4D2A-9779-1B93B3F18ACA}" name="day number" dataDxfId="45">
      <calculatedColumnFormula>DAY(Table1[[#This Row],[Date]])</calculatedColumnFormula>
    </tableColumn>
    <tableColumn id="12" xr3:uid="{B0E62567-A919-4E2F-B051-75F4CD8C2CD6}" name="Month" dataDxfId="44">
      <calculatedColumnFormula>Month[](Table1[[#This Row],[Date]])</calculatedColumnFormula>
    </tableColumn>
    <tableColumn id="22" xr3:uid="{CA6982FC-9FDC-4103-92B2-0EDB69FEC3DA}" name="Month Name" dataDxfId="43">
      <calculatedColumnFormula>TEXT(D2,"MMMM")</calculatedColumnFormula>
    </tableColumn>
    <tableColumn id="11" xr3:uid="{9E7B8558-2EA4-47BC-9C08-AD97F8A38CF9}" name="Day" dataDxfId="42">
      <calculatedColumnFormula>DAY(Table1[[#This Row],[Date]])</calculatedColumnFormula>
    </tableColumn>
    <tableColumn id="18" xr3:uid="{AB828415-9030-4852-A66C-A7D977CCD6F4}" name="Weekday" dataDxfId="41">
      <calculatedColumnFormula>CHOOSE(WEEKDAY(D2),"Sunday","Monday","Tuesday","Wednesday","Thursday","Friday","Saturday")</calculatedColumnFormula>
    </tableColumn>
    <tableColumn id="21" xr3:uid="{809D5FA0-A751-4FD1-B204-A90E05462373}" name="Week" dataDxfId="40">
      <calculatedColumnFormula>WEEKNUM(D2, 1)-WEEKNUM(DATE(Table1[[#This Row],[Year]],Table1[[#This Row],[Month]],1),1)+1</calculatedColumnFormula>
    </tableColumn>
    <tableColumn id="17" xr3:uid="{DB336DC1-07AE-46EC-BE39-F0836D8064DD}" name="Weeknum" dataDxfId="39">
      <calculatedColumnFormula>WEEKNUM(D2)</calculatedColumnFormula>
    </tableColumn>
    <tableColumn id="14" xr3:uid="{8D2B39E7-74A9-44AE-83F7-B0F22BDF4369}" name="RevPAU" dataDxfId="38">
      <calculatedColumnFormula>Table1[[#This Row],[ADR]]*Table1[[#This Row],[Occupancy %]]</calculatedColumnFormula>
    </tableColumn>
    <tableColumn id="6" xr3:uid="{CEEB3EED-36CB-4E40-ABC4-A58BD9AF173F}" name="ADR" dataDxfId="37"/>
    <tableColumn id="8" xr3:uid="{B749FC39-EA24-4414-8C21-7A74C1B8EE8C}" name="Index MPI" dataDxfId="36">
      <calculatedColumnFormula>Y2/((Y3+Y4)/2)</calculatedColumnFormula>
    </tableColumn>
    <tableColumn id="31" xr3:uid="{A332681C-F302-460D-B666-CB4B08854737}" name="Mpi Daily change" dataDxfId="35"/>
    <tableColumn id="23" xr3:uid="{D3FA4D5A-CBCF-4A5D-99EA-DC268F82E278}" name="mpi weekly change" dataDxfId="34"/>
    <tableColumn id="9" xr3:uid="{545C6C88-D6A4-416F-9924-0524EE618CC2}" name="Index ARI" dataDxfId="33">
      <calculatedColumnFormula>Table1[[#This Row],[ADR]]/(P3+P4)</calculatedColumnFormula>
    </tableColumn>
    <tableColumn id="30" xr3:uid="{BD036283-9B42-4E02-978F-E9212AB4E08A}" name="ARI daily" dataDxfId="32">
      <calculatedColumnFormula>(T5-T2)/T2</calculatedColumnFormula>
    </tableColumn>
    <tableColumn id="24" xr3:uid="{F1089166-9936-4F48-A052-13A02F81F43A}" name="ARI WOW" dataDxfId="31"/>
    <tableColumn id="15" xr3:uid="{F4F35806-EF0B-489F-98BB-D69291DE6C85}" name="Index RGI" dataDxfId="30">
      <calculatedColumnFormula>O2/((O78+O149)/2)</calculatedColumnFormula>
    </tableColumn>
    <tableColumn id="25" xr3:uid="{17E062BF-9E66-4084-AB93-82E574A131F2}" name="rgi daily change" dataDxfId="29"/>
    <tableColumn id="13" xr3:uid="{EE89EED2-B752-47FB-A3A0-DB31C86B7972}" name="Occupancy %" dataDxfId="28" dataCellStyle="Percent"/>
    <tableColumn id="28" xr3:uid="{6ED56C25-15C0-4973-801C-D749308CECBE}" name="ADR Daily" dataDxfId="27" dataCellStyle="Percent"/>
    <tableColumn id="27" xr3:uid="{F737F165-0660-4E6C-903E-BE5E7A5C7B9F}" name="Occupancy Daily" dataDxfId="26" dataCellStyle="Percent"/>
    <tableColumn id="26" xr3:uid="{D5F3D84E-40FA-4119-9023-70B9FBEBA483}" name="rgi Daily" dataDxfId="25" dataCellStyle="Percent"/>
    <tableColumn id="29" xr3:uid="{C0D7061E-04F8-4CBB-BD8E-ABB13C6D447F}" name="RevPAU Daily" dataDxfId="24" dataCellStyle="Percent"/>
    <tableColumn id="19" xr3:uid="{944CF134-985B-425B-B533-F5587F41DE76}" name="ADR WOW%" dataDxfId="23" dataCellStyle="Percent"/>
    <tableColumn id="20" xr3:uid="{3556EDB1-ABEB-4472-A4C1-1DE2E3161401}" name="Occup WOW%" dataDxfId="22" dataCellStyle="Percent">
      <calculatedColumnFormula>((N2-#REF!)/N2)*100</calculatedColumnFormula>
    </tableColumn>
    <tableColumn id="34" xr3:uid="{227E44DC-BFC0-4B8E-9951-C26D608C6E25}" name="28 Days Occupancy" dataDxfId="21" dataCellStyle="Percent">
      <calculatedColumnFormula>AVERAGEIFS(Y:Y,D:D,"&gt;="&amp;TODAY()-28,D:D,"&lt;="&amp;TODAY(),B:B,)</calculatedColumnFormula>
    </tableColumn>
    <tableColumn id="32" xr3:uid="{D9C8C1DA-5FAC-4B7B-AF69-C96DB757E3F1}" name="28 days ADR" dataDxfId="20" dataCellStyle="Percent">
      <calculatedColumnFormula>AVERAGEIFS(Y:Y,D:D,"&gt;="&amp;TODAY()-28,D:D,"&lt;="&amp;TODAY())</calculatedColumnFormula>
    </tableColumn>
    <tableColumn id="7" xr3:uid="{B4666667-91B8-455E-9333-64D8323CF6C0}" name="28 days REV" dataDxfId="19" dataCellStyle="Percent">
      <calculatedColumnFormula>AVERAGEIFS(O:O,D:D,"&gt;="&amp;TODAY()-28,D:D,"&lt;="&amp;TODAY())</calculatedColumnFormula>
    </tableColumn>
    <tableColumn id="16" xr3:uid="{CF10B95E-D9F6-4CDB-874C-2F593D28012E}" name="Revenue WOW%" dataDxfId="18">
      <calculatedColumnFormula>((O2-#REF!)/O2)*100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2F9A68-2A98-4464-9840-6244733815F7}" name="Property" displayName="Property" ref="A1:C5" totalsRowShown="0" headerRowBorderDxfId="17" tableBorderDxfId="16" totalsRowBorderDxfId="15">
  <autoFilter ref="A1:C5" xr:uid="{612F9A68-2A98-4464-9840-6244733815F7}">
    <filterColumn colId="0">
      <filters>
        <filter val="Biscayne Drive"/>
      </filters>
    </filterColumn>
  </autoFilter>
  <tableColumns count="3">
    <tableColumn id="1" xr3:uid="{EE8ECB7D-E7F6-4FEC-A2A2-D271CC236586}" name="Property"/>
    <tableColumn id="3" xr3:uid="{320628D5-D4CA-43B5-9951-5E463C1A95DE}" name="Type"/>
    <tableColumn id="2" xr3:uid="{E45424ED-D9F5-4E87-9ED7-22173769D64E}" name="Include" dataDxfId="14">
      <calculatedColumnFormula>SUBTOTAL(103,Property[[#This Row],[Property]])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419DD5-E5F7-4368-8720-828227309FFD}" name="State" displayName="State" ref="A1:B4" totalsRowShown="0" headerRowBorderDxfId="13" tableBorderDxfId="12" totalsRowBorderDxfId="11">
  <autoFilter ref="A1:B4" xr:uid="{F4419DD5-E5F7-4368-8720-828227309FFD}">
    <filterColumn colId="0">
      <filters>
        <filter val="FL"/>
      </filters>
    </filterColumn>
  </autoFilter>
  <tableColumns count="2">
    <tableColumn id="1" xr3:uid="{79F793D0-F5BC-4B00-AE2C-34EA67D228B4}" name="State"/>
    <tableColumn id="2" xr3:uid="{8AF4D3D4-AE34-4BAC-A9F1-0BA36CB4D29C}" name="Include" dataDxfId="10">
      <calculatedColumnFormula>SUBTOTAL(103,State[[#This Row],[State]])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81E5D4-2037-4557-83D6-6767AFE5476D}" name="Month" displayName="Month" ref="A1:B5" totalsRowShown="0" headerRowBorderDxfId="9" tableBorderDxfId="8" totalsRowBorderDxfId="7">
  <autoFilter ref="A1:B5" xr:uid="{B681E5D4-2037-4557-83D6-6767AFE5476D}">
    <filterColumn colId="0">
      <filters>
        <filter val="March"/>
      </filters>
    </filterColumn>
  </autoFilter>
  <tableColumns count="2">
    <tableColumn id="1" xr3:uid="{40F58E87-FBFD-4528-BD3F-49839769F842}" name="Month"/>
    <tableColumn id="2" xr3:uid="{5C857D78-3F18-4772-B4F2-C866701E3EDF}" name="Include">
      <calculatedColumnFormula>SUBTOTAL(103,#REF!)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4"/>
  <sheetViews>
    <sheetView workbookViewId="0">
      <selection activeCell="D4" sqref="D4"/>
    </sheetView>
  </sheetViews>
  <sheetFormatPr defaultColWidth="12.6640625" defaultRowHeight="15.75" customHeight="1" x14ac:dyDescent="0.25"/>
  <cols>
    <col min="1" max="1" width="14.44140625" customWidth="1"/>
    <col min="2" max="2" width="15.77734375" bestFit="1" customWidth="1"/>
    <col min="3" max="3" width="13.77734375" customWidth="1"/>
    <col min="4" max="4" width="13.88671875" customWidth="1"/>
    <col min="5" max="5" width="12.21875" style="38" customWidth="1"/>
    <col min="7" max="7" width="14.21875" bestFit="1" customWidth="1"/>
    <col min="9" max="9" width="15.44140625" customWidth="1"/>
    <col min="10" max="10" width="15.44140625" style="38" customWidth="1"/>
    <col min="12" max="12" width="14.21875" bestFit="1" customWidth="1"/>
    <col min="15" max="15" width="12.6640625" style="38"/>
    <col min="17" max="17" width="14.21875" bestFit="1" customWidth="1"/>
  </cols>
  <sheetData>
    <row r="1" spans="1:19" ht="13.8" x14ac:dyDescent="0.25">
      <c r="A1" s="332" t="s">
        <v>28</v>
      </c>
      <c r="B1" s="333"/>
      <c r="C1" s="333"/>
      <c r="D1" s="333"/>
      <c r="E1" s="333"/>
      <c r="F1" s="333"/>
      <c r="G1" s="333"/>
      <c r="H1" s="333"/>
      <c r="I1" s="333"/>
      <c r="J1" s="333"/>
      <c r="K1" s="334"/>
      <c r="L1" s="334"/>
      <c r="M1" s="334"/>
      <c r="N1" s="334"/>
      <c r="O1" s="334"/>
      <c r="P1" s="334"/>
      <c r="Q1" s="334"/>
      <c r="R1" s="334"/>
      <c r="S1" s="334"/>
    </row>
    <row r="2" spans="1:19" s="37" customFormat="1" ht="17.399999999999999" customHeight="1" x14ac:dyDescent="0.25">
      <c r="A2" s="341" t="s">
        <v>4</v>
      </c>
      <c r="B2" s="328"/>
      <c r="C2" s="328"/>
      <c r="D2" s="329"/>
      <c r="E2" s="54"/>
      <c r="F2" s="338" t="s">
        <v>36</v>
      </c>
      <c r="G2" s="339"/>
      <c r="H2" s="339"/>
      <c r="I2" s="340"/>
      <c r="J2" s="54"/>
      <c r="K2" s="342" t="s">
        <v>3</v>
      </c>
      <c r="L2" s="342"/>
      <c r="M2" s="342"/>
      <c r="N2" s="342"/>
      <c r="O2" s="54"/>
      <c r="P2" s="343" t="s">
        <v>1</v>
      </c>
      <c r="Q2" s="343"/>
      <c r="R2" s="343"/>
      <c r="S2" s="343"/>
    </row>
    <row r="3" spans="1:19" s="37" customFormat="1" ht="19.2" customHeight="1" x14ac:dyDescent="0.25">
      <c r="A3" s="55" t="s">
        <v>30</v>
      </c>
      <c r="B3" s="56" t="s">
        <v>29</v>
      </c>
      <c r="C3" s="57"/>
      <c r="D3" s="58" t="s">
        <v>5</v>
      </c>
      <c r="E3" s="59"/>
      <c r="F3" s="60" t="s">
        <v>30</v>
      </c>
      <c r="G3" s="61" t="s">
        <v>29</v>
      </c>
      <c r="H3" s="62"/>
      <c r="I3" s="63" t="s">
        <v>5</v>
      </c>
      <c r="J3" s="64"/>
      <c r="K3" s="65" t="s">
        <v>30</v>
      </c>
      <c r="L3" s="66" t="s">
        <v>29</v>
      </c>
      <c r="M3" s="67"/>
      <c r="N3" s="67" t="s">
        <v>5</v>
      </c>
      <c r="O3" s="59"/>
      <c r="P3" s="65" t="s">
        <v>30</v>
      </c>
      <c r="Q3" s="66" t="s">
        <v>29</v>
      </c>
      <c r="R3" s="67"/>
      <c r="S3" s="67" t="s">
        <v>5</v>
      </c>
    </row>
    <row r="4" spans="1:19" ht="15.75" customHeight="1" x14ac:dyDescent="0.25">
      <c r="A4" s="325" t="s">
        <v>6</v>
      </c>
      <c r="B4" s="44" t="s">
        <v>32</v>
      </c>
      <c r="C4" s="68">
        <f>SUMIFS(Data!P:P, Data!A:A, "Biscayne Drive",Data!G:G,"2023")</f>
        <v>435794.2820389999</v>
      </c>
      <c r="D4" s="69"/>
      <c r="E4" s="70"/>
      <c r="F4" s="330" t="s">
        <v>6</v>
      </c>
      <c r="G4" s="44" t="s">
        <v>32</v>
      </c>
      <c r="H4" s="71">
        <f>SUMIFS(Data!P:P, Data!A:A, "Biscayne Drive",Data!C:C,"FL")</f>
        <v>435794.2820389999</v>
      </c>
      <c r="I4" s="72"/>
      <c r="J4" s="70"/>
      <c r="K4" s="330" t="s">
        <v>6</v>
      </c>
      <c r="L4" s="44" t="s">
        <v>32</v>
      </c>
      <c r="M4" s="73"/>
      <c r="N4" s="74"/>
      <c r="O4" s="70"/>
      <c r="P4" s="330" t="s">
        <v>6</v>
      </c>
      <c r="Q4" s="44" t="s">
        <v>32</v>
      </c>
      <c r="R4" s="73"/>
      <c r="S4" s="74"/>
    </row>
    <row r="5" spans="1:19" ht="15.75" customHeight="1" x14ac:dyDescent="0.25">
      <c r="A5" s="326"/>
      <c r="B5" s="45" t="s">
        <v>33</v>
      </c>
      <c r="C5" s="75">
        <f>SUMIFS(Data!P:P, Data!A:A, "Pine Ridge",Data!G:G,"2023")</f>
        <v>446813.21971800004</v>
      </c>
      <c r="D5" s="76"/>
      <c r="E5" s="77"/>
      <c r="F5" s="331"/>
      <c r="G5" s="45" t="s">
        <v>33</v>
      </c>
      <c r="H5" s="75">
        <f>SUMIFS(Data!P:P, Data!A:A, "Pine Ridge",Data!C:C,"FL")</f>
        <v>446813.21971800004</v>
      </c>
      <c r="I5" s="76"/>
      <c r="J5" s="77"/>
      <c r="K5" s="331"/>
      <c r="L5" s="45" t="s">
        <v>33</v>
      </c>
      <c r="M5" s="78"/>
      <c r="N5" s="76"/>
      <c r="O5" s="77"/>
      <c r="P5" s="331"/>
      <c r="Q5" s="45" t="s">
        <v>33</v>
      </c>
      <c r="R5" s="78"/>
      <c r="S5" s="76"/>
    </row>
    <row r="6" spans="1:19" ht="15.75" customHeight="1" x14ac:dyDescent="0.25">
      <c r="A6" s="327"/>
      <c r="B6" s="46" t="s">
        <v>34</v>
      </c>
      <c r="C6" s="79">
        <f>SUMIFS(Data!P:P, Data!A:A, "Oak Enclave",Data!G:G,"2023")</f>
        <v>0</v>
      </c>
      <c r="D6" s="72"/>
      <c r="E6" s="70"/>
      <c r="F6" s="331"/>
      <c r="G6" s="46" t="s">
        <v>34</v>
      </c>
      <c r="H6" s="79">
        <f>SUMIFS(Data!P:P, Data!A:A, "Oak Enclave",Data!C:C,"FL")</f>
        <v>0</v>
      </c>
      <c r="I6" s="80"/>
      <c r="J6" s="70"/>
      <c r="K6" s="331"/>
      <c r="L6" s="46" t="s">
        <v>34</v>
      </c>
      <c r="M6" s="79"/>
      <c r="N6" s="80"/>
      <c r="O6" s="70"/>
      <c r="P6" s="331"/>
      <c r="Q6" s="46" t="s">
        <v>34</v>
      </c>
      <c r="R6" s="79"/>
      <c r="S6" s="80"/>
    </row>
    <row r="7" spans="1:19" ht="15.75" customHeight="1" x14ac:dyDescent="0.25">
      <c r="A7" s="325" t="s">
        <v>9</v>
      </c>
      <c r="B7" s="44" t="s">
        <v>32</v>
      </c>
      <c r="C7" s="68" t="e">
        <f>SUMIFS(Data!#REF!, Data!A:A, "Biscayne Drive",Data!G:G,"2023")</f>
        <v>#REF!</v>
      </c>
      <c r="D7" s="74"/>
      <c r="E7" s="70"/>
      <c r="F7" s="325" t="s">
        <v>9</v>
      </c>
      <c r="G7" s="44" t="s">
        <v>32</v>
      </c>
      <c r="H7" s="71" t="e">
        <f>SUMIFS(Data!#REF!, Data!A:A, "Biscayne Drive",Data!C:C,"FL")</f>
        <v>#REF!</v>
      </c>
      <c r="I7" s="74"/>
      <c r="J7" s="70"/>
      <c r="K7" s="325" t="s">
        <v>9</v>
      </c>
      <c r="L7" s="44" t="s">
        <v>32</v>
      </c>
      <c r="M7" s="81"/>
      <c r="N7" s="74"/>
      <c r="O7" s="70"/>
      <c r="P7" s="325" t="s">
        <v>9</v>
      </c>
      <c r="Q7" s="44" t="s">
        <v>32</v>
      </c>
      <c r="R7" s="81"/>
      <c r="S7" s="74"/>
    </row>
    <row r="8" spans="1:19" ht="15.75" customHeight="1" x14ac:dyDescent="0.25">
      <c r="A8" s="326"/>
      <c r="B8" s="45" t="s">
        <v>33</v>
      </c>
      <c r="C8" s="75" t="e">
        <f>SUMIFS(Data!#REF!, Data!A:A, "Pine Ridge",Data!G:G,"2023")</f>
        <v>#REF!</v>
      </c>
      <c r="D8" s="76"/>
      <c r="E8" s="77"/>
      <c r="F8" s="326"/>
      <c r="G8" s="45" t="s">
        <v>33</v>
      </c>
      <c r="H8" s="75" t="e">
        <f>SUMIFS(Data!#REF!, Data!A:A, "Pine Ridge",Data!C:C,"FL")</f>
        <v>#REF!</v>
      </c>
      <c r="I8" s="76"/>
      <c r="J8" s="77"/>
      <c r="K8" s="326"/>
      <c r="L8" s="45" t="s">
        <v>33</v>
      </c>
      <c r="M8" s="75"/>
      <c r="N8" s="76"/>
      <c r="O8" s="77"/>
      <c r="P8" s="326"/>
      <c r="Q8" s="45" t="s">
        <v>33</v>
      </c>
      <c r="R8" s="75"/>
      <c r="S8" s="76"/>
    </row>
    <row r="9" spans="1:19" ht="15.75" customHeight="1" x14ac:dyDescent="0.25">
      <c r="A9" s="327"/>
      <c r="B9" s="46" t="s">
        <v>34</v>
      </c>
      <c r="C9" s="79" t="e">
        <f>SUMIFS(Data!#REF!, Data!A:A, "Oak Enclave",Data!G:G,"2023")</f>
        <v>#REF!</v>
      </c>
      <c r="D9" s="80"/>
      <c r="E9" s="70"/>
      <c r="F9" s="327"/>
      <c r="G9" s="46" t="s">
        <v>34</v>
      </c>
      <c r="H9" s="79" t="e">
        <f>SUMIFS(Data!#REF!, Data!A:A, "Oak Enclave",Data!C:C,"FL")</f>
        <v>#REF!</v>
      </c>
      <c r="I9" s="80"/>
      <c r="J9" s="70"/>
      <c r="K9" s="327"/>
      <c r="L9" s="46" t="s">
        <v>34</v>
      </c>
      <c r="M9" s="79"/>
      <c r="N9" s="80"/>
      <c r="O9" s="70"/>
      <c r="P9" s="327"/>
      <c r="Q9" s="46" t="s">
        <v>34</v>
      </c>
      <c r="R9" s="79"/>
      <c r="S9" s="80"/>
    </row>
    <row r="10" spans="1:19" ht="15.75" customHeight="1" x14ac:dyDescent="0.25">
      <c r="A10" s="326" t="s">
        <v>11</v>
      </c>
      <c r="B10" s="44" t="s">
        <v>32</v>
      </c>
      <c r="C10" s="68">
        <f>SUMIFS(Data!N:N, Data!A:A, "Biscayne Drive",Data!G:G,"2023")</f>
        <v>2284</v>
      </c>
      <c r="D10" s="74"/>
      <c r="E10" s="70"/>
      <c r="F10" s="326" t="s">
        <v>11</v>
      </c>
      <c r="G10" s="44" t="s">
        <v>32</v>
      </c>
      <c r="H10" s="71">
        <f>SUMIFS(Data!N:N, Data!A:A, "Biscayne Drive",Data!C:C,"FL")</f>
        <v>2284</v>
      </c>
      <c r="I10" s="74"/>
      <c r="J10" s="70"/>
      <c r="K10" s="326" t="s">
        <v>11</v>
      </c>
      <c r="L10" s="44" t="s">
        <v>32</v>
      </c>
      <c r="M10" s="81"/>
      <c r="N10" s="74"/>
      <c r="O10" s="70"/>
      <c r="P10" s="326" t="s">
        <v>11</v>
      </c>
      <c r="Q10" s="44" t="s">
        <v>32</v>
      </c>
      <c r="R10" s="81"/>
      <c r="S10" s="74"/>
    </row>
    <row r="11" spans="1:19" ht="15.75" customHeight="1" x14ac:dyDescent="0.25">
      <c r="A11" s="326"/>
      <c r="B11" s="45" t="s">
        <v>33</v>
      </c>
      <c r="C11" s="75">
        <f>SUMIFS(Data!N:N, Data!A:A, "Pine Ridge",Data!G:G,"2023")</f>
        <v>2130</v>
      </c>
      <c r="D11" s="76"/>
      <c r="E11" s="77"/>
      <c r="F11" s="326"/>
      <c r="G11" s="45" t="s">
        <v>33</v>
      </c>
      <c r="H11" s="75">
        <f>SUMIFS(Data!N:N, Data!A:A, "Pine Ridge",Data!C:C,"FL")</f>
        <v>2130</v>
      </c>
      <c r="I11" s="76"/>
      <c r="J11" s="77"/>
      <c r="K11" s="326"/>
      <c r="L11" s="45" t="s">
        <v>33</v>
      </c>
      <c r="M11" s="75"/>
      <c r="N11" s="76"/>
      <c r="O11" s="77"/>
      <c r="P11" s="326"/>
      <c r="Q11" s="45" t="s">
        <v>33</v>
      </c>
      <c r="R11" s="75"/>
      <c r="S11" s="76"/>
    </row>
    <row r="12" spans="1:19" ht="15.75" customHeight="1" x14ac:dyDescent="0.25">
      <c r="A12" s="327"/>
      <c r="B12" s="46" t="s">
        <v>34</v>
      </c>
      <c r="C12" s="79">
        <f>SUMIFS(Data!N:N, Data!A:A, "Oak Enclave",Data!G:G,"2023")</f>
        <v>0</v>
      </c>
      <c r="D12" s="80"/>
      <c r="E12" s="70"/>
      <c r="F12" s="327"/>
      <c r="G12" s="46" t="s">
        <v>34</v>
      </c>
      <c r="H12" s="79">
        <f>SUMIFS(Data!N:N, Data!A:A, "Oak Enclave",Data!C:C,"FL")</f>
        <v>0</v>
      </c>
      <c r="I12" s="80"/>
      <c r="J12" s="70"/>
      <c r="K12" s="327"/>
      <c r="L12" s="46" t="s">
        <v>34</v>
      </c>
      <c r="M12" s="79"/>
      <c r="N12" s="80"/>
      <c r="O12" s="70"/>
      <c r="P12" s="327"/>
      <c r="Q12" s="46" t="s">
        <v>34</v>
      </c>
      <c r="R12" s="79"/>
      <c r="S12" s="80"/>
    </row>
    <row r="13" spans="1:19" ht="13.8" x14ac:dyDescent="0.25">
      <c r="A13" s="335" t="s">
        <v>13</v>
      </c>
      <c r="B13" s="336"/>
      <c r="C13" s="336"/>
      <c r="D13" s="336"/>
      <c r="E13" s="336"/>
      <c r="F13" s="337"/>
      <c r="G13" s="336"/>
      <c r="H13" s="336"/>
      <c r="I13" s="336"/>
      <c r="J13" s="336"/>
      <c r="K13" s="337"/>
      <c r="L13" s="336"/>
      <c r="M13" s="336"/>
      <c r="N13" s="336"/>
      <c r="O13" s="336"/>
      <c r="P13" s="337"/>
      <c r="Q13" s="336"/>
      <c r="R13" s="336"/>
      <c r="S13" s="336"/>
    </row>
    <row r="14" spans="1:19" ht="15.75" customHeight="1" x14ac:dyDescent="0.25">
      <c r="A14" s="328" t="s">
        <v>4</v>
      </c>
      <c r="B14" s="328"/>
      <c r="C14" s="328"/>
      <c r="D14" s="329"/>
      <c r="E14" s="54"/>
      <c r="F14" s="328" t="s">
        <v>2</v>
      </c>
      <c r="G14" s="328"/>
      <c r="H14" s="328"/>
      <c r="I14" s="329"/>
      <c r="J14" s="54"/>
      <c r="K14" s="328" t="s">
        <v>3</v>
      </c>
      <c r="L14" s="328"/>
      <c r="M14" s="328"/>
      <c r="N14" s="329"/>
      <c r="O14" s="54"/>
      <c r="P14" s="328" t="s">
        <v>4</v>
      </c>
      <c r="Q14" s="328"/>
      <c r="R14" s="328"/>
      <c r="S14" s="329"/>
    </row>
    <row r="15" spans="1:19" ht="15.75" customHeight="1" x14ac:dyDescent="0.25">
      <c r="A15" s="55" t="s">
        <v>30</v>
      </c>
      <c r="B15" s="82" t="s">
        <v>29</v>
      </c>
      <c r="C15" s="83"/>
      <c r="D15" s="84" t="s">
        <v>5</v>
      </c>
      <c r="E15" s="59"/>
      <c r="F15" s="55" t="s">
        <v>30</v>
      </c>
      <c r="G15" s="82" t="s">
        <v>29</v>
      </c>
      <c r="H15" s="83"/>
      <c r="I15" s="84" t="s">
        <v>5</v>
      </c>
      <c r="J15" s="59"/>
      <c r="K15" s="55" t="s">
        <v>30</v>
      </c>
      <c r="L15" s="82" t="s">
        <v>29</v>
      </c>
      <c r="M15" s="83"/>
      <c r="N15" s="84" t="s">
        <v>5</v>
      </c>
      <c r="O15" s="59"/>
      <c r="P15" s="55" t="s">
        <v>30</v>
      </c>
      <c r="Q15" s="82" t="s">
        <v>29</v>
      </c>
      <c r="R15" s="83"/>
      <c r="S15" s="84" t="s">
        <v>5</v>
      </c>
    </row>
    <row r="16" spans="1:19" ht="15.75" customHeight="1" x14ac:dyDescent="0.25">
      <c r="A16" s="325" t="s">
        <v>6</v>
      </c>
      <c r="B16" s="44" t="s">
        <v>32</v>
      </c>
      <c r="C16" s="68">
        <f>SUMIFS(Data!P:P, Data!A:A, "Biscayne Drive",Data!G:G,"2023")</f>
        <v>435794.2820389999</v>
      </c>
      <c r="D16" s="74"/>
      <c r="E16" s="70"/>
      <c r="F16" s="325" t="s">
        <v>6</v>
      </c>
      <c r="G16" s="44" t="s">
        <v>32</v>
      </c>
      <c r="H16" s="68" t="e">
        <f>SUMIFS(Data!#REF!, Data!I:I, "Biscayne Drive",Data!G:G,"2023")</f>
        <v>#REF!</v>
      </c>
      <c r="I16" s="74"/>
      <c r="J16" s="70"/>
      <c r="K16" s="325" t="s">
        <v>6</v>
      </c>
      <c r="L16" s="44" t="s">
        <v>32</v>
      </c>
      <c r="M16" s="73"/>
      <c r="N16" s="74"/>
      <c r="O16" s="70"/>
      <c r="P16" s="325" t="s">
        <v>6</v>
      </c>
      <c r="Q16" s="44" t="s">
        <v>32</v>
      </c>
      <c r="R16" s="73"/>
      <c r="S16" s="74"/>
    </row>
    <row r="17" spans="1:19" ht="15.75" customHeight="1" x14ac:dyDescent="0.25">
      <c r="A17" s="326"/>
      <c r="B17" s="45" t="s">
        <v>33</v>
      </c>
      <c r="C17" s="75">
        <f>SUMIFS(Data!P:P, Data!A:A, "Pine Ridge",Data!G:G,"2023")</f>
        <v>446813.21971800004</v>
      </c>
      <c r="D17" s="76"/>
      <c r="E17" s="77"/>
      <c r="F17" s="326"/>
      <c r="G17" s="45" t="s">
        <v>33</v>
      </c>
      <c r="H17" s="75"/>
      <c r="I17" s="76"/>
      <c r="J17" s="77"/>
      <c r="K17" s="326"/>
      <c r="L17" s="45" t="s">
        <v>33</v>
      </c>
      <c r="M17" s="78"/>
      <c r="N17" s="76"/>
      <c r="O17" s="77"/>
      <c r="P17" s="326"/>
      <c r="Q17" s="45" t="s">
        <v>33</v>
      </c>
      <c r="R17" s="78"/>
      <c r="S17" s="76"/>
    </row>
    <row r="18" spans="1:19" ht="15.75" customHeight="1" x14ac:dyDescent="0.25">
      <c r="A18" s="327"/>
      <c r="B18" s="46" t="s">
        <v>34</v>
      </c>
      <c r="C18" s="79">
        <f>SUMIFS(Data!P:P, Data!A:A, "Oak Enclave",Data!G:G,"2023")</f>
        <v>0</v>
      </c>
      <c r="D18" s="80"/>
      <c r="E18" s="70"/>
      <c r="F18" s="327"/>
      <c r="G18" s="46" t="s">
        <v>34</v>
      </c>
      <c r="H18" s="79"/>
      <c r="I18" s="80"/>
      <c r="J18" s="70"/>
      <c r="K18" s="327"/>
      <c r="L18" s="46" t="s">
        <v>34</v>
      </c>
      <c r="M18" s="79"/>
      <c r="N18" s="80"/>
      <c r="O18" s="70"/>
      <c r="P18" s="327"/>
      <c r="Q18" s="46" t="s">
        <v>34</v>
      </c>
      <c r="R18" s="79"/>
      <c r="S18" s="80"/>
    </row>
    <row r="19" spans="1:19" ht="15.75" customHeight="1" x14ac:dyDescent="0.25">
      <c r="A19" s="325" t="s">
        <v>9</v>
      </c>
      <c r="B19" s="44" t="s">
        <v>32</v>
      </c>
      <c r="C19" s="68" t="e">
        <f>SUMIFS(Data!#REF!, Data!A:A, "Biscayne Drive",Data!G:G,"2023")</f>
        <v>#REF!</v>
      </c>
      <c r="D19" s="74"/>
      <c r="E19" s="70"/>
      <c r="F19" s="325" t="s">
        <v>9</v>
      </c>
      <c r="G19" s="44" t="s">
        <v>32</v>
      </c>
      <c r="H19" s="81"/>
      <c r="I19" s="74"/>
      <c r="J19" s="70"/>
      <c r="K19" s="325" t="s">
        <v>9</v>
      </c>
      <c r="L19" s="44" t="s">
        <v>32</v>
      </c>
      <c r="M19" s="81"/>
      <c r="N19" s="74"/>
      <c r="O19" s="70"/>
      <c r="P19" s="325" t="s">
        <v>9</v>
      </c>
      <c r="Q19" s="44" t="s">
        <v>32</v>
      </c>
      <c r="R19" s="81"/>
      <c r="S19" s="74"/>
    </row>
    <row r="20" spans="1:19" ht="13.8" x14ac:dyDescent="0.25">
      <c r="A20" s="326"/>
      <c r="B20" s="45" t="s">
        <v>33</v>
      </c>
      <c r="C20" s="75" t="e">
        <f>SUMIFS(Data!#REF!, Data!A:A, "Pine Ridge",Data!G:G,"2023")</f>
        <v>#REF!</v>
      </c>
      <c r="D20" s="76"/>
      <c r="E20" s="77"/>
      <c r="F20" s="326"/>
      <c r="G20" s="45" t="s">
        <v>33</v>
      </c>
      <c r="H20" s="75"/>
      <c r="I20" s="76"/>
      <c r="J20" s="77"/>
      <c r="K20" s="326"/>
      <c r="L20" s="45" t="s">
        <v>33</v>
      </c>
      <c r="M20" s="75"/>
      <c r="N20" s="76"/>
      <c r="O20" s="77"/>
      <c r="P20" s="326"/>
      <c r="Q20" s="45" t="s">
        <v>33</v>
      </c>
      <c r="R20" s="75"/>
      <c r="S20" s="76"/>
    </row>
    <row r="21" spans="1:19" ht="13.8" x14ac:dyDescent="0.25">
      <c r="A21" s="327"/>
      <c r="B21" s="46" t="s">
        <v>34</v>
      </c>
      <c r="C21" s="79" t="e">
        <f>SUMIFS(Data!#REF!, Data!A:A, "Oak Enclave",Data!G:G,"2023")</f>
        <v>#REF!</v>
      </c>
      <c r="D21" s="80"/>
      <c r="E21" s="70"/>
      <c r="F21" s="327"/>
      <c r="G21" s="46" t="s">
        <v>34</v>
      </c>
      <c r="H21" s="79"/>
      <c r="I21" s="80"/>
      <c r="J21" s="70"/>
      <c r="K21" s="327"/>
      <c r="L21" s="46" t="s">
        <v>34</v>
      </c>
      <c r="M21" s="79"/>
      <c r="N21" s="80"/>
      <c r="O21" s="70"/>
      <c r="P21" s="327"/>
      <c r="Q21" s="46" t="s">
        <v>34</v>
      </c>
      <c r="R21" s="79"/>
      <c r="S21" s="80"/>
    </row>
    <row r="22" spans="1:19" ht="13.8" x14ac:dyDescent="0.25">
      <c r="A22" s="326" t="s">
        <v>11</v>
      </c>
      <c r="B22" s="44" t="s">
        <v>32</v>
      </c>
      <c r="C22" s="68">
        <f>SUMIFS(Data!N:N, Data!A:A, "Biscayne Drive",Data!G:G,"2023")</f>
        <v>2284</v>
      </c>
      <c r="D22" s="74"/>
      <c r="E22" s="70"/>
      <c r="F22" s="326" t="s">
        <v>11</v>
      </c>
      <c r="G22" s="44" t="s">
        <v>32</v>
      </c>
      <c r="H22" s="81"/>
      <c r="I22" s="74"/>
      <c r="J22" s="70"/>
      <c r="K22" s="326" t="s">
        <v>11</v>
      </c>
      <c r="L22" s="44" t="s">
        <v>32</v>
      </c>
      <c r="M22" s="81"/>
      <c r="N22" s="74"/>
      <c r="O22" s="70"/>
      <c r="P22" s="326" t="s">
        <v>11</v>
      </c>
      <c r="Q22" s="44" t="s">
        <v>32</v>
      </c>
      <c r="R22" s="81"/>
      <c r="S22" s="74"/>
    </row>
    <row r="23" spans="1:19" ht="13.8" x14ac:dyDescent="0.25">
      <c r="A23" s="326"/>
      <c r="B23" s="45" t="s">
        <v>33</v>
      </c>
      <c r="C23" s="75">
        <f>SUMIFS(Data!N:N, Data!A:A, "Pine Ridge",Data!G:G,"2023")</f>
        <v>2130</v>
      </c>
      <c r="D23" s="76"/>
      <c r="E23" s="77"/>
      <c r="F23" s="326"/>
      <c r="G23" s="45" t="s">
        <v>33</v>
      </c>
      <c r="H23" s="75"/>
      <c r="I23" s="76"/>
      <c r="J23" s="77"/>
      <c r="K23" s="326"/>
      <c r="L23" s="45" t="s">
        <v>33</v>
      </c>
      <c r="M23" s="75"/>
      <c r="N23" s="76"/>
      <c r="O23" s="77"/>
      <c r="P23" s="326"/>
      <c r="Q23" s="45" t="s">
        <v>33</v>
      </c>
      <c r="R23" s="75"/>
      <c r="S23" s="76"/>
    </row>
    <row r="24" spans="1:19" ht="13.8" x14ac:dyDescent="0.25">
      <c r="A24" s="327"/>
      <c r="B24" s="46" t="s">
        <v>34</v>
      </c>
      <c r="C24" s="79">
        <f>SUMIFS(Data!N:N, Data!A:A, "Oak Enclave",Data!G:G,"2023")</f>
        <v>0</v>
      </c>
      <c r="D24" s="80"/>
      <c r="E24" s="70"/>
      <c r="F24" s="327"/>
      <c r="G24" s="46" t="s">
        <v>34</v>
      </c>
      <c r="H24" s="79"/>
      <c r="I24" s="80"/>
      <c r="J24" s="70"/>
      <c r="K24" s="327"/>
      <c r="L24" s="46" t="s">
        <v>34</v>
      </c>
      <c r="M24" s="79"/>
      <c r="N24" s="80"/>
      <c r="O24" s="70"/>
      <c r="P24" s="327"/>
      <c r="Q24" s="46" t="s">
        <v>34</v>
      </c>
      <c r="R24" s="79"/>
      <c r="S24" s="80"/>
    </row>
  </sheetData>
  <mergeCells count="34">
    <mergeCell ref="A1:S1"/>
    <mergeCell ref="A13:S13"/>
    <mergeCell ref="F2:I2"/>
    <mergeCell ref="A2:D2"/>
    <mergeCell ref="K2:N2"/>
    <mergeCell ref="P2:S2"/>
    <mergeCell ref="A4:A6"/>
    <mergeCell ref="A7:A9"/>
    <mergeCell ref="A16:A18"/>
    <mergeCell ref="A19:A21"/>
    <mergeCell ref="A22:A24"/>
    <mergeCell ref="A14:D14"/>
    <mergeCell ref="P4:P6"/>
    <mergeCell ref="P7:P9"/>
    <mergeCell ref="P10:P12"/>
    <mergeCell ref="A10:A12"/>
    <mergeCell ref="F4:F6"/>
    <mergeCell ref="F7:F9"/>
    <mergeCell ref="F10:F12"/>
    <mergeCell ref="K4:K6"/>
    <mergeCell ref="K7:K9"/>
    <mergeCell ref="K10:K12"/>
    <mergeCell ref="F14:I14"/>
    <mergeCell ref="K14:N14"/>
    <mergeCell ref="P16:P18"/>
    <mergeCell ref="P19:P21"/>
    <mergeCell ref="P22:P24"/>
    <mergeCell ref="P14:S14"/>
    <mergeCell ref="F16:F18"/>
    <mergeCell ref="F19:F21"/>
    <mergeCell ref="F22:F24"/>
    <mergeCell ref="K16:K18"/>
    <mergeCell ref="K19:K21"/>
    <mergeCell ref="K22:K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307C7-23F3-4872-A06C-982FEBD4904D}">
  <dimension ref="A1:AL650"/>
  <sheetViews>
    <sheetView zoomScale="55" zoomScaleNormal="55" workbookViewId="0">
      <selection activeCell="X163" sqref="X163:X650"/>
    </sheetView>
  </sheetViews>
  <sheetFormatPr defaultRowHeight="13.2" x14ac:dyDescent="0.25"/>
  <cols>
    <col min="1" max="1" width="16" customWidth="1"/>
    <col min="2" max="3" width="14.44140625" customWidth="1"/>
    <col min="4" max="4" width="11" style="102" bestFit="1" customWidth="1"/>
    <col min="5" max="5" width="11" style="102" customWidth="1"/>
    <col min="6" max="6" width="13.88671875" style="102" bestFit="1" customWidth="1"/>
    <col min="7" max="7" width="10.109375" customWidth="1"/>
    <col min="8" max="8" width="16.5546875" customWidth="1"/>
    <col min="9" max="9" width="10.109375" customWidth="1"/>
    <col min="10" max="10" width="15.21875" customWidth="1"/>
    <col min="11" max="11" width="10.109375" customWidth="1"/>
    <col min="12" max="12" width="11.5546875" style="52" bestFit="1" customWidth="1"/>
    <col min="13" max="13" width="16.44140625" style="108" customWidth="1"/>
    <col min="14" max="14" width="14.77734375" customWidth="1"/>
    <col min="15" max="15" width="12.44140625" customWidth="1"/>
    <col min="16" max="16" width="12.6640625" customWidth="1"/>
    <col min="17" max="17" width="22.109375" style="52" bestFit="1" customWidth="1"/>
    <col min="18" max="18" width="22.109375" customWidth="1"/>
    <col min="19" max="22" width="13.33203125" customWidth="1"/>
    <col min="23" max="23" width="13.33203125" style="89" bestFit="1" customWidth="1"/>
    <col min="24" max="24" width="15.88671875" style="89" customWidth="1"/>
    <col min="25" max="25" width="28.21875" style="89" customWidth="1"/>
    <col min="26" max="26" width="21.77734375" customWidth="1"/>
    <col min="27" max="27" width="18.6640625" customWidth="1"/>
    <col min="28" max="29" width="18.88671875" customWidth="1"/>
    <col min="30" max="32" width="17.44140625" customWidth="1"/>
    <col min="33" max="33" width="17.44140625" style="52" customWidth="1"/>
    <col min="34" max="34" width="17.44140625" customWidth="1"/>
    <col min="35" max="37" width="20.109375" customWidth="1"/>
    <col min="38" max="38" width="12" customWidth="1"/>
  </cols>
  <sheetData>
    <row r="1" spans="1:38" ht="13.8" x14ac:dyDescent="0.25">
      <c r="A1" s="47" t="s">
        <v>29</v>
      </c>
      <c r="B1" s="47" t="s">
        <v>30</v>
      </c>
      <c r="C1" s="47" t="s">
        <v>35</v>
      </c>
      <c r="D1" s="102" t="s">
        <v>31</v>
      </c>
      <c r="E1" s="104" t="s">
        <v>79</v>
      </c>
      <c r="F1" s="104" t="s">
        <v>80</v>
      </c>
      <c r="G1" s="47" t="s">
        <v>41</v>
      </c>
      <c r="H1" s="104" t="s">
        <v>69</v>
      </c>
      <c r="I1" s="47" t="s">
        <v>42</v>
      </c>
      <c r="J1" s="47" t="s">
        <v>55</v>
      </c>
      <c r="K1" s="47" t="s">
        <v>43</v>
      </c>
      <c r="L1" s="47" t="s">
        <v>52</v>
      </c>
      <c r="M1" s="106" t="s">
        <v>16</v>
      </c>
      <c r="N1" s="90" t="s">
        <v>51</v>
      </c>
      <c r="O1" s="104" t="s">
        <v>59</v>
      </c>
      <c r="P1" s="47" t="s">
        <v>9</v>
      </c>
      <c r="Q1" s="90" t="s">
        <v>48</v>
      </c>
      <c r="R1" s="104" t="s">
        <v>67</v>
      </c>
      <c r="S1" s="104" t="s">
        <v>66</v>
      </c>
      <c r="T1" s="47" t="s">
        <v>39</v>
      </c>
      <c r="U1" s="104" t="s">
        <v>65</v>
      </c>
      <c r="V1" s="104" t="s">
        <v>61</v>
      </c>
      <c r="W1" s="47" t="s">
        <v>44</v>
      </c>
      <c r="X1" s="104" t="s">
        <v>70</v>
      </c>
      <c r="Y1" s="250" t="s">
        <v>49</v>
      </c>
      <c r="Z1" s="322" t="s">
        <v>62</v>
      </c>
      <c r="AA1" s="111" t="s">
        <v>63</v>
      </c>
      <c r="AB1" s="111" t="s">
        <v>68</v>
      </c>
      <c r="AC1" s="111" t="s">
        <v>64</v>
      </c>
      <c r="AD1" s="88" t="s">
        <v>53</v>
      </c>
      <c r="AE1" s="86" t="s">
        <v>60</v>
      </c>
      <c r="AF1" s="86" t="s">
        <v>77</v>
      </c>
      <c r="AG1" s="86" t="s">
        <v>76</v>
      </c>
      <c r="AH1" s="86" t="s">
        <v>75</v>
      </c>
      <c r="AI1" s="90" t="s">
        <v>50</v>
      </c>
      <c r="AJ1" s="90"/>
      <c r="AK1" s="90"/>
      <c r="AL1" s="90"/>
    </row>
    <row r="2" spans="1:38" s="41" customFormat="1" ht="13.8" x14ac:dyDescent="0.25">
      <c r="A2" s="85" t="s">
        <v>32</v>
      </c>
      <c r="B2" s="85" t="s">
        <v>45</v>
      </c>
      <c r="C2" s="48" t="s">
        <v>36</v>
      </c>
      <c r="D2" s="279">
        <v>44958</v>
      </c>
      <c r="E2" s="41">
        <v>8.7962962962962896E-2</v>
      </c>
      <c r="F2" s="41">
        <v>1853.789473</v>
      </c>
      <c r="G2" s="41">
        <f t="shared" ref="G2:G16" si="0">YEAR(D2)</f>
        <v>2023</v>
      </c>
      <c r="H2" s="41">
        <f>DAY(Table1[[#This Row],[Date]])</f>
        <v>1</v>
      </c>
      <c r="I2" s="41">
        <f>MONTH(Table1[[#This Row],[Date]])</f>
        <v>2</v>
      </c>
      <c r="J2" s="41" t="str">
        <f t="shared" ref="J2:J65" si="1">TEXT(D2,"MMMM")</f>
        <v>February</v>
      </c>
      <c r="K2" s="41">
        <f>DAY(Table1[[#This Row],[Date]])</f>
        <v>1</v>
      </c>
      <c r="L2" s="41" t="str">
        <f t="shared" ref="L2:L65" si="2">CHOOSE(WEEKDAY(D2),"Sunday","Monday","Tuesday","Wednesday","Thursday","Friday","Saturday")</f>
        <v>Wednesday</v>
      </c>
      <c r="M2" s="107">
        <f>WEEKNUM(D2, 1)-WEEKNUM(DATE(Table1[[#This Row],[Year]],Table1[[#This Row],[Month]],1),1)+1</f>
        <v>1</v>
      </c>
      <c r="N2" s="41">
        <f t="shared" ref="N2:N65" si="3">WEEKNUM(D2)</f>
        <v>5</v>
      </c>
      <c r="O2" s="41">
        <f>Table1[[#This Row],[ADR]]*Table1[[#This Row],[Occupancy %]]</f>
        <v>163.06481475462951</v>
      </c>
      <c r="P2" s="86">
        <f>F2</f>
        <v>1853.789473</v>
      </c>
      <c r="Q2" s="86">
        <f t="shared" ref="Q2:Q15" si="4">Y2/((Y3+Y4)/2)</f>
        <v>1</v>
      </c>
      <c r="R2" s="113">
        <v>0</v>
      </c>
      <c r="S2" s="87" t="e">
        <f>((Q2-#REF!)/#REF!)</f>
        <v>#REF!</v>
      </c>
      <c r="T2" s="41">
        <f>Table1[[#This Row],[ADR]]/(P3+P4)</f>
        <v>0.5</v>
      </c>
      <c r="U2" s="112" t="e">
        <f>(T2-#REF!)/#REF!</f>
        <v>#REF!</v>
      </c>
      <c r="W2" s="41">
        <f>O2/((O78+O149)/2)</f>
        <v>8.4206207070421868E-2</v>
      </c>
      <c r="X2" s="110" t="e">
        <f>W2-#REF!</f>
        <v>#REF!</v>
      </c>
      <c r="Y2" s="92">
        <f t="shared" ref="Y2:Y16" si="5">E2</f>
        <v>8.7962962962962896E-2</v>
      </c>
      <c r="Z2" s="87" t="e">
        <f>(P2-#REF!)/#REF!</f>
        <v>#REF!</v>
      </c>
      <c r="AA2" s="87" t="e">
        <f>(Y2-#REF!)/#REF!</f>
        <v>#REF!</v>
      </c>
      <c r="AB2" s="87" t="e">
        <f>(#REF!-#REF!)/#REF!</f>
        <v>#REF!</v>
      </c>
      <c r="AC2" s="87" t="e">
        <f>(O2-O1)/O1</f>
        <v>#VALUE!</v>
      </c>
      <c r="AD2" s="92" t="e">
        <f>((P2-#REF!)/#REF!)*100</f>
        <v>#REF!</v>
      </c>
      <c r="AE2" s="252" t="e">
        <f>((Y2-#REF!)/#REF!)</f>
        <v>#REF!</v>
      </c>
      <c r="AF2" s="109" t="e">
        <f ca="1">AVERAGEIFS(Y:Y,D:D,"&gt;="&amp;TODAY()-28,D:D,"&lt;="&amp;TODAY(),B:B,)</f>
        <v>#DIV/0!</v>
      </c>
      <c r="AG2" s="252">
        <f ca="1">AVERAGEIFS(P:P,D:D,"&gt;="&amp;TODAY()-28,D:D,"&lt;="&amp;TODAY())</f>
        <v>1844.9774476061946</v>
      </c>
      <c r="AH2" s="252">
        <f ca="1">AVERAGEIFS(O:O,D:D,"&gt;="&amp;TODAY()-28,D:D,"&lt;="&amp;TODAY())</f>
        <v>1407.541540796813</v>
      </c>
      <c r="AI2" s="91" t="e">
        <f>((O2-#REF!)/#REF!)</f>
        <v>#REF!</v>
      </c>
      <c r="AJ2" s="91"/>
      <c r="AK2" s="91"/>
      <c r="AL2" s="91"/>
    </row>
    <row r="3" spans="1:38" s="41" customFormat="1" ht="13.8" x14ac:dyDescent="0.25">
      <c r="A3" s="85" t="s">
        <v>32</v>
      </c>
      <c r="B3" s="85" t="s">
        <v>45</v>
      </c>
      <c r="C3" s="48" t="s">
        <v>36</v>
      </c>
      <c r="D3" s="279">
        <v>44959</v>
      </c>
      <c r="E3" s="41">
        <v>8.7962962962962896E-2</v>
      </c>
      <c r="F3" s="41">
        <v>1853.789473</v>
      </c>
      <c r="G3" s="41">
        <f t="shared" si="0"/>
        <v>2023</v>
      </c>
      <c r="H3" s="41">
        <f>DAY(Table1[[#This Row],[Date]])</f>
        <v>2</v>
      </c>
      <c r="I3" s="41">
        <f>MONTH(Table1[[#This Row],[Date]])</f>
        <v>2</v>
      </c>
      <c r="J3" s="41" t="str">
        <f t="shared" si="1"/>
        <v>February</v>
      </c>
      <c r="K3" s="41">
        <f>DAY(Table1[[#This Row],[Date]])</f>
        <v>2</v>
      </c>
      <c r="L3" s="41" t="str">
        <f t="shared" si="2"/>
        <v>Thursday</v>
      </c>
      <c r="M3" s="107">
        <f>WEEKNUM(D3, 1)-WEEKNUM(DATE(Table1[[#This Row],[Year]],Table1[[#This Row],[Month]],1),1)+1</f>
        <v>1</v>
      </c>
      <c r="N3" s="41">
        <f t="shared" si="3"/>
        <v>5</v>
      </c>
      <c r="O3" s="41">
        <f>Table1[[#This Row],[ADR]]*Table1[[#This Row],[Occupancy %]]</f>
        <v>163.06481475462951</v>
      </c>
      <c r="P3" s="86">
        <f t="shared" ref="P3:P66" si="6">F3</f>
        <v>1853.789473</v>
      </c>
      <c r="Q3" s="86">
        <f t="shared" si="4"/>
        <v>1</v>
      </c>
      <c r="R3" s="113">
        <f>Table1[[#This Row],[Index MPI]]-Q2</f>
        <v>0</v>
      </c>
      <c r="S3" s="87" t="e">
        <f>((Q3-#REF!)/#REF!)</f>
        <v>#REF!</v>
      </c>
      <c r="T3" s="41">
        <f>Table1[[#This Row],[ADR]]/(P4+P5)</f>
        <v>0.5</v>
      </c>
      <c r="U3" s="112" t="e">
        <f>(T3-#REF!)/#REF!</f>
        <v>#REF!</v>
      </c>
      <c r="W3" s="41">
        <f>O3/((O79+O150)/2)</f>
        <v>8.4206207070421868E-2</v>
      </c>
      <c r="X3" s="110" t="e">
        <f>W3-#REF!</f>
        <v>#REF!</v>
      </c>
      <c r="Y3" s="92">
        <f t="shared" si="5"/>
        <v>8.7962962962962896E-2</v>
      </c>
      <c r="Z3" s="92">
        <f>(Table1[[#This Row],[avgdailyrent]]-F2)/F2</f>
        <v>0</v>
      </c>
      <c r="AA3" s="87" t="e">
        <f>(Y3-#REF!)/#REF!</f>
        <v>#REF!</v>
      </c>
      <c r="AB3" s="92" t="e">
        <f>O3-#REF!</f>
        <v>#REF!</v>
      </c>
      <c r="AC3" s="87">
        <f>(O3-O2)/O2</f>
        <v>0</v>
      </c>
      <c r="AD3" s="92" t="e">
        <f>((P3-#REF!)/#REF!)*100</f>
        <v>#REF!</v>
      </c>
      <c r="AE3" s="252" t="e">
        <f>((Y3-#REF!)/#REF!)</f>
        <v>#REF!</v>
      </c>
      <c r="AF3" s="109" t="e">
        <f ca="1">AVERAGEIFS(Y:Y,D:D,"&gt;="&amp;TODAY()-28,D:D,"&lt;="&amp;TODAY(),B:B,)</f>
        <v>#DIV/0!</v>
      </c>
      <c r="AG3" s="252">
        <f ca="1">AVERAGEIFS(P:P,D:D,"&gt;="&amp;TODAY()-28,D:D,"&lt;="&amp;TODAY())</f>
        <v>1844.9774476061946</v>
      </c>
      <c r="AH3" s="252">
        <f ca="1">AVERAGEIFS(O:O,D:D,"&gt;="&amp;TODAY()-28,D:D,"&lt;="&amp;TODAY())</f>
        <v>1407.541540796813</v>
      </c>
      <c r="AI3" s="91" t="e">
        <f>((O3-#REF!)/#REF!)</f>
        <v>#REF!</v>
      </c>
      <c r="AJ3" s="91"/>
      <c r="AK3" s="91"/>
      <c r="AL3" s="91"/>
    </row>
    <row r="4" spans="1:38" s="41" customFormat="1" ht="13.8" x14ac:dyDescent="0.25">
      <c r="A4" s="85" t="s">
        <v>32</v>
      </c>
      <c r="B4" s="85" t="s">
        <v>45</v>
      </c>
      <c r="C4" s="48" t="s">
        <v>36</v>
      </c>
      <c r="D4" s="279">
        <v>44960</v>
      </c>
      <c r="E4" s="41">
        <v>8.7962962962962896E-2</v>
      </c>
      <c r="F4" s="41">
        <v>1853.789473</v>
      </c>
      <c r="G4" s="41">
        <f t="shared" si="0"/>
        <v>2023</v>
      </c>
      <c r="H4" s="41">
        <f>DAY(Table1[[#This Row],[Date]])</f>
        <v>3</v>
      </c>
      <c r="I4" s="41">
        <f>MONTH(Table1[[#This Row],[Date]])</f>
        <v>2</v>
      </c>
      <c r="J4" s="41" t="str">
        <f t="shared" si="1"/>
        <v>February</v>
      </c>
      <c r="K4" s="41">
        <f>DAY(Table1[[#This Row],[Date]])</f>
        <v>3</v>
      </c>
      <c r="L4" s="41" t="str">
        <f t="shared" si="2"/>
        <v>Friday</v>
      </c>
      <c r="M4" s="107">
        <f>WEEKNUM(D4, 1)-WEEKNUM(DATE(Table1[[#This Row],[Year]],Table1[[#This Row],[Month]],1),1)+1</f>
        <v>1</v>
      </c>
      <c r="N4" s="41">
        <f t="shared" si="3"/>
        <v>5</v>
      </c>
      <c r="O4" s="41">
        <f>Table1[[#This Row],[ADR]]*Table1[[#This Row],[Occupancy %]]</f>
        <v>163.06481475462951</v>
      </c>
      <c r="P4" s="86">
        <f t="shared" si="6"/>
        <v>1853.789473</v>
      </c>
      <c r="Q4" s="86">
        <f t="shared" si="4"/>
        <v>1</v>
      </c>
      <c r="R4" s="113">
        <f>Table1[[#This Row],[Index MPI]]-Q3</f>
        <v>0</v>
      </c>
      <c r="S4" s="87" t="e">
        <f>((Q4-#REF!)/#REF!)</f>
        <v>#REF!</v>
      </c>
      <c r="T4" s="41">
        <f>Table1[[#This Row],[ADR]]/(P5+P6)</f>
        <v>0.5</v>
      </c>
      <c r="U4" s="112" t="e">
        <f>(T4-#REF!)/#REF!</f>
        <v>#REF!</v>
      </c>
      <c r="W4" s="41">
        <f>O4/((O80+O151)/2)</f>
        <v>8.4206207070421868E-2</v>
      </c>
      <c r="X4" s="110" t="e">
        <f>W4-#REF!</f>
        <v>#REF!</v>
      </c>
      <c r="Y4" s="92">
        <f t="shared" si="5"/>
        <v>8.7962962962962896E-2</v>
      </c>
      <c r="Z4" s="92">
        <f>(Table1[[#This Row],[avgdailyrent]]-F3)/F3</f>
        <v>0</v>
      </c>
      <c r="AA4" s="87" t="e">
        <f>(Y4-#REF!)/#REF!</f>
        <v>#REF!</v>
      </c>
      <c r="AB4" s="92" t="e">
        <f>O4-#REF!</f>
        <v>#REF!</v>
      </c>
      <c r="AC4" s="87">
        <f t="shared" ref="AC4:AC67" si="7">(O4-O3)/O3</f>
        <v>0</v>
      </c>
      <c r="AD4" s="92" t="e">
        <f>((P4-#REF!)/#REF!)*100</f>
        <v>#REF!</v>
      </c>
      <c r="AE4" s="252" t="e">
        <f>((Y4-#REF!)/#REF!)</f>
        <v>#REF!</v>
      </c>
      <c r="AF4" s="109" t="e">
        <f ca="1">AVERAGEIFS(Y:Y,D:D,"&gt;="&amp;TODAY()-28,D:D,"&lt;="&amp;TODAY(),B:B,)</f>
        <v>#DIV/0!</v>
      </c>
      <c r="AG4" s="252">
        <f ca="1">AVERAGEIFS(P:P,D:D,"&gt;="&amp;TODAY()-28,D:D,"&lt;="&amp;TODAY())</f>
        <v>1844.9774476061946</v>
      </c>
      <c r="AH4" s="252">
        <f ca="1">AVERAGEIFS(O:O,D:D,"&gt;="&amp;TODAY()-28,D:D,"&lt;="&amp;TODAY())</f>
        <v>1407.541540796813</v>
      </c>
      <c r="AI4" s="91" t="e">
        <f>((O4-#REF!)/#REF!)</f>
        <v>#REF!</v>
      </c>
      <c r="AJ4" s="91"/>
      <c r="AK4" s="91"/>
      <c r="AL4" s="91"/>
    </row>
    <row r="5" spans="1:38" s="41" customFormat="1" ht="13.8" x14ac:dyDescent="0.25">
      <c r="A5" s="85" t="s">
        <v>32</v>
      </c>
      <c r="B5" s="85" t="s">
        <v>45</v>
      </c>
      <c r="C5" s="48" t="s">
        <v>36</v>
      </c>
      <c r="D5" s="279">
        <v>44961</v>
      </c>
      <c r="E5" s="41">
        <v>8.7962962962962896E-2</v>
      </c>
      <c r="F5" s="41">
        <v>1853.789473</v>
      </c>
      <c r="G5" s="41">
        <f t="shared" si="0"/>
        <v>2023</v>
      </c>
      <c r="H5" s="41">
        <f>DAY(Table1[[#This Row],[Date]])</f>
        <v>4</v>
      </c>
      <c r="I5" s="41">
        <f>MONTH(Table1[[#This Row],[Date]])</f>
        <v>2</v>
      </c>
      <c r="J5" s="41" t="str">
        <f t="shared" si="1"/>
        <v>February</v>
      </c>
      <c r="K5" s="41">
        <f>DAY(Table1[[#This Row],[Date]])</f>
        <v>4</v>
      </c>
      <c r="L5" s="41" t="str">
        <f t="shared" si="2"/>
        <v>Saturday</v>
      </c>
      <c r="M5" s="107">
        <f>WEEKNUM(D5, 1)-WEEKNUM(DATE(Table1[[#This Row],[Year]],Table1[[#This Row],[Month]],1),1)+1</f>
        <v>1</v>
      </c>
      <c r="N5" s="41">
        <f t="shared" si="3"/>
        <v>5</v>
      </c>
      <c r="O5" s="41">
        <f>Table1[[#This Row],[ADR]]*Table1[[#This Row],[Occupancy %]]</f>
        <v>163.06481475462951</v>
      </c>
      <c r="P5" s="86">
        <f t="shared" si="6"/>
        <v>1853.789473</v>
      </c>
      <c r="Q5" s="86">
        <f t="shared" si="4"/>
        <v>0.8636363636363622</v>
      </c>
      <c r="R5" s="113">
        <f>Table1[[#This Row],[Index MPI]]-Q4</f>
        <v>-0.1363636363636378</v>
      </c>
      <c r="S5" s="87" t="e">
        <f>((Q5-#REF!)/#REF!)</f>
        <v>#REF!</v>
      </c>
      <c r="T5" s="41">
        <f>Table1[[#This Row],[ADR]]/(P6+P7)</f>
        <v>0.49226591015105164</v>
      </c>
      <c r="U5" s="112">
        <f t="shared" ref="U5:U13" si="8">(T5-T2)/T2</f>
        <v>-1.5468179697896711E-2</v>
      </c>
      <c r="W5" s="41">
        <f>O5/((O81+O152)/2)</f>
        <v>8.4206207070421868E-2</v>
      </c>
      <c r="X5" s="110">
        <f t="shared" ref="X5:X16" si="9">W5-W2</f>
        <v>0</v>
      </c>
      <c r="Y5" s="92">
        <f t="shared" si="5"/>
        <v>8.7962962962962896E-2</v>
      </c>
      <c r="Z5" s="92">
        <f>(Table1[[#This Row],[avgdailyrent]]-F4)/F4</f>
        <v>0</v>
      </c>
      <c r="AA5" s="87">
        <f>(Y5-Y2)/Y2</f>
        <v>0</v>
      </c>
      <c r="AB5" s="92">
        <f t="shared" ref="AB5:AB16" si="10">O5-O2</f>
        <v>0</v>
      </c>
      <c r="AC5" s="87">
        <f t="shared" si="7"/>
        <v>0</v>
      </c>
      <c r="AD5" s="92" t="e">
        <f>((P5-#REF!)/#REF!)*100</f>
        <v>#REF!</v>
      </c>
      <c r="AE5" s="252" t="e">
        <f>((Y5-#REF!)/#REF!)</f>
        <v>#REF!</v>
      </c>
      <c r="AF5" s="109" t="e">
        <f ca="1">AVERAGEIFS(Y:Y,D:D,"&gt;="&amp;TODAY()-28,D:D,"&lt;="&amp;TODAY(),B:B,)</f>
        <v>#DIV/0!</v>
      </c>
      <c r="AG5" s="252">
        <f ca="1">AVERAGEIFS(P:P,D:D,"&gt;="&amp;TODAY()-28,D:D,"&lt;="&amp;TODAY())</f>
        <v>1844.9774476061946</v>
      </c>
      <c r="AH5" s="252">
        <f ca="1">AVERAGEIFS(O:O,D:D,"&gt;="&amp;TODAY()-28,D:D,"&lt;="&amp;TODAY())</f>
        <v>1407.541540796813</v>
      </c>
      <c r="AI5" s="91" t="e">
        <f>((O5-#REF!)/#REF!)</f>
        <v>#REF!</v>
      </c>
      <c r="AJ5" s="91"/>
      <c r="AK5" s="91"/>
      <c r="AL5" s="91"/>
    </row>
    <row r="6" spans="1:38" s="41" customFormat="1" ht="13.8" x14ac:dyDescent="0.25">
      <c r="A6" s="85" t="s">
        <v>32</v>
      </c>
      <c r="B6" s="85" t="s">
        <v>45</v>
      </c>
      <c r="C6" s="48" t="s">
        <v>36</v>
      </c>
      <c r="D6" s="279">
        <v>44962</v>
      </c>
      <c r="E6" s="41">
        <v>8.7962962962962896E-2</v>
      </c>
      <c r="F6" s="41">
        <v>1853.789473</v>
      </c>
      <c r="G6" s="41">
        <f t="shared" si="0"/>
        <v>2023</v>
      </c>
      <c r="H6" s="41">
        <f>DAY(Table1[[#This Row],[Date]])</f>
        <v>5</v>
      </c>
      <c r="I6" s="41">
        <f>MONTH(Table1[[#This Row],[Date]])</f>
        <v>2</v>
      </c>
      <c r="J6" s="41" t="str">
        <f t="shared" si="1"/>
        <v>February</v>
      </c>
      <c r="K6" s="41">
        <f>DAY(Table1[[#This Row],[Date]])</f>
        <v>5</v>
      </c>
      <c r="L6" s="41" t="str">
        <f t="shared" si="2"/>
        <v>Sunday</v>
      </c>
      <c r="M6" s="107">
        <f>WEEKNUM(D6, 1)-WEEKNUM(DATE(Table1[[#This Row],[Year]],Table1[[#This Row],[Month]],1),1)+1</f>
        <v>2</v>
      </c>
      <c r="N6" s="41">
        <f t="shared" si="3"/>
        <v>6</v>
      </c>
      <c r="O6" s="41">
        <f>Table1[[#This Row],[ADR]]*Table1[[#This Row],[Occupancy %]]</f>
        <v>163.06481475462951</v>
      </c>
      <c r="P6" s="86">
        <f t="shared" si="6"/>
        <v>1853.789473</v>
      </c>
      <c r="Q6" s="86">
        <f t="shared" si="4"/>
        <v>0.75999999999999768</v>
      </c>
      <c r="R6" s="113">
        <f>Table1[[#This Row],[Index MPI]]-Q5</f>
        <v>-0.10363636363636453</v>
      </c>
      <c r="S6" s="87" t="e">
        <f>((Q6-#REF!)/#REF!)</f>
        <v>#REF!</v>
      </c>
      <c r="T6" s="41">
        <f>Table1[[#This Row],[ADR]]/(P7+P8)</f>
        <v>0.48476744027321605</v>
      </c>
      <c r="U6" s="112">
        <f t="shared" si="8"/>
        <v>-3.046511945356789E-2</v>
      </c>
      <c r="W6" s="41">
        <f>O6/((O82+O153)/2)</f>
        <v>8.4206207070421868E-2</v>
      </c>
      <c r="X6" s="110">
        <f t="shared" si="9"/>
        <v>0</v>
      </c>
      <c r="Y6" s="92">
        <f t="shared" si="5"/>
        <v>8.7962962962962896E-2</v>
      </c>
      <c r="Z6" s="92">
        <f>(Table1[[#This Row],[avgdailyrent]]-F5)/F5</f>
        <v>0</v>
      </c>
      <c r="AA6" s="87">
        <f t="shared" ref="AA6:AA69" si="11">(Y6-Y3)/Y3</f>
        <v>0</v>
      </c>
      <c r="AB6" s="92">
        <f t="shared" si="10"/>
        <v>0</v>
      </c>
      <c r="AC6" s="87">
        <f t="shared" si="7"/>
        <v>0</v>
      </c>
      <c r="AD6" s="92" t="e">
        <f>((P6-#REF!)/#REF!)*100</f>
        <v>#REF!</v>
      </c>
      <c r="AE6" s="252" t="e">
        <f>((Y6-#REF!)/#REF!)</f>
        <v>#REF!</v>
      </c>
      <c r="AF6" s="109" t="e">
        <f ca="1">AVERAGEIFS(Y:Y,D:D,"&gt;="&amp;TODAY()-28,D:D,"&lt;="&amp;TODAY(),B:B,)</f>
        <v>#DIV/0!</v>
      </c>
      <c r="AG6" s="252">
        <f ca="1">AVERAGEIFS(P:P,D:D,"&gt;="&amp;TODAY()-28,D:D,"&lt;="&amp;TODAY())</f>
        <v>1844.9774476061946</v>
      </c>
      <c r="AH6" s="252">
        <f ca="1">AVERAGEIFS(O:O,D:D,"&gt;="&amp;TODAY()-28,D:D,"&lt;="&amp;TODAY())</f>
        <v>1407.541540796813</v>
      </c>
      <c r="AI6" s="91" t="e">
        <f>((O6-#REF!)/#REF!)</f>
        <v>#REF!</v>
      </c>
      <c r="AJ6" s="91"/>
      <c r="AK6" s="91"/>
      <c r="AL6" s="91"/>
    </row>
    <row r="7" spans="1:38" s="41" customFormat="1" ht="13.8" x14ac:dyDescent="0.25">
      <c r="A7" s="85" t="s">
        <v>32</v>
      </c>
      <c r="B7" s="85" t="s">
        <v>45</v>
      </c>
      <c r="C7" s="48" t="s">
        <v>36</v>
      </c>
      <c r="D7" s="279">
        <v>44963</v>
      </c>
      <c r="E7" s="41">
        <v>0.115740740740741</v>
      </c>
      <c r="F7" s="41">
        <v>1912.04</v>
      </c>
      <c r="G7" s="41">
        <f t="shared" si="0"/>
        <v>2023</v>
      </c>
      <c r="H7" s="41">
        <f>DAY(Table1[[#This Row],[Date]])</f>
        <v>6</v>
      </c>
      <c r="I7" s="41">
        <f>MONTH(Table1[[#This Row],[Date]])</f>
        <v>2</v>
      </c>
      <c r="J7" s="41" t="str">
        <f t="shared" si="1"/>
        <v>February</v>
      </c>
      <c r="K7" s="41">
        <f>DAY(Table1[[#This Row],[Date]])</f>
        <v>6</v>
      </c>
      <c r="L7" s="41" t="str">
        <f t="shared" si="2"/>
        <v>Monday</v>
      </c>
      <c r="M7" s="107">
        <f>WEEKNUM(D7, 1)-WEEKNUM(DATE(Table1[[#This Row],[Year]],Table1[[#This Row],[Month]],1),1)+1</f>
        <v>2</v>
      </c>
      <c r="N7" s="41">
        <f t="shared" si="3"/>
        <v>6</v>
      </c>
      <c r="O7" s="41">
        <f>Table1[[#This Row],[ADR]]*Table1[[#This Row],[Occupancy %]]</f>
        <v>221.30092592592644</v>
      </c>
      <c r="P7" s="86">
        <f t="shared" si="6"/>
        <v>1912.04</v>
      </c>
      <c r="Q7" s="86">
        <f t="shared" si="4"/>
        <v>1</v>
      </c>
      <c r="R7" s="113">
        <f>Table1[[#This Row],[Index MPI]]-Q6</f>
        <v>0.24000000000000232</v>
      </c>
      <c r="S7" s="87" t="e">
        <f>((Q7-#REF!)/#REF!)</f>
        <v>#REF!</v>
      </c>
      <c r="T7" s="41">
        <f>Table1[[#This Row],[ADR]]/(P8+P9)</f>
        <v>0.5</v>
      </c>
      <c r="U7" s="112">
        <f t="shared" si="8"/>
        <v>0</v>
      </c>
      <c r="W7" s="41">
        <f>O7/((O83+O154)/2)</f>
        <v>0.11427916942986988</v>
      </c>
      <c r="X7" s="110">
        <f t="shared" si="9"/>
        <v>3.0072962359448008E-2</v>
      </c>
      <c r="Y7" s="92">
        <f t="shared" si="5"/>
        <v>0.115740740740741</v>
      </c>
      <c r="Z7" s="92">
        <f>(Table1[[#This Row],[avgdailyrent]]-F6)/F6</f>
        <v>3.1422406831198957E-2</v>
      </c>
      <c r="AA7" s="87">
        <f t="shared" si="11"/>
        <v>0.31578947368421456</v>
      </c>
      <c r="AB7" s="92">
        <f t="shared" si="10"/>
        <v>58.236111171296926</v>
      </c>
      <c r="AC7" s="87">
        <f t="shared" si="7"/>
        <v>0.35713474583052912</v>
      </c>
      <c r="AD7" s="92" t="e">
        <f>((P7-#REF!)/#REF!)*100</f>
        <v>#REF!</v>
      </c>
      <c r="AE7" s="252" t="e">
        <f>((Y7-#REF!)/#REF!)</f>
        <v>#REF!</v>
      </c>
      <c r="AF7" s="109" t="e">
        <f ca="1">AVERAGEIFS(Y:Y,D:D,"&gt;="&amp;TODAY()-28,D:D,"&lt;="&amp;TODAY(),B:B,)</f>
        <v>#DIV/0!</v>
      </c>
      <c r="AG7" s="252">
        <f ca="1">AVERAGEIFS(P:P,D:D,"&gt;="&amp;TODAY()-28,D:D,"&lt;="&amp;TODAY())</f>
        <v>1844.9774476061946</v>
      </c>
      <c r="AH7" s="252">
        <f ca="1">AVERAGEIFS(O:O,D:D,"&gt;="&amp;TODAY()-28,D:D,"&lt;="&amp;TODAY())</f>
        <v>1407.541540796813</v>
      </c>
      <c r="AI7" s="91" t="e">
        <f>((O7-#REF!)/#REF!)</f>
        <v>#REF!</v>
      </c>
      <c r="AJ7" s="91"/>
      <c r="AK7" s="91"/>
      <c r="AL7" s="91"/>
    </row>
    <row r="8" spans="1:38" s="41" customFormat="1" ht="13.8" x14ac:dyDescent="0.25">
      <c r="A8" s="85" t="s">
        <v>32</v>
      </c>
      <c r="B8" s="85" t="s">
        <v>45</v>
      </c>
      <c r="C8" s="48" t="s">
        <v>36</v>
      </c>
      <c r="D8" s="279">
        <v>44964</v>
      </c>
      <c r="E8" s="41">
        <v>0.115740740740741</v>
      </c>
      <c r="F8" s="41">
        <v>1912.04</v>
      </c>
      <c r="G8" s="41">
        <f t="shared" si="0"/>
        <v>2023</v>
      </c>
      <c r="H8" s="41">
        <f>DAY(Table1[[#This Row],[Date]])</f>
        <v>7</v>
      </c>
      <c r="I8" s="41">
        <f>MONTH(Table1[[#This Row],[Date]])</f>
        <v>2</v>
      </c>
      <c r="J8" s="41" t="str">
        <f t="shared" si="1"/>
        <v>February</v>
      </c>
      <c r="K8" s="41">
        <f>DAY(Table1[[#This Row],[Date]])</f>
        <v>7</v>
      </c>
      <c r="L8" s="41" t="str">
        <f t="shared" si="2"/>
        <v>Tuesday</v>
      </c>
      <c r="M8" s="107">
        <f>WEEKNUM(D8, 1)-WEEKNUM(DATE(Table1[[#This Row],[Year]],Table1[[#This Row],[Month]],1),1)+1</f>
        <v>2</v>
      </c>
      <c r="N8" s="41">
        <f t="shared" si="3"/>
        <v>6</v>
      </c>
      <c r="O8" s="41">
        <f>Table1[[#This Row],[ADR]]*Table1[[#This Row],[Occupancy %]]</f>
        <v>221.30092592592644</v>
      </c>
      <c r="P8" s="86">
        <f t="shared" si="6"/>
        <v>1912.04</v>
      </c>
      <c r="Q8" s="86">
        <f t="shared" si="4"/>
        <v>1</v>
      </c>
      <c r="R8" s="113">
        <f>Table1[[#This Row],[Index MPI]]-Q7</f>
        <v>0</v>
      </c>
      <c r="S8" s="87" t="e">
        <f>((Q8-#REF!)/#REF!)</f>
        <v>#REF!</v>
      </c>
      <c r="T8" s="41">
        <f>Table1[[#This Row],[ADR]]/(P9+P10)</f>
        <v>0.5</v>
      </c>
      <c r="U8" s="112">
        <f t="shared" si="8"/>
        <v>1.5711203415599412E-2</v>
      </c>
      <c r="W8" s="41">
        <f>O8/((O84+O155)/2)</f>
        <v>0.11427916942986988</v>
      </c>
      <c r="X8" s="110">
        <f t="shared" si="9"/>
        <v>3.0072962359448008E-2</v>
      </c>
      <c r="Y8" s="92">
        <f t="shared" si="5"/>
        <v>0.115740740740741</v>
      </c>
      <c r="Z8" s="92">
        <f>(Table1[[#This Row],[avgdailyrent]]-F7)/F7</f>
        <v>0</v>
      </c>
      <c r="AA8" s="87">
        <f t="shared" si="11"/>
        <v>0.31578947368421456</v>
      </c>
      <c r="AB8" s="92">
        <f t="shared" si="10"/>
        <v>58.236111171296926</v>
      </c>
      <c r="AC8" s="87">
        <f t="shared" si="7"/>
        <v>0</v>
      </c>
      <c r="AD8" s="92" t="e">
        <f>((P8-#REF!)/#REF!)*100</f>
        <v>#REF!</v>
      </c>
      <c r="AE8" s="252" t="e">
        <f>((Y8-#REF!)/#REF!)</f>
        <v>#REF!</v>
      </c>
      <c r="AF8" s="109" t="e">
        <f ca="1">AVERAGEIFS(Y:Y,D:D,"&gt;="&amp;TODAY()-28,D:D,"&lt;="&amp;TODAY(),B:B,)</f>
        <v>#DIV/0!</v>
      </c>
      <c r="AG8" s="252">
        <f ca="1">AVERAGEIFS(P:P,D:D,"&gt;="&amp;TODAY()-28,D:D,"&lt;="&amp;TODAY())</f>
        <v>1844.9774476061946</v>
      </c>
      <c r="AH8" s="252">
        <f ca="1">AVERAGEIFS(O:O,D:D,"&gt;="&amp;TODAY()-28,D:D,"&lt;="&amp;TODAY())</f>
        <v>1407.541540796813</v>
      </c>
      <c r="AI8" s="91" t="e">
        <f>((O8-#REF!)/#REF!)</f>
        <v>#REF!</v>
      </c>
      <c r="AJ8" s="91"/>
      <c r="AK8" s="91"/>
      <c r="AL8" s="91"/>
    </row>
    <row r="9" spans="1:38" s="41" customFormat="1" ht="13.8" x14ac:dyDescent="0.25">
      <c r="A9" s="85" t="s">
        <v>32</v>
      </c>
      <c r="B9" s="85" t="s">
        <v>45</v>
      </c>
      <c r="C9" s="48" t="s">
        <v>36</v>
      </c>
      <c r="D9" s="279">
        <v>44965</v>
      </c>
      <c r="E9" s="41">
        <v>0.115740740740741</v>
      </c>
      <c r="F9" s="41">
        <v>1912.04</v>
      </c>
      <c r="G9" s="41">
        <f t="shared" si="0"/>
        <v>2023</v>
      </c>
      <c r="H9" s="41">
        <f>DAY(Table1[[#This Row],[Date]])</f>
        <v>8</v>
      </c>
      <c r="I9" s="41">
        <f>MONTH(Table1[[#This Row],[Date]])</f>
        <v>2</v>
      </c>
      <c r="J9" s="41" t="str">
        <f t="shared" si="1"/>
        <v>February</v>
      </c>
      <c r="K9" s="41">
        <f>DAY(Table1[[#This Row],[Date]])</f>
        <v>8</v>
      </c>
      <c r="L9" s="41" t="str">
        <f t="shared" si="2"/>
        <v>Wednesday</v>
      </c>
      <c r="M9" s="107">
        <f>WEEKNUM(D9, 1)-WEEKNUM(DATE(Table1[[#This Row],[Year]],Table1[[#This Row],[Month]],1),1)+1</f>
        <v>2</v>
      </c>
      <c r="N9" s="41">
        <f t="shared" si="3"/>
        <v>6</v>
      </c>
      <c r="O9" s="41">
        <f>Table1[[#This Row],[ADR]]*Table1[[#This Row],[Occupancy %]]</f>
        <v>221.30092592592644</v>
      </c>
      <c r="P9" s="86">
        <f t="shared" si="6"/>
        <v>1912.04</v>
      </c>
      <c r="Q9" s="86">
        <f t="shared" si="4"/>
        <v>1</v>
      </c>
      <c r="R9" s="113">
        <f>Table1[[#This Row],[Index MPI]]-Q8</f>
        <v>0</v>
      </c>
      <c r="S9" s="87">
        <f>Table1[[#This Row],[Index MPI]]-Q2</f>
        <v>0</v>
      </c>
      <c r="T9" s="41">
        <f>Table1[[#This Row],[ADR]]/(P10+P11)</f>
        <v>0.5</v>
      </c>
      <c r="U9" s="112">
        <f t="shared" si="8"/>
        <v>3.1422406831198978E-2</v>
      </c>
      <c r="V9" s="92">
        <f>((T9-T2)/T2)</f>
        <v>0</v>
      </c>
      <c r="W9" s="41">
        <f>O9/((O85+O156)/2)</f>
        <v>0.11427916942986988</v>
      </c>
      <c r="X9" s="110">
        <f t="shared" si="9"/>
        <v>3.0072962359448008E-2</v>
      </c>
      <c r="Y9" s="92">
        <f t="shared" si="5"/>
        <v>0.115740740740741</v>
      </c>
      <c r="Z9" s="92">
        <f>(Table1[[#This Row],[avgdailyrent]]-F8)/F8</f>
        <v>0</v>
      </c>
      <c r="AA9" s="87">
        <f t="shared" si="11"/>
        <v>0.31578947368421456</v>
      </c>
      <c r="AB9" s="92">
        <f t="shared" si="10"/>
        <v>58.236111171296926</v>
      </c>
      <c r="AC9" s="87">
        <f t="shared" si="7"/>
        <v>0</v>
      </c>
      <c r="AD9" s="92">
        <f>((P9-P2)/P2)</f>
        <v>3.1422406831198957E-2</v>
      </c>
      <c r="AE9" s="252">
        <f>((Y9-Y2)/Y2)</f>
        <v>0.31578947368421456</v>
      </c>
      <c r="AF9" s="109" t="e">
        <f ca="1">AVERAGEIFS(Y:Y,D:D,"&gt;="&amp;TODAY()-28,D:D,"&lt;="&amp;TODAY(),B:B,)</f>
        <v>#DIV/0!</v>
      </c>
      <c r="AG9" s="252">
        <f ca="1">AVERAGEIFS(P:P,D:D,"&gt;="&amp;TODAY()-28,D:D,"&lt;="&amp;TODAY())</f>
        <v>1844.9774476061946</v>
      </c>
      <c r="AH9" s="252">
        <f ca="1">AVERAGEIFS(O:O,D:D,"&gt;="&amp;TODAY()-28,D:D,"&lt;="&amp;TODAY())</f>
        <v>1407.541540796813</v>
      </c>
      <c r="AI9" s="91">
        <f>(O9-O2)/O2</f>
        <v>0.35713474583052912</v>
      </c>
      <c r="AJ9" s="91"/>
      <c r="AK9" s="91"/>
      <c r="AL9" s="91"/>
    </row>
    <row r="10" spans="1:38" s="41" customFormat="1" ht="13.8" x14ac:dyDescent="0.25">
      <c r="A10" s="85" t="s">
        <v>32</v>
      </c>
      <c r="B10" s="85" t="s">
        <v>45</v>
      </c>
      <c r="C10" s="48" t="s">
        <v>36</v>
      </c>
      <c r="D10" s="279">
        <v>44966</v>
      </c>
      <c r="E10" s="41">
        <v>0.115740740740741</v>
      </c>
      <c r="F10" s="41">
        <v>1912.04</v>
      </c>
      <c r="G10" s="41">
        <f t="shared" si="0"/>
        <v>2023</v>
      </c>
      <c r="H10" s="41">
        <f>DAY(Table1[[#This Row],[Date]])</f>
        <v>9</v>
      </c>
      <c r="I10" s="41">
        <f>MONTH(Table1[[#This Row],[Date]])</f>
        <v>2</v>
      </c>
      <c r="J10" s="41" t="str">
        <f t="shared" si="1"/>
        <v>February</v>
      </c>
      <c r="K10" s="41">
        <f>DAY(Table1[[#This Row],[Date]])</f>
        <v>9</v>
      </c>
      <c r="L10" s="41" t="str">
        <f t="shared" si="2"/>
        <v>Thursday</v>
      </c>
      <c r="M10" s="107">
        <f>WEEKNUM(D10, 1)-WEEKNUM(DATE(Table1[[#This Row],[Year]],Table1[[#This Row],[Month]],1),1)+1</f>
        <v>2</v>
      </c>
      <c r="N10" s="41">
        <f t="shared" si="3"/>
        <v>6</v>
      </c>
      <c r="O10" s="41">
        <f>Table1[[#This Row],[ADR]]*Table1[[#This Row],[Occupancy %]]</f>
        <v>221.30092592592644</v>
      </c>
      <c r="P10" s="86">
        <f t="shared" si="6"/>
        <v>1912.04</v>
      </c>
      <c r="Q10" s="86">
        <f t="shared" si="4"/>
        <v>1</v>
      </c>
      <c r="R10" s="113">
        <f>Table1[[#This Row],[Index MPI]]-Q9</f>
        <v>0</v>
      </c>
      <c r="S10" s="87">
        <f>Table1[[#This Row],[Index MPI]]-Q3</f>
        <v>0</v>
      </c>
      <c r="T10" s="41">
        <f>Table1[[#This Row],[ADR]]/(P11+P12)</f>
        <v>0.5</v>
      </c>
      <c r="U10" s="112">
        <f t="shared" si="8"/>
        <v>0</v>
      </c>
      <c r="V10" s="92">
        <f t="shared" ref="V10:V71" si="12">((T10-T3)/T3)</f>
        <v>0</v>
      </c>
      <c r="W10" s="41">
        <f>O10/((O86+O157)/2)</f>
        <v>0.11427916942986988</v>
      </c>
      <c r="X10" s="110">
        <f t="shared" si="9"/>
        <v>0</v>
      </c>
      <c r="Y10" s="92">
        <f t="shared" si="5"/>
        <v>0.115740740740741</v>
      </c>
      <c r="Z10" s="92">
        <f>(Table1[[#This Row],[avgdailyrent]]-F9)/F9</f>
        <v>0</v>
      </c>
      <c r="AA10" s="87">
        <f t="shared" si="11"/>
        <v>0</v>
      </c>
      <c r="AB10" s="92">
        <f t="shared" si="10"/>
        <v>0</v>
      </c>
      <c r="AC10" s="87">
        <f t="shared" si="7"/>
        <v>0</v>
      </c>
      <c r="AD10" s="92">
        <f t="shared" ref="AD10:AD71" si="13">((P10-P3)/P3)</f>
        <v>3.1422406831198957E-2</v>
      </c>
      <c r="AE10" s="252">
        <f t="shared" ref="AE10:AE71" si="14">((Y10-Y3)/Y3)</f>
        <v>0.31578947368421456</v>
      </c>
      <c r="AF10" s="109" t="e">
        <f ca="1">AVERAGEIFS(Y:Y,D:D,"&gt;="&amp;TODAY()-28,D:D,"&lt;="&amp;TODAY(),B:B,)</f>
        <v>#DIV/0!</v>
      </c>
      <c r="AG10" s="252">
        <f ca="1">AVERAGEIFS(P:P,D:D,"&gt;="&amp;TODAY()-28,D:D,"&lt;="&amp;TODAY())</f>
        <v>1844.9774476061946</v>
      </c>
      <c r="AH10" s="252">
        <f ca="1">AVERAGEIFS(O:O,D:D,"&gt;="&amp;TODAY()-28,D:D,"&lt;="&amp;TODAY())</f>
        <v>1407.541540796813</v>
      </c>
      <c r="AI10" s="91">
        <f t="shared" ref="AI10:AI71" si="15">(O10-O3)/O3</f>
        <v>0.35713474583052912</v>
      </c>
      <c r="AJ10" s="91"/>
      <c r="AK10" s="91"/>
      <c r="AL10" s="91"/>
    </row>
    <row r="11" spans="1:38" s="41" customFormat="1" ht="13.8" x14ac:dyDescent="0.25">
      <c r="A11" s="85" t="s">
        <v>32</v>
      </c>
      <c r="B11" s="85" t="s">
        <v>45</v>
      </c>
      <c r="C11" s="48" t="s">
        <v>36</v>
      </c>
      <c r="D11" s="279">
        <v>44967</v>
      </c>
      <c r="E11" s="41">
        <v>0.115740740740741</v>
      </c>
      <c r="F11" s="41">
        <v>1912.04</v>
      </c>
      <c r="G11" s="41">
        <f t="shared" si="0"/>
        <v>2023</v>
      </c>
      <c r="H11" s="41">
        <f>DAY(Table1[[#This Row],[Date]])</f>
        <v>10</v>
      </c>
      <c r="I11" s="41">
        <f>MONTH(Table1[[#This Row],[Date]])</f>
        <v>2</v>
      </c>
      <c r="J11" s="41" t="str">
        <f t="shared" si="1"/>
        <v>February</v>
      </c>
      <c r="K11" s="41">
        <f>DAY(Table1[[#This Row],[Date]])</f>
        <v>10</v>
      </c>
      <c r="L11" s="41" t="str">
        <f t="shared" si="2"/>
        <v>Friday</v>
      </c>
      <c r="M11" s="107">
        <f>WEEKNUM(D11, 1)-WEEKNUM(DATE(Table1[[#This Row],[Year]],Table1[[#This Row],[Month]],1),1)+1</f>
        <v>2</v>
      </c>
      <c r="N11" s="41">
        <f t="shared" si="3"/>
        <v>6</v>
      </c>
      <c r="O11" s="41">
        <f>Table1[[#This Row],[ADR]]*Table1[[#This Row],[Occupancy %]]</f>
        <v>221.30092592592644</v>
      </c>
      <c r="P11" s="86">
        <f t="shared" si="6"/>
        <v>1912.04</v>
      </c>
      <c r="Q11" s="86">
        <f t="shared" si="4"/>
        <v>1</v>
      </c>
      <c r="R11" s="113">
        <f>Table1[[#This Row],[Index MPI]]-Q10</f>
        <v>0</v>
      </c>
      <c r="S11" s="87">
        <f>Table1[[#This Row],[Index MPI]]-Q4</f>
        <v>0</v>
      </c>
      <c r="T11" s="41">
        <f>Table1[[#This Row],[ADR]]/(P12+P13)</f>
        <v>0.5</v>
      </c>
      <c r="U11" s="112">
        <f t="shared" si="8"/>
        <v>0</v>
      </c>
      <c r="V11" s="92">
        <f t="shared" si="12"/>
        <v>0</v>
      </c>
      <c r="W11" s="41">
        <f>O11/((O87+O158)/2)</f>
        <v>0.11427916942986988</v>
      </c>
      <c r="X11" s="110">
        <f t="shared" si="9"/>
        <v>0</v>
      </c>
      <c r="Y11" s="92">
        <f t="shared" si="5"/>
        <v>0.115740740740741</v>
      </c>
      <c r="Z11" s="92">
        <f>(Table1[[#This Row],[avgdailyrent]]-F10)/F10</f>
        <v>0</v>
      </c>
      <c r="AA11" s="87">
        <f t="shared" si="11"/>
        <v>0</v>
      </c>
      <c r="AB11" s="92">
        <f t="shared" si="10"/>
        <v>0</v>
      </c>
      <c r="AC11" s="87">
        <f t="shared" si="7"/>
        <v>0</v>
      </c>
      <c r="AD11" s="92">
        <f t="shared" si="13"/>
        <v>3.1422406831198957E-2</v>
      </c>
      <c r="AE11" s="252">
        <f t="shared" si="14"/>
        <v>0.31578947368421456</v>
      </c>
      <c r="AF11" s="109" t="e">
        <f ca="1">AVERAGEIFS(Y:Y,D:D,"&gt;="&amp;TODAY()-28,D:D,"&lt;="&amp;TODAY(),B:B,)</f>
        <v>#DIV/0!</v>
      </c>
      <c r="AG11" s="252">
        <f ca="1">AVERAGEIFS(P:P,D:D,"&gt;="&amp;TODAY()-28,D:D,"&lt;="&amp;TODAY())</f>
        <v>1844.9774476061946</v>
      </c>
      <c r="AH11" s="252">
        <f ca="1">AVERAGEIFS(O:O,D:D,"&gt;="&amp;TODAY()-28,D:D,"&lt;="&amp;TODAY())</f>
        <v>1407.541540796813</v>
      </c>
      <c r="AI11" s="91">
        <f t="shared" si="15"/>
        <v>0.35713474583052912</v>
      </c>
      <c r="AJ11" s="91"/>
      <c r="AK11" s="91"/>
      <c r="AL11" s="91"/>
    </row>
    <row r="12" spans="1:38" s="41" customFormat="1" ht="13.8" x14ac:dyDescent="0.25">
      <c r="A12" s="85" t="s">
        <v>32</v>
      </c>
      <c r="B12" s="85" t="s">
        <v>45</v>
      </c>
      <c r="C12" s="48" t="s">
        <v>36</v>
      </c>
      <c r="D12" s="279">
        <v>44968</v>
      </c>
      <c r="E12" s="41">
        <v>0.115740740740741</v>
      </c>
      <c r="F12" s="41">
        <v>1912.04</v>
      </c>
      <c r="G12" s="41">
        <f t="shared" si="0"/>
        <v>2023</v>
      </c>
      <c r="H12" s="41">
        <f>DAY(Table1[[#This Row],[Date]])</f>
        <v>11</v>
      </c>
      <c r="I12" s="41">
        <f>MONTH(Table1[[#This Row],[Date]])</f>
        <v>2</v>
      </c>
      <c r="J12" s="41" t="str">
        <f t="shared" si="1"/>
        <v>February</v>
      </c>
      <c r="K12" s="41">
        <f>DAY(Table1[[#This Row],[Date]])</f>
        <v>11</v>
      </c>
      <c r="L12" s="41" t="str">
        <f t="shared" si="2"/>
        <v>Saturday</v>
      </c>
      <c r="M12" s="107">
        <f>WEEKNUM(D12, 1)-WEEKNUM(DATE(Table1[[#This Row],[Year]],Table1[[#This Row],[Month]],1),1)+1</f>
        <v>2</v>
      </c>
      <c r="N12" s="41">
        <f t="shared" si="3"/>
        <v>6</v>
      </c>
      <c r="O12" s="41">
        <f>Table1[[#This Row],[ADR]]*Table1[[#This Row],[Occupancy %]]</f>
        <v>221.30092592592644</v>
      </c>
      <c r="P12" s="86">
        <f t="shared" si="6"/>
        <v>1912.04</v>
      </c>
      <c r="Q12" s="86">
        <f t="shared" si="4"/>
        <v>0.81967213114754112</v>
      </c>
      <c r="R12" s="113">
        <f>Table1[[#This Row],[Index MPI]]-Q11</f>
        <v>-0.18032786885245888</v>
      </c>
      <c r="S12" s="87">
        <f>Table1[[#This Row],[Index MPI]]-Q5</f>
        <v>-4.3964232488821087E-2</v>
      </c>
      <c r="T12" s="41">
        <f>Table1[[#This Row],[ADR]]/(P13+P14)</f>
        <v>0.4956202122149872</v>
      </c>
      <c r="U12" s="112">
        <f t="shared" si="8"/>
        <v>-8.7595755700256017E-3</v>
      </c>
      <c r="V12" s="92">
        <f t="shared" si="12"/>
        <v>6.8140043719588225E-3</v>
      </c>
      <c r="W12" s="41">
        <f>O12/((O88+O159)/2)</f>
        <v>0.11427916942986988</v>
      </c>
      <c r="X12" s="110">
        <f t="shared" si="9"/>
        <v>0</v>
      </c>
      <c r="Y12" s="92">
        <f t="shared" si="5"/>
        <v>0.115740740740741</v>
      </c>
      <c r="Z12" s="92">
        <f>(Table1[[#This Row],[avgdailyrent]]-F11)/F11</f>
        <v>0</v>
      </c>
      <c r="AA12" s="87">
        <f t="shared" si="11"/>
        <v>0</v>
      </c>
      <c r="AB12" s="92">
        <f t="shared" si="10"/>
        <v>0</v>
      </c>
      <c r="AC12" s="87">
        <f t="shared" si="7"/>
        <v>0</v>
      </c>
      <c r="AD12" s="92">
        <f t="shared" si="13"/>
        <v>3.1422406831198957E-2</v>
      </c>
      <c r="AE12" s="252">
        <f t="shared" si="14"/>
        <v>0.31578947368421456</v>
      </c>
      <c r="AF12" s="109" t="e">
        <f ca="1">AVERAGEIFS(Y:Y,D:D,"&gt;="&amp;TODAY()-28,D:D,"&lt;="&amp;TODAY(),B:B,)</f>
        <v>#DIV/0!</v>
      </c>
      <c r="AG12" s="252">
        <f ca="1">AVERAGEIFS(P:P,D:D,"&gt;="&amp;TODAY()-28,D:D,"&lt;="&amp;TODAY())</f>
        <v>1844.9774476061946</v>
      </c>
      <c r="AH12" s="252">
        <f ca="1">AVERAGEIFS(O:O,D:D,"&gt;="&amp;TODAY()-28,D:D,"&lt;="&amp;TODAY())</f>
        <v>1407.541540796813</v>
      </c>
      <c r="AI12" s="91">
        <f t="shared" si="15"/>
        <v>0.35713474583052912</v>
      </c>
      <c r="AJ12" s="91"/>
      <c r="AK12" s="91"/>
      <c r="AL12" s="91"/>
    </row>
    <row r="13" spans="1:38" s="41" customFormat="1" ht="13.8" x14ac:dyDescent="0.25">
      <c r="A13" s="85" t="s">
        <v>32</v>
      </c>
      <c r="B13" s="85" t="s">
        <v>45</v>
      </c>
      <c r="C13" s="48" t="s">
        <v>36</v>
      </c>
      <c r="D13" s="279">
        <v>44969</v>
      </c>
      <c r="E13" s="41">
        <v>0.115740740740741</v>
      </c>
      <c r="F13" s="41">
        <v>1912.04</v>
      </c>
      <c r="G13" s="41">
        <f t="shared" si="0"/>
        <v>2023</v>
      </c>
      <c r="H13" s="41">
        <f>DAY(Table1[[#This Row],[Date]])</f>
        <v>12</v>
      </c>
      <c r="I13" s="41">
        <f>MONTH(Table1[[#This Row],[Date]])</f>
        <v>2</v>
      </c>
      <c r="J13" s="41" t="str">
        <f t="shared" si="1"/>
        <v>February</v>
      </c>
      <c r="K13" s="41">
        <f>DAY(Table1[[#This Row],[Date]])</f>
        <v>12</v>
      </c>
      <c r="L13" s="41" t="str">
        <f t="shared" si="2"/>
        <v>Sunday</v>
      </c>
      <c r="M13" s="107">
        <f>WEEKNUM(D13, 1)-WEEKNUM(DATE(Table1[[#This Row],[Year]],Table1[[#This Row],[Month]],1),1)+1</f>
        <v>3</v>
      </c>
      <c r="N13" s="41">
        <f t="shared" si="3"/>
        <v>7</v>
      </c>
      <c r="O13" s="41">
        <f>Table1[[#This Row],[ADR]]*Table1[[#This Row],[Occupancy %]]</f>
        <v>221.30092592592644</v>
      </c>
      <c r="P13" s="86">
        <f t="shared" si="6"/>
        <v>1912.04</v>
      </c>
      <c r="Q13" s="86">
        <f t="shared" si="4"/>
        <v>0.69444444444444464</v>
      </c>
      <c r="R13" s="113">
        <f>Table1[[#This Row],[Index MPI]]-Q12</f>
        <v>-0.12522768670309647</v>
      </c>
      <c r="S13" s="87">
        <f>Table1[[#This Row],[Index MPI]]-Q6</f>
        <v>-6.5555555555553036E-2</v>
      </c>
      <c r="T13" s="41">
        <f>Table1[[#This Row],[ADR]]/(P14+P15)</f>
        <v>0.49131648830686364</v>
      </c>
      <c r="U13" s="112">
        <f t="shared" si="8"/>
        <v>-1.7367023386272717E-2</v>
      </c>
      <c r="V13" s="92">
        <f t="shared" si="12"/>
        <v>1.3509669770635849E-2</v>
      </c>
      <c r="W13" s="41">
        <f>O13/((O89+O160)/2)</f>
        <v>0.11427916942986988</v>
      </c>
      <c r="X13" s="110">
        <f t="shared" si="9"/>
        <v>0</v>
      </c>
      <c r="Y13" s="92">
        <f t="shared" si="5"/>
        <v>0.115740740740741</v>
      </c>
      <c r="Z13" s="92">
        <f>(Table1[[#This Row],[avgdailyrent]]-F12)/F12</f>
        <v>0</v>
      </c>
      <c r="AA13" s="87">
        <f t="shared" si="11"/>
        <v>0</v>
      </c>
      <c r="AB13" s="92">
        <f t="shared" si="10"/>
        <v>0</v>
      </c>
      <c r="AC13" s="87">
        <f t="shared" si="7"/>
        <v>0</v>
      </c>
      <c r="AD13" s="92">
        <f t="shared" si="13"/>
        <v>3.1422406831198957E-2</v>
      </c>
      <c r="AE13" s="252">
        <f t="shared" si="14"/>
        <v>0.31578947368421456</v>
      </c>
      <c r="AF13" s="109" t="e">
        <f ca="1">AVERAGEIFS(Y:Y,D:D,"&gt;="&amp;TODAY()-28,D:D,"&lt;="&amp;TODAY(),B:B,)</f>
        <v>#DIV/0!</v>
      </c>
      <c r="AG13" s="252">
        <f ca="1">AVERAGEIFS(P:P,D:D,"&gt;="&amp;TODAY()-28,D:D,"&lt;="&amp;TODAY())</f>
        <v>1844.9774476061946</v>
      </c>
      <c r="AH13" s="252">
        <f ca="1">AVERAGEIFS(O:O,D:D,"&gt;="&amp;TODAY()-28,D:D,"&lt;="&amp;TODAY())</f>
        <v>1407.541540796813</v>
      </c>
      <c r="AI13" s="91">
        <f t="shared" si="15"/>
        <v>0.35713474583052912</v>
      </c>
      <c r="AJ13" s="91"/>
      <c r="AK13" s="91"/>
      <c r="AL13" s="91"/>
    </row>
    <row r="14" spans="1:38" s="41" customFormat="1" ht="13.8" x14ac:dyDescent="0.25">
      <c r="A14" s="319" t="s">
        <v>32</v>
      </c>
      <c r="B14" s="123" t="s">
        <v>45</v>
      </c>
      <c r="C14" s="124" t="s">
        <v>36</v>
      </c>
      <c r="D14" s="279">
        <v>44970</v>
      </c>
      <c r="E14" s="41">
        <v>0.16666666666666699</v>
      </c>
      <c r="F14" s="41">
        <v>1945.833333</v>
      </c>
      <c r="G14" s="41">
        <f t="shared" si="0"/>
        <v>2023</v>
      </c>
      <c r="H14" s="41">
        <f>DAY(Table1[[#This Row],[Date]])</f>
        <v>13</v>
      </c>
      <c r="I14" s="41">
        <f>MONTH(Table1[[#This Row],[Date]])</f>
        <v>2</v>
      </c>
      <c r="J14" s="41" t="str">
        <f t="shared" si="1"/>
        <v>February</v>
      </c>
      <c r="K14" s="41">
        <f>DAY(Table1[[#This Row],[Date]])</f>
        <v>13</v>
      </c>
      <c r="L14" s="41" t="str">
        <f t="shared" si="2"/>
        <v>Monday</v>
      </c>
      <c r="M14" s="107">
        <f>WEEKNUM(D14, 1)-WEEKNUM(DATE(Table1[[#This Row],[Year]],Table1[[#This Row],[Month]],1),1)+1</f>
        <v>3</v>
      </c>
      <c r="N14" s="41">
        <f t="shared" si="3"/>
        <v>7</v>
      </c>
      <c r="O14" s="41">
        <f>Table1[[#This Row],[ADR]]*Table1[[#This Row],[Occupancy %]]</f>
        <v>324.30555550000065</v>
      </c>
      <c r="P14" s="86">
        <f t="shared" si="6"/>
        <v>1945.833333</v>
      </c>
      <c r="Q14" s="86">
        <f t="shared" si="4"/>
        <v>1</v>
      </c>
      <c r="R14" s="113">
        <f>Table1[[#This Row],[Index MPI]]-Q13</f>
        <v>0.30555555555555536</v>
      </c>
      <c r="S14" s="87">
        <f>Table1[[#This Row],[Index MPI]]-Q7</f>
        <v>0</v>
      </c>
      <c r="T14" s="41">
        <f>Table1[[#This Row],[ADR]]/(P15+P16)</f>
        <v>0.5</v>
      </c>
      <c r="U14" s="112">
        <f t="shared" ref="U14:U58" si="16">(T17-T14)/T14</f>
        <v>0</v>
      </c>
      <c r="V14" s="92">
        <f t="shared" si="12"/>
        <v>0</v>
      </c>
      <c r="W14" s="41">
        <f>O14/((O90+O161)/2)</f>
        <v>0.16747046750467631</v>
      </c>
      <c r="X14" s="110">
        <f t="shared" si="9"/>
        <v>5.3191298074806437E-2</v>
      </c>
      <c r="Y14" s="92">
        <f t="shared" si="5"/>
        <v>0.16666666666666699</v>
      </c>
      <c r="Z14" s="92">
        <f>(Table1[[#This Row],[avgdailyrent]]-F13)/F13</f>
        <v>1.767396759482023E-2</v>
      </c>
      <c r="AA14" s="87">
        <f t="shared" si="11"/>
        <v>0.4399999999999995</v>
      </c>
      <c r="AB14" s="92">
        <f t="shared" si="10"/>
        <v>103.00462957407422</v>
      </c>
      <c r="AC14" s="87">
        <f t="shared" si="7"/>
        <v>0.46545051333654064</v>
      </c>
      <c r="AD14" s="92">
        <f t="shared" si="13"/>
        <v>1.767396759482023E-2</v>
      </c>
      <c r="AE14" s="252">
        <f t="shared" si="14"/>
        <v>0.4399999999999995</v>
      </c>
      <c r="AF14" s="109" t="e">
        <f ca="1">AVERAGEIFS(Y:Y,D:D,"&gt;="&amp;TODAY()-28,D:D,"&lt;="&amp;TODAY(),B:B,)</f>
        <v>#DIV/0!</v>
      </c>
      <c r="AG14" s="252">
        <f ca="1">AVERAGEIFS(P:P,D:D,"&gt;="&amp;TODAY()-28,D:D,"&lt;="&amp;TODAY())</f>
        <v>1844.9774476061946</v>
      </c>
      <c r="AH14" s="252">
        <f ca="1">AVERAGEIFS(O:O,D:D,"&gt;="&amp;TODAY()-28,D:D,"&lt;="&amp;TODAY())</f>
        <v>1407.541540796813</v>
      </c>
      <c r="AI14" s="91">
        <f t="shared" si="15"/>
        <v>0.46545051333654064</v>
      </c>
      <c r="AJ14" s="91"/>
      <c r="AK14" s="91"/>
      <c r="AL14" s="91"/>
    </row>
    <row r="15" spans="1:38" s="41" customFormat="1" ht="13.8" x14ac:dyDescent="0.25">
      <c r="A15" s="319" t="s">
        <v>32</v>
      </c>
      <c r="B15" s="123" t="s">
        <v>45</v>
      </c>
      <c r="C15" s="124" t="s">
        <v>36</v>
      </c>
      <c r="D15" s="279">
        <v>44971</v>
      </c>
      <c r="E15" s="41">
        <v>0.16666666666666699</v>
      </c>
      <c r="F15" s="41">
        <v>1945.833333</v>
      </c>
      <c r="G15" s="41">
        <f t="shared" si="0"/>
        <v>2023</v>
      </c>
      <c r="H15" s="41">
        <f>DAY(Table1[[#This Row],[Date]])</f>
        <v>14</v>
      </c>
      <c r="I15" s="41">
        <f>MONTH(Table1[[#This Row],[Date]])</f>
        <v>2</v>
      </c>
      <c r="J15" s="41" t="str">
        <f t="shared" si="1"/>
        <v>February</v>
      </c>
      <c r="K15" s="41">
        <f>DAY(Table1[[#This Row],[Date]])</f>
        <v>14</v>
      </c>
      <c r="L15" s="41" t="str">
        <f t="shared" si="2"/>
        <v>Tuesday</v>
      </c>
      <c r="M15" s="107">
        <f>WEEKNUM(D15, 1)-WEEKNUM(DATE(Table1[[#This Row],[Year]],Table1[[#This Row],[Month]],1),1)+1</f>
        <v>3</v>
      </c>
      <c r="N15" s="41">
        <f t="shared" si="3"/>
        <v>7</v>
      </c>
      <c r="O15" s="41">
        <f>Table1[[#This Row],[ADR]]*Table1[[#This Row],[Occupancy %]]</f>
        <v>324.30555550000065</v>
      </c>
      <c r="P15" s="86">
        <f t="shared" si="6"/>
        <v>1945.833333</v>
      </c>
      <c r="Q15" s="86">
        <f t="shared" si="4"/>
        <v>1</v>
      </c>
      <c r="R15" s="113">
        <f>Table1[[#This Row],[Index MPI]]-Q14</f>
        <v>0</v>
      </c>
      <c r="S15" s="87">
        <f>Table1[[#This Row],[Index MPI]]-Q8</f>
        <v>0</v>
      </c>
      <c r="T15" s="41">
        <f>Table1[[#This Row],[ADR]]/(P16+P17)</f>
        <v>0.5</v>
      </c>
      <c r="U15" s="112">
        <f t="shared" si="16"/>
        <v>0</v>
      </c>
      <c r="V15" s="92">
        <f t="shared" si="12"/>
        <v>0</v>
      </c>
      <c r="W15" s="41">
        <f>O15/((O91+O162)/2)</f>
        <v>0.16747046750467631</v>
      </c>
      <c r="X15" s="110">
        <f t="shared" si="9"/>
        <v>5.3191298074806437E-2</v>
      </c>
      <c r="Y15" s="92">
        <f t="shared" si="5"/>
        <v>0.16666666666666699</v>
      </c>
      <c r="Z15" s="92">
        <f>(Table1[[#This Row],[avgdailyrent]]-F14)/F14</f>
        <v>0</v>
      </c>
      <c r="AA15" s="87">
        <f t="shared" si="11"/>
        <v>0.4399999999999995</v>
      </c>
      <c r="AB15" s="92">
        <f t="shared" si="10"/>
        <v>103.00462957407422</v>
      </c>
      <c r="AC15" s="87">
        <f t="shared" si="7"/>
        <v>0</v>
      </c>
      <c r="AD15" s="92">
        <f t="shared" si="13"/>
        <v>1.767396759482023E-2</v>
      </c>
      <c r="AE15" s="252">
        <f t="shared" si="14"/>
        <v>0.4399999999999995</v>
      </c>
      <c r="AF15" s="109" t="e">
        <f ca="1">AVERAGEIFS(Y:Y,D:D,"&gt;="&amp;TODAY()-28,D:D,"&lt;="&amp;TODAY(),B:B,)</f>
        <v>#DIV/0!</v>
      </c>
      <c r="AG15" s="252">
        <f ca="1">AVERAGEIFS(P:P,D:D,"&gt;="&amp;TODAY()-28,D:D,"&lt;="&amp;TODAY())</f>
        <v>1844.9774476061946</v>
      </c>
      <c r="AH15" s="252">
        <f ca="1">AVERAGEIFS(O:O,D:D,"&gt;="&amp;TODAY()-28,D:D,"&lt;="&amp;TODAY())</f>
        <v>1407.541540796813</v>
      </c>
      <c r="AI15" s="91">
        <f t="shared" si="15"/>
        <v>0.46545051333654064</v>
      </c>
      <c r="AJ15" s="91"/>
      <c r="AK15" s="91"/>
      <c r="AL15" s="91"/>
    </row>
    <row r="16" spans="1:38" s="41" customFormat="1" ht="13.8" x14ac:dyDescent="0.25">
      <c r="A16" s="319" t="s">
        <v>32</v>
      </c>
      <c r="B16" s="123" t="s">
        <v>45</v>
      </c>
      <c r="C16" s="124" t="s">
        <v>36</v>
      </c>
      <c r="D16" s="279">
        <v>44972</v>
      </c>
      <c r="E16" s="41">
        <v>0.16666666666666699</v>
      </c>
      <c r="F16" s="41">
        <v>1945.833333</v>
      </c>
      <c r="G16" s="41">
        <f t="shared" si="0"/>
        <v>2023</v>
      </c>
      <c r="H16" s="41">
        <f>DAY(Table1[[#This Row],[Date]])</f>
        <v>15</v>
      </c>
      <c r="I16" s="41">
        <f>MONTH(Table1[[#This Row],[Date]])</f>
        <v>2</v>
      </c>
      <c r="J16" s="41" t="str">
        <f t="shared" si="1"/>
        <v>February</v>
      </c>
      <c r="K16" s="41">
        <f>DAY(Table1[[#This Row],[Date]])</f>
        <v>15</v>
      </c>
      <c r="L16" s="41" t="str">
        <f t="shared" si="2"/>
        <v>Wednesday</v>
      </c>
      <c r="M16" s="107">
        <f>WEEKNUM(D16, 1)-WEEKNUM(DATE(Table1[[#This Row],[Year]],Table1[[#This Row],[Month]],1),1)+1</f>
        <v>3</v>
      </c>
      <c r="N16" s="41">
        <f t="shared" si="3"/>
        <v>7</v>
      </c>
      <c r="O16" s="41">
        <f>Table1[[#This Row],[ADR]]*Table1[[#This Row],[Occupancy %]]</f>
        <v>324.30555550000065</v>
      </c>
      <c r="P16" s="86">
        <f t="shared" si="6"/>
        <v>1945.833333</v>
      </c>
      <c r="Q16" s="86">
        <f t="shared" ref="Q16:Q69" si="17">Y16/((Y17+Y18)/2)</f>
        <v>1</v>
      </c>
      <c r="R16" s="113">
        <f>Table1[[#This Row],[Index MPI]]-Q15</f>
        <v>0</v>
      </c>
      <c r="S16" s="87">
        <f>Table1[[#This Row],[Index MPI]]-Q9</f>
        <v>0</v>
      </c>
      <c r="T16" s="41">
        <f>Table1[[#This Row],[ADR]]/(P17+P18)</f>
        <v>0.5</v>
      </c>
      <c r="U16" s="112">
        <f t="shared" si="16"/>
        <v>5.6142866814659076E-3</v>
      </c>
      <c r="V16" s="92">
        <f t="shared" si="12"/>
        <v>0</v>
      </c>
      <c r="W16" s="41">
        <f>O16/((O92+O163)/2)</f>
        <v>0.16747046750467631</v>
      </c>
      <c r="X16" s="110">
        <f t="shared" si="9"/>
        <v>5.3191298074806437E-2</v>
      </c>
      <c r="Y16" s="92">
        <f t="shared" si="5"/>
        <v>0.16666666666666699</v>
      </c>
      <c r="Z16" s="92">
        <f>(Table1[[#This Row],[avgdailyrent]]-F15)/F15</f>
        <v>0</v>
      </c>
      <c r="AA16" s="87">
        <f t="shared" si="11"/>
        <v>0.4399999999999995</v>
      </c>
      <c r="AB16" s="92">
        <f t="shared" si="10"/>
        <v>103.00462957407422</v>
      </c>
      <c r="AC16" s="87">
        <f t="shared" si="7"/>
        <v>0</v>
      </c>
      <c r="AD16" s="92">
        <f t="shared" si="13"/>
        <v>1.767396759482023E-2</v>
      </c>
      <c r="AE16" s="252">
        <f t="shared" si="14"/>
        <v>0.4399999999999995</v>
      </c>
      <c r="AF16" s="109" t="e">
        <f ca="1">AVERAGEIFS(Y:Y,D:D,"&gt;="&amp;TODAY()-28,D:D,"&lt;="&amp;TODAY(),B:B,)</f>
        <v>#DIV/0!</v>
      </c>
      <c r="AG16" s="252">
        <f ca="1">AVERAGEIFS(P:P,D:D,"&gt;="&amp;TODAY()-28,D:D,"&lt;="&amp;TODAY())</f>
        <v>1844.9774476061946</v>
      </c>
      <c r="AH16" s="252">
        <f ca="1">AVERAGEIFS(O:O,D:D,"&gt;="&amp;TODAY()-28,D:D,"&lt;="&amp;TODAY())</f>
        <v>1407.541540796813</v>
      </c>
      <c r="AI16" s="91">
        <f t="shared" si="15"/>
        <v>0.46545051333654064</v>
      </c>
      <c r="AJ16" s="91"/>
      <c r="AK16" s="91"/>
      <c r="AL16" s="91"/>
    </row>
    <row r="17" spans="1:38" s="41" customFormat="1" ht="13.8" x14ac:dyDescent="0.25">
      <c r="A17" s="319" t="s">
        <v>32</v>
      </c>
      <c r="B17" s="123" t="s">
        <v>45</v>
      </c>
      <c r="C17" s="124" t="s">
        <v>36</v>
      </c>
      <c r="D17" s="279">
        <v>44973</v>
      </c>
      <c r="E17" s="41">
        <v>0.16666666666666699</v>
      </c>
      <c r="F17" s="41">
        <v>1945.833333</v>
      </c>
      <c r="G17" s="41">
        <v>2023</v>
      </c>
      <c r="H17" s="41">
        <f>DAY(Table1[[#This Row],[Date]])</f>
        <v>16</v>
      </c>
      <c r="I17" s="41">
        <f>MONTH(Table1[[#This Row],[Date]])</f>
        <v>2</v>
      </c>
      <c r="J17" s="41" t="str">
        <f t="shared" si="1"/>
        <v>February</v>
      </c>
      <c r="K17" s="41">
        <f>DAY(Table1[[#This Row],[Date]])</f>
        <v>16</v>
      </c>
      <c r="L17" s="41" t="str">
        <f t="shared" si="2"/>
        <v>Thursday</v>
      </c>
      <c r="M17" s="107">
        <f>WEEKNUM(D17, 1)-WEEKNUM(DATE(Table1[[#This Row],[Year]],Table1[[#This Row],[Month]],1),1)+1</f>
        <v>3</v>
      </c>
      <c r="N17" s="41">
        <f t="shared" si="3"/>
        <v>7</v>
      </c>
      <c r="O17" s="41">
        <f>Table1[[#This Row],[ADR]]*Table1[[#This Row],[Occupancy %]]</f>
        <v>324.30555550000065</v>
      </c>
      <c r="P17" s="86">
        <f t="shared" si="6"/>
        <v>1945.833333</v>
      </c>
      <c r="Q17" s="86">
        <f t="shared" si="17"/>
        <v>1</v>
      </c>
      <c r="R17" s="113">
        <f>Table1[[#This Row],[Index MPI]]-Q16</f>
        <v>0</v>
      </c>
      <c r="S17" s="87">
        <f>Table1[[#This Row],[Index MPI]]-Q10</f>
        <v>0</v>
      </c>
      <c r="T17" s="41">
        <f>Table1[[#This Row],[ADR]]/(P18+P19)</f>
        <v>0.5</v>
      </c>
      <c r="U17" s="112">
        <f t="shared" si="16"/>
        <v>1.1291969718127515E-2</v>
      </c>
      <c r="V17" s="92">
        <f t="shared" si="12"/>
        <v>0</v>
      </c>
      <c r="W17" s="41">
        <f>O17/((O93+O164)/2)</f>
        <v>0.16747046750467631</v>
      </c>
      <c r="X17" s="110">
        <f t="shared" ref="X17:X71" si="18">W17-W14</f>
        <v>0</v>
      </c>
      <c r="Y17" s="92">
        <f t="shared" ref="Y17:Y77" si="19">E17</f>
        <v>0.16666666666666699</v>
      </c>
      <c r="Z17" s="92">
        <f>(Table1[[#This Row],[avgdailyrent]]-F16)/F16</f>
        <v>0</v>
      </c>
      <c r="AA17" s="87">
        <f t="shared" si="11"/>
        <v>0</v>
      </c>
      <c r="AB17" s="92">
        <f t="shared" ref="AB17:AB71" si="20">O17-O14</f>
        <v>0</v>
      </c>
      <c r="AC17" s="87">
        <f t="shared" si="7"/>
        <v>0</v>
      </c>
      <c r="AD17" s="92">
        <f t="shared" si="13"/>
        <v>1.767396759482023E-2</v>
      </c>
      <c r="AE17" s="252">
        <f t="shared" si="14"/>
        <v>0.4399999999999995</v>
      </c>
      <c r="AF17" s="87" t="e">
        <f ca="1">AVERAGEIFS(Y:Y,D:D,"&gt;="&amp;TODAY()-28,D:D,"&lt;="&amp;TODAY(),B:B,)</f>
        <v>#DIV/0!</v>
      </c>
      <c r="AG17" s="252">
        <f ca="1">AVERAGEIFS(P:P,D:D,"&gt;="&amp;TODAY()-28,D:D,"&lt;="&amp;TODAY())</f>
        <v>1844.9774476061946</v>
      </c>
      <c r="AH17" s="252">
        <f ca="1">AVERAGEIFS(O:O,D:D,"&gt;="&amp;TODAY()-28,D:D,"&lt;="&amp;TODAY())</f>
        <v>1407.541540796813</v>
      </c>
      <c r="AI17" s="91">
        <f t="shared" si="15"/>
        <v>0.46545051333654064</v>
      </c>
      <c r="AJ17" s="91"/>
      <c r="AK17" s="91"/>
      <c r="AL17" s="91"/>
    </row>
    <row r="18" spans="1:38" s="41" customFormat="1" ht="13.8" x14ac:dyDescent="0.25">
      <c r="A18" s="319" t="s">
        <v>32</v>
      </c>
      <c r="B18" s="123" t="s">
        <v>45</v>
      </c>
      <c r="C18" s="124" t="s">
        <v>36</v>
      </c>
      <c r="D18" s="279">
        <v>44974</v>
      </c>
      <c r="E18" s="41">
        <v>0.16666666666666699</v>
      </c>
      <c r="F18" s="41">
        <v>1945.833333</v>
      </c>
      <c r="G18" s="41">
        <f t="shared" ref="G18:G49" si="21">YEAR(D18)</f>
        <v>2023</v>
      </c>
      <c r="H18" s="41">
        <f>DAY(Table1[[#This Row],[Date]])</f>
        <v>17</v>
      </c>
      <c r="I18" s="41">
        <f>MONTH(Table1[[#This Row],[Date]])</f>
        <v>2</v>
      </c>
      <c r="J18" s="41" t="str">
        <f t="shared" si="1"/>
        <v>February</v>
      </c>
      <c r="K18" s="41">
        <f>DAY(Table1[[#This Row],[Date]])</f>
        <v>17</v>
      </c>
      <c r="L18" s="41" t="str">
        <f t="shared" si="2"/>
        <v>Friday</v>
      </c>
      <c r="M18" s="107">
        <f>WEEKNUM(D18, 1)-WEEKNUM(DATE(Table1[[#This Row],[Year]],Table1[[#This Row],[Month]],1),1)+1</f>
        <v>3</v>
      </c>
      <c r="N18" s="41">
        <f t="shared" si="3"/>
        <v>7</v>
      </c>
      <c r="O18" s="41">
        <f>Table1[[#This Row],[ADR]]*Table1[[#This Row],[Occupancy %]]</f>
        <v>324.30555550000065</v>
      </c>
      <c r="P18" s="86">
        <f t="shared" si="6"/>
        <v>1945.833333</v>
      </c>
      <c r="Q18" s="86">
        <f t="shared" si="17"/>
        <v>1</v>
      </c>
      <c r="R18" s="113">
        <f>Table1[[#This Row],[Index MPI]]-Q17</f>
        <v>0</v>
      </c>
      <c r="S18" s="87">
        <f>Table1[[#This Row],[Index MPI]]-Q11</f>
        <v>0</v>
      </c>
      <c r="T18" s="41">
        <f>Table1[[#This Row],[ADR]]/(P19+P20)</f>
        <v>0.5</v>
      </c>
      <c r="U18" s="112">
        <f t="shared" si="16"/>
        <v>0</v>
      </c>
      <c r="V18" s="92">
        <f t="shared" si="12"/>
        <v>0</v>
      </c>
      <c r="W18" s="41">
        <f>O18/((O94+O165)/2)</f>
        <v>0.16747046750467631</v>
      </c>
      <c r="X18" s="110">
        <f t="shared" si="18"/>
        <v>0</v>
      </c>
      <c r="Y18" s="92">
        <f t="shared" si="19"/>
        <v>0.16666666666666699</v>
      </c>
      <c r="Z18" s="92">
        <f>(Table1[[#This Row],[avgdailyrent]]-F17)/F17</f>
        <v>0</v>
      </c>
      <c r="AA18" s="87">
        <f t="shared" si="11"/>
        <v>0</v>
      </c>
      <c r="AB18" s="92">
        <f t="shared" si="20"/>
        <v>0</v>
      </c>
      <c r="AC18" s="87">
        <f t="shared" si="7"/>
        <v>0</v>
      </c>
      <c r="AD18" s="92">
        <f t="shared" si="13"/>
        <v>1.767396759482023E-2</v>
      </c>
      <c r="AE18" s="252">
        <f t="shared" si="14"/>
        <v>0.4399999999999995</v>
      </c>
      <c r="AF18" s="87" t="e">
        <f ca="1">AVERAGEIFS(Y:Y,D:D,"&gt;="&amp;TODAY()-28,D:D,"&lt;="&amp;TODAY(),B:B,)</f>
        <v>#DIV/0!</v>
      </c>
      <c r="AG18" s="252">
        <f ca="1">AVERAGEIFS(P:P,D:D,"&gt;="&amp;TODAY()-28,D:D,"&lt;="&amp;TODAY())</f>
        <v>1844.9774476061946</v>
      </c>
      <c r="AH18" s="252">
        <f ca="1">AVERAGEIFS(O:O,D:D,"&gt;="&amp;TODAY()-28,D:D,"&lt;="&amp;TODAY())</f>
        <v>1407.541540796813</v>
      </c>
      <c r="AI18" s="91">
        <f t="shared" si="15"/>
        <v>0.46545051333654064</v>
      </c>
      <c r="AJ18" s="91"/>
      <c r="AK18" s="91"/>
      <c r="AL18" s="91"/>
    </row>
    <row r="19" spans="1:38" s="41" customFormat="1" ht="13.8" x14ac:dyDescent="0.25">
      <c r="A19" s="319" t="s">
        <v>32</v>
      </c>
      <c r="B19" s="123" t="s">
        <v>45</v>
      </c>
      <c r="C19" s="124" t="s">
        <v>36</v>
      </c>
      <c r="D19" s="279">
        <v>44975</v>
      </c>
      <c r="E19" s="41">
        <v>0.16666666666666699</v>
      </c>
      <c r="F19" s="41">
        <v>1945.833333</v>
      </c>
      <c r="G19" s="41">
        <f t="shared" si="21"/>
        <v>2023</v>
      </c>
      <c r="H19" s="41">
        <f>DAY(Table1[[#This Row],[Date]])</f>
        <v>18</v>
      </c>
      <c r="I19" s="41">
        <f>MONTH(Table1[[#This Row],[Date]])</f>
        <v>2</v>
      </c>
      <c r="J19" s="41" t="str">
        <f t="shared" si="1"/>
        <v>February</v>
      </c>
      <c r="K19" s="41">
        <f>DAY(Table1[[#This Row],[Date]])</f>
        <v>18</v>
      </c>
      <c r="L19" s="41" t="str">
        <f t="shared" si="2"/>
        <v>Saturday</v>
      </c>
      <c r="M19" s="107">
        <f>WEEKNUM(D19, 1)-WEEKNUM(DATE(Table1[[#This Row],[Year]],Table1[[#This Row],[Month]],1),1)+1</f>
        <v>3</v>
      </c>
      <c r="N19" s="41">
        <f t="shared" si="3"/>
        <v>7</v>
      </c>
      <c r="O19" s="41">
        <f>Table1[[#This Row],[ADR]]*Table1[[#This Row],[Occupancy %]]</f>
        <v>324.30555550000065</v>
      </c>
      <c r="P19" s="86">
        <f t="shared" si="6"/>
        <v>1945.833333</v>
      </c>
      <c r="Q19" s="86">
        <f t="shared" si="17"/>
        <v>0.86746987951807464</v>
      </c>
      <c r="R19" s="113">
        <f>Table1[[#This Row],[Index MPI]]-Q18</f>
        <v>-0.13253012048192536</v>
      </c>
      <c r="S19" s="87">
        <f>Table1[[#This Row],[Index MPI]]-Q12</f>
        <v>4.7797748370533522E-2</v>
      </c>
      <c r="T19" s="41">
        <f>Table1[[#This Row],[ADR]]/(P20+P21)</f>
        <v>0.50280714334073295</v>
      </c>
      <c r="U19" s="112">
        <f t="shared" si="16"/>
        <v>-5.5829424420700035E-3</v>
      </c>
      <c r="V19" s="92">
        <f t="shared" si="12"/>
        <v>1.4500883839314145E-2</v>
      </c>
      <c r="W19" s="41">
        <f>O19/((O95+O166)/2)</f>
        <v>0.16747046750467631</v>
      </c>
      <c r="X19" s="110">
        <f t="shared" si="18"/>
        <v>0</v>
      </c>
      <c r="Y19" s="92">
        <f t="shared" si="19"/>
        <v>0.16666666666666699</v>
      </c>
      <c r="Z19" s="92">
        <f>(Table1[[#This Row],[avgdailyrent]]-F18)/F18</f>
        <v>0</v>
      </c>
      <c r="AA19" s="87">
        <f t="shared" si="11"/>
        <v>0</v>
      </c>
      <c r="AB19" s="92">
        <f t="shared" si="20"/>
        <v>0</v>
      </c>
      <c r="AC19" s="87">
        <f t="shared" si="7"/>
        <v>0</v>
      </c>
      <c r="AD19" s="92">
        <f t="shared" si="13"/>
        <v>1.767396759482023E-2</v>
      </c>
      <c r="AE19" s="252">
        <f t="shared" si="14"/>
        <v>0.4399999999999995</v>
      </c>
      <c r="AF19" s="87" t="e">
        <f ca="1">AVERAGEIFS(Y:Y,D:D,"&gt;="&amp;TODAY()-28,D:D,"&lt;="&amp;TODAY(),B:B,)</f>
        <v>#DIV/0!</v>
      </c>
      <c r="AG19" s="252">
        <f ca="1">AVERAGEIFS(P:P,D:D,"&gt;="&amp;TODAY()-28,D:D,"&lt;="&amp;TODAY())</f>
        <v>1844.9774476061946</v>
      </c>
      <c r="AH19" s="252">
        <f ca="1">AVERAGEIFS(O:O,D:D,"&gt;="&amp;TODAY()-28,D:D,"&lt;="&amp;TODAY())</f>
        <v>1407.541540796813</v>
      </c>
      <c r="AI19" s="91">
        <f t="shared" si="15"/>
        <v>0.46545051333654064</v>
      </c>
      <c r="AJ19" s="91"/>
      <c r="AK19" s="91"/>
      <c r="AL19" s="91"/>
    </row>
    <row r="20" spans="1:38" s="41" customFormat="1" ht="13.8" x14ac:dyDescent="0.25">
      <c r="A20" s="319" t="s">
        <v>32</v>
      </c>
      <c r="B20" s="123" t="s">
        <v>45</v>
      </c>
      <c r="C20" s="124" t="s">
        <v>36</v>
      </c>
      <c r="D20" s="279">
        <v>44976</v>
      </c>
      <c r="E20" s="41">
        <v>0.16666666666666699</v>
      </c>
      <c r="F20" s="41">
        <v>1945.833333</v>
      </c>
      <c r="G20" s="41">
        <f t="shared" si="21"/>
        <v>2023</v>
      </c>
      <c r="H20" s="41">
        <f>DAY(Table1[[#This Row],[Date]])</f>
        <v>19</v>
      </c>
      <c r="I20" s="41">
        <f>MONTH(Table1[[#This Row],[Date]])</f>
        <v>2</v>
      </c>
      <c r="J20" s="41" t="str">
        <f t="shared" si="1"/>
        <v>February</v>
      </c>
      <c r="K20" s="41">
        <f>DAY(Table1[[#This Row],[Date]])</f>
        <v>19</v>
      </c>
      <c r="L20" s="41" t="str">
        <f t="shared" si="2"/>
        <v>Sunday</v>
      </c>
      <c r="M20" s="107">
        <f>WEEKNUM(D20, 1)-WEEKNUM(DATE(Table1[[#This Row],[Year]],Table1[[#This Row],[Month]],1),1)+1</f>
        <v>4</v>
      </c>
      <c r="N20" s="41">
        <f t="shared" si="3"/>
        <v>8</v>
      </c>
      <c r="O20" s="41">
        <f>Table1[[#This Row],[ADR]]*Table1[[#This Row],[Occupancy %]]</f>
        <v>324.30555550000065</v>
      </c>
      <c r="P20" s="86">
        <f t="shared" si="6"/>
        <v>1945.833333</v>
      </c>
      <c r="Q20" s="86">
        <f t="shared" si="17"/>
        <v>0.76595744680851419</v>
      </c>
      <c r="R20" s="113">
        <f>Table1[[#This Row],[Index MPI]]-Q19</f>
        <v>-0.10151243270956045</v>
      </c>
      <c r="S20" s="87">
        <f>Table1[[#This Row],[Index MPI]]-Q13</f>
        <v>7.1513002364069544E-2</v>
      </c>
      <c r="T20" s="41">
        <f>Table1[[#This Row],[ADR]]/(P21+P22)</f>
        <v>0.50564598485906376</v>
      </c>
      <c r="U20" s="112">
        <f t="shared" si="16"/>
        <v>-1.1165884884139712E-2</v>
      </c>
      <c r="V20" s="92">
        <f t="shared" si="12"/>
        <v>2.9165511219827578E-2</v>
      </c>
      <c r="W20" s="41">
        <f>O20/((O96+O167)/2)</f>
        <v>0.16747046750467631</v>
      </c>
      <c r="X20" s="110">
        <f t="shared" si="18"/>
        <v>0</v>
      </c>
      <c r="Y20" s="92">
        <f t="shared" si="19"/>
        <v>0.16666666666666699</v>
      </c>
      <c r="Z20" s="92">
        <f>(Table1[[#This Row],[avgdailyrent]]-F19)/F19</f>
        <v>0</v>
      </c>
      <c r="AA20" s="87">
        <f t="shared" si="11"/>
        <v>0</v>
      </c>
      <c r="AB20" s="92">
        <f t="shared" si="20"/>
        <v>0</v>
      </c>
      <c r="AC20" s="87">
        <f t="shared" si="7"/>
        <v>0</v>
      </c>
      <c r="AD20" s="92">
        <f t="shared" si="13"/>
        <v>1.767396759482023E-2</v>
      </c>
      <c r="AE20" s="252">
        <f t="shared" si="14"/>
        <v>0.4399999999999995</v>
      </c>
      <c r="AF20" s="87" t="e">
        <f ca="1">AVERAGEIFS(Y:Y,D:D,"&gt;="&amp;TODAY()-28,D:D,"&lt;="&amp;TODAY(),B:B,)</f>
        <v>#DIV/0!</v>
      </c>
      <c r="AG20" s="252">
        <f ca="1">AVERAGEIFS(P:P,D:D,"&gt;="&amp;TODAY()-28,D:D,"&lt;="&amp;TODAY())</f>
        <v>1844.9774476061946</v>
      </c>
      <c r="AH20" s="252">
        <f ca="1">AVERAGEIFS(O:O,D:D,"&gt;="&amp;TODAY()-28,D:D,"&lt;="&amp;TODAY())</f>
        <v>1407.541540796813</v>
      </c>
      <c r="AI20" s="91">
        <f t="shared" si="15"/>
        <v>0.46545051333654064</v>
      </c>
      <c r="AJ20" s="91"/>
      <c r="AK20" s="91"/>
      <c r="AL20" s="91"/>
    </row>
    <row r="21" spans="1:38" s="41" customFormat="1" ht="13.8" x14ac:dyDescent="0.25">
      <c r="A21" s="319" t="s">
        <v>32</v>
      </c>
      <c r="B21" s="123" t="s">
        <v>45</v>
      </c>
      <c r="C21" s="124" t="s">
        <v>36</v>
      </c>
      <c r="D21" s="279">
        <v>44977</v>
      </c>
      <c r="E21" s="41">
        <v>0.217592592592592</v>
      </c>
      <c r="F21" s="41">
        <v>1924.1063819999999</v>
      </c>
      <c r="G21" s="41">
        <f t="shared" si="21"/>
        <v>2023</v>
      </c>
      <c r="H21" s="41">
        <f>DAY(Table1[[#This Row],[Date]])</f>
        <v>20</v>
      </c>
      <c r="I21" s="41">
        <f>MONTH(Table1[[#This Row],[Date]])</f>
        <v>2</v>
      </c>
      <c r="J21" s="41" t="str">
        <f t="shared" si="1"/>
        <v>February</v>
      </c>
      <c r="K21" s="41">
        <f>DAY(Table1[[#This Row],[Date]])</f>
        <v>20</v>
      </c>
      <c r="L21" s="41" t="str">
        <f t="shared" si="2"/>
        <v>Monday</v>
      </c>
      <c r="M21" s="107">
        <f>WEEKNUM(D21, 1)-WEEKNUM(DATE(Table1[[#This Row],[Year]],Table1[[#This Row],[Month]],1),1)+1</f>
        <v>4</v>
      </c>
      <c r="N21" s="41">
        <f t="shared" si="3"/>
        <v>8</v>
      </c>
      <c r="O21" s="41">
        <f>Table1[[#This Row],[ADR]]*Table1[[#This Row],[Occupancy %]]</f>
        <v>418.67129608333221</v>
      </c>
      <c r="P21" s="86">
        <f t="shared" si="6"/>
        <v>1924.1063819999999</v>
      </c>
      <c r="Q21" s="86">
        <f t="shared" si="17"/>
        <v>1</v>
      </c>
      <c r="R21" s="113">
        <f>Table1[[#This Row],[Index MPI]]-Q20</f>
        <v>0.23404255319148581</v>
      </c>
      <c r="S21" s="87">
        <f>Table1[[#This Row],[Index MPI]]-Q14</f>
        <v>0</v>
      </c>
      <c r="T21" s="41">
        <f>Table1[[#This Row],[ADR]]/(P22+P23)</f>
        <v>0.5</v>
      </c>
      <c r="U21" s="112">
        <f t="shared" si="16"/>
        <v>0</v>
      </c>
      <c r="V21" s="92">
        <f t="shared" si="12"/>
        <v>0</v>
      </c>
      <c r="W21" s="41">
        <f>O21/((O97+O168)/2)</f>
        <v>0.21620066784783853</v>
      </c>
      <c r="X21" s="110">
        <f t="shared" si="18"/>
        <v>4.8730200343162222E-2</v>
      </c>
      <c r="Y21" s="92">
        <f t="shared" si="19"/>
        <v>0.217592592592592</v>
      </c>
      <c r="Z21" s="92">
        <f>(Table1[[#This Row],[avgdailyrent]]-F20)/F20</f>
        <v>-1.1165884884139816E-2</v>
      </c>
      <c r="AA21" s="87">
        <f t="shared" si="11"/>
        <v>0.30555555555554947</v>
      </c>
      <c r="AB21" s="92">
        <f t="shared" si="20"/>
        <v>94.365740583331558</v>
      </c>
      <c r="AC21" s="87">
        <f t="shared" si="7"/>
        <v>0.29097787251236701</v>
      </c>
      <c r="AD21" s="92">
        <f t="shared" si="13"/>
        <v>-1.1165884884139816E-2</v>
      </c>
      <c r="AE21" s="252">
        <f t="shared" si="14"/>
        <v>0.30555555555554947</v>
      </c>
      <c r="AF21" s="87" t="e">
        <f ca="1">AVERAGEIFS(Y:Y,D:D,"&gt;="&amp;TODAY()-28,D:D,"&lt;="&amp;TODAY(),B:B,)</f>
        <v>#DIV/0!</v>
      </c>
      <c r="AG21" s="252">
        <f ca="1">AVERAGEIFS(P:P,D:D,"&gt;="&amp;TODAY()-28,D:D,"&lt;="&amp;TODAY())</f>
        <v>1844.9774476061946</v>
      </c>
      <c r="AH21" s="252">
        <f ca="1">AVERAGEIFS(O:O,D:D,"&gt;="&amp;TODAY()-28,D:D,"&lt;="&amp;TODAY())</f>
        <v>1407.541540796813</v>
      </c>
      <c r="AI21" s="91">
        <f t="shared" si="15"/>
        <v>0.29097787251236701</v>
      </c>
      <c r="AJ21" s="91"/>
      <c r="AK21" s="91"/>
      <c r="AL21" s="91"/>
    </row>
    <row r="22" spans="1:38" s="41" customFormat="1" ht="13.8" x14ac:dyDescent="0.25">
      <c r="A22" s="319" t="s">
        <v>32</v>
      </c>
      <c r="B22" s="123" t="s">
        <v>45</v>
      </c>
      <c r="C22" s="124" t="s">
        <v>36</v>
      </c>
      <c r="D22" s="279">
        <v>44978</v>
      </c>
      <c r="E22" s="41">
        <v>0.217592592592592</v>
      </c>
      <c r="F22" s="41">
        <v>1924.1063819999999</v>
      </c>
      <c r="G22" s="41">
        <f t="shared" si="21"/>
        <v>2023</v>
      </c>
      <c r="H22" s="41">
        <f>DAY(Table1[[#This Row],[Date]])</f>
        <v>21</v>
      </c>
      <c r="I22" s="41">
        <f>MONTH(Table1[[#This Row],[Date]])</f>
        <v>2</v>
      </c>
      <c r="J22" s="41" t="str">
        <f t="shared" si="1"/>
        <v>February</v>
      </c>
      <c r="K22" s="41">
        <f>DAY(Table1[[#This Row],[Date]])</f>
        <v>21</v>
      </c>
      <c r="L22" s="41" t="str">
        <f t="shared" si="2"/>
        <v>Tuesday</v>
      </c>
      <c r="M22" s="107">
        <f>WEEKNUM(D22, 1)-WEEKNUM(DATE(Table1[[#This Row],[Year]],Table1[[#This Row],[Month]],1),1)+1</f>
        <v>4</v>
      </c>
      <c r="N22" s="41">
        <f t="shared" si="3"/>
        <v>8</v>
      </c>
      <c r="O22" s="41">
        <f>Table1[[#This Row],[ADR]]*Table1[[#This Row],[Occupancy %]]</f>
        <v>418.67129608333221</v>
      </c>
      <c r="P22" s="86">
        <f t="shared" si="6"/>
        <v>1924.1063819999999</v>
      </c>
      <c r="Q22" s="86">
        <f t="shared" si="17"/>
        <v>1</v>
      </c>
      <c r="R22" s="113">
        <f>Table1[[#This Row],[Index MPI]]-Q21</f>
        <v>0</v>
      </c>
      <c r="S22" s="87">
        <f>Table1[[#This Row],[Index MPI]]-Q15</f>
        <v>0</v>
      </c>
      <c r="T22" s="41">
        <f>Table1[[#This Row],[ADR]]/(P23+P24)</f>
        <v>0.5</v>
      </c>
      <c r="U22" s="112">
        <f t="shared" si="16"/>
        <v>0</v>
      </c>
      <c r="V22" s="92">
        <f t="shared" si="12"/>
        <v>0</v>
      </c>
      <c r="W22" s="41">
        <f>O22/((O98+O169)/2)</f>
        <v>0.21620066784783853</v>
      </c>
      <c r="X22" s="110">
        <f t="shared" si="18"/>
        <v>4.8730200343162222E-2</v>
      </c>
      <c r="Y22" s="92">
        <f t="shared" si="19"/>
        <v>0.217592592592592</v>
      </c>
      <c r="Z22" s="92">
        <f>(Table1[[#This Row],[avgdailyrent]]-F21)/F21</f>
        <v>0</v>
      </c>
      <c r="AA22" s="87">
        <f t="shared" si="11"/>
        <v>0.30555555555554947</v>
      </c>
      <c r="AB22" s="92">
        <f t="shared" si="20"/>
        <v>94.365740583331558</v>
      </c>
      <c r="AC22" s="87">
        <f t="shared" si="7"/>
        <v>0</v>
      </c>
      <c r="AD22" s="92">
        <f t="shared" si="13"/>
        <v>-1.1165884884139816E-2</v>
      </c>
      <c r="AE22" s="252">
        <f t="shared" si="14"/>
        <v>0.30555555555554947</v>
      </c>
      <c r="AF22" s="87" t="e">
        <f ca="1">AVERAGEIFS(Y:Y,D:D,"&gt;="&amp;TODAY()-28,D:D,"&lt;="&amp;TODAY(),B:B,)</f>
        <v>#DIV/0!</v>
      </c>
      <c r="AG22" s="252">
        <f ca="1">AVERAGEIFS(P:P,D:D,"&gt;="&amp;TODAY()-28,D:D,"&lt;="&amp;TODAY())</f>
        <v>1844.9774476061946</v>
      </c>
      <c r="AH22" s="252">
        <f ca="1">AVERAGEIFS(O:O,D:D,"&gt;="&amp;TODAY()-28,D:D,"&lt;="&amp;TODAY())</f>
        <v>1407.541540796813</v>
      </c>
      <c r="AI22" s="91">
        <f t="shared" si="15"/>
        <v>0.29097787251236701</v>
      </c>
      <c r="AJ22" s="91"/>
      <c r="AK22" s="91"/>
      <c r="AL22" s="91"/>
    </row>
    <row r="23" spans="1:38" s="41" customFormat="1" ht="13.8" x14ac:dyDescent="0.25">
      <c r="A23" s="319" t="s">
        <v>32</v>
      </c>
      <c r="B23" s="123" t="s">
        <v>45</v>
      </c>
      <c r="C23" s="124" t="s">
        <v>36</v>
      </c>
      <c r="D23" s="279">
        <v>44979</v>
      </c>
      <c r="E23" s="41">
        <v>0.217592592592592</v>
      </c>
      <c r="F23" s="41">
        <v>1924.1063819999999</v>
      </c>
      <c r="G23" s="41">
        <f t="shared" si="21"/>
        <v>2023</v>
      </c>
      <c r="H23" s="41">
        <f>DAY(Table1[[#This Row],[Date]])</f>
        <v>22</v>
      </c>
      <c r="I23" s="41">
        <f>MONTH(Table1[[#This Row],[Date]])</f>
        <v>2</v>
      </c>
      <c r="J23" s="41" t="str">
        <f t="shared" si="1"/>
        <v>February</v>
      </c>
      <c r="K23" s="41">
        <f>DAY(Table1[[#This Row],[Date]])</f>
        <v>22</v>
      </c>
      <c r="L23" s="41" t="str">
        <f t="shared" si="2"/>
        <v>Wednesday</v>
      </c>
      <c r="M23" s="107">
        <f>WEEKNUM(D23, 1)-WEEKNUM(DATE(Table1[[#This Row],[Year]],Table1[[#This Row],[Month]],1),1)+1</f>
        <v>4</v>
      </c>
      <c r="N23" s="41">
        <f t="shared" si="3"/>
        <v>8</v>
      </c>
      <c r="O23" s="41">
        <f>Table1[[#This Row],[ADR]]*Table1[[#This Row],[Occupancy %]]</f>
        <v>418.67129608333221</v>
      </c>
      <c r="P23" s="86">
        <f t="shared" si="6"/>
        <v>1924.1063819999999</v>
      </c>
      <c r="Q23" s="86">
        <f t="shared" si="17"/>
        <v>1</v>
      </c>
      <c r="R23" s="113">
        <f>Table1[[#This Row],[Index MPI]]-Q22</f>
        <v>0</v>
      </c>
      <c r="S23" s="87">
        <f>Table1[[#This Row],[Index MPI]]-Q16</f>
        <v>0</v>
      </c>
      <c r="T23" s="41">
        <f>Table1[[#This Row],[ADR]]/(P24+P25)</f>
        <v>0.5</v>
      </c>
      <c r="U23" s="112">
        <f t="shared" si="16"/>
        <v>-2.8981939309931093E-3</v>
      </c>
      <c r="V23" s="92">
        <f t="shared" si="12"/>
        <v>0</v>
      </c>
      <c r="W23" s="41">
        <f>O23/((O99+O170)/2)</f>
        <v>0.21620066784783853</v>
      </c>
      <c r="X23" s="110">
        <f t="shared" si="18"/>
        <v>4.8730200343162222E-2</v>
      </c>
      <c r="Y23" s="92">
        <f t="shared" si="19"/>
        <v>0.217592592592592</v>
      </c>
      <c r="Z23" s="92">
        <f>(Table1[[#This Row],[avgdailyrent]]-F22)/F22</f>
        <v>0</v>
      </c>
      <c r="AA23" s="87">
        <f t="shared" si="11"/>
        <v>0.30555555555554947</v>
      </c>
      <c r="AB23" s="92">
        <f t="shared" si="20"/>
        <v>94.365740583331558</v>
      </c>
      <c r="AC23" s="87">
        <f t="shared" si="7"/>
        <v>0</v>
      </c>
      <c r="AD23" s="92">
        <f t="shared" si="13"/>
        <v>-1.1165884884139816E-2</v>
      </c>
      <c r="AE23" s="252">
        <f t="shared" si="14"/>
        <v>0.30555555555554947</v>
      </c>
      <c r="AF23" s="87" t="e">
        <f ca="1">AVERAGEIFS(Y:Y,D:D,"&gt;="&amp;TODAY()-28,D:D,"&lt;="&amp;TODAY(),B:B,)</f>
        <v>#DIV/0!</v>
      </c>
      <c r="AG23" s="252">
        <f ca="1">AVERAGEIFS(P:P,D:D,"&gt;="&amp;TODAY()-28,D:D,"&lt;="&amp;TODAY())</f>
        <v>1844.9774476061946</v>
      </c>
      <c r="AH23" s="252">
        <f ca="1">AVERAGEIFS(O:O,D:D,"&gt;="&amp;TODAY()-28,D:D,"&lt;="&amp;TODAY())</f>
        <v>1407.541540796813</v>
      </c>
      <c r="AI23" s="91">
        <f t="shared" si="15"/>
        <v>0.29097787251236701</v>
      </c>
      <c r="AJ23" s="91"/>
      <c r="AK23" s="91"/>
      <c r="AL23" s="91"/>
    </row>
    <row r="24" spans="1:38" s="41" customFormat="1" ht="13.8" x14ac:dyDescent="0.25">
      <c r="A24" s="319" t="s">
        <v>32</v>
      </c>
      <c r="B24" s="123" t="s">
        <v>45</v>
      </c>
      <c r="C24" s="124" t="s">
        <v>36</v>
      </c>
      <c r="D24" s="279">
        <v>44980</v>
      </c>
      <c r="E24" s="41">
        <v>0.217592592592592</v>
      </c>
      <c r="F24" s="41">
        <v>1924.1063819999999</v>
      </c>
      <c r="G24" s="41">
        <f t="shared" si="21"/>
        <v>2023</v>
      </c>
      <c r="H24" s="41">
        <f>DAY(Table1[[#This Row],[Date]])</f>
        <v>23</v>
      </c>
      <c r="I24" s="41">
        <f>MONTH(Table1[[#This Row],[Date]])</f>
        <v>2</v>
      </c>
      <c r="J24" s="41" t="str">
        <f t="shared" si="1"/>
        <v>February</v>
      </c>
      <c r="K24" s="41">
        <f>DAY(Table1[[#This Row],[Date]])</f>
        <v>23</v>
      </c>
      <c r="L24" s="41" t="str">
        <f t="shared" si="2"/>
        <v>Thursday</v>
      </c>
      <c r="M24" s="107">
        <f>WEEKNUM(D24, 1)-WEEKNUM(DATE(Table1[[#This Row],[Year]],Table1[[#This Row],[Month]],1),1)+1</f>
        <v>4</v>
      </c>
      <c r="N24" s="41">
        <f t="shared" si="3"/>
        <v>8</v>
      </c>
      <c r="O24" s="41">
        <f>Table1[[#This Row],[ADR]]*Table1[[#This Row],[Occupancy %]]</f>
        <v>418.67129608333221</v>
      </c>
      <c r="P24" s="86">
        <f t="shared" si="6"/>
        <v>1924.1063819999999</v>
      </c>
      <c r="Q24" s="86">
        <f t="shared" si="17"/>
        <v>1</v>
      </c>
      <c r="R24" s="113">
        <f>Table1[[#This Row],[Index MPI]]-Q23</f>
        <v>0</v>
      </c>
      <c r="S24" s="87">
        <f>Table1[[#This Row],[Index MPI]]-Q17</f>
        <v>0</v>
      </c>
      <c r="T24" s="41">
        <f>Table1[[#This Row],[ADR]]/(P25+P26)</f>
        <v>0.5</v>
      </c>
      <c r="U24" s="112">
        <f t="shared" si="16"/>
        <v>-5.7796373520889732E-3</v>
      </c>
      <c r="V24" s="92">
        <f t="shared" si="12"/>
        <v>0</v>
      </c>
      <c r="W24" s="41">
        <f>O24/((O100+O171)/2)</f>
        <v>0.21620066784783853</v>
      </c>
      <c r="X24" s="110">
        <f t="shared" si="18"/>
        <v>0</v>
      </c>
      <c r="Y24" s="92">
        <f t="shared" si="19"/>
        <v>0.217592592592592</v>
      </c>
      <c r="Z24" s="92">
        <f>(Table1[[#This Row],[avgdailyrent]]-F23)/F23</f>
        <v>0</v>
      </c>
      <c r="AA24" s="87">
        <f t="shared" si="11"/>
        <v>0</v>
      </c>
      <c r="AB24" s="92">
        <f t="shared" si="20"/>
        <v>0</v>
      </c>
      <c r="AC24" s="87">
        <f t="shared" si="7"/>
        <v>0</v>
      </c>
      <c r="AD24" s="92">
        <f t="shared" si="13"/>
        <v>-1.1165884884139816E-2</v>
      </c>
      <c r="AE24" s="252">
        <f t="shared" si="14"/>
        <v>0.30555555555554947</v>
      </c>
      <c r="AF24" s="87" t="e">
        <f ca="1">AVERAGEIFS(Y:Y,D:D,"&gt;="&amp;TODAY()-28,D:D,"&lt;="&amp;TODAY(),B:B,)</f>
        <v>#DIV/0!</v>
      </c>
      <c r="AG24" s="252">
        <f ca="1">AVERAGEIFS(P:P,D:D,"&gt;="&amp;TODAY()-28,D:D,"&lt;="&amp;TODAY())</f>
        <v>1844.9774476061946</v>
      </c>
      <c r="AH24" s="252">
        <f ca="1">AVERAGEIFS(O:O,D:D,"&gt;="&amp;TODAY()-28,D:D,"&lt;="&amp;TODAY())</f>
        <v>1407.541540796813</v>
      </c>
      <c r="AI24" s="91">
        <f t="shared" si="15"/>
        <v>0.29097787251236701</v>
      </c>
      <c r="AJ24" s="91"/>
      <c r="AK24" s="91"/>
      <c r="AL24" s="91"/>
    </row>
    <row r="25" spans="1:38" s="41" customFormat="1" ht="13.8" x14ac:dyDescent="0.25">
      <c r="A25" s="319" t="s">
        <v>32</v>
      </c>
      <c r="B25" s="123" t="s">
        <v>45</v>
      </c>
      <c r="C25" s="124" t="s">
        <v>36</v>
      </c>
      <c r="D25" s="279">
        <v>44981</v>
      </c>
      <c r="E25" s="41">
        <v>0.217592592592592</v>
      </c>
      <c r="F25" s="41">
        <v>1924.1063819999999</v>
      </c>
      <c r="G25" s="41">
        <f t="shared" si="21"/>
        <v>2023</v>
      </c>
      <c r="H25" s="41">
        <f>DAY(Table1[[#This Row],[Date]])</f>
        <v>24</v>
      </c>
      <c r="I25" s="41">
        <f>MONTH(Table1[[#This Row],[Date]])</f>
        <v>2</v>
      </c>
      <c r="J25" s="41" t="str">
        <f t="shared" si="1"/>
        <v>February</v>
      </c>
      <c r="K25" s="41">
        <f>DAY(Table1[[#This Row],[Date]])</f>
        <v>24</v>
      </c>
      <c r="L25" s="41" t="str">
        <f t="shared" si="2"/>
        <v>Friday</v>
      </c>
      <c r="M25" s="107">
        <f>WEEKNUM(D25, 1)-WEEKNUM(DATE(Table1[[#This Row],[Year]],Table1[[#This Row],[Month]],1),1)+1</f>
        <v>4</v>
      </c>
      <c r="N25" s="41">
        <f t="shared" si="3"/>
        <v>8</v>
      </c>
      <c r="O25" s="41">
        <f>Table1[[#This Row],[ADR]]*Table1[[#This Row],[Occupancy %]]</f>
        <v>418.67129608333221</v>
      </c>
      <c r="P25" s="86">
        <f t="shared" si="6"/>
        <v>1924.1063819999999</v>
      </c>
      <c r="Q25" s="86">
        <f t="shared" si="17"/>
        <v>1</v>
      </c>
      <c r="R25" s="113">
        <f>Table1[[#This Row],[Index MPI]]-Q24</f>
        <v>0</v>
      </c>
      <c r="S25" s="87">
        <f>Table1[[#This Row],[Index MPI]]-Q18</f>
        <v>0</v>
      </c>
      <c r="T25" s="41">
        <f>Table1[[#This Row],[ADR]]/(P26+P27)</f>
        <v>0.5</v>
      </c>
      <c r="U25" s="112">
        <f t="shared" si="16"/>
        <v>5.6519613683114756E-4</v>
      </c>
      <c r="V25" s="92">
        <f t="shared" si="12"/>
        <v>0</v>
      </c>
      <c r="W25" s="41">
        <f>O25/((O101+O172)/2)</f>
        <v>0.21620066784783853</v>
      </c>
      <c r="X25" s="110">
        <f t="shared" si="18"/>
        <v>0</v>
      </c>
      <c r="Y25" s="92">
        <f t="shared" si="19"/>
        <v>0.217592592592592</v>
      </c>
      <c r="Z25" s="92">
        <f>(Table1[[#This Row],[avgdailyrent]]-F24)/F24</f>
        <v>0</v>
      </c>
      <c r="AA25" s="87">
        <f t="shared" si="11"/>
        <v>0</v>
      </c>
      <c r="AB25" s="92">
        <f t="shared" si="20"/>
        <v>0</v>
      </c>
      <c r="AC25" s="87">
        <f t="shared" si="7"/>
        <v>0</v>
      </c>
      <c r="AD25" s="92">
        <f t="shared" si="13"/>
        <v>-1.1165884884139816E-2</v>
      </c>
      <c r="AE25" s="252">
        <f t="shared" si="14"/>
        <v>0.30555555555554947</v>
      </c>
      <c r="AF25" s="87" t="e">
        <f ca="1">AVERAGEIFS(Y:Y,D:D,"&gt;="&amp;TODAY()-28,D:D,"&lt;="&amp;TODAY(),B:B,)</f>
        <v>#DIV/0!</v>
      </c>
      <c r="AG25" s="252">
        <f ca="1">AVERAGEIFS(P:P,D:D,"&gt;="&amp;TODAY()-28,D:D,"&lt;="&amp;TODAY())</f>
        <v>1844.9774476061946</v>
      </c>
      <c r="AH25" s="252">
        <f ca="1">AVERAGEIFS(O:O,D:D,"&gt;="&amp;TODAY()-28,D:D,"&lt;="&amp;TODAY())</f>
        <v>1407.541540796813</v>
      </c>
      <c r="AI25" s="91">
        <f t="shared" si="15"/>
        <v>0.29097787251236701</v>
      </c>
      <c r="AJ25" s="91"/>
      <c r="AK25" s="91"/>
      <c r="AL25" s="91"/>
    </row>
    <row r="26" spans="1:38" s="41" customFormat="1" ht="13.8" x14ac:dyDescent="0.25">
      <c r="A26" s="319" t="s">
        <v>32</v>
      </c>
      <c r="B26" s="123" t="s">
        <v>45</v>
      </c>
      <c r="C26" s="124" t="s">
        <v>36</v>
      </c>
      <c r="D26" s="279">
        <v>44982</v>
      </c>
      <c r="E26" s="41">
        <v>0.217592592592592</v>
      </c>
      <c r="F26" s="41">
        <v>1924.1063819999999</v>
      </c>
      <c r="G26" s="41">
        <f t="shared" si="21"/>
        <v>2023</v>
      </c>
      <c r="H26" s="41">
        <f>DAY(Table1[[#This Row],[Date]])</f>
        <v>25</v>
      </c>
      <c r="I26" s="41">
        <f>MONTH(Table1[[#This Row],[Date]])</f>
        <v>2</v>
      </c>
      <c r="J26" s="41" t="str">
        <f t="shared" si="1"/>
        <v>February</v>
      </c>
      <c r="K26" s="41">
        <f>DAY(Table1[[#This Row],[Date]])</f>
        <v>25</v>
      </c>
      <c r="L26" s="41" t="str">
        <f t="shared" si="2"/>
        <v>Saturday</v>
      </c>
      <c r="M26" s="107">
        <f>WEEKNUM(D26, 1)-WEEKNUM(DATE(Table1[[#This Row],[Year]],Table1[[#This Row],[Month]],1),1)+1</f>
        <v>4</v>
      </c>
      <c r="N26" s="41">
        <f t="shared" si="3"/>
        <v>8</v>
      </c>
      <c r="O26" s="41">
        <f>Table1[[#This Row],[ADR]]*Table1[[#This Row],[Occupancy %]]</f>
        <v>418.67129608333221</v>
      </c>
      <c r="P26" s="86">
        <f t="shared" si="6"/>
        <v>1924.1063819999999</v>
      </c>
      <c r="Q26" s="86">
        <f t="shared" si="17"/>
        <v>0.98947368421052551</v>
      </c>
      <c r="R26" s="113">
        <f>Table1[[#This Row],[Index MPI]]-Q25</f>
        <v>-1.0526315789474494E-2</v>
      </c>
      <c r="S26" s="87">
        <f>Table1[[#This Row],[Index MPI]]-Q19</f>
        <v>0.12200380469245087</v>
      </c>
      <c r="T26" s="41">
        <f>Table1[[#This Row],[ADR]]/(P27+P28)</f>
        <v>0.49855090303450345</v>
      </c>
      <c r="U26" s="112">
        <f t="shared" si="16"/>
        <v>6.455339143885846E-4</v>
      </c>
      <c r="V26" s="92">
        <f t="shared" si="12"/>
        <v>-8.4649559231604211E-3</v>
      </c>
      <c r="W26" s="41">
        <f>O26/((O102+O173)/2)</f>
        <v>0.21620066784783853</v>
      </c>
      <c r="X26" s="110">
        <f t="shared" si="18"/>
        <v>0</v>
      </c>
      <c r="Y26" s="92">
        <f t="shared" si="19"/>
        <v>0.217592592592592</v>
      </c>
      <c r="Z26" s="92">
        <f>(Table1[[#This Row],[avgdailyrent]]-F25)/F25</f>
        <v>0</v>
      </c>
      <c r="AA26" s="87">
        <f t="shared" si="11"/>
        <v>0</v>
      </c>
      <c r="AB26" s="92">
        <f t="shared" si="20"/>
        <v>0</v>
      </c>
      <c r="AC26" s="87">
        <f t="shared" si="7"/>
        <v>0</v>
      </c>
      <c r="AD26" s="92">
        <f t="shared" si="13"/>
        <v>-1.1165884884139816E-2</v>
      </c>
      <c r="AE26" s="252">
        <f t="shared" si="14"/>
        <v>0.30555555555554947</v>
      </c>
      <c r="AF26" s="87" t="e">
        <f ca="1">AVERAGEIFS(Y:Y,D:D,"&gt;="&amp;TODAY()-28,D:D,"&lt;="&amp;TODAY(),B:B,)</f>
        <v>#DIV/0!</v>
      </c>
      <c r="AG26" s="252">
        <f ca="1">AVERAGEIFS(P:P,D:D,"&gt;="&amp;TODAY()-28,D:D,"&lt;="&amp;TODAY())</f>
        <v>1844.9774476061946</v>
      </c>
      <c r="AH26" s="252">
        <f ca="1">AVERAGEIFS(O:O,D:D,"&gt;="&amp;TODAY()-28,D:D,"&lt;="&amp;TODAY())</f>
        <v>1407.541540796813</v>
      </c>
      <c r="AI26" s="91">
        <f t="shared" si="15"/>
        <v>0.29097787251236701</v>
      </c>
      <c r="AJ26" s="91"/>
      <c r="AK26" s="91"/>
      <c r="AL26" s="91"/>
    </row>
    <row r="27" spans="1:38" s="41" customFormat="1" ht="13.8" x14ac:dyDescent="0.25">
      <c r="A27" s="319" t="s">
        <v>32</v>
      </c>
      <c r="B27" s="123" t="s">
        <v>45</v>
      </c>
      <c r="C27" s="124" t="s">
        <v>36</v>
      </c>
      <c r="D27" s="279">
        <v>44983</v>
      </c>
      <c r="E27" s="41">
        <v>0.217592592592592</v>
      </c>
      <c r="F27" s="41">
        <v>1924.1063819999999</v>
      </c>
      <c r="G27" s="41">
        <f t="shared" si="21"/>
        <v>2023</v>
      </c>
      <c r="H27" s="41">
        <f>DAY(Table1[[#This Row],[Date]])</f>
        <v>26</v>
      </c>
      <c r="I27" s="41">
        <f>MONTH(Table1[[#This Row],[Date]])</f>
        <v>2</v>
      </c>
      <c r="J27" s="41" t="str">
        <f t="shared" si="1"/>
        <v>February</v>
      </c>
      <c r="K27" s="41">
        <f>DAY(Table1[[#This Row],[Date]])</f>
        <v>26</v>
      </c>
      <c r="L27" s="41" t="str">
        <f t="shared" si="2"/>
        <v>Sunday</v>
      </c>
      <c r="M27" s="107">
        <f>WEEKNUM(D27, 1)-WEEKNUM(DATE(Table1[[#This Row],[Year]],Table1[[#This Row],[Month]],1),1)+1</f>
        <v>5</v>
      </c>
      <c r="N27" s="41">
        <f t="shared" si="3"/>
        <v>9</v>
      </c>
      <c r="O27" s="41">
        <f>Table1[[#This Row],[ADR]]*Table1[[#This Row],[Occupancy %]]</f>
        <v>418.67129608333221</v>
      </c>
      <c r="P27" s="86">
        <f t="shared" si="6"/>
        <v>1924.1063819999999</v>
      </c>
      <c r="Q27" s="86">
        <f t="shared" si="17"/>
        <v>0.97916666666666508</v>
      </c>
      <c r="R27" s="113">
        <f>Table1[[#This Row],[Index MPI]]-Q26</f>
        <v>-1.0307017543860431E-2</v>
      </c>
      <c r="S27" s="87">
        <f>Table1[[#This Row],[Index MPI]]-Q20</f>
        <v>0.21320921985815089</v>
      </c>
      <c r="T27" s="41">
        <f>Table1[[#This Row],[ADR]]/(P28+P29)</f>
        <v>0.49711018132395551</v>
      </c>
      <c r="U27" s="112">
        <f t="shared" si="16"/>
        <v>-9.6662935554359889E-4</v>
      </c>
      <c r="V27" s="92">
        <f t="shared" si="12"/>
        <v>-1.6880987470883187E-2</v>
      </c>
      <c r="W27" s="41">
        <f>O27/((O103+O174)/2)</f>
        <v>0.21620066784783853</v>
      </c>
      <c r="X27" s="110">
        <f t="shared" si="18"/>
        <v>0</v>
      </c>
      <c r="Y27" s="92">
        <f t="shared" si="19"/>
        <v>0.217592592592592</v>
      </c>
      <c r="Z27" s="92">
        <f>(Table1[[#This Row],[avgdailyrent]]-F26)/F26</f>
        <v>0</v>
      </c>
      <c r="AA27" s="87">
        <f t="shared" si="11"/>
        <v>0</v>
      </c>
      <c r="AB27" s="92">
        <f t="shared" si="20"/>
        <v>0</v>
      </c>
      <c r="AC27" s="87">
        <f t="shared" si="7"/>
        <v>0</v>
      </c>
      <c r="AD27" s="92">
        <f t="shared" si="13"/>
        <v>-1.1165884884139816E-2</v>
      </c>
      <c r="AE27" s="252">
        <f t="shared" si="14"/>
        <v>0.30555555555554947</v>
      </c>
      <c r="AF27" s="87" t="e">
        <f ca="1">AVERAGEIFS(Y:Y,D:D,"&gt;="&amp;TODAY()-28,D:D,"&lt;="&amp;TODAY(),B:B,)</f>
        <v>#DIV/0!</v>
      </c>
      <c r="AG27" s="252">
        <f ca="1">AVERAGEIFS(P:P,D:D,"&gt;="&amp;TODAY()-28,D:D,"&lt;="&amp;TODAY())</f>
        <v>1844.9774476061946</v>
      </c>
      <c r="AH27" s="252">
        <f ca="1">AVERAGEIFS(O:O,D:D,"&gt;="&amp;TODAY()-28,D:D,"&lt;="&amp;TODAY())</f>
        <v>1407.541540796813</v>
      </c>
      <c r="AI27" s="91">
        <f t="shared" si="15"/>
        <v>0.29097787251236701</v>
      </c>
      <c r="AJ27" s="91"/>
      <c r="AK27" s="91"/>
      <c r="AL27" s="91"/>
    </row>
    <row r="28" spans="1:38" s="41" customFormat="1" ht="13.8" x14ac:dyDescent="0.25">
      <c r="A28" s="319" t="s">
        <v>32</v>
      </c>
      <c r="B28" s="123" t="s">
        <v>45</v>
      </c>
      <c r="C28" s="124" t="s">
        <v>36</v>
      </c>
      <c r="D28" s="279">
        <v>44984</v>
      </c>
      <c r="E28" s="41">
        <v>0.22222222222222199</v>
      </c>
      <c r="F28" s="41">
        <v>1935.2916660000001</v>
      </c>
      <c r="G28" s="41">
        <f t="shared" si="21"/>
        <v>2023</v>
      </c>
      <c r="H28" s="41">
        <f>DAY(Table1[[#This Row],[Date]])</f>
        <v>27</v>
      </c>
      <c r="I28" s="41">
        <f>MONTH(Table1[[#This Row],[Date]])</f>
        <v>2</v>
      </c>
      <c r="J28" s="41" t="str">
        <f t="shared" si="1"/>
        <v>February</v>
      </c>
      <c r="K28" s="41">
        <f>DAY(Table1[[#This Row],[Date]])</f>
        <v>27</v>
      </c>
      <c r="L28" s="41" t="str">
        <f t="shared" si="2"/>
        <v>Monday</v>
      </c>
      <c r="M28" s="107">
        <f>WEEKNUM(D28, 1)-WEEKNUM(DATE(Table1[[#This Row],[Year]],Table1[[#This Row],[Month]],1),1)+1</f>
        <v>5</v>
      </c>
      <c r="N28" s="41">
        <f t="shared" si="3"/>
        <v>9</v>
      </c>
      <c r="O28" s="41">
        <f>Table1[[#This Row],[ADR]]*Table1[[#This Row],[Occupancy %]]</f>
        <v>430.06481466666622</v>
      </c>
      <c r="P28" s="86">
        <f t="shared" si="6"/>
        <v>1935.2916660000001</v>
      </c>
      <c r="Q28" s="86">
        <f t="shared" si="17"/>
        <v>0.91428571428571537</v>
      </c>
      <c r="R28" s="113">
        <f>Table1[[#This Row],[Index MPI]]-Q27</f>
        <v>-6.4880952380949708E-2</v>
      </c>
      <c r="S28" s="87">
        <f>Table1[[#This Row],[Index MPI]]-Q21</f>
        <v>-8.5714285714284633E-2</v>
      </c>
      <c r="T28" s="41">
        <f>Table1[[#This Row],[ADR]]/(P29+P30)</f>
        <v>0.50028259806841557</v>
      </c>
      <c r="U28" s="112">
        <f t="shared" si="16"/>
        <v>-5.6487687060609575E-4</v>
      </c>
      <c r="V28" s="92">
        <f t="shared" si="12"/>
        <v>5.6519613683114756E-4</v>
      </c>
      <c r="W28" s="41">
        <f>O28/((O104+O175)/2)</f>
        <v>0.22208424847516503</v>
      </c>
      <c r="X28" s="110">
        <f t="shared" si="18"/>
        <v>5.8835806273264957E-3</v>
      </c>
      <c r="Y28" s="92">
        <f t="shared" si="19"/>
        <v>0.22222222222222199</v>
      </c>
      <c r="Z28" s="92">
        <f>(Table1[[#This Row],[avgdailyrent]]-F27)/F27</f>
        <v>5.813235746546231E-3</v>
      </c>
      <c r="AA28" s="87">
        <f t="shared" si="11"/>
        <v>2.1276595744682533E-2</v>
      </c>
      <c r="AB28" s="92">
        <f t="shared" si="20"/>
        <v>11.393518583334014</v>
      </c>
      <c r="AC28" s="87">
        <f t="shared" si="7"/>
        <v>2.7213517358176502E-2</v>
      </c>
      <c r="AD28" s="92">
        <f t="shared" si="13"/>
        <v>5.813235746546231E-3</v>
      </c>
      <c r="AE28" s="252">
        <f t="shared" si="14"/>
        <v>2.1276595744682533E-2</v>
      </c>
      <c r="AF28" s="87" t="e">
        <f ca="1">AVERAGEIFS(Y:Y,D:D,"&gt;="&amp;TODAY()-28,D:D,"&lt;="&amp;TODAY(),B:B,)</f>
        <v>#DIV/0!</v>
      </c>
      <c r="AG28" s="252">
        <f ca="1">AVERAGEIFS(P:P,D:D,"&gt;="&amp;TODAY()-28,D:D,"&lt;="&amp;TODAY())</f>
        <v>1844.9774476061946</v>
      </c>
      <c r="AH28" s="252">
        <f ca="1">AVERAGEIFS(O:O,D:D,"&gt;="&amp;TODAY()-28,D:D,"&lt;="&amp;TODAY())</f>
        <v>1407.541540796813</v>
      </c>
      <c r="AI28" s="91">
        <f t="shared" si="15"/>
        <v>2.7213517358176502E-2</v>
      </c>
      <c r="AJ28" s="91"/>
      <c r="AK28" s="91"/>
      <c r="AL28" s="91"/>
    </row>
    <row r="29" spans="1:38" s="41" customFormat="1" ht="13.8" x14ac:dyDescent="0.25">
      <c r="A29" s="319" t="s">
        <v>32</v>
      </c>
      <c r="B29" s="123" t="s">
        <v>45</v>
      </c>
      <c r="C29" s="124" t="s">
        <v>36</v>
      </c>
      <c r="D29" s="279">
        <v>44985</v>
      </c>
      <c r="E29" s="41">
        <v>0.22222222222222199</v>
      </c>
      <c r="F29" s="41">
        <v>1935.2916660000001</v>
      </c>
      <c r="G29" s="41">
        <f t="shared" si="21"/>
        <v>2023</v>
      </c>
      <c r="H29" s="41">
        <f>DAY(Table1[[#This Row],[Date]])</f>
        <v>28</v>
      </c>
      <c r="I29" s="41">
        <f>MONTH(Table1[[#This Row],[Date]])</f>
        <v>2</v>
      </c>
      <c r="J29" s="41" t="str">
        <f t="shared" si="1"/>
        <v>February</v>
      </c>
      <c r="K29" s="41">
        <f>DAY(Table1[[#This Row],[Date]])</f>
        <v>28</v>
      </c>
      <c r="L29" s="41" t="str">
        <f t="shared" si="2"/>
        <v>Tuesday</v>
      </c>
      <c r="M29" s="107">
        <f>WEEKNUM(D29, 1)-WEEKNUM(DATE(Table1[[#This Row],[Year]],Table1[[#This Row],[Month]],1),1)+1</f>
        <v>5</v>
      </c>
      <c r="N29" s="41">
        <f t="shared" si="3"/>
        <v>9</v>
      </c>
      <c r="O29" s="41">
        <f>Table1[[#This Row],[ADR]]*Table1[[#This Row],[Occupancy %]]</f>
        <v>430.06481466666622</v>
      </c>
      <c r="P29" s="86">
        <f t="shared" si="6"/>
        <v>1935.2916660000001</v>
      </c>
      <c r="Q29" s="86">
        <f t="shared" si="17"/>
        <v>0.83478260869565191</v>
      </c>
      <c r="R29" s="113">
        <f>Table1[[#This Row],[Index MPI]]-Q28</f>
        <v>-7.9503105590063461E-2</v>
      </c>
      <c r="S29" s="87">
        <f>Table1[[#This Row],[Index MPI]]-Q22</f>
        <v>-0.16521739130434809</v>
      </c>
      <c r="T29" s="41">
        <f>Table1[[#This Row],[ADR]]/(P30+P31)</f>
        <v>0.49887273455046127</v>
      </c>
      <c r="U29" s="112">
        <f t="shared" si="16"/>
        <v>2.259625294123394E-3</v>
      </c>
      <c r="V29" s="92">
        <f t="shared" si="12"/>
        <v>-2.254530899077456E-3</v>
      </c>
      <c r="W29" s="41">
        <f>O29/((O105+O176)/2)</f>
        <v>0.22208424847516503</v>
      </c>
      <c r="X29" s="110">
        <f t="shared" si="18"/>
        <v>5.8835806273264957E-3</v>
      </c>
      <c r="Y29" s="92">
        <f t="shared" si="19"/>
        <v>0.22222222222222199</v>
      </c>
      <c r="Z29" s="92">
        <f>(Table1[[#This Row],[avgdailyrent]]-F28)/F28</f>
        <v>0</v>
      </c>
      <c r="AA29" s="87">
        <f t="shared" si="11"/>
        <v>2.1276595744682533E-2</v>
      </c>
      <c r="AB29" s="92">
        <f t="shared" si="20"/>
        <v>11.393518583334014</v>
      </c>
      <c r="AC29" s="87">
        <f t="shared" si="7"/>
        <v>0</v>
      </c>
      <c r="AD29" s="92">
        <f t="shared" si="13"/>
        <v>5.813235746546231E-3</v>
      </c>
      <c r="AE29" s="252">
        <f t="shared" si="14"/>
        <v>2.1276595744682533E-2</v>
      </c>
      <c r="AF29" s="87" t="e">
        <f ca="1">AVERAGEIFS(Y:Y,D:D,"&gt;="&amp;TODAY()-28,D:D,"&lt;="&amp;TODAY(),B:B,)</f>
        <v>#DIV/0!</v>
      </c>
      <c r="AG29" s="252">
        <f ca="1">AVERAGEIFS(P:P,D:D,"&gt;="&amp;TODAY()-28,D:D,"&lt;="&amp;TODAY())</f>
        <v>1844.9774476061946</v>
      </c>
      <c r="AH29" s="252">
        <f ca="1">AVERAGEIFS(O:O,D:D,"&gt;="&amp;TODAY()-28,D:D,"&lt;="&amp;TODAY())</f>
        <v>1407.541540796813</v>
      </c>
      <c r="AI29" s="91">
        <f t="shared" si="15"/>
        <v>2.7213517358176502E-2</v>
      </c>
      <c r="AJ29" s="91"/>
      <c r="AK29" s="91"/>
      <c r="AL29" s="91"/>
    </row>
    <row r="30" spans="1:38" s="41" customFormat="1" ht="13.8" x14ac:dyDescent="0.25">
      <c r="A30" s="319" t="s">
        <v>32</v>
      </c>
      <c r="B30" s="123" t="s">
        <v>45</v>
      </c>
      <c r="C30" s="124" t="s">
        <v>36</v>
      </c>
      <c r="D30" s="279">
        <v>44986</v>
      </c>
      <c r="E30" s="41">
        <v>0.26388888888888801</v>
      </c>
      <c r="F30" s="41">
        <v>1933.1052629999999</v>
      </c>
      <c r="G30" s="41">
        <f t="shared" si="21"/>
        <v>2023</v>
      </c>
      <c r="H30" s="41">
        <f>DAY(Table1[[#This Row],[Date]])</f>
        <v>1</v>
      </c>
      <c r="I30" s="41">
        <f>MONTH(Table1[[#This Row],[Date]])</f>
        <v>3</v>
      </c>
      <c r="J30" s="41" t="str">
        <f t="shared" si="1"/>
        <v>March</v>
      </c>
      <c r="K30" s="41">
        <f>DAY(Table1[[#This Row],[Date]])</f>
        <v>1</v>
      </c>
      <c r="L30" s="41" t="str">
        <f t="shared" si="2"/>
        <v>Wednesday</v>
      </c>
      <c r="M30" s="107">
        <f>WEEKNUM(D30, 1)-WEEKNUM(DATE(Table1[[#This Row],[Year]],Table1[[#This Row],[Month]],1),1)+1</f>
        <v>1</v>
      </c>
      <c r="N30" s="41">
        <f t="shared" si="3"/>
        <v>9</v>
      </c>
      <c r="O30" s="41">
        <f>Table1[[#This Row],[ADR]]*Table1[[#This Row],[Occupancy %]]</f>
        <v>510.12499995833161</v>
      </c>
      <c r="P30" s="86">
        <f t="shared" si="6"/>
        <v>1933.1052629999999</v>
      </c>
      <c r="Q30" s="86">
        <f t="shared" si="17"/>
        <v>0.98275862068965014</v>
      </c>
      <c r="R30" s="113">
        <f>Table1[[#This Row],[Index MPI]]-Q29</f>
        <v>0.14797601199399824</v>
      </c>
      <c r="S30" s="87">
        <f>Table1[[#This Row],[Index MPI]]-Q23</f>
        <v>-1.7241379310349858E-2</v>
      </c>
      <c r="T30" s="41">
        <f>Table1[[#This Row],[ADR]]/(P31+P32)</f>
        <v>0.49662966002974818</v>
      </c>
      <c r="U30" s="112">
        <f t="shared" si="16"/>
        <v>7.8011144539470974E-3</v>
      </c>
      <c r="V30" s="92">
        <f t="shared" si="12"/>
        <v>-6.7406799405036466E-3</v>
      </c>
      <c r="W30" s="41">
        <f>O30/((O106+O177)/2)</f>
        <v>0.26342710070794523</v>
      </c>
      <c r="X30" s="110">
        <f t="shared" si="18"/>
        <v>4.7226432860106693E-2</v>
      </c>
      <c r="Y30" s="92">
        <f t="shared" si="19"/>
        <v>0.26388888888888801</v>
      </c>
      <c r="Z30" s="92">
        <f>(Table1[[#This Row],[avgdailyrent]]-F29)/F29</f>
        <v>-1.1297537412121295E-3</v>
      </c>
      <c r="AA30" s="87">
        <f t="shared" si="11"/>
        <v>0.21276595744680774</v>
      </c>
      <c r="AB30" s="92">
        <f t="shared" si="20"/>
        <v>91.453703874999405</v>
      </c>
      <c r="AC30" s="87">
        <f t="shared" si="7"/>
        <v>0.1861584174323079</v>
      </c>
      <c r="AD30" s="92">
        <f t="shared" si="13"/>
        <v>4.6769144805008933E-3</v>
      </c>
      <c r="AE30" s="252">
        <f t="shared" si="14"/>
        <v>0.21276595744680774</v>
      </c>
      <c r="AF30" s="87" t="e">
        <f ca="1">AVERAGEIFS(Y:Y,D:D,"&gt;="&amp;TODAY()-28,D:D,"&lt;="&amp;TODAY(),B:B,)</f>
        <v>#DIV/0!</v>
      </c>
      <c r="AG30" s="252">
        <f ca="1">AVERAGEIFS(P:P,D:D,"&gt;="&amp;TODAY()-28,D:D,"&lt;="&amp;TODAY())</f>
        <v>1844.9774476061946</v>
      </c>
      <c r="AH30" s="252">
        <f ca="1">AVERAGEIFS(O:O,D:D,"&gt;="&amp;TODAY()-28,D:D,"&lt;="&amp;TODAY())</f>
        <v>1407.541540796813</v>
      </c>
      <c r="AI30" s="91">
        <f t="shared" si="15"/>
        <v>0.21843796011464919</v>
      </c>
      <c r="AJ30" s="91"/>
      <c r="AK30" s="91"/>
      <c r="AL30" s="91"/>
    </row>
    <row r="31" spans="1:38" s="41" customFormat="1" ht="13.8" x14ac:dyDescent="0.25">
      <c r="A31" s="319" t="s">
        <v>32</v>
      </c>
      <c r="B31" s="123" t="s">
        <v>45</v>
      </c>
      <c r="C31" s="124" t="s">
        <v>36</v>
      </c>
      <c r="D31" s="279">
        <v>44987</v>
      </c>
      <c r="E31" s="41">
        <v>0.26851851851851899</v>
      </c>
      <c r="F31" s="41">
        <v>1946.2241369999999</v>
      </c>
      <c r="G31" s="41">
        <f t="shared" si="21"/>
        <v>2023</v>
      </c>
      <c r="H31" s="41">
        <f>DAY(Table1[[#This Row],[Date]])</f>
        <v>2</v>
      </c>
      <c r="I31" s="41">
        <f>MONTH(Table1[[#This Row],[Date]])</f>
        <v>3</v>
      </c>
      <c r="J31" s="41" t="str">
        <f t="shared" si="1"/>
        <v>March</v>
      </c>
      <c r="K31" s="41">
        <f>DAY(Table1[[#This Row],[Date]])</f>
        <v>2</v>
      </c>
      <c r="L31" s="41" t="str">
        <f t="shared" si="2"/>
        <v>Thursday</v>
      </c>
      <c r="M31" s="107">
        <f>WEEKNUM(D31, 1)-WEEKNUM(DATE(Table1[[#This Row],[Year]],Table1[[#This Row],[Month]],1),1)+1</f>
        <v>1</v>
      </c>
      <c r="N31" s="41">
        <f t="shared" si="3"/>
        <v>9</v>
      </c>
      <c r="O31" s="41">
        <f>Table1[[#This Row],[ADR]]*Table1[[#This Row],[Occupancy %]]</f>
        <v>522.59722197222311</v>
      </c>
      <c r="P31" s="86">
        <f t="shared" si="6"/>
        <v>1946.2241369999999</v>
      </c>
      <c r="Q31" s="86">
        <f t="shared" si="17"/>
        <v>1</v>
      </c>
      <c r="R31" s="113">
        <f>Table1[[#This Row],[Index MPI]]-Q30</f>
        <v>1.7241379310349858E-2</v>
      </c>
      <c r="S31" s="87">
        <f>Table1[[#This Row],[Index MPI]]-Q24</f>
        <v>0</v>
      </c>
      <c r="T31" s="41">
        <f>Table1[[#This Row],[ADR]]/(P32+P33)</f>
        <v>0.5</v>
      </c>
      <c r="U31" s="112">
        <f t="shared" si="16"/>
        <v>2.0177329670212352E-3</v>
      </c>
      <c r="V31" s="92">
        <f t="shared" si="12"/>
        <v>0</v>
      </c>
      <c r="W31" s="41">
        <f>O31/((O107+O178)/2)</f>
        <v>0.26986772072220372</v>
      </c>
      <c r="X31" s="110">
        <f t="shared" si="18"/>
        <v>4.7783472247038689E-2</v>
      </c>
      <c r="Y31" s="92">
        <f t="shared" si="19"/>
        <v>0.26851851851851899</v>
      </c>
      <c r="Z31" s="92">
        <f>(Table1[[#This Row],[avgdailyrent]]-F30)/F30</f>
        <v>6.786425059771826E-3</v>
      </c>
      <c r="AA31" s="87">
        <f t="shared" si="11"/>
        <v>0.20833333333333673</v>
      </c>
      <c r="AB31" s="92">
        <f t="shared" si="20"/>
        <v>92.532407305556887</v>
      </c>
      <c r="AC31" s="87">
        <f t="shared" si="7"/>
        <v>2.4449344797667749E-2</v>
      </c>
      <c r="AD31" s="92">
        <f t="shared" si="13"/>
        <v>1.14950790699056E-2</v>
      </c>
      <c r="AE31" s="252">
        <f t="shared" si="14"/>
        <v>0.23404255319149486</v>
      </c>
      <c r="AF31" s="87" t="e">
        <f ca="1">AVERAGEIFS(Y:Y,D:D,"&gt;="&amp;TODAY()-28,D:D,"&lt;="&amp;TODAY(),B:B,)</f>
        <v>#DIV/0!</v>
      </c>
      <c r="AG31" s="252">
        <f ca="1">AVERAGEIFS(P:P,D:D,"&gt;="&amp;TODAY()-28,D:D,"&lt;="&amp;TODAY())</f>
        <v>1844.9774476061946</v>
      </c>
      <c r="AH31" s="252">
        <f ca="1">AVERAGEIFS(O:O,D:D,"&gt;="&amp;TODAY()-28,D:D,"&lt;="&amp;TODAY())</f>
        <v>1407.541540796813</v>
      </c>
      <c r="AI31" s="91">
        <f t="shared" si="15"/>
        <v>0.24822796991605919</v>
      </c>
      <c r="AJ31" s="91"/>
      <c r="AK31" s="91"/>
      <c r="AL31" s="91"/>
    </row>
    <row r="32" spans="1:38" s="41" customFormat="1" ht="13.8" x14ac:dyDescent="0.25">
      <c r="A32" s="319" t="s">
        <v>32</v>
      </c>
      <c r="B32" s="123" t="s">
        <v>45</v>
      </c>
      <c r="C32" s="124" t="s">
        <v>36</v>
      </c>
      <c r="D32" s="279">
        <v>44988</v>
      </c>
      <c r="E32" s="41">
        <v>0.26851851851851899</v>
      </c>
      <c r="F32" s="41">
        <v>1946.2241369999999</v>
      </c>
      <c r="G32" s="41">
        <f t="shared" si="21"/>
        <v>2023</v>
      </c>
      <c r="H32" s="41">
        <f>DAY(Table1[[#This Row],[Date]])</f>
        <v>3</v>
      </c>
      <c r="I32" s="41">
        <f>MONTH(Table1[[#This Row],[Date]])</f>
        <v>3</v>
      </c>
      <c r="J32" s="41" t="str">
        <f t="shared" si="1"/>
        <v>March</v>
      </c>
      <c r="K32" s="41">
        <f>DAY(Table1[[#This Row],[Date]])</f>
        <v>3</v>
      </c>
      <c r="L32" s="41" t="str">
        <f t="shared" si="2"/>
        <v>Friday</v>
      </c>
      <c r="M32" s="107">
        <f>WEEKNUM(D32, 1)-WEEKNUM(DATE(Table1[[#This Row],[Year]],Table1[[#This Row],[Month]],1),1)+1</f>
        <v>1</v>
      </c>
      <c r="N32" s="41">
        <f t="shared" si="3"/>
        <v>9</v>
      </c>
      <c r="O32" s="41">
        <f>Table1[[#This Row],[ADR]]*Table1[[#This Row],[Occupancy %]]</f>
        <v>522.59722197222311</v>
      </c>
      <c r="P32" s="86">
        <f t="shared" si="6"/>
        <v>1946.2241369999999</v>
      </c>
      <c r="Q32" s="86">
        <f t="shared" si="17"/>
        <v>1</v>
      </c>
      <c r="R32" s="113">
        <f>Table1[[#This Row],[Index MPI]]-Q31</f>
        <v>0</v>
      </c>
      <c r="S32" s="87">
        <f>Table1[[#This Row],[Index MPI]]-Q25</f>
        <v>0</v>
      </c>
      <c r="T32" s="41">
        <f>Table1[[#This Row],[ADR]]/(P33+P34)</f>
        <v>0.5</v>
      </c>
      <c r="U32" s="112">
        <f t="shared" si="16"/>
        <v>0</v>
      </c>
      <c r="V32" s="92">
        <f t="shared" si="12"/>
        <v>0</v>
      </c>
      <c r="W32" s="41">
        <f>O32/((O108+O179)/2)</f>
        <v>0.26986772072220372</v>
      </c>
      <c r="X32" s="110">
        <f t="shared" si="18"/>
        <v>4.7783472247038689E-2</v>
      </c>
      <c r="Y32" s="92">
        <f t="shared" si="19"/>
        <v>0.26851851851851899</v>
      </c>
      <c r="Z32" s="92">
        <f>(Table1[[#This Row],[avgdailyrent]]-F31)/F31</f>
        <v>0</v>
      </c>
      <c r="AA32" s="87">
        <f t="shared" si="11"/>
        <v>0.20833333333333673</v>
      </c>
      <c r="AB32" s="92">
        <f t="shared" si="20"/>
        <v>92.532407305556887</v>
      </c>
      <c r="AC32" s="87">
        <f t="shared" si="7"/>
        <v>0</v>
      </c>
      <c r="AD32" s="92">
        <f t="shared" si="13"/>
        <v>1.14950790699056E-2</v>
      </c>
      <c r="AE32" s="252">
        <f t="shared" si="14"/>
        <v>0.23404255319149486</v>
      </c>
      <c r="AF32" s="87" t="e">
        <f ca="1">AVERAGEIFS(Y:Y,D:D,"&gt;="&amp;TODAY()-28,D:D,"&lt;="&amp;TODAY(),B:B,)</f>
        <v>#DIV/0!</v>
      </c>
      <c r="AG32" s="252">
        <f ca="1">AVERAGEIFS(P:P,D:D,"&gt;="&amp;TODAY()-28,D:D,"&lt;="&amp;TODAY())</f>
        <v>1844.9774476061946</v>
      </c>
      <c r="AH32" s="252">
        <f ca="1">AVERAGEIFS(O:O,D:D,"&gt;="&amp;TODAY()-28,D:D,"&lt;="&amp;TODAY())</f>
        <v>1407.541540796813</v>
      </c>
      <c r="AI32" s="91">
        <f t="shared" si="15"/>
        <v>0.24822796991605919</v>
      </c>
      <c r="AJ32" s="91"/>
      <c r="AK32" s="91"/>
      <c r="AL32" s="91"/>
    </row>
    <row r="33" spans="1:38" s="41" customFormat="1" ht="13.8" x14ac:dyDescent="0.25">
      <c r="A33" s="319" t="s">
        <v>32</v>
      </c>
      <c r="B33" s="123" t="s">
        <v>45</v>
      </c>
      <c r="C33" s="124" t="s">
        <v>36</v>
      </c>
      <c r="D33" s="279">
        <v>44989</v>
      </c>
      <c r="E33" s="41">
        <v>0.26851851851851899</v>
      </c>
      <c r="F33" s="41">
        <v>1946.2241369999999</v>
      </c>
      <c r="G33" s="41">
        <f t="shared" si="21"/>
        <v>2023</v>
      </c>
      <c r="H33" s="41">
        <f>DAY(Table1[[#This Row],[Date]])</f>
        <v>4</v>
      </c>
      <c r="I33" s="41">
        <f>MONTH(Table1[[#This Row],[Date]])</f>
        <v>3</v>
      </c>
      <c r="J33" s="41" t="str">
        <f t="shared" si="1"/>
        <v>March</v>
      </c>
      <c r="K33" s="41">
        <f>DAY(Table1[[#This Row],[Date]])</f>
        <v>4</v>
      </c>
      <c r="L33" s="41" t="str">
        <f t="shared" si="2"/>
        <v>Saturday</v>
      </c>
      <c r="M33" s="107">
        <f>WEEKNUM(D33, 1)-WEEKNUM(DATE(Table1[[#This Row],[Year]],Table1[[#This Row],[Month]],1),1)+1</f>
        <v>1</v>
      </c>
      <c r="N33" s="41">
        <f t="shared" si="3"/>
        <v>9</v>
      </c>
      <c r="O33" s="41">
        <f>Table1[[#This Row],[ADR]]*Table1[[#This Row],[Occupancy %]]</f>
        <v>522.59722197222311</v>
      </c>
      <c r="P33" s="86">
        <f t="shared" si="6"/>
        <v>1946.2241369999999</v>
      </c>
      <c r="Q33" s="86">
        <f t="shared" si="17"/>
        <v>0.99145299145299448</v>
      </c>
      <c r="R33" s="113">
        <f>Table1[[#This Row],[Index MPI]]-Q32</f>
        <v>-8.547008547005519E-3</v>
      </c>
      <c r="S33" s="87">
        <f>Table1[[#This Row],[Index MPI]]-Q26</f>
        <v>1.979307242468975E-3</v>
      </c>
      <c r="T33" s="41">
        <f>Table1[[#This Row],[ADR]]/(P34+P35)</f>
        <v>0.50050392484886508</v>
      </c>
      <c r="U33" s="112">
        <f t="shared" si="16"/>
        <v>-1.0068349594206402E-3</v>
      </c>
      <c r="V33" s="92">
        <f t="shared" si="12"/>
        <v>3.9173970049482974E-3</v>
      </c>
      <c r="W33" s="41">
        <f>O33/((O109+O180)/2)</f>
        <v>0.26986772072220372</v>
      </c>
      <c r="X33" s="110">
        <f t="shared" si="18"/>
        <v>6.4406200142584913E-3</v>
      </c>
      <c r="Y33" s="92">
        <f t="shared" si="19"/>
        <v>0.26851851851851899</v>
      </c>
      <c r="Z33" s="92">
        <f>(Table1[[#This Row],[avgdailyrent]]-F32)/F32</f>
        <v>0</v>
      </c>
      <c r="AA33" s="87">
        <f t="shared" si="11"/>
        <v>1.7543859649127993E-2</v>
      </c>
      <c r="AB33" s="92">
        <f t="shared" si="20"/>
        <v>12.472222013891496</v>
      </c>
      <c r="AC33" s="87">
        <f t="shared" si="7"/>
        <v>0</v>
      </c>
      <c r="AD33" s="92">
        <f t="shared" si="13"/>
        <v>1.14950790699056E-2</v>
      </c>
      <c r="AE33" s="252">
        <f t="shared" si="14"/>
        <v>0.23404255319149486</v>
      </c>
      <c r="AF33" s="87" t="e">
        <f ca="1">AVERAGEIFS(Y:Y,D:D,"&gt;="&amp;TODAY()-28,D:D,"&lt;="&amp;TODAY(),B:B,)</f>
        <v>#DIV/0!</v>
      </c>
      <c r="AG33" s="252">
        <f ca="1">AVERAGEIFS(P:P,D:D,"&gt;="&amp;TODAY()-28,D:D,"&lt;="&amp;TODAY())</f>
        <v>1844.9774476061946</v>
      </c>
      <c r="AH33" s="252">
        <f ca="1">AVERAGEIFS(O:O,D:D,"&gt;="&amp;TODAY()-28,D:D,"&lt;="&amp;TODAY())</f>
        <v>1407.541540796813</v>
      </c>
      <c r="AI33" s="91">
        <f t="shared" si="15"/>
        <v>0.24822796991605919</v>
      </c>
      <c r="AJ33" s="91"/>
      <c r="AK33" s="91"/>
      <c r="AL33" s="91"/>
    </row>
    <row r="34" spans="1:38" s="41" customFormat="1" ht="13.8" x14ac:dyDescent="0.25">
      <c r="A34" s="319" t="s">
        <v>32</v>
      </c>
      <c r="B34" s="123" t="s">
        <v>45</v>
      </c>
      <c r="C34" s="124" t="s">
        <v>36</v>
      </c>
      <c r="D34" s="279">
        <v>44990</v>
      </c>
      <c r="E34" s="41">
        <v>0.26851851851851899</v>
      </c>
      <c r="F34" s="41">
        <v>1946.2241369999999</v>
      </c>
      <c r="G34" s="41">
        <f t="shared" si="21"/>
        <v>2023</v>
      </c>
      <c r="H34" s="41">
        <f>DAY(Table1[[#This Row],[Date]])</f>
        <v>5</v>
      </c>
      <c r="I34" s="41">
        <f>MONTH(Table1[[#This Row],[Date]])</f>
        <v>3</v>
      </c>
      <c r="J34" s="41" t="str">
        <f t="shared" si="1"/>
        <v>March</v>
      </c>
      <c r="K34" s="41">
        <f>DAY(Table1[[#This Row],[Date]])</f>
        <v>5</v>
      </c>
      <c r="L34" s="41" t="str">
        <f t="shared" si="2"/>
        <v>Sunday</v>
      </c>
      <c r="M34" s="107">
        <f>WEEKNUM(D34, 1)-WEEKNUM(DATE(Table1[[#This Row],[Year]],Table1[[#This Row],[Month]],1),1)+1</f>
        <v>2</v>
      </c>
      <c r="N34" s="41">
        <f t="shared" si="3"/>
        <v>10</v>
      </c>
      <c r="O34" s="41">
        <f>Table1[[#This Row],[ADR]]*Table1[[#This Row],[Occupancy %]]</f>
        <v>522.59722197222311</v>
      </c>
      <c r="P34" s="86">
        <f t="shared" si="6"/>
        <v>1946.2241369999999</v>
      </c>
      <c r="Q34" s="86">
        <f t="shared" si="17"/>
        <v>0.98305084745763305</v>
      </c>
      <c r="R34" s="113">
        <f>Table1[[#This Row],[Index MPI]]-Q33</f>
        <v>-8.402143995361433E-3</v>
      </c>
      <c r="S34" s="87">
        <f>Table1[[#This Row],[Index MPI]]-Q27</f>
        <v>3.8841807909679726E-3</v>
      </c>
      <c r="T34" s="41">
        <f>Table1[[#This Row],[ADR]]/(P35+P36)</f>
        <v>0.50100886648351062</v>
      </c>
      <c r="U34" s="112">
        <f t="shared" si="16"/>
        <v>-2.01366991884129E-3</v>
      </c>
      <c r="V34" s="92">
        <f t="shared" si="12"/>
        <v>7.8426982709783183E-3</v>
      </c>
      <c r="W34" s="41">
        <f>O34/((O110+O181)/2)</f>
        <v>0.26986772072220372</v>
      </c>
      <c r="X34" s="110">
        <f t="shared" si="18"/>
        <v>0</v>
      </c>
      <c r="Y34" s="92">
        <f t="shared" si="19"/>
        <v>0.26851851851851899</v>
      </c>
      <c r="Z34" s="92">
        <f>(Table1[[#This Row],[avgdailyrent]]-F33)/F33</f>
        <v>0</v>
      </c>
      <c r="AA34" s="87">
        <f t="shared" si="11"/>
        <v>0</v>
      </c>
      <c r="AB34" s="92">
        <f t="shared" si="20"/>
        <v>0</v>
      </c>
      <c r="AC34" s="87">
        <f t="shared" si="7"/>
        <v>0</v>
      </c>
      <c r="AD34" s="92">
        <f t="shared" si="13"/>
        <v>1.14950790699056E-2</v>
      </c>
      <c r="AE34" s="252">
        <f t="shared" si="14"/>
        <v>0.23404255319149486</v>
      </c>
      <c r="AF34" s="87" t="e">
        <f ca="1">AVERAGEIFS(Y:Y,D:D,"&gt;="&amp;TODAY()-28,D:D,"&lt;="&amp;TODAY(),B:B,)</f>
        <v>#DIV/0!</v>
      </c>
      <c r="AG34" s="252">
        <f ca="1">AVERAGEIFS(P:P,D:D,"&gt;="&amp;TODAY()-28,D:D,"&lt;="&amp;TODAY())</f>
        <v>1844.9774476061946</v>
      </c>
      <c r="AH34" s="252">
        <f ca="1">AVERAGEIFS(O:O,D:D,"&gt;="&amp;TODAY()-28,D:D,"&lt;="&amp;TODAY())</f>
        <v>1407.541540796813</v>
      </c>
      <c r="AI34" s="91">
        <f t="shared" si="15"/>
        <v>0.24822796991605919</v>
      </c>
      <c r="AJ34" s="91"/>
      <c r="AK34" s="91"/>
      <c r="AL34" s="91"/>
    </row>
    <row r="35" spans="1:38" s="41" customFormat="1" ht="13.8" x14ac:dyDescent="0.25">
      <c r="A35" s="319" t="s">
        <v>32</v>
      </c>
      <c r="B35" s="123" t="s">
        <v>45</v>
      </c>
      <c r="C35" s="124" t="s">
        <v>36</v>
      </c>
      <c r="D35" s="279">
        <v>44991</v>
      </c>
      <c r="E35" s="41">
        <v>0.27314814814814697</v>
      </c>
      <c r="F35" s="41">
        <v>1942.3050840000001</v>
      </c>
      <c r="G35" s="41">
        <f t="shared" si="21"/>
        <v>2023</v>
      </c>
      <c r="H35" s="41">
        <f>DAY(Table1[[#This Row],[Date]])</f>
        <v>6</v>
      </c>
      <c r="I35" s="41">
        <f>MONTH(Table1[[#This Row],[Date]])</f>
        <v>3</v>
      </c>
      <c r="J35" s="41" t="str">
        <f t="shared" si="1"/>
        <v>March</v>
      </c>
      <c r="K35" s="41">
        <f>DAY(Table1[[#This Row],[Date]])</f>
        <v>6</v>
      </c>
      <c r="L35" s="41" t="str">
        <f t="shared" si="2"/>
        <v>Monday</v>
      </c>
      <c r="M35" s="107">
        <f>WEEKNUM(D35, 1)-WEEKNUM(DATE(Table1[[#This Row],[Year]],Table1[[#This Row],[Month]],1),1)+1</f>
        <v>2</v>
      </c>
      <c r="N35" s="41">
        <f t="shared" si="3"/>
        <v>10</v>
      </c>
      <c r="O35" s="41">
        <f>Table1[[#This Row],[ADR]]*Table1[[#This Row],[Occupancy %]]</f>
        <v>530.53703683333106</v>
      </c>
      <c r="P35" s="86">
        <f t="shared" si="6"/>
        <v>1942.3050840000001</v>
      </c>
      <c r="Q35" s="86">
        <f t="shared" si="17"/>
        <v>1</v>
      </c>
      <c r="R35" s="113">
        <f>Table1[[#This Row],[Index MPI]]-Q34</f>
        <v>1.6949152542366952E-2</v>
      </c>
      <c r="S35" s="87">
        <f>Table1[[#This Row],[Index MPI]]-Q28</f>
        <v>8.5714285714284633E-2</v>
      </c>
      <c r="T35" s="41">
        <f>Table1[[#This Row],[ADR]]/(P36+P37)</f>
        <v>0.5</v>
      </c>
      <c r="U35" s="112">
        <f t="shared" si="16"/>
        <v>0</v>
      </c>
      <c r="V35" s="92">
        <f t="shared" si="12"/>
        <v>-5.6487687060609575E-4</v>
      </c>
      <c r="W35" s="41">
        <f>O35/((O111+O182)/2)</f>
        <v>0.27396781855938157</v>
      </c>
      <c r="X35" s="110">
        <f t="shared" si="18"/>
        <v>4.1000978371778518E-3</v>
      </c>
      <c r="Y35" s="92">
        <f t="shared" si="19"/>
        <v>0.27314814814814697</v>
      </c>
      <c r="Z35" s="92">
        <f>(Table1[[#This Row],[avgdailyrent]]-F34)/F34</f>
        <v>-2.0136699188413412E-3</v>
      </c>
      <c r="AA35" s="87">
        <f t="shared" si="11"/>
        <v>1.7241379310338673E-2</v>
      </c>
      <c r="AB35" s="92">
        <f t="shared" si="20"/>
        <v>7.9398148611079478</v>
      </c>
      <c r="AC35" s="87">
        <f t="shared" si="7"/>
        <v>1.5192990944620753E-2</v>
      </c>
      <c r="AD35" s="92">
        <f t="shared" si="13"/>
        <v>3.6239591805279862E-3</v>
      </c>
      <c r="AE35" s="252">
        <f t="shared" si="14"/>
        <v>0.22916666666666269</v>
      </c>
      <c r="AF35" s="87" t="e">
        <f ca="1">AVERAGEIFS(Y:Y,D:D,"&gt;="&amp;TODAY()-28,D:D,"&lt;="&amp;TODAY(),B:B,)</f>
        <v>#DIV/0!</v>
      </c>
      <c r="AG35" s="252">
        <f ca="1">AVERAGEIFS(P:P,D:D,"&gt;="&amp;TODAY()-28,D:D,"&lt;="&amp;TODAY())</f>
        <v>1844.9774476061946</v>
      </c>
      <c r="AH35" s="252">
        <f ca="1">AVERAGEIFS(O:O,D:D,"&gt;="&amp;TODAY()-28,D:D,"&lt;="&amp;TODAY())</f>
        <v>1407.541540796813</v>
      </c>
      <c r="AI35" s="91">
        <f t="shared" si="15"/>
        <v>0.23362111649272829</v>
      </c>
      <c r="AJ35" s="91"/>
      <c r="AK35" s="91"/>
      <c r="AL35" s="91"/>
    </row>
    <row r="36" spans="1:38" s="41" customFormat="1" ht="13.8" x14ac:dyDescent="0.25">
      <c r="A36" s="319" t="s">
        <v>32</v>
      </c>
      <c r="B36" s="123" t="s">
        <v>45</v>
      </c>
      <c r="C36" s="124" t="s">
        <v>36</v>
      </c>
      <c r="D36" s="279">
        <v>44992</v>
      </c>
      <c r="E36" s="41">
        <v>0.27314814814814697</v>
      </c>
      <c r="F36" s="41">
        <v>1942.3050840000001</v>
      </c>
      <c r="G36" s="41">
        <f t="shared" si="21"/>
        <v>2023</v>
      </c>
      <c r="H36" s="41">
        <f>DAY(Table1[[#This Row],[Date]])</f>
        <v>7</v>
      </c>
      <c r="I36" s="41">
        <f>MONTH(Table1[[#This Row],[Date]])</f>
        <v>3</v>
      </c>
      <c r="J36" s="41" t="str">
        <f t="shared" si="1"/>
        <v>March</v>
      </c>
      <c r="K36" s="41">
        <f>DAY(Table1[[#This Row],[Date]])</f>
        <v>7</v>
      </c>
      <c r="L36" s="41" t="str">
        <f t="shared" si="2"/>
        <v>Tuesday</v>
      </c>
      <c r="M36" s="107">
        <f>WEEKNUM(D36, 1)-WEEKNUM(DATE(Table1[[#This Row],[Year]],Table1[[#This Row],[Month]],1),1)+1</f>
        <v>2</v>
      </c>
      <c r="N36" s="41">
        <f t="shared" si="3"/>
        <v>10</v>
      </c>
      <c r="O36" s="41">
        <f>Table1[[#This Row],[ADR]]*Table1[[#This Row],[Occupancy %]]</f>
        <v>530.53703683333106</v>
      </c>
      <c r="P36" s="86">
        <f t="shared" si="6"/>
        <v>1942.3050840000001</v>
      </c>
      <c r="Q36" s="86">
        <f t="shared" si="17"/>
        <v>1</v>
      </c>
      <c r="R36" s="113">
        <f>Table1[[#This Row],[Index MPI]]-Q35</f>
        <v>0</v>
      </c>
      <c r="S36" s="87">
        <f>Table1[[#This Row],[Index MPI]]-Q29</f>
        <v>0.16521739130434809</v>
      </c>
      <c r="T36" s="41">
        <f>Table1[[#This Row],[ADR]]/(P37+P38)</f>
        <v>0.5</v>
      </c>
      <c r="U36" s="112">
        <f t="shared" si="16"/>
        <v>0</v>
      </c>
      <c r="V36" s="92">
        <f t="shared" si="12"/>
        <v>2.259625294123394E-3</v>
      </c>
      <c r="W36" s="41">
        <f>O36/((O112+O183)/2)</f>
        <v>0.27396781855938157</v>
      </c>
      <c r="X36" s="110">
        <f t="shared" si="18"/>
        <v>4.1000978371778518E-3</v>
      </c>
      <c r="Y36" s="92">
        <f t="shared" si="19"/>
        <v>0.27314814814814697</v>
      </c>
      <c r="Z36" s="92">
        <f>(Table1[[#This Row],[avgdailyrent]]-F35)/F35</f>
        <v>0</v>
      </c>
      <c r="AA36" s="87">
        <f t="shared" si="11"/>
        <v>1.7241379310338673E-2</v>
      </c>
      <c r="AB36" s="92">
        <f t="shared" si="20"/>
        <v>7.9398148611079478</v>
      </c>
      <c r="AC36" s="87">
        <f t="shared" si="7"/>
        <v>0</v>
      </c>
      <c r="AD36" s="92">
        <f t="shared" si="13"/>
        <v>3.6239591805279862E-3</v>
      </c>
      <c r="AE36" s="252">
        <f t="shared" si="14"/>
        <v>0.22916666666666269</v>
      </c>
      <c r="AF36" s="87" t="e">
        <f ca="1">AVERAGEIFS(Y:Y,D:D,"&gt;="&amp;TODAY()-28,D:D,"&lt;="&amp;TODAY(),B:B,)</f>
        <v>#DIV/0!</v>
      </c>
      <c r="AG36" s="252">
        <f ca="1">AVERAGEIFS(P:P,D:D,"&gt;="&amp;TODAY()-28,D:D,"&lt;="&amp;TODAY())</f>
        <v>1844.9774476061946</v>
      </c>
      <c r="AH36" s="252">
        <f ca="1">AVERAGEIFS(O:O,D:D,"&gt;="&amp;TODAY()-28,D:D,"&lt;="&amp;TODAY())</f>
        <v>1407.541540796813</v>
      </c>
      <c r="AI36" s="91">
        <f t="shared" si="15"/>
        <v>0.23362111649272829</v>
      </c>
      <c r="AJ36" s="91"/>
      <c r="AK36" s="91"/>
      <c r="AL36" s="91"/>
    </row>
    <row r="37" spans="1:38" s="41" customFormat="1" ht="13.8" x14ac:dyDescent="0.25">
      <c r="A37" s="319" t="s">
        <v>32</v>
      </c>
      <c r="B37" s="123" t="s">
        <v>45</v>
      </c>
      <c r="C37" s="124" t="s">
        <v>36</v>
      </c>
      <c r="D37" s="279">
        <v>44993</v>
      </c>
      <c r="E37" s="41">
        <v>0.27314814814814697</v>
      </c>
      <c r="F37" s="41">
        <v>1942.3050840000001</v>
      </c>
      <c r="G37" s="41">
        <f t="shared" si="21"/>
        <v>2023</v>
      </c>
      <c r="H37" s="41">
        <f>DAY(Table1[[#This Row],[Date]])</f>
        <v>8</v>
      </c>
      <c r="I37" s="41">
        <f>MONTH(Table1[[#This Row],[Date]])</f>
        <v>3</v>
      </c>
      <c r="J37" s="41" t="str">
        <f t="shared" si="1"/>
        <v>March</v>
      </c>
      <c r="K37" s="41">
        <f>DAY(Table1[[#This Row],[Date]])</f>
        <v>8</v>
      </c>
      <c r="L37" s="41" t="str">
        <f t="shared" si="2"/>
        <v>Wednesday</v>
      </c>
      <c r="M37" s="107">
        <f>WEEKNUM(D37, 1)-WEEKNUM(DATE(Table1[[#This Row],[Year]],Table1[[#This Row],[Month]],1),1)+1</f>
        <v>2</v>
      </c>
      <c r="N37" s="41">
        <f t="shared" si="3"/>
        <v>10</v>
      </c>
      <c r="O37" s="41">
        <f>Table1[[#This Row],[ADR]]*Table1[[#This Row],[Occupancy %]]</f>
        <v>530.53703683333106</v>
      </c>
      <c r="P37" s="86">
        <f t="shared" si="6"/>
        <v>1942.3050840000001</v>
      </c>
      <c r="Q37" s="86">
        <f t="shared" si="17"/>
        <v>1</v>
      </c>
      <c r="R37" s="113">
        <f>Table1[[#This Row],[Index MPI]]-Q36</f>
        <v>0</v>
      </c>
      <c r="S37" s="87">
        <f>Table1[[#This Row],[Index MPI]]-Q30</f>
        <v>1.7241379310349858E-2</v>
      </c>
      <c r="T37" s="41">
        <f>Table1[[#This Row],[ADR]]/(P38+P39)</f>
        <v>0.5</v>
      </c>
      <c r="U37" s="112">
        <f t="shared" si="16"/>
        <v>1.4576837631814499E-3</v>
      </c>
      <c r="V37" s="92">
        <f t="shared" si="12"/>
        <v>6.7864250597717817E-3</v>
      </c>
      <c r="W37" s="41">
        <f>O37/((O113+O184)/2)</f>
        <v>0.27396781855938157</v>
      </c>
      <c r="X37" s="110">
        <f t="shared" si="18"/>
        <v>4.1000978371778518E-3</v>
      </c>
      <c r="Y37" s="92">
        <f t="shared" si="19"/>
        <v>0.27314814814814697</v>
      </c>
      <c r="Z37" s="92">
        <f>(Table1[[#This Row],[avgdailyrent]]-F36)/F36</f>
        <v>0</v>
      </c>
      <c r="AA37" s="87">
        <f t="shared" si="11"/>
        <v>1.7241379310338673E-2</v>
      </c>
      <c r="AB37" s="92">
        <f t="shared" si="20"/>
        <v>7.9398148611079478</v>
      </c>
      <c r="AC37" s="87">
        <f t="shared" si="7"/>
        <v>0</v>
      </c>
      <c r="AD37" s="92">
        <f t="shared" si="13"/>
        <v>4.7590895209311508E-3</v>
      </c>
      <c r="AE37" s="252">
        <f t="shared" si="14"/>
        <v>3.5087719298244627E-2</v>
      </c>
      <c r="AF37" s="87" t="e">
        <f ca="1">AVERAGEIFS(Y:Y,D:D,"&gt;="&amp;TODAY()-28,D:D,"&lt;="&amp;TODAY(),B:B,)</f>
        <v>#DIV/0!</v>
      </c>
      <c r="AG37" s="252">
        <f ca="1">AVERAGEIFS(P:P,D:D,"&gt;="&amp;TODAY()-28,D:D,"&lt;="&amp;TODAY())</f>
        <v>1844.9774476061946</v>
      </c>
      <c r="AH37" s="252">
        <f ca="1">AVERAGEIFS(O:O,D:D,"&gt;="&amp;TODAY()-28,D:D,"&lt;="&amp;TODAY())</f>
        <v>1407.541540796813</v>
      </c>
      <c r="AI37" s="91">
        <f t="shared" si="15"/>
        <v>4.0013794416401384E-2</v>
      </c>
      <c r="AJ37" s="91"/>
      <c r="AK37" s="91"/>
      <c r="AL37" s="91"/>
    </row>
    <row r="38" spans="1:38" ht="13.8" x14ac:dyDescent="0.25">
      <c r="A38" s="122" t="s">
        <v>32</v>
      </c>
      <c r="B38" s="123" t="s">
        <v>45</v>
      </c>
      <c r="C38" s="124" t="s">
        <v>36</v>
      </c>
      <c r="D38" s="279">
        <v>44994</v>
      </c>
      <c r="E38" s="41">
        <v>0.27314814814814697</v>
      </c>
      <c r="F38" s="41">
        <v>1942.3050840000001</v>
      </c>
      <c r="G38" s="41">
        <f t="shared" si="21"/>
        <v>2023</v>
      </c>
      <c r="H38" s="41">
        <f>DAY(Table1[[#This Row],[Date]])</f>
        <v>9</v>
      </c>
      <c r="I38" s="41">
        <f>MONTH(Table1[[#This Row],[Date]])</f>
        <v>3</v>
      </c>
      <c r="J38" s="41" t="str">
        <f t="shared" si="1"/>
        <v>March</v>
      </c>
      <c r="K38" s="41">
        <f>DAY(Table1[[#This Row],[Date]])</f>
        <v>9</v>
      </c>
      <c r="L38" s="41" t="str">
        <f t="shared" si="2"/>
        <v>Thursday</v>
      </c>
      <c r="M38" s="107">
        <f>WEEKNUM(D38, 1)-WEEKNUM(DATE(Table1[[#This Row],[Year]],Table1[[#This Row],[Month]],1),1)+1</f>
        <v>2</v>
      </c>
      <c r="N38" s="41">
        <f t="shared" si="3"/>
        <v>10</v>
      </c>
      <c r="O38" s="41">
        <f>Table1[[#This Row],[ADR]]*Table1[[#This Row],[Occupancy %]]</f>
        <v>530.53703683333106</v>
      </c>
      <c r="P38" s="86">
        <f t="shared" si="6"/>
        <v>1942.3050840000001</v>
      </c>
      <c r="Q38" s="86">
        <f t="shared" si="17"/>
        <v>1</v>
      </c>
      <c r="R38" s="113">
        <f>Table1[[#This Row],[Index MPI]]-Q37</f>
        <v>0</v>
      </c>
      <c r="S38" s="87">
        <f>Table1[[#This Row],[Index MPI]]-Q31</f>
        <v>0</v>
      </c>
      <c r="T38" s="41">
        <f>Table1[[#This Row],[ADR]]/(P39+P40)</f>
        <v>0.5</v>
      </c>
      <c r="U38" s="112">
        <f t="shared" si="16"/>
        <v>2.9196234140080879E-3</v>
      </c>
      <c r="V38" s="92">
        <f t="shared" si="12"/>
        <v>0</v>
      </c>
      <c r="W38" s="41">
        <f>O38/((O114+O185)/2)</f>
        <v>0.27396781855938157</v>
      </c>
      <c r="X38" s="110">
        <f t="shared" si="18"/>
        <v>0</v>
      </c>
      <c r="Y38" s="92">
        <f t="shared" si="19"/>
        <v>0.27314814814814697</v>
      </c>
      <c r="Z38" s="92">
        <f>(Table1[[#This Row],[avgdailyrent]]-F37)/F37</f>
        <v>0</v>
      </c>
      <c r="AA38" s="87">
        <f t="shared" si="11"/>
        <v>0</v>
      </c>
      <c r="AB38" s="92">
        <f t="shared" si="20"/>
        <v>0</v>
      </c>
      <c r="AC38" s="87">
        <f t="shared" si="7"/>
        <v>0</v>
      </c>
      <c r="AD38" s="92">
        <f t="shared" si="13"/>
        <v>-2.0136699188413412E-3</v>
      </c>
      <c r="AE38" s="252">
        <f t="shared" si="14"/>
        <v>1.7241379310338673E-2</v>
      </c>
      <c r="AF38" s="87" t="e">
        <f ca="1">AVERAGEIFS(Y:Y,D:D,"&gt;="&amp;TODAY()-28,D:D,"&lt;="&amp;TODAY(),B:B,)</f>
        <v>#DIV/0!</v>
      </c>
      <c r="AG38" s="252">
        <f ca="1">AVERAGEIFS(P:P,D:D,"&gt;="&amp;TODAY()-28,D:D,"&lt;="&amp;TODAY())</f>
        <v>1844.9774476061946</v>
      </c>
      <c r="AH38" s="252">
        <f ca="1">AVERAGEIFS(O:O,D:D,"&gt;="&amp;TODAY()-28,D:D,"&lt;="&amp;TODAY())</f>
        <v>1407.541540796813</v>
      </c>
      <c r="AI38" s="91">
        <f t="shared" si="15"/>
        <v>1.5192990944620753E-2</v>
      </c>
      <c r="AJ38" s="91"/>
    </row>
    <row r="39" spans="1:38" ht="13.8" x14ac:dyDescent="0.25">
      <c r="A39" s="122" t="s">
        <v>32</v>
      </c>
      <c r="B39" s="123" t="s">
        <v>45</v>
      </c>
      <c r="C39" s="124" t="s">
        <v>36</v>
      </c>
      <c r="D39" s="279">
        <v>44995</v>
      </c>
      <c r="E39" s="41">
        <v>0.27314814814814697</v>
      </c>
      <c r="F39" s="41">
        <v>1942.3050840000001</v>
      </c>
      <c r="G39" s="41">
        <f t="shared" si="21"/>
        <v>2023</v>
      </c>
      <c r="H39" s="41">
        <f>DAY(Table1[[#This Row],[Date]])</f>
        <v>10</v>
      </c>
      <c r="I39" s="41">
        <f>MONTH(Table1[[#This Row],[Date]])</f>
        <v>3</v>
      </c>
      <c r="J39" s="41" t="str">
        <f t="shared" si="1"/>
        <v>March</v>
      </c>
      <c r="K39" s="41">
        <f>DAY(Table1[[#This Row],[Date]])</f>
        <v>10</v>
      </c>
      <c r="L39" s="41" t="str">
        <f t="shared" si="2"/>
        <v>Friday</v>
      </c>
      <c r="M39" s="107">
        <f>WEEKNUM(D39, 1)-WEEKNUM(DATE(Table1[[#This Row],[Year]],Table1[[#This Row],[Month]],1),1)+1</f>
        <v>2</v>
      </c>
      <c r="N39" s="41">
        <f t="shared" si="3"/>
        <v>10</v>
      </c>
      <c r="O39" s="41">
        <f>Table1[[#This Row],[ADR]]*Table1[[#This Row],[Occupancy %]]</f>
        <v>530.53703683333106</v>
      </c>
      <c r="P39" s="86">
        <f t="shared" si="6"/>
        <v>1942.3050840000001</v>
      </c>
      <c r="Q39" s="86">
        <f t="shared" si="17"/>
        <v>1</v>
      </c>
      <c r="R39" s="113">
        <f>Table1[[#This Row],[Index MPI]]-Q38</f>
        <v>0</v>
      </c>
      <c r="S39" s="87">
        <f>Table1[[#This Row],[Index MPI]]-Q32</f>
        <v>0</v>
      </c>
      <c r="T39" s="41">
        <f>Table1[[#This Row],[ADR]]/(P40+P41)</f>
        <v>0.5</v>
      </c>
      <c r="U39" s="112">
        <f t="shared" si="16"/>
        <v>0</v>
      </c>
      <c r="V39" s="92">
        <f t="shared" si="12"/>
        <v>0</v>
      </c>
      <c r="W39" s="41">
        <f>O39/((O115+O186)/2)</f>
        <v>0.27396781855938157</v>
      </c>
      <c r="X39" s="110">
        <f t="shared" si="18"/>
        <v>0</v>
      </c>
      <c r="Y39" s="92">
        <f t="shared" si="19"/>
        <v>0.27314814814814697</v>
      </c>
      <c r="Z39" s="92">
        <f>(Table1[[#This Row],[avgdailyrent]]-F38)/F38</f>
        <v>0</v>
      </c>
      <c r="AA39" s="87">
        <f t="shared" si="11"/>
        <v>0</v>
      </c>
      <c r="AB39" s="92">
        <f t="shared" si="20"/>
        <v>0</v>
      </c>
      <c r="AC39" s="87">
        <f t="shared" si="7"/>
        <v>0</v>
      </c>
      <c r="AD39" s="92">
        <f t="shared" si="13"/>
        <v>-2.0136699188413412E-3</v>
      </c>
      <c r="AE39" s="252">
        <f t="shared" si="14"/>
        <v>1.7241379310338673E-2</v>
      </c>
      <c r="AF39" s="87" t="e">
        <f ca="1">AVERAGEIFS(Y:Y,D:D,"&gt;="&amp;TODAY()-28,D:D,"&lt;="&amp;TODAY(),B:B,)</f>
        <v>#DIV/0!</v>
      </c>
      <c r="AG39" s="252">
        <f ca="1">AVERAGEIFS(P:P,D:D,"&gt;="&amp;TODAY()-28,D:D,"&lt;="&amp;TODAY())</f>
        <v>1844.9774476061946</v>
      </c>
      <c r="AH39" s="252">
        <f ca="1">AVERAGEIFS(O:O,D:D,"&gt;="&amp;TODAY()-28,D:D,"&lt;="&amp;TODAY())</f>
        <v>1407.541540796813</v>
      </c>
      <c r="AI39" s="91">
        <f t="shared" si="15"/>
        <v>1.5192990944620753E-2</v>
      </c>
      <c r="AJ39" s="91"/>
    </row>
    <row r="40" spans="1:38" ht="13.8" x14ac:dyDescent="0.25">
      <c r="A40" s="319" t="s">
        <v>32</v>
      </c>
      <c r="B40" s="123" t="s">
        <v>45</v>
      </c>
      <c r="C40" s="124" t="s">
        <v>36</v>
      </c>
      <c r="D40" s="279">
        <v>44996</v>
      </c>
      <c r="E40" s="41">
        <v>0.27314814814814697</v>
      </c>
      <c r="F40" s="41">
        <v>1942.3050840000001</v>
      </c>
      <c r="G40" s="41">
        <f t="shared" si="21"/>
        <v>2023</v>
      </c>
      <c r="H40" s="41">
        <f>DAY(Table1[[#This Row],[Date]])</f>
        <v>11</v>
      </c>
      <c r="I40" s="41">
        <f>MONTH(Table1[[#This Row],[Date]])</f>
        <v>3</v>
      </c>
      <c r="J40" s="41" t="str">
        <f t="shared" si="1"/>
        <v>March</v>
      </c>
      <c r="K40" s="41">
        <f>DAY(Table1[[#This Row],[Date]])</f>
        <v>11</v>
      </c>
      <c r="L40" s="41" t="str">
        <f t="shared" si="2"/>
        <v>Saturday</v>
      </c>
      <c r="M40" s="107">
        <f>WEEKNUM(D40, 1)-WEEKNUM(DATE(Table1[[#This Row],[Year]],Table1[[#This Row],[Month]],1),1)+1</f>
        <v>2</v>
      </c>
      <c r="N40" s="41">
        <f t="shared" si="3"/>
        <v>10</v>
      </c>
      <c r="O40" s="41">
        <f>Table1[[#This Row],[ADR]]*Table1[[#This Row],[Occupancy %]]</f>
        <v>530.53703683333106</v>
      </c>
      <c r="P40" s="86">
        <f t="shared" si="6"/>
        <v>1942.3050840000001</v>
      </c>
      <c r="Q40" s="86">
        <f t="shared" si="17"/>
        <v>0.96721311475409733</v>
      </c>
      <c r="R40" s="113">
        <f>Table1[[#This Row],[Index MPI]]-Q39</f>
        <v>-3.2786885245902675E-2</v>
      </c>
      <c r="S40" s="87">
        <f>Table1[[#This Row],[Index MPI]]-Q33</f>
        <v>-2.4239876698897156E-2</v>
      </c>
      <c r="T40" s="41">
        <f>Table1[[#This Row],[ADR]]/(P41+P42)</f>
        <v>0.50072884188159072</v>
      </c>
      <c r="U40" s="112">
        <f t="shared" si="16"/>
        <v>-1.4555620140672403E-3</v>
      </c>
      <c r="V40" s="92">
        <f t="shared" si="12"/>
        <v>4.4938115678825864E-4</v>
      </c>
      <c r="W40" s="41">
        <f>O40/((O116+O187)/2)</f>
        <v>0.27396781855938157</v>
      </c>
      <c r="X40" s="110">
        <f t="shared" si="18"/>
        <v>0</v>
      </c>
      <c r="Y40" s="92">
        <f t="shared" si="19"/>
        <v>0.27314814814814697</v>
      </c>
      <c r="Z40" s="92">
        <f>(Table1[[#This Row],[avgdailyrent]]-F39)/F39</f>
        <v>0</v>
      </c>
      <c r="AA40" s="87">
        <f t="shared" si="11"/>
        <v>0</v>
      </c>
      <c r="AB40" s="92">
        <f t="shared" si="20"/>
        <v>0</v>
      </c>
      <c r="AC40" s="87">
        <f t="shared" si="7"/>
        <v>0</v>
      </c>
      <c r="AD40" s="92">
        <f t="shared" si="13"/>
        <v>-2.0136699188413412E-3</v>
      </c>
      <c r="AE40" s="252">
        <f t="shared" si="14"/>
        <v>1.7241379310338673E-2</v>
      </c>
      <c r="AF40" s="87" t="e">
        <f ca="1">AVERAGEIFS(Y:Y,D:D,"&gt;="&amp;TODAY()-28,D:D,"&lt;="&amp;TODAY(),B:B,)</f>
        <v>#DIV/0!</v>
      </c>
      <c r="AG40" s="252">
        <f ca="1">AVERAGEIFS(P:P,D:D,"&gt;="&amp;TODAY()-28,D:D,"&lt;="&amp;TODAY())</f>
        <v>1844.9774476061946</v>
      </c>
      <c r="AH40" s="252">
        <f ca="1">AVERAGEIFS(O:O,D:D,"&gt;="&amp;TODAY()-28,D:D,"&lt;="&amp;TODAY())</f>
        <v>1407.541540796813</v>
      </c>
      <c r="AI40" s="91">
        <f t="shared" si="15"/>
        <v>1.5192990944620753E-2</v>
      </c>
      <c r="AJ40" s="91"/>
    </row>
    <row r="41" spans="1:38" ht="13.8" x14ac:dyDescent="0.25">
      <c r="A41" s="122" t="s">
        <v>32</v>
      </c>
      <c r="B41" s="123" t="s">
        <v>45</v>
      </c>
      <c r="C41" s="124" t="s">
        <v>36</v>
      </c>
      <c r="D41" s="279">
        <v>44997</v>
      </c>
      <c r="E41" s="41">
        <v>0.27314814814814697</v>
      </c>
      <c r="F41" s="41">
        <v>1942.3050840000001</v>
      </c>
      <c r="G41" s="41">
        <f t="shared" si="21"/>
        <v>2023</v>
      </c>
      <c r="H41" s="41">
        <f>DAY(Table1[[#This Row],[Date]])</f>
        <v>12</v>
      </c>
      <c r="I41" s="41">
        <f>MONTH(Table1[[#This Row],[Date]])</f>
        <v>3</v>
      </c>
      <c r="J41" s="41" t="str">
        <f t="shared" si="1"/>
        <v>March</v>
      </c>
      <c r="K41" s="41">
        <f>DAY(Table1[[#This Row],[Date]])</f>
        <v>12</v>
      </c>
      <c r="L41" s="41" t="str">
        <f t="shared" si="2"/>
        <v>Sunday</v>
      </c>
      <c r="M41" s="107">
        <f>WEEKNUM(D41, 1)-WEEKNUM(DATE(Table1[[#This Row],[Year]],Table1[[#This Row],[Month]],1),1)+1</f>
        <v>3</v>
      </c>
      <c r="N41" s="41">
        <f t="shared" si="3"/>
        <v>11</v>
      </c>
      <c r="O41" s="41">
        <f>Table1[[#This Row],[ADR]]*Table1[[#This Row],[Occupancy %]]</f>
        <v>530.53703683333106</v>
      </c>
      <c r="P41" s="86">
        <f t="shared" si="6"/>
        <v>1942.3050840000001</v>
      </c>
      <c r="Q41" s="86">
        <f t="shared" si="17"/>
        <v>0.93650793650793451</v>
      </c>
      <c r="R41" s="113">
        <f>Table1[[#This Row],[Index MPI]]-Q40</f>
        <v>-3.0705178246162812E-2</v>
      </c>
      <c r="S41" s="87">
        <f>Table1[[#This Row],[Index MPI]]-Q34</f>
        <v>-4.6542910949698535E-2</v>
      </c>
      <c r="T41" s="41">
        <f>Table1[[#This Row],[ADR]]/(P42+P43)</f>
        <v>0.50145981170700404</v>
      </c>
      <c r="U41" s="112">
        <f t="shared" si="16"/>
        <v>-2.911124028134465E-3</v>
      </c>
      <c r="V41" s="92">
        <f t="shared" si="12"/>
        <v>9.0007433732366493E-4</v>
      </c>
      <c r="W41" s="41">
        <f>O41/((O117+O188)/2)</f>
        <v>0.27396781855938157</v>
      </c>
      <c r="X41" s="110">
        <f t="shared" si="18"/>
        <v>0</v>
      </c>
      <c r="Y41" s="92">
        <f t="shared" si="19"/>
        <v>0.27314814814814697</v>
      </c>
      <c r="Z41" s="92">
        <f>(Table1[[#This Row],[avgdailyrent]]-F40)/F40</f>
        <v>0</v>
      </c>
      <c r="AA41" s="87">
        <f t="shared" si="11"/>
        <v>0</v>
      </c>
      <c r="AB41" s="92">
        <f t="shared" si="20"/>
        <v>0</v>
      </c>
      <c r="AC41" s="87">
        <f t="shared" si="7"/>
        <v>0</v>
      </c>
      <c r="AD41" s="92">
        <f t="shared" si="13"/>
        <v>-2.0136699188413412E-3</v>
      </c>
      <c r="AE41" s="252">
        <f t="shared" si="14"/>
        <v>1.7241379310338673E-2</v>
      </c>
      <c r="AF41" s="87" t="e">
        <f ca="1">AVERAGEIFS(Y:Y,D:D,"&gt;="&amp;TODAY()-28,D:D,"&lt;="&amp;TODAY(),B:B,)</f>
        <v>#DIV/0!</v>
      </c>
      <c r="AG41" s="252">
        <f ca="1">AVERAGEIFS(P:P,D:D,"&gt;="&amp;TODAY()-28,D:D,"&lt;="&amp;TODAY())</f>
        <v>1844.9774476061946</v>
      </c>
      <c r="AH41" s="252">
        <f ca="1">AVERAGEIFS(O:O,D:D,"&gt;="&amp;TODAY()-28,D:D,"&lt;="&amp;TODAY())</f>
        <v>1407.541540796813</v>
      </c>
      <c r="AI41" s="91">
        <f t="shared" si="15"/>
        <v>1.5192990944620753E-2</v>
      </c>
      <c r="AJ41" s="91"/>
    </row>
    <row r="42" spans="1:38" ht="13.8" x14ac:dyDescent="0.25">
      <c r="A42" s="122" t="s">
        <v>32</v>
      </c>
      <c r="B42" s="123" t="s">
        <v>45</v>
      </c>
      <c r="C42" s="124" t="s">
        <v>36</v>
      </c>
      <c r="D42" s="279">
        <v>44998</v>
      </c>
      <c r="E42" s="41">
        <v>0.29166666666666602</v>
      </c>
      <c r="F42" s="41">
        <v>1936.650793</v>
      </c>
      <c r="G42" s="41">
        <f t="shared" si="21"/>
        <v>2023</v>
      </c>
      <c r="H42" s="41">
        <f>DAY(Table1[[#This Row],[Date]])</f>
        <v>13</v>
      </c>
      <c r="I42" s="41">
        <f>MONTH(Table1[[#This Row],[Date]])</f>
        <v>3</v>
      </c>
      <c r="J42" s="41" t="str">
        <f t="shared" si="1"/>
        <v>March</v>
      </c>
      <c r="K42" s="41">
        <f>DAY(Table1[[#This Row],[Date]])</f>
        <v>13</v>
      </c>
      <c r="L42" s="41" t="str">
        <f t="shared" si="2"/>
        <v>Monday</v>
      </c>
      <c r="M42" s="107">
        <f>WEEKNUM(D42, 1)-WEEKNUM(DATE(Table1[[#This Row],[Year]],Table1[[#This Row],[Month]],1),1)+1</f>
        <v>3</v>
      </c>
      <c r="N42" s="41">
        <f t="shared" si="3"/>
        <v>11</v>
      </c>
      <c r="O42" s="41">
        <f>Table1[[#This Row],[ADR]]*Table1[[#This Row],[Occupancy %]]</f>
        <v>564.85648129166543</v>
      </c>
      <c r="P42" s="86">
        <f t="shared" si="6"/>
        <v>1936.650793</v>
      </c>
      <c r="Q42" s="86">
        <f t="shared" si="17"/>
        <v>1</v>
      </c>
      <c r="R42" s="113">
        <f>Table1[[#This Row],[Index MPI]]-Q41</f>
        <v>6.3492063492065487E-2</v>
      </c>
      <c r="S42" s="87">
        <f>Table1[[#This Row],[Index MPI]]-Q35</f>
        <v>0</v>
      </c>
      <c r="T42" s="41">
        <f>Table1[[#This Row],[ADR]]/(P43+P44)</f>
        <v>0.5</v>
      </c>
      <c r="U42" s="112">
        <f t="shared" si="16"/>
        <v>0</v>
      </c>
      <c r="V42" s="92">
        <f t="shared" si="12"/>
        <v>0</v>
      </c>
      <c r="W42" s="41">
        <f>O42/((O118+O189)/2)</f>
        <v>0.2916902821757596</v>
      </c>
      <c r="X42" s="110">
        <f t="shared" si="18"/>
        <v>1.7722463616378026E-2</v>
      </c>
      <c r="Y42" s="92">
        <f t="shared" si="19"/>
        <v>0.29166666666666602</v>
      </c>
      <c r="Z42" s="92">
        <f>(Table1[[#This Row],[avgdailyrent]]-F41)/F41</f>
        <v>-2.9111240281344273E-3</v>
      </c>
      <c r="AA42" s="87">
        <f t="shared" si="11"/>
        <v>6.7796610169493746E-2</v>
      </c>
      <c r="AB42" s="92">
        <f t="shared" si="20"/>
        <v>34.319444458334374</v>
      </c>
      <c r="AC42" s="87">
        <f t="shared" si="7"/>
        <v>6.4688121800468901E-2</v>
      </c>
      <c r="AD42" s="92">
        <f t="shared" si="13"/>
        <v>-2.9111240281344273E-3</v>
      </c>
      <c r="AE42" s="252">
        <f t="shared" si="14"/>
        <v>6.7796610169493746E-2</v>
      </c>
      <c r="AF42" s="87" t="e">
        <f ca="1">AVERAGEIFS(Y:Y,D:D,"&gt;="&amp;TODAY()-28,D:D,"&lt;="&amp;TODAY(),B:B,)</f>
        <v>#DIV/0!</v>
      </c>
      <c r="AG42" s="252">
        <f ca="1">AVERAGEIFS(P:P,D:D,"&gt;="&amp;TODAY()-28,D:D,"&lt;="&amp;TODAY())</f>
        <v>1844.9774476061946</v>
      </c>
      <c r="AH42" s="252">
        <f ca="1">AVERAGEIFS(O:O,D:D,"&gt;="&amp;TODAY()-28,D:D,"&lt;="&amp;TODAY())</f>
        <v>1407.541540796813</v>
      </c>
      <c r="AI42" s="91">
        <f t="shared" si="15"/>
        <v>6.4688121800468901E-2</v>
      </c>
      <c r="AJ42" s="91"/>
    </row>
    <row r="43" spans="1:38" ht="13.8" x14ac:dyDescent="0.25">
      <c r="A43" s="319" t="s">
        <v>32</v>
      </c>
      <c r="B43" s="123" t="s">
        <v>45</v>
      </c>
      <c r="C43" s="124" t="s">
        <v>36</v>
      </c>
      <c r="D43" s="279">
        <v>44999</v>
      </c>
      <c r="E43" s="41">
        <v>0.29166666666666602</v>
      </c>
      <c r="F43" s="41">
        <v>1936.650793</v>
      </c>
      <c r="G43" s="41">
        <f t="shared" si="21"/>
        <v>2023</v>
      </c>
      <c r="H43" s="41">
        <f>DAY(Table1[[#This Row],[Date]])</f>
        <v>14</v>
      </c>
      <c r="I43" s="41">
        <f>MONTH(Table1[[#This Row],[Date]])</f>
        <v>3</v>
      </c>
      <c r="J43" s="41" t="str">
        <f t="shared" si="1"/>
        <v>March</v>
      </c>
      <c r="K43" s="41">
        <f>DAY(Table1[[#This Row],[Date]])</f>
        <v>14</v>
      </c>
      <c r="L43" s="41" t="str">
        <f t="shared" si="2"/>
        <v>Tuesday</v>
      </c>
      <c r="M43" s="107">
        <f>WEEKNUM(D43, 1)-WEEKNUM(DATE(Table1[[#This Row],[Year]],Table1[[#This Row],[Month]],1),1)+1</f>
        <v>3</v>
      </c>
      <c r="N43" s="41">
        <f t="shared" si="3"/>
        <v>11</v>
      </c>
      <c r="O43" s="41">
        <f>Table1[[#This Row],[ADR]]*Table1[[#This Row],[Occupancy %]]</f>
        <v>564.85648129166543</v>
      </c>
      <c r="P43" s="86">
        <f t="shared" si="6"/>
        <v>1936.650793</v>
      </c>
      <c r="Q43" s="86">
        <f t="shared" si="17"/>
        <v>1</v>
      </c>
      <c r="R43" s="113">
        <f>Table1[[#This Row],[Index MPI]]-Q42</f>
        <v>0</v>
      </c>
      <c r="S43" s="87">
        <f>Table1[[#This Row],[Index MPI]]-Q36</f>
        <v>0</v>
      </c>
      <c r="T43" s="41">
        <f>Table1[[#This Row],[ADR]]/(P44+P45)</f>
        <v>0.5</v>
      </c>
      <c r="U43" s="112">
        <f t="shared" si="16"/>
        <v>0</v>
      </c>
      <c r="V43" s="92">
        <f t="shared" si="12"/>
        <v>0</v>
      </c>
      <c r="W43" s="41">
        <f>O43/((O119+O190)/2)</f>
        <v>0.2916902821757596</v>
      </c>
      <c r="X43" s="110">
        <f t="shared" si="18"/>
        <v>1.7722463616378026E-2</v>
      </c>
      <c r="Y43" s="92">
        <f t="shared" si="19"/>
        <v>0.29166666666666602</v>
      </c>
      <c r="Z43" s="92">
        <f>(Table1[[#This Row],[avgdailyrent]]-F42)/F42</f>
        <v>0</v>
      </c>
      <c r="AA43" s="87">
        <f t="shared" si="11"/>
        <v>6.7796610169493746E-2</v>
      </c>
      <c r="AB43" s="92">
        <f t="shared" si="20"/>
        <v>34.319444458334374</v>
      </c>
      <c r="AC43" s="87">
        <f t="shared" si="7"/>
        <v>0</v>
      </c>
      <c r="AD43" s="92">
        <f t="shared" si="13"/>
        <v>-2.9111240281344273E-3</v>
      </c>
      <c r="AE43" s="252">
        <f t="shared" si="14"/>
        <v>6.7796610169493746E-2</v>
      </c>
      <c r="AF43" s="87" t="e">
        <f ca="1">AVERAGEIFS(Y:Y,D:D,"&gt;="&amp;TODAY()-28,D:D,"&lt;="&amp;TODAY(),B:B,)</f>
        <v>#DIV/0!</v>
      </c>
      <c r="AG43" s="252">
        <f ca="1">AVERAGEIFS(P:P,D:D,"&gt;="&amp;TODAY()-28,D:D,"&lt;="&amp;TODAY())</f>
        <v>1844.9774476061946</v>
      </c>
      <c r="AH43" s="252">
        <f ca="1">AVERAGEIFS(O:O,D:D,"&gt;="&amp;TODAY()-28,D:D,"&lt;="&amp;TODAY())</f>
        <v>1407.541540796813</v>
      </c>
      <c r="AI43" s="91">
        <f t="shared" si="15"/>
        <v>6.4688121800468901E-2</v>
      </c>
      <c r="AJ43" s="91"/>
    </row>
    <row r="44" spans="1:38" ht="13.8" x14ac:dyDescent="0.25">
      <c r="A44" s="122" t="s">
        <v>32</v>
      </c>
      <c r="B44" s="123" t="s">
        <v>45</v>
      </c>
      <c r="C44" s="124" t="s">
        <v>36</v>
      </c>
      <c r="D44" s="279">
        <v>45000</v>
      </c>
      <c r="E44" s="41">
        <v>0.29166666666666602</v>
      </c>
      <c r="F44" s="41">
        <v>1936.650793</v>
      </c>
      <c r="G44" s="41">
        <f t="shared" si="21"/>
        <v>2023</v>
      </c>
      <c r="H44" s="41">
        <f>DAY(Table1[[#This Row],[Date]])</f>
        <v>15</v>
      </c>
      <c r="I44" s="41">
        <f>MONTH(Table1[[#This Row],[Date]])</f>
        <v>3</v>
      </c>
      <c r="J44" s="41" t="str">
        <f t="shared" si="1"/>
        <v>March</v>
      </c>
      <c r="K44" s="41">
        <f>DAY(Table1[[#This Row],[Date]])</f>
        <v>15</v>
      </c>
      <c r="L44" s="41" t="str">
        <f t="shared" si="2"/>
        <v>Wednesday</v>
      </c>
      <c r="M44" s="107">
        <f>WEEKNUM(D44, 1)-WEEKNUM(DATE(Table1[[#This Row],[Year]],Table1[[#This Row],[Month]],1),1)+1</f>
        <v>3</v>
      </c>
      <c r="N44" s="41">
        <f t="shared" si="3"/>
        <v>11</v>
      </c>
      <c r="O44" s="41">
        <f>Table1[[#This Row],[ADR]]*Table1[[#This Row],[Occupancy %]]</f>
        <v>564.85648129166543</v>
      </c>
      <c r="P44" s="86">
        <f t="shared" si="6"/>
        <v>1936.650793</v>
      </c>
      <c r="Q44" s="86">
        <f t="shared" si="17"/>
        <v>1</v>
      </c>
      <c r="R44" s="113">
        <f>Table1[[#This Row],[Index MPI]]-Q43</f>
        <v>0</v>
      </c>
      <c r="S44" s="87">
        <f>Table1[[#This Row],[Index MPI]]-Q37</f>
        <v>0</v>
      </c>
      <c r="T44" s="41">
        <f>Table1[[#This Row],[ADR]]/(P45+P46)</f>
        <v>0.5</v>
      </c>
      <c r="U44" s="112">
        <f t="shared" si="16"/>
        <v>-1.0663771482772755E-2</v>
      </c>
      <c r="V44" s="92">
        <f t="shared" si="12"/>
        <v>0</v>
      </c>
      <c r="W44" s="41">
        <f>O44/((O120+O191)/2)</f>
        <v>0.2916902821757596</v>
      </c>
      <c r="X44" s="110">
        <f t="shared" si="18"/>
        <v>1.7722463616378026E-2</v>
      </c>
      <c r="Y44" s="92">
        <f t="shared" si="19"/>
        <v>0.29166666666666602</v>
      </c>
      <c r="Z44" s="92">
        <f>(Table1[[#This Row],[avgdailyrent]]-F43)/F43</f>
        <v>0</v>
      </c>
      <c r="AA44" s="87">
        <f t="shared" si="11"/>
        <v>6.7796610169493746E-2</v>
      </c>
      <c r="AB44" s="92">
        <f t="shared" si="20"/>
        <v>34.319444458334374</v>
      </c>
      <c r="AC44" s="87">
        <f t="shared" si="7"/>
        <v>0</v>
      </c>
      <c r="AD44" s="92">
        <f t="shared" si="13"/>
        <v>-2.9111240281344273E-3</v>
      </c>
      <c r="AE44" s="252">
        <f t="shared" si="14"/>
        <v>6.7796610169493746E-2</v>
      </c>
      <c r="AF44" s="87" t="e">
        <f ca="1">AVERAGEIFS(Y:Y,D:D,"&gt;="&amp;TODAY()-28,D:D,"&lt;="&amp;TODAY(),B:B,)</f>
        <v>#DIV/0!</v>
      </c>
      <c r="AG44" s="252">
        <f ca="1">AVERAGEIFS(P:P,D:D,"&gt;="&amp;TODAY()-28,D:D,"&lt;="&amp;TODAY())</f>
        <v>1844.9774476061946</v>
      </c>
      <c r="AH44" s="252">
        <f ca="1">AVERAGEIFS(O:O,D:D,"&gt;="&amp;TODAY()-28,D:D,"&lt;="&amp;TODAY())</f>
        <v>1407.541540796813</v>
      </c>
      <c r="AI44" s="91">
        <f t="shared" si="15"/>
        <v>6.4688121800468901E-2</v>
      </c>
      <c r="AJ44" s="91"/>
    </row>
    <row r="45" spans="1:38" ht="13.8" x14ac:dyDescent="0.25">
      <c r="A45" s="122" t="s">
        <v>32</v>
      </c>
      <c r="B45" s="123" t="s">
        <v>45</v>
      </c>
      <c r="C45" s="124" t="s">
        <v>36</v>
      </c>
      <c r="D45" s="279">
        <v>45001</v>
      </c>
      <c r="E45" s="41">
        <v>0.29166666666666602</v>
      </c>
      <c r="F45" s="41">
        <v>1936.650793</v>
      </c>
      <c r="G45" s="41">
        <f t="shared" si="21"/>
        <v>2023</v>
      </c>
      <c r="H45" s="41">
        <f>DAY(Table1[[#This Row],[Date]])</f>
        <v>16</v>
      </c>
      <c r="I45" s="41">
        <f>MONTH(Table1[[#This Row],[Date]])</f>
        <v>3</v>
      </c>
      <c r="J45" s="41" t="str">
        <f t="shared" si="1"/>
        <v>March</v>
      </c>
      <c r="K45" s="41">
        <f>DAY(Table1[[#This Row],[Date]])</f>
        <v>16</v>
      </c>
      <c r="L45" s="41" t="str">
        <f t="shared" si="2"/>
        <v>Thursday</v>
      </c>
      <c r="M45" s="107">
        <f>WEEKNUM(D45, 1)-WEEKNUM(DATE(Table1[[#This Row],[Year]],Table1[[#This Row],[Month]],1),1)+1</f>
        <v>3</v>
      </c>
      <c r="N45" s="41">
        <f t="shared" si="3"/>
        <v>11</v>
      </c>
      <c r="O45" s="41">
        <f>Table1[[#This Row],[ADR]]*Table1[[#This Row],[Occupancy %]]</f>
        <v>564.85648129166543</v>
      </c>
      <c r="P45" s="86">
        <f t="shared" si="6"/>
        <v>1936.650793</v>
      </c>
      <c r="Q45" s="86">
        <f t="shared" si="17"/>
        <v>1</v>
      </c>
      <c r="R45" s="113">
        <f>Table1[[#This Row],[Index MPI]]-Q44</f>
        <v>0</v>
      </c>
      <c r="S45" s="87">
        <f>Table1[[#This Row],[Index MPI]]-Q38</f>
        <v>0</v>
      </c>
      <c r="T45" s="41">
        <f>Table1[[#This Row],[ADR]]/(P46+P47)</f>
        <v>0.5</v>
      </c>
      <c r="U45" s="112">
        <f t="shared" si="16"/>
        <v>-2.1102510614638081E-2</v>
      </c>
      <c r="V45" s="92">
        <f t="shared" si="12"/>
        <v>0</v>
      </c>
      <c r="W45" s="41">
        <f>O45/((O121+O192)/2)</f>
        <v>0.2916902821757596</v>
      </c>
      <c r="X45" s="110">
        <f t="shared" si="18"/>
        <v>0</v>
      </c>
      <c r="Y45" s="92">
        <f t="shared" si="19"/>
        <v>0.29166666666666602</v>
      </c>
      <c r="Z45" s="92">
        <f>(Table1[[#This Row],[avgdailyrent]]-F44)/F44</f>
        <v>0</v>
      </c>
      <c r="AA45" s="87">
        <f t="shared" si="11"/>
        <v>0</v>
      </c>
      <c r="AB45" s="92">
        <f t="shared" si="20"/>
        <v>0</v>
      </c>
      <c r="AC45" s="87">
        <f t="shared" si="7"/>
        <v>0</v>
      </c>
      <c r="AD45" s="92">
        <f t="shared" si="13"/>
        <v>-2.9111240281344273E-3</v>
      </c>
      <c r="AE45" s="252">
        <f t="shared" si="14"/>
        <v>6.7796610169493746E-2</v>
      </c>
      <c r="AF45" s="87" t="e">
        <f ca="1">AVERAGEIFS(Y:Y,D:D,"&gt;="&amp;TODAY()-28,D:D,"&lt;="&amp;TODAY(),B:B,)</f>
        <v>#DIV/0!</v>
      </c>
      <c r="AG45" s="252">
        <f ca="1">AVERAGEIFS(P:P,D:D,"&gt;="&amp;TODAY()-28,D:D,"&lt;="&amp;TODAY())</f>
        <v>1844.9774476061946</v>
      </c>
      <c r="AH45" s="252">
        <f ca="1">AVERAGEIFS(O:O,D:D,"&gt;="&amp;TODAY()-28,D:D,"&lt;="&amp;TODAY())</f>
        <v>1407.541540796813</v>
      </c>
      <c r="AI45" s="91">
        <f t="shared" si="15"/>
        <v>6.4688121800468901E-2</v>
      </c>
      <c r="AJ45" s="91"/>
    </row>
    <row r="46" spans="1:38" ht="13.8" x14ac:dyDescent="0.25">
      <c r="A46" s="319" t="s">
        <v>32</v>
      </c>
      <c r="B46" s="123" t="s">
        <v>45</v>
      </c>
      <c r="C46" s="124" t="s">
        <v>36</v>
      </c>
      <c r="D46" s="279">
        <v>45002</v>
      </c>
      <c r="E46" s="41">
        <v>0.29166666666666602</v>
      </c>
      <c r="F46" s="41">
        <v>1936.650793</v>
      </c>
      <c r="G46" s="41">
        <f t="shared" si="21"/>
        <v>2023</v>
      </c>
      <c r="H46" s="41">
        <f>DAY(Table1[[#This Row],[Date]])</f>
        <v>17</v>
      </c>
      <c r="I46" s="41">
        <f>MONTH(Table1[[#This Row],[Date]])</f>
        <v>3</v>
      </c>
      <c r="J46" s="41" t="str">
        <f t="shared" si="1"/>
        <v>March</v>
      </c>
      <c r="K46" s="41">
        <f>DAY(Table1[[#This Row],[Date]])</f>
        <v>17</v>
      </c>
      <c r="L46" s="41" t="str">
        <f t="shared" si="2"/>
        <v>Friday</v>
      </c>
      <c r="M46" s="107">
        <f>WEEKNUM(D46, 1)-WEEKNUM(DATE(Table1[[#This Row],[Year]],Table1[[#This Row],[Month]],1),1)+1</f>
        <v>3</v>
      </c>
      <c r="N46" s="41">
        <f t="shared" si="3"/>
        <v>11</v>
      </c>
      <c r="O46" s="41">
        <f>Table1[[#This Row],[ADR]]*Table1[[#This Row],[Occupancy %]]</f>
        <v>564.85648129166543</v>
      </c>
      <c r="P46" s="86">
        <f t="shared" si="6"/>
        <v>1936.650793</v>
      </c>
      <c r="Q46" s="86">
        <f t="shared" si="17"/>
        <v>1</v>
      </c>
      <c r="R46" s="113">
        <f>Table1[[#This Row],[Index MPI]]-Q45</f>
        <v>0</v>
      </c>
      <c r="S46" s="87">
        <f>Table1[[#This Row],[Index MPI]]-Q39</f>
        <v>0</v>
      </c>
      <c r="T46" s="41">
        <f>Table1[[#This Row],[ADR]]/(P47+P48)</f>
        <v>0.5</v>
      </c>
      <c r="U46" s="112">
        <f t="shared" si="16"/>
        <v>0</v>
      </c>
      <c r="V46" s="92">
        <f t="shared" si="12"/>
        <v>0</v>
      </c>
      <c r="W46" s="41">
        <f>O46/((O122+O193)/2)</f>
        <v>0.2916902821757596</v>
      </c>
      <c r="X46" s="110">
        <f t="shared" si="18"/>
        <v>0</v>
      </c>
      <c r="Y46" s="92">
        <f t="shared" si="19"/>
        <v>0.29166666666666602</v>
      </c>
      <c r="Z46" s="92">
        <f>(Table1[[#This Row],[avgdailyrent]]-F45)/F45</f>
        <v>0</v>
      </c>
      <c r="AA46" s="87">
        <f t="shared" si="11"/>
        <v>0</v>
      </c>
      <c r="AB46" s="92">
        <f t="shared" si="20"/>
        <v>0</v>
      </c>
      <c r="AC46" s="87">
        <f t="shared" si="7"/>
        <v>0</v>
      </c>
      <c r="AD46" s="92">
        <f t="shared" si="13"/>
        <v>-2.9111240281344273E-3</v>
      </c>
      <c r="AE46" s="252">
        <f t="shared" si="14"/>
        <v>6.7796610169493746E-2</v>
      </c>
      <c r="AF46" s="87" t="e">
        <f ca="1">AVERAGEIFS(Y:Y,D:D,"&gt;="&amp;TODAY()-28,D:D,"&lt;="&amp;TODAY(),B:B,)</f>
        <v>#DIV/0!</v>
      </c>
      <c r="AG46" s="252">
        <f ca="1">AVERAGEIFS(P:P,D:D,"&gt;="&amp;TODAY()-28,D:D,"&lt;="&amp;TODAY())</f>
        <v>1844.9774476061946</v>
      </c>
      <c r="AH46" s="252">
        <f ca="1">AVERAGEIFS(O:O,D:D,"&gt;="&amp;TODAY()-28,D:D,"&lt;="&amp;TODAY())</f>
        <v>1407.541540796813</v>
      </c>
      <c r="AI46" s="91">
        <f t="shared" si="15"/>
        <v>6.4688121800468901E-2</v>
      </c>
      <c r="AJ46" s="91"/>
    </row>
    <row r="47" spans="1:38" ht="13.8" x14ac:dyDescent="0.25">
      <c r="A47" s="122" t="s">
        <v>32</v>
      </c>
      <c r="B47" s="123" t="s">
        <v>45</v>
      </c>
      <c r="C47" s="124" t="s">
        <v>36</v>
      </c>
      <c r="D47" s="279">
        <v>45003</v>
      </c>
      <c r="E47" s="41">
        <v>0.29166666666666602</v>
      </c>
      <c r="F47" s="41">
        <v>1936.650793</v>
      </c>
      <c r="G47" s="41">
        <f t="shared" si="21"/>
        <v>2023</v>
      </c>
      <c r="H47" s="41">
        <f>DAY(Table1[[#This Row],[Date]])</f>
        <v>18</v>
      </c>
      <c r="I47" s="41">
        <f>MONTH(Table1[[#This Row],[Date]])</f>
        <v>3</v>
      </c>
      <c r="J47" s="41" t="str">
        <f t="shared" si="1"/>
        <v>March</v>
      </c>
      <c r="K47" s="41">
        <f>DAY(Table1[[#This Row],[Date]])</f>
        <v>18</v>
      </c>
      <c r="L47" s="41" t="str">
        <f t="shared" si="2"/>
        <v>Saturday</v>
      </c>
      <c r="M47" s="107">
        <f>WEEKNUM(D47, 1)-WEEKNUM(DATE(Table1[[#This Row],[Year]],Table1[[#This Row],[Month]],1),1)+1</f>
        <v>3</v>
      </c>
      <c r="N47" s="41">
        <f t="shared" si="3"/>
        <v>11</v>
      </c>
      <c r="O47" s="41">
        <f>Table1[[#This Row],[ADR]]*Table1[[#This Row],[Occupancy %]]</f>
        <v>564.85648129166543</v>
      </c>
      <c r="P47" s="86">
        <f t="shared" si="6"/>
        <v>1936.650793</v>
      </c>
      <c r="Q47" s="86">
        <f t="shared" si="17"/>
        <v>0.94736842105262897</v>
      </c>
      <c r="R47" s="113">
        <f>Table1[[#This Row],[Index MPI]]-Q46</f>
        <v>-5.2631578947371027E-2</v>
      </c>
      <c r="S47" s="87">
        <f>Table1[[#This Row],[Index MPI]]-Q40</f>
        <v>-1.9844693701468352E-2</v>
      </c>
      <c r="T47" s="41">
        <f>Table1[[#This Row],[ADR]]/(P48+P49)</f>
        <v>0.49466811425861362</v>
      </c>
      <c r="U47" s="112">
        <f t="shared" si="16"/>
        <v>1.0778713217401467E-2</v>
      </c>
      <c r="V47" s="92">
        <f t="shared" si="12"/>
        <v>-1.2103811716142977E-2</v>
      </c>
      <c r="W47" s="41">
        <f>O47/((O123+O194)/2)</f>
        <v>0.2916902821757596</v>
      </c>
      <c r="X47" s="110">
        <f t="shared" si="18"/>
        <v>0</v>
      </c>
      <c r="Y47" s="92">
        <f t="shared" si="19"/>
        <v>0.29166666666666602</v>
      </c>
      <c r="Z47" s="92">
        <f>(Table1[[#This Row],[avgdailyrent]]-F46)/F46</f>
        <v>0</v>
      </c>
      <c r="AA47" s="87">
        <f t="shared" si="11"/>
        <v>0</v>
      </c>
      <c r="AB47" s="92">
        <f t="shared" si="20"/>
        <v>0</v>
      </c>
      <c r="AC47" s="87">
        <f t="shared" si="7"/>
        <v>0</v>
      </c>
      <c r="AD47" s="92">
        <f t="shared" si="13"/>
        <v>-2.9111240281344273E-3</v>
      </c>
      <c r="AE47" s="252">
        <f t="shared" si="14"/>
        <v>6.7796610169493746E-2</v>
      </c>
      <c r="AF47" s="87" t="e">
        <f ca="1">AVERAGEIFS(Y:Y,D:D,"&gt;="&amp;TODAY()-28,D:D,"&lt;="&amp;TODAY(),B:B,)</f>
        <v>#DIV/0!</v>
      </c>
      <c r="AG47" s="252">
        <f ca="1">AVERAGEIFS(P:P,D:D,"&gt;="&amp;TODAY()-28,D:D,"&lt;="&amp;TODAY())</f>
        <v>1844.9774476061946</v>
      </c>
      <c r="AH47" s="252">
        <f ca="1">AVERAGEIFS(O:O,D:D,"&gt;="&amp;TODAY()-28,D:D,"&lt;="&amp;TODAY())</f>
        <v>1407.541540796813</v>
      </c>
      <c r="AI47" s="91">
        <f t="shared" si="15"/>
        <v>6.4688121800468901E-2</v>
      </c>
    </row>
    <row r="48" spans="1:38" ht="13.8" x14ac:dyDescent="0.25">
      <c r="A48" s="122" t="s">
        <v>32</v>
      </c>
      <c r="B48" s="123" t="s">
        <v>45</v>
      </c>
      <c r="C48" s="124" t="s">
        <v>36</v>
      </c>
      <c r="D48" s="279">
        <v>45004</v>
      </c>
      <c r="E48" s="41">
        <v>0.29166666666666602</v>
      </c>
      <c r="F48" s="41">
        <v>1936.650793</v>
      </c>
      <c r="G48" s="41">
        <f t="shared" si="21"/>
        <v>2023</v>
      </c>
      <c r="H48" s="41">
        <f>DAY(Table1[[#This Row],[Date]])</f>
        <v>19</v>
      </c>
      <c r="I48" s="41">
        <f>MONTH(Table1[[#This Row],[Date]])</f>
        <v>3</v>
      </c>
      <c r="J48" s="41" t="str">
        <f t="shared" si="1"/>
        <v>March</v>
      </c>
      <c r="K48" s="41">
        <f>DAY(Table1[[#This Row],[Date]])</f>
        <v>19</v>
      </c>
      <c r="L48" s="41" t="str">
        <f t="shared" si="2"/>
        <v>Sunday</v>
      </c>
      <c r="M48" s="107">
        <f>WEEKNUM(D48, 1)-WEEKNUM(DATE(Table1[[#This Row],[Year]],Table1[[#This Row],[Month]],1),1)+1</f>
        <v>4</v>
      </c>
      <c r="N48" s="41">
        <f t="shared" si="3"/>
        <v>12</v>
      </c>
      <c r="O48" s="41">
        <f>Table1[[#This Row],[ADR]]*Table1[[#This Row],[Occupancy %]]</f>
        <v>564.85648129166543</v>
      </c>
      <c r="P48" s="86">
        <f t="shared" si="6"/>
        <v>1936.650793</v>
      </c>
      <c r="Q48" s="86">
        <f t="shared" si="17"/>
        <v>0.89999999999999536</v>
      </c>
      <c r="R48" s="113">
        <f>Table1[[#This Row],[Index MPI]]-Q47</f>
        <v>-4.7368421052633614E-2</v>
      </c>
      <c r="S48" s="87">
        <f>Table1[[#This Row],[Index MPI]]-Q41</f>
        <v>-3.6507936507939154E-2</v>
      </c>
      <c r="T48" s="41">
        <f>Table1[[#This Row],[ADR]]/(P49+P50)</f>
        <v>0.48944874469268096</v>
      </c>
      <c r="U48" s="112">
        <f t="shared" si="16"/>
        <v>2.1557426434802785E-2</v>
      </c>
      <c r="V48" s="92">
        <f t="shared" si="12"/>
        <v>-2.3952202617068312E-2</v>
      </c>
      <c r="W48" s="41">
        <f>O48/((O124+O195)/2)</f>
        <v>0.2916902821757596</v>
      </c>
      <c r="X48" s="110">
        <f t="shared" si="18"/>
        <v>0</v>
      </c>
      <c r="Y48" s="92">
        <f t="shared" si="19"/>
        <v>0.29166666666666602</v>
      </c>
      <c r="Z48" s="92">
        <f>(Table1[[#This Row],[avgdailyrent]]-F47)/F47</f>
        <v>0</v>
      </c>
      <c r="AA48" s="87">
        <f t="shared" si="11"/>
        <v>0</v>
      </c>
      <c r="AB48" s="92">
        <f t="shared" si="20"/>
        <v>0</v>
      </c>
      <c r="AC48" s="87">
        <f t="shared" si="7"/>
        <v>0</v>
      </c>
      <c r="AD48" s="92">
        <f t="shared" si="13"/>
        <v>-2.9111240281344273E-3</v>
      </c>
      <c r="AE48" s="252">
        <f t="shared" si="14"/>
        <v>6.7796610169493746E-2</v>
      </c>
      <c r="AF48" s="87" t="e">
        <f ca="1">AVERAGEIFS(Y:Y,D:D,"&gt;="&amp;TODAY()-28,D:D,"&lt;="&amp;TODAY(),B:B,)</f>
        <v>#DIV/0!</v>
      </c>
      <c r="AG48" s="252">
        <f ca="1">AVERAGEIFS(P:P,D:D,"&gt;="&amp;TODAY()-28,D:D,"&lt;="&amp;TODAY())</f>
        <v>1844.9774476061946</v>
      </c>
      <c r="AH48" s="252">
        <f ca="1">AVERAGEIFS(O:O,D:D,"&gt;="&amp;TODAY()-28,D:D,"&lt;="&amp;TODAY())</f>
        <v>1407.541540796813</v>
      </c>
      <c r="AI48" s="91">
        <f t="shared" si="15"/>
        <v>6.4688121800468901E-2</v>
      </c>
    </row>
    <row r="49" spans="1:35" ht="13.8" x14ac:dyDescent="0.25">
      <c r="A49" s="122" t="s">
        <v>32</v>
      </c>
      <c r="B49" s="123" t="s">
        <v>45</v>
      </c>
      <c r="C49" s="124" t="s">
        <v>36</v>
      </c>
      <c r="D49" s="279">
        <v>45005</v>
      </c>
      <c r="E49" s="41">
        <v>0.32407407407407501</v>
      </c>
      <c r="F49" s="41">
        <v>1978.4</v>
      </c>
      <c r="G49" s="41">
        <f t="shared" si="21"/>
        <v>2023</v>
      </c>
      <c r="H49" s="41">
        <f>DAY(Table1[[#This Row],[Date]])</f>
        <v>20</v>
      </c>
      <c r="I49" s="41">
        <f>MONTH(Table1[[#This Row],[Date]])</f>
        <v>3</v>
      </c>
      <c r="J49" s="41" t="str">
        <f t="shared" si="1"/>
        <v>March</v>
      </c>
      <c r="K49" s="41">
        <f>DAY(Table1[[#This Row],[Date]])</f>
        <v>20</v>
      </c>
      <c r="L49" s="41" t="str">
        <f t="shared" si="2"/>
        <v>Monday</v>
      </c>
      <c r="M49" s="107">
        <f>WEEKNUM(D49, 1)-WEEKNUM(DATE(Table1[[#This Row],[Year]],Table1[[#This Row],[Month]],1),1)+1</f>
        <v>4</v>
      </c>
      <c r="N49" s="41">
        <f t="shared" si="3"/>
        <v>12</v>
      </c>
      <c r="O49" s="41">
        <f>Table1[[#This Row],[ADR]]*Table1[[#This Row],[Occupancy %]]</f>
        <v>641.14814814815009</v>
      </c>
      <c r="P49" s="86">
        <f t="shared" si="6"/>
        <v>1978.4</v>
      </c>
      <c r="Q49" s="86">
        <f t="shared" si="17"/>
        <v>1</v>
      </c>
      <c r="R49" s="113">
        <f>Table1[[#This Row],[Index MPI]]-Q48</f>
        <v>0.10000000000000464</v>
      </c>
      <c r="S49" s="87">
        <f>Table1[[#This Row],[Index MPI]]-Q42</f>
        <v>0</v>
      </c>
      <c r="T49" s="41">
        <f>Table1[[#This Row],[ADR]]/(P50+P51)</f>
        <v>0.5</v>
      </c>
      <c r="U49" s="112">
        <f t="shared" si="16"/>
        <v>0</v>
      </c>
      <c r="V49" s="92">
        <f t="shared" si="12"/>
        <v>0</v>
      </c>
      <c r="W49" s="41">
        <f>O49/((O125+O196)/2)</f>
        <v>0.33108708219501332</v>
      </c>
      <c r="X49" s="110">
        <f t="shared" si="18"/>
        <v>3.9396800019253719E-2</v>
      </c>
      <c r="Y49" s="92">
        <f t="shared" si="19"/>
        <v>0.32407407407407501</v>
      </c>
      <c r="Z49" s="92">
        <f>(Table1[[#This Row],[avgdailyrent]]-F48)/F48</f>
        <v>2.1557426434802834E-2</v>
      </c>
      <c r="AA49" s="87">
        <f t="shared" si="11"/>
        <v>0.11111111111111679</v>
      </c>
      <c r="AB49" s="92">
        <f t="shared" si="20"/>
        <v>76.291666856484653</v>
      </c>
      <c r="AC49" s="87">
        <f t="shared" si="7"/>
        <v>0.1350638071497868</v>
      </c>
      <c r="AD49" s="92">
        <f t="shared" si="13"/>
        <v>2.1557426434802834E-2</v>
      </c>
      <c r="AE49" s="252">
        <f t="shared" si="14"/>
        <v>0.11111111111111679</v>
      </c>
      <c r="AF49" s="87" t="e">
        <f ca="1">AVERAGEIFS(Y:Y,D:D,"&gt;="&amp;TODAY()-28,D:D,"&lt;="&amp;TODAY(),B:B,)</f>
        <v>#DIV/0!</v>
      </c>
      <c r="AG49" s="252">
        <f ca="1">AVERAGEIFS(P:P,D:D,"&gt;="&amp;TODAY()-28,D:D,"&lt;="&amp;TODAY())</f>
        <v>1844.9774476061946</v>
      </c>
      <c r="AH49" s="252">
        <f ca="1">AVERAGEIFS(O:O,D:D,"&gt;="&amp;TODAY()-28,D:D,"&lt;="&amp;TODAY())</f>
        <v>1407.541540796813</v>
      </c>
      <c r="AI49" s="91">
        <f t="shared" si="15"/>
        <v>0.1350638071497868</v>
      </c>
    </row>
    <row r="50" spans="1:35" ht="13.8" x14ac:dyDescent="0.25">
      <c r="A50" s="122" t="s">
        <v>32</v>
      </c>
      <c r="B50" s="123" t="s">
        <v>45</v>
      </c>
      <c r="C50" s="124" t="s">
        <v>36</v>
      </c>
      <c r="D50" s="279">
        <v>45006</v>
      </c>
      <c r="E50" s="41">
        <v>0.32407407407407501</v>
      </c>
      <c r="F50" s="41">
        <v>1978.4</v>
      </c>
      <c r="G50" s="41">
        <f t="shared" ref="G50:G86" si="22">YEAR(D50)</f>
        <v>2023</v>
      </c>
      <c r="H50" s="41">
        <f>DAY(Table1[[#This Row],[Date]])</f>
        <v>21</v>
      </c>
      <c r="I50" s="41">
        <f>MONTH(Table1[[#This Row],[Date]])</f>
        <v>3</v>
      </c>
      <c r="J50" s="41" t="str">
        <f t="shared" si="1"/>
        <v>March</v>
      </c>
      <c r="K50" s="41">
        <f>DAY(Table1[[#This Row],[Date]])</f>
        <v>21</v>
      </c>
      <c r="L50" s="41" t="str">
        <f t="shared" si="2"/>
        <v>Tuesday</v>
      </c>
      <c r="M50" s="107">
        <f>WEEKNUM(D50, 1)-WEEKNUM(DATE(Table1[[#This Row],[Year]],Table1[[#This Row],[Month]],1),1)+1</f>
        <v>4</v>
      </c>
      <c r="N50" s="41">
        <f t="shared" si="3"/>
        <v>12</v>
      </c>
      <c r="O50" s="41">
        <f>Table1[[#This Row],[ADR]]*Table1[[#This Row],[Occupancy %]]</f>
        <v>641.14814814815009</v>
      </c>
      <c r="P50" s="86">
        <f t="shared" si="6"/>
        <v>1978.4</v>
      </c>
      <c r="Q50" s="86">
        <f t="shared" si="17"/>
        <v>1</v>
      </c>
      <c r="R50" s="113">
        <f>Table1[[#This Row],[Index MPI]]-Q49</f>
        <v>0</v>
      </c>
      <c r="S50" s="87">
        <f>Table1[[#This Row],[Index MPI]]-Q43</f>
        <v>0</v>
      </c>
      <c r="T50" s="41">
        <f>Table1[[#This Row],[ADR]]/(P51+P52)</f>
        <v>0.5</v>
      </c>
      <c r="U50" s="112">
        <f t="shared" si="16"/>
        <v>0</v>
      </c>
      <c r="V50" s="92">
        <f t="shared" si="12"/>
        <v>0</v>
      </c>
      <c r="W50" s="41">
        <f>O50/((O126+O197)/2)</f>
        <v>0.33108708219501332</v>
      </c>
      <c r="X50" s="110">
        <f t="shared" si="18"/>
        <v>3.9396800019253719E-2</v>
      </c>
      <c r="Y50" s="92">
        <f t="shared" si="19"/>
        <v>0.32407407407407501</v>
      </c>
      <c r="Z50" s="92">
        <f>(Table1[[#This Row],[avgdailyrent]]-F49)/F49</f>
        <v>0</v>
      </c>
      <c r="AA50" s="87">
        <f t="shared" si="11"/>
        <v>0.11111111111111679</v>
      </c>
      <c r="AB50" s="92">
        <f t="shared" si="20"/>
        <v>76.291666856484653</v>
      </c>
      <c r="AC50" s="87">
        <f t="shared" si="7"/>
        <v>0</v>
      </c>
      <c r="AD50" s="92">
        <f t="shared" si="13"/>
        <v>2.1557426434802834E-2</v>
      </c>
      <c r="AE50" s="252">
        <f t="shared" si="14"/>
        <v>0.11111111111111679</v>
      </c>
      <c r="AF50" s="87" t="e">
        <f ca="1">AVERAGEIFS(Y:Y,D:D,"&gt;="&amp;TODAY()-28,D:D,"&lt;="&amp;TODAY(),B:B,)</f>
        <v>#DIV/0!</v>
      </c>
      <c r="AG50" s="252">
        <f ca="1">AVERAGEIFS(P:P,D:D,"&gt;="&amp;TODAY()-28,D:D,"&lt;="&amp;TODAY())</f>
        <v>1844.9774476061946</v>
      </c>
      <c r="AH50" s="252">
        <f ca="1">AVERAGEIFS(O:O,D:D,"&gt;="&amp;TODAY()-28,D:D,"&lt;="&amp;TODAY())</f>
        <v>1407.541540796813</v>
      </c>
      <c r="AI50" s="91">
        <f t="shared" si="15"/>
        <v>0.1350638071497868</v>
      </c>
    </row>
    <row r="51" spans="1:35" ht="13.8" x14ac:dyDescent="0.25">
      <c r="A51" s="122" t="s">
        <v>32</v>
      </c>
      <c r="B51" s="123" t="s">
        <v>45</v>
      </c>
      <c r="C51" s="124" t="s">
        <v>36</v>
      </c>
      <c r="D51" s="279">
        <v>45007</v>
      </c>
      <c r="E51" s="41">
        <v>0.32407407407407501</v>
      </c>
      <c r="F51" s="41">
        <v>1978.4</v>
      </c>
      <c r="G51" s="41">
        <f t="shared" si="22"/>
        <v>2023</v>
      </c>
      <c r="H51" s="41">
        <f>DAY(Table1[[#This Row],[Date]])</f>
        <v>22</v>
      </c>
      <c r="I51" s="41">
        <f>MONTH(Table1[[#This Row],[Date]])</f>
        <v>3</v>
      </c>
      <c r="J51" s="41" t="str">
        <f t="shared" si="1"/>
        <v>March</v>
      </c>
      <c r="K51" s="41">
        <f>DAY(Table1[[#This Row],[Date]])</f>
        <v>22</v>
      </c>
      <c r="L51" s="41" t="str">
        <f t="shared" si="2"/>
        <v>Wednesday</v>
      </c>
      <c r="M51" s="107">
        <f>WEEKNUM(D51, 1)-WEEKNUM(DATE(Table1[[#This Row],[Year]],Table1[[#This Row],[Month]],1),1)+1</f>
        <v>4</v>
      </c>
      <c r="N51" s="41">
        <f t="shared" si="3"/>
        <v>12</v>
      </c>
      <c r="O51" s="41">
        <f>Table1[[#This Row],[ADR]]*Table1[[#This Row],[Occupancy %]]</f>
        <v>641.14814814815009</v>
      </c>
      <c r="P51" s="86">
        <f t="shared" si="6"/>
        <v>1978.4</v>
      </c>
      <c r="Q51" s="86">
        <f t="shared" si="17"/>
        <v>1</v>
      </c>
      <c r="R51" s="113">
        <f>Table1[[#This Row],[Index MPI]]-Q50</f>
        <v>0</v>
      </c>
      <c r="S51" s="87">
        <f>Table1[[#This Row],[Index MPI]]-Q44</f>
        <v>0</v>
      </c>
      <c r="T51" s="41">
        <f>Table1[[#This Row],[ADR]]/(P52+P53)</f>
        <v>0.5</v>
      </c>
      <c r="U51" s="112">
        <f t="shared" si="16"/>
        <v>-2.0623930049112893E-4</v>
      </c>
      <c r="V51" s="92">
        <f t="shared" si="12"/>
        <v>0</v>
      </c>
      <c r="W51" s="41">
        <f>O51/((O127+O198)/2)</f>
        <v>0.33108708219501332</v>
      </c>
      <c r="X51" s="110">
        <f t="shared" si="18"/>
        <v>3.9396800019253719E-2</v>
      </c>
      <c r="Y51" s="92">
        <f t="shared" si="19"/>
        <v>0.32407407407407501</v>
      </c>
      <c r="Z51" s="92">
        <f>(Table1[[#This Row],[avgdailyrent]]-F50)/F50</f>
        <v>0</v>
      </c>
      <c r="AA51" s="87">
        <f t="shared" si="11"/>
        <v>0.11111111111111679</v>
      </c>
      <c r="AB51" s="92">
        <f t="shared" si="20"/>
        <v>76.291666856484653</v>
      </c>
      <c r="AC51" s="87">
        <f t="shared" si="7"/>
        <v>0</v>
      </c>
      <c r="AD51" s="92">
        <f t="shared" si="13"/>
        <v>2.1557426434802834E-2</v>
      </c>
      <c r="AE51" s="252">
        <f t="shared" si="14"/>
        <v>0.11111111111111679</v>
      </c>
      <c r="AF51" s="87" t="e">
        <f ca="1">AVERAGEIFS(Y:Y,D:D,"&gt;="&amp;TODAY()-28,D:D,"&lt;="&amp;TODAY(),B:B,)</f>
        <v>#DIV/0!</v>
      </c>
      <c r="AG51" s="252">
        <f ca="1">AVERAGEIFS(P:P,D:D,"&gt;="&amp;TODAY()-28,D:D,"&lt;="&amp;TODAY())</f>
        <v>1844.9774476061946</v>
      </c>
      <c r="AH51" s="252">
        <f ca="1">AVERAGEIFS(O:O,D:D,"&gt;="&amp;TODAY()-28,D:D,"&lt;="&amp;TODAY())</f>
        <v>1407.541540796813</v>
      </c>
      <c r="AI51" s="91">
        <f t="shared" si="15"/>
        <v>0.1350638071497868</v>
      </c>
    </row>
    <row r="52" spans="1:35" ht="13.8" x14ac:dyDescent="0.25">
      <c r="A52" s="122" t="s">
        <v>32</v>
      </c>
      <c r="B52" s="123" t="s">
        <v>45</v>
      </c>
      <c r="C52" s="124" t="s">
        <v>36</v>
      </c>
      <c r="D52" s="279">
        <v>45008</v>
      </c>
      <c r="E52" s="41">
        <v>0.32407407407407501</v>
      </c>
      <c r="F52" s="41">
        <v>1978.4</v>
      </c>
      <c r="G52" s="41">
        <f t="shared" si="22"/>
        <v>2023</v>
      </c>
      <c r="H52" s="41">
        <f>DAY(Table1[[#This Row],[Date]])</f>
        <v>23</v>
      </c>
      <c r="I52" s="41">
        <f>MONTH(Table1[[#This Row],[Date]])</f>
        <v>3</v>
      </c>
      <c r="J52" s="41" t="str">
        <f t="shared" si="1"/>
        <v>March</v>
      </c>
      <c r="K52" s="41">
        <f>DAY(Table1[[#This Row],[Date]])</f>
        <v>23</v>
      </c>
      <c r="L52" s="41" t="str">
        <f t="shared" si="2"/>
        <v>Thursday</v>
      </c>
      <c r="M52" s="107">
        <f>WEEKNUM(D52, 1)-WEEKNUM(DATE(Table1[[#This Row],[Year]],Table1[[#This Row],[Month]],1),1)+1</f>
        <v>4</v>
      </c>
      <c r="N52" s="41">
        <f t="shared" si="3"/>
        <v>12</v>
      </c>
      <c r="O52" s="41">
        <f>Table1[[#This Row],[ADR]]*Table1[[#This Row],[Occupancy %]]</f>
        <v>641.14814814815009</v>
      </c>
      <c r="P52" s="86">
        <f t="shared" si="6"/>
        <v>1978.4</v>
      </c>
      <c r="Q52" s="86">
        <f t="shared" si="17"/>
        <v>1</v>
      </c>
      <c r="R52" s="113">
        <f>Table1[[#This Row],[Index MPI]]-Q51</f>
        <v>0</v>
      </c>
      <c r="S52" s="87">
        <f>Table1[[#This Row],[Index MPI]]-Q45</f>
        <v>0</v>
      </c>
      <c r="T52" s="41">
        <f>Table1[[#This Row],[ADR]]/(P53+P54)</f>
        <v>0.5</v>
      </c>
      <c r="U52" s="112">
        <f t="shared" si="16"/>
        <v>-4.1239354922506521E-4</v>
      </c>
      <c r="V52" s="92">
        <f t="shared" si="12"/>
        <v>0</v>
      </c>
      <c r="W52" s="41">
        <f>O52/((O128+O199)/2)</f>
        <v>0.33108708219501332</v>
      </c>
      <c r="X52" s="110">
        <f t="shared" si="18"/>
        <v>0</v>
      </c>
      <c r="Y52" s="92">
        <f t="shared" si="19"/>
        <v>0.32407407407407501</v>
      </c>
      <c r="Z52" s="92">
        <f>(Table1[[#This Row],[avgdailyrent]]-F51)/F51</f>
        <v>0</v>
      </c>
      <c r="AA52" s="87">
        <f t="shared" si="11"/>
        <v>0</v>
      </c>
      <c r="AB52" s="92">
        <f t="shared" si="20"/>
        <v>0</v>
      </c>
      <c r="AC52" s="87">
        <f t="shared" si="7"/>
        <v>0</v>
      </c>
      <c r="AD52" s="92">
        <f t="shared" si="13"/>
        <v>2.1557426434802834E-2</v>
      </c>
      <c r="AE52" s="252">
        <f t="shared" si="14"/>
        <v>0.11111111111111679</v>
      </c>
      <c r="AF52" s="87" t="e">
        <f ca="1">AVERAGEIFS(Y:Y,D:D,"&gt;="&amp;TODAY()-28,D:D,"&lt;="&amp;TODAY(),B:B,)</f>
        <v>#DIV/0!</v>
      </c>
      <c r="AG52" s="252">
        <f ca="1">AVERAGEIFS(P:P,D:D,"&gt;="&amp;TODAY()-28,D:D,"&lt;="&amp;TODAY())</f>
        <v>1844.9774476061946</v>
      </c>
      <c r="AH52" s="252">
        <f ca="1">AVERAGEIFS(O:O,D:D,"&gt;="&amp;TODAY()-28,D:D,"&lt;="&amp;TODAY())</f>
        <v>1407.541540796813</v>
      </c>
      <c r="AI52" s="91">
        <f t="shared" si="15"/>
        <v>0.1350638071497868</v>
      </c>
    </row>
    <row r="53" spans="1:35" ht="13.8" x14ac:dyDescent="0.25">
      <c r="A53" s="122" t="s">
        <v>32</v>
      </c>
      <c r="B53" s="123" t="s">
        <v>45</v>
      </c>
      <c r="C53" s="124" t="s">
        <v>36</v>
      </c>
      <c r="D53" s="279">
        <v>45009</v>
      </c>
      <c r="E53" s="41">
        <v>0.32407407407407501</v>
      </c>
      <c r="F53" s="41">
        <v>1978.4</v>
      </c>
      <c r="G53" s="41">
        <f t="shared" si="22"/>
        <v>2023</v>
      </c>
      <c r="H53" s="41">
        <f>DAY(Table1[[#This Row],[Date]])</f>
        <v>24</v>
      </c>
      <c r="I53" s="41">
        <f>MONTH(Table1[[#This Row],[Date]])</f>
        <v>3</v>
      </c>
      <c r="J53" s="41" t="str">
        <f t="shared" si="1"/>
        <v>March</v>
      </c>
      <c r="K53" s="41">
        <f>DAY(Table1[[#This Row],[Date]])</f>
        <v>24</v>
      </c>
      <c r="L53" s="41" t="str">
        <f t="shared" si="2"/>
        <v>Friday</v>
      </c>
      <c r="M53" s="107">
        <f>WEEKNUM(D53, 1)-WEEKNUM(DATE(Table1[[#This Row],[Year]],Table1[[#This Row],[Month]],1),1)+1</f>
        <v>4</v>
      </c>
      <c r="N53" s="41">
        <f t="shared" si="3"/>
        <v>12</v>
      </c>
      <c r="O53" s="41">
        <f>Table1[[#This Row],[ADR]]*Table1[[#This Row],[Occupancy %]]</f>
        <v>641.14814814815009</v>
      </c>
      <c r="P53" s="86">
        <f t="shared" si="6"/>
        <v>1978.4</v>
      </c>
      <c r="Q53" s="86">
        <f t="shared" si="17"/>
        <v>1</v>
      </c>
      <c r="R53" s="113">
        <f>Table1[[#This Row],[Index MPI]]-Q52</f>
        <v>0</v>
      </c>
      <c r="S53" s="87">
        <f>Table1[[#This Row],[Index MPI]]-Q46</f>
        <v>0</v>
      </c>
      <c r="T53" s="41">
        <f>Table1[[#This Row],[ADR]]/(P54+P55)</f>
        <v>0.5</v>
      </c>
      <c r="U53" s="112">
        <f t="shared" si="16"/>
        <v>0</v>
      </c>
      <c r="V53" s="92">
        <f t="shared" si="12"/>
        <v>0</v>
      </c>
      <c r="W53" s="41">
        <f>O53/((O129+O200)/2)</f>
        <v>0.33108708219501332</v>
      </c>
      <c r="X53" s="110">
        <f t="shared" si="18"/>
        <v>0</v>
      </c>
      <c r="Y53" s="92">
        <f t="shared" si="19"/>
        <v>0.32407407407407501</v>
      </c>
      <c r="Z53" s="92">
        <f>(Table1[[#This Row],[avgdailyrent]]-F52)/F52</f>
        <v>0</v>
      </c>
      <c r="AA53" s="87">
        <f t="shared" si="11"/>
        <v>0</v>
      </c>
      <c r="AB53" s="92">
        <f t="shared" si="20"/>
        <v>0</v>
      </c>
      <c r="AC53" s="87">
        <f t="shared" si="7"/>
        <v>0</v>
      </c>
      <c r="AD53" s="92">
        <f t="shared" si="13"/>
        <v>2.1557426434802834E-2</v>
      </c>
      <c r="AE53" s="252">
        <f t="shared" si="14"/>
        <v>0.11111111111111679</v>
      </c>
      <c r="AF53" s="87" t="e">
        <f ca="1">AVERAGEIFS(Y:Y,D:D,"&gt;="&amp;TODAY()-28,D:D,"&lt;="&amp;TODAY(),B:B,)</f>
        <v>#DIV/0!</v>
      </c>
      <c r="AG53" s="252">
        <f ca="1">AVERAGEIFS(P:P,D:D,"&gt;="&amp;TODAY()-28,D:D,"&lt;="&amp;TODAY())</f>
        <v>1844.9774476061946</v>
      </c>
      <c r="AH53" s="252">
        <f ca="1">AVERAGEIFS(O:O,D:D,"&gt;="&amp;TODAY()-28,D:D,"&lt;="&amp;TODAY())</f>
        <v>1407.541540796813</v>
      </c>
      <c r="AI53" s="91">
        <f t="shared" si="15"/>
        <v>0.1350638071497868</v>
      </c>
    </row>
    <row r="54" spans="1:35" ht="13.8" x14ac:dyDescent="0.25">
      <c r="A54" s="122" t="s">
        <v>32</v>
      </c>
      <c r="B54" s="123" t="s">
        <v>45</v>
      </c>
      <c r="C54" s="124" t="s">
        <v>36</v>
      </c>
      <c r="D54" s="279">
        <v>45010</v>
      </c>
      <c r="E54" s="41">
        <v>0.32407407407407501</v>
      </c>
      <c r="F54" s="41">
        <v>1978.4</v>
      </c>
      <c r="G54" s="41">
        <f t="shared" si="22"/>
        <v>2023</v>
      </c>
      <c r="H54" s="41">
        <f>DAY(Table1[[#This Row],[Date]])</f>
        <v>25</v>
      </c>
      <c r="I54" s="41">
        <f>MONTH(Table1[[#This Row],[Date]])</f>
        <v>3</v>
      </c>
      <c r="J54" s="41" t="str">
        <f t="shared" si="1"/>
        <v>March</v>
      </c>
      <c r="K54" s="41">
        <f>DAY(Table1[[#This Row],[Date]])</f>
        <v>25</v>
      </c>
      <c r="L54" s="41" t="str">
        <f t="shared" si="2"/>
        <v>Saturday</v>
      </c>
      <c r="M54" s="107">
        <f>WEEKNUM(D54, 1)-WEEKNUM(DATE(Table1[[#This Row],[Year]],Table1[[#This Row],[Month]],1),1)+1</f>
        <v>4</v>
      </c>
      <c r="N54" s="41">
        <f t="shared" si="3"/>
        <v>12</v>
      </c>
      <c r="O54" s="41">
        <f>Table1[[#This Row],[ADR]]*Table1[[#This Row],[Occupancy %]]</f>
        <v>641.14814814815009</v>
      </c>
      <c r="P54" s="86">
        <f t="shared" si="6"/>
        <v>1978.4</v>
      </c>
      <c r="Q54" s="86">
        <f t="shared" si="17"/>
        <v>0.97222222222222165</v>
      </c>
      <c r="R54" s="113">
        <f>Table1[[#This Row],[Index MPI]]-Q53</f>
        <v>-2.7777777777778345E-2</v>
      </c>
      <c r="S54" s="87">
        <f>Table1[[#This Row],[Index MPI]]-Q47</f>
        <v>2.4853801169592682E-2</v>
      </c>
      <c r="T54" s="41">
        <f>Table1[[#This Row],[ADR]]/(P55+P56)</f>
        <v>0.49989688034975444</v>
      </c>
      <c r="U54" s="112">
        <f t="shared" si="16"/>
        <v>2.0628184391432183E-4</v>
      </c>
      <c r="V54" s="92">
        <f t="shared" si="12"/>
        <v>1.0570250922636186E-2</v>
      </c>
      <c r="W54" s="41">
        <f>O54/((O130+O201)/2)</f>
        <v>0.33108708219501332</v>
      </c>
      <c r="X54" s="110">
        <f t="shared" si="18"/>
        <v>0</v>
      </c>
      <c r="Y54" s="92">
        <f t="shared" si="19"/>
        <v>0.32407407407407501</v>
      </c>
      <c r="Z54" s="92">
        <f>(Table1[[#This Row],[avgdailyrent]]-F53)/F53</f>
        <v>0</v>
      </c>
      <c r="AA54" s="87">
        <f t="shared" si="11"/>
        <v>0</v>
      </c>
      <c r="AB54" s="92">
        <f t="shared" si="20"/>
        <v>0</v>
      </c>
      <c r="AC54" s="87">
        <f t="shared" si="7"/>
        <v>0</v>
      </c>
      <c r="AD54" s="92">
        <f t="shared" si="13"/>
        <v>2.1557426434802834E-2</v>
      </c>
      <c r="AE54" s="252">
        <f t="shared" si="14"/>
        <v>0.11111111111111679</v>
      </c>
      <c r="AF54" s="87" t="e">
        <f ca="1">AVERAGEIFS(Y:Y,D:D,"&gt;="&amp;TODAY()-28,D:D,"&lt;="&amp;TODAY(),B:B,)</f>
        <v>#DIV/0!</v>
      </c>
      <c r="AG54" s="252">
        <f ca="1">AVERAGEIFS(P:P,D:D,"&gt;="&amp;TODAY()-28,D:D,"&lt;="&amp;TODAY())</f>
        <v>1844.9774476061946</v>
      </c>
      <c r="AH54" s="252">
        <f ca="1">AVERAGEIFS(O:O,D:D,"&gt;="&amp;TODAY()-28,D:D,"&lt;="&amp;TODAY())</f>
        <v>1407.541540796813</v>
      </c>
      <c r="AI54" s="91">
        <f t="shared" si="15"/>
        <v>0.1350638071497868</v>
      </c>
    </row>
    <row r="55" spans="1:35" ht="13.8" x14ac:dyDescent="0.25">
      <c r="A55" s="122" t="s">
        <v>32</v>
      </c>
      <c r="B55" s="123" t="s">
        <v>45</v>
      </c>
      <c r="C55" s="124" t="s">
        <v>36</v>
      </c>
      <c r="D55" s="279">
        <v>45011</v>
      </c>
      <c r="E55" s="41">
        <v>0.32407407407407501</v>
      </c>
      <c r="F55" s="41">
        <v>1978.4</v>
      </c>
      <c r="G55" s="41">
        <f t="shared" si="22"/>
        <v>2023</v>
      </c>
      <c r="H55" s="41">
        <f>DAY(Table1[[#This Row],[Date]])</f>
        <v>26</v>
      </c>
      <c r="I55" s="41">
        <f>MONTH(Table1[[#This Row],[Date]])</f>
        <v>3</v>
      </c>
      <c r="J55" s="41" t="str">
        <f t="shared" si="1"/>
        <v>March</v>
      </c>
      <c r="K55" s="41">
        <f>DAY(Table1[[#This Row],[Date]])</f>
        <v>26</v>
      </c>
      <c r="L55" s="41" t="str">
        <f t="shared" si="2"/>
        <v>Sunday</v>
      </c>
      <c r="M55" s="107">
        <f>WEEKNUM(D55, 1)-WEEKNUM(DATE(Table1[[#This Row],[Year]],Table1[[#This Row],[Month]],1),1)+1</f>
        <v>5</v>
      </c>
      <c r="N55" s="41">
        <f t="shared" si="3"/>
        <v>13</v>
      </c>
      <c r="O55" s="41">
        <f>Table1[[#This Row],[ADR]]*Table1[[#This Row],[Occupancy %]]</f>
        <v>641.14814814815009</v>
      </c>
      <c r="P55" s="86">
        <f t="shared" si="6"/>
        <v>1978.4</v>
      </c>
      <c r="Q55" s="86">
        <f t="shared" si="17"/>
        <v>0.94594594594594483</v>
      </c>
      <c r="R55" s="113">
        <f>Table1[[#This Row],[Index MPI]]-Q54</f>
        <v>-2.6276276276276822E-2</v>
      </c>
      <c r="S55" s="87">
        <f>Table1[[#This Row],[Index MPI]]-Q48</f>
        <v>4.5945945945949473E-2</v>
      </c>
      <c r="T55" s="41">
        <f>Table1[[#This Row],[ADR]]/(P56+P57)</f>
        <v>0.49979380322538747</v>
      </c>
      <c r="U55" s="112">
        <f t="shared" si="16"/>
        <v>4.1256368782857021E-4</v>
      </c>
      <c r="V55" s="92">
        <f t="shared" si="12"/>
        <v>2.1136142741978114E-2</v>
      </c>
      <c r="W55" s="41">
        <f>O55/((O131+O202)/2)</f>
        <v>0.33108708219501332</v>
      </c>
      <c r="X55" s="110">
        <f t="shared" si="18"/>
        <v>0</v>
      </c>
      <c r="Y55" s="92">
        <f t="shared" si="19"/>
        <v>0.32407407407407501</v>
      </c>
      <c r="Z55" s="92">
        <f>(Table1[[#This Row],[avgdailyrent]]-F54)/F54</f>
        <v>0</v>
      </c>
      <c r="AA55" s="87">
        <f t="shared" si="11"/>
        <v>0</v>
      </c>
      <c r="AB55" s="92">
        <f t="shared" si="20"/>
        <v>0</v>
      </c>
      <c r="AC55" s="87">
        <f t="shared" si="7"/>
        <v>0</v>
      </c>
      <c r="AD55" s="92">
        <f t="shared" si="13"/>
        <v>2.1557426434802834E-2</v>
      </c>
      <c r="AE55" s="252">
        <f t="shared" si="14"/>
        <v>0.11111111111111679</v>
      </c>
      <c r="AF55" s="87" t="e">
        <f ca="1">AVERAGEIFS(Y:Y,D:D,"&gt;="&amp;TODAY()-28,D:D,"&lt;="&amp;TODAY(),B:B,)</f>
        <v>#DIV/0!</v>
      </c>
      <c r="AG55" s="252">
        <f ca="1">AVERAGEIFS(P:P,D:D,"&gt;="&amp;TODAY()-28,D:D,"&lt;="&amp;TODAY())</f>
        <v>1844.9774476061946</v>
      </c>
      <c r="AH55" s="252">
        <f ca="1">AVERAGEIFS(O:O,D:D,"&gt;="&amp;TODAY()-28,D:D,"&lt;="&amp;TODAY())</f>
        <v>1407.541540796813</v>
      </c>
      <c r="AI55" s="91">
        <f t="shared" si="15"/>
        <v>0.1350638071497868</v>
      </c>
    </row>
    <row r="56" spans="1:35" ht="13.8" x14ac:dyDescent="0.25">
      <c r="A56" s="122" t="s">
        <v>32</v>
      </c>
      <c r="B56" s="123" t="s">
        <v>45</v>
      </c>
      <c r="C56" s="124" t="s">
        <v>36</v>
      </c>
      <c r="D56" s="279">
        <v>45012</v>
      </c>
      <c r="E56" s="41">
        <v>0.342592592592594</v>
      </c>
      <c r="F56" s="41">
        <v>1979.216216</v>
      </c>
      <c r="G56" s="41">
        <f t="shared" si="22"/>
        <v>2023</v>
      </c>
      <c r="H56" s="41">
        <f>DAY(Table1[[#This Row],[Date]])</f>
        <v>27</v>
      </c>
      <c r="I56" s="41">
        <f>MONTH(Table1[[#This Row],[Date]])</f>
        <v>3</v>
      </c>
      <c r="J56" s="41" t="str">
        <f t="shared" si="1"/>
        <v>March</v>
      </c>
      <c r="K56" s="41">
        <f>DAY(Table1[[#This Row],[Date]])</f>
        <v>27</v>
      </c>
      <c r="L56" s="41" t="str">
        <f t="shared" si="2"/>
        <v>Monday</v>
      </c>
      <c r="M56" s="107">
        <f>WEEKNUM(D56, 1)-WEEKNUM(DATE(Table1[[#This Row],[Year]],Table1[[#This Row],[Month]],1),1)+1</f>
        <v>5</v>
      </c>
      <c r="N56" s="41">
        <f t="shared" si="3"/>
        <v>13</v>
      </c>
      <c r="O56" s="41">
        <f>Table1[[#This Row],[ADR]]*Table1[[#This Row],[Occupancy %]]</f>
        <v>678.06481474074349</v>
      </c>
      <c r="P56" s="86">
        <f t="shared" si="6"/>
        <v>1979.216216</v>
      </c>
      <c r="Q56" s="86">
        <f t="shared" si="17"/>
        <v>1</v>
      </c>
      <c r="R56" s="113">
        <f>Table1[[#This Row],[Index MPI]]-Q55</f>
        <v>5.4054054054055167E-2</v>
      </c>
      <c r="S56" s="87">
        <f>Table1[[#This Row],[Index MPI]]-Q49</f>
        <v>0</v>
      </c>
      <c r="T56" s="41">
        <f>Table1[[#This Row],[ADR]]/(P57+P58)</f>
        <v>0.5</v>
      </c>
      <c r="U56" s="112">
        <f t="shared" si="16"/>
        <v>9.871507530607726E-4</v>
      </c>
      <c r="V56" s="92">
        <f t="shared" si="12"/>
        <v>0</v>
      </c>
      <c r="W56" s="41">
        <f>O56/((O132+O203)/2)</f>
        <v>0.35015074394278706</v>
      </c>
      <c r="X56" s="110">
        <f t="shared" si="18"/>
        <v>1.9063661747773741E-2</v>
      </c>
      <c r="Y56" s="92">
        <f t="shared" si="19"/>
        <v>0.342592592592594</v>
      </c>
      <c r="Z56" s="92">
        <f>(Table1[[#This Row],[avgdailyrent]]-F55)/F55</f>
        <v>4.1256368782851811E-4</v>
      </c>
      <c r="AA56" s="87">
        <f t="shared" si="11"/>
        <v>5.7142857142858432E-2</v>
      </c>
      <c r="AB56" s="92">
        <f t="shared" si="20"/>
        <v>36.916666592593401</v>
      </c>
      <c r="AC56" s="87">
        <f t="shared" si="7"/>
        <v>5.7578995898562697E-2</v>
      </c>
      <c r="AD56" s="92">
        <f t="shared" si="13"/>
        <v>4.1256368782851811E-4</v>
      </c>
      <c r="AE56" s="252">
        <f t="shared" si="14"/>
        <v>5.7142857142858432E-2</v>
      </c>
      <c r="AF56" s="87" t="e">
        <f ca="1">AVERAGEIFS(Y:Y,D:D,"&gt;="&amp;TODAY()-28,D:D,"&lt;="&amp;TODAY(),B:B,)</f>
        <v>#DIV/0!</v>
      </c>
      <c r="AG56" s="252">
        <f ca="1">AVERAGEIFS(P:P,D:D,"&gt;="&amp;TODAY()-28,D:D,"&lt;="&amp;TODAY())</f>
        <v>1844.9774476061946</v>
      </c>
      <c r="AH56" s="252">
        <f ca="1">AVERAGEIFS(O:O,D:D,"&gt;="&amp;TODAY()-28,D:D,"&lt;="&amp;TODAY())</f>
        <v>1407.541540796813</v>
      </c>
      <c r="AI56" s="91">
        <f t="shared" si="15"/>
        <v>5.7578995898562697E-2</v>
      </c>
    </row>
    <row r="57" spans="1:35" ht="13.8" x14ac:dyDescent="0.25">
      <c r="A57" s="122" t="s">
        <v>32</v>
      </c>
      <c r="B57" s="123" t="s">
        <v>45</v>
      </c>
      <c r="C57" s="124" t="s">
        <v>36</v>
      </c>
      <c r="D57" s="279">
        <v>45013</v>
      </c>
      <c r="E57" s="41">
        <v>0.342592592592594</v>
      </c>
      <c r="F57" s="41">
        <v>1979.216216</v>
      </c>
      <c r="G57" s="41">
        <f t="shared" si="22"/>
        <v>2023</v>
      </c>
      <c r="H57" s="41">
        <f>DAY(Table1[[#This Row],[Date]])</f>
        <v>28</v>
      </c>
      <c r="I57" s="41">
        <f>MONTH(Table1[[#This Row],[Date]])</f>
        <v>3</v>
      </c>
      <c r="J57" s="41" t="str">
        <f t="shared" si="1"/>
        <v>March</v>
      </c>
      <c r="K57" s="41">
        <f>DAY(Table1[[#This Row],[Date]])</f>
        <v>28</v>
      </c>
      <c r="L57" s="41" t="str">
        <f t="shared" si="2"/>
        <v>Tuesday</v>
      </c>
      <c r="M57" s="107">
        <f>WEEKNUM(D57, 1)-WEEKNUM(DATE(Table1[[#This Row],[Year]],Table1[[#This Row],[Month]],1),1)+1</f>
        <v>5</v>
      </c>
      <c r="N57" s="41">
        <f t="shared" si="3"/>
        <v>13</v>
      </c>
      <c r="O57" s="41">
        <f>Table1[[#This Row],[ADR]]*Table1[[#This Row],[Occupancy %]]</f>
        <v>678.06481474074349</v>
      </c>
      <c r="P57" s="86">
        <f t="shared" si="6"/>
        <v>1979.216216</v>
      </c>
      <c r="Q57" s="86">
        <f t="shared" si="17"/>
        <v>1</v>
      </c>
      <c r="R57" s="113">
        <f>Table1[[#This Row],[Index MPI]]-Q56</f>
        <v>0</v>
      </c>
      <c r="S57" s="87">
        <f>Table1[[#This Row],[Index MPI]]-Q50</f>
        <v>0</v>
      </c>
      <c r="T57" s="41">
        <f>Table1[[#This Row],[ADR]]/(P58+P59)</f>
        <v>0.5</v>
      </c>
      <c r="U57" s="112">
        <f t="shared" si="16"/>
        <v>5.364047684810469E-3</v>
      </c>
      <c r="V57" s="92">
        <f t="shared" si="12"/>
        <v>0</v>
      </c>
      <c r="W57" s="41">
        <f>O57/((O133+O204)/2)</f>
        <v>0.35015074394278706</v>
      </c>
      <c r="X57" s="110">
        <f t="shared" si="18"/>
        <v>1.9063661747773741E-2</v>
      </c>
      <c r="Y57" s="92">
        <f t="shared" si="19"/>
        <v>0.342592592592594</v>
      </c>
      <c r="Z57" s="92">
        <f>(Table1[[#This Row],[avgdailyrent]]-F56)/F56</f>
        <v>0</v>
      </c>
      <c r="AA57" s="87">
        <f t="shared" si="11"/>
        <v>5.7142857142858432E-2</v>
      </c>
      <c r="AB57" s="92">
        <f t="shared" si="20"/>
        <v>36.916666592593401</v>
      </c>
      <c r="AC57" s="87">
        <f t="shared" si="7"/>
        <v>0</v>
      </c>
      <c r="AD57" s="92">
        <f t="shared" si="13"/>
        <v>4.1256368782851811E-4</v>
      </c>
      <c r="AE57" s="252">
        <f t="shared" si="14"/>
        <v>5.7142857142858432E-2</v>
      </c>
      <c r="AF57" s="87" t="e">
        <f ca="1">AVERAGEIFS(Y:Y,D:D,"&gt;="&amp;TODAY()-28,D:D,"&lt;="&amp;TODAY(),B:B,)</f>
        <v>#DIV/0!</v>
      </c>
      <c r="AG57" s="252">
        <f ca="1">AVERAGEIFS(P:P,D:D,"&gt;="&amp;TODAY()-28,D:D,"&lt;="&amp;TODAY())</f>
        <v>1844.9774476061946</v>
      </c>
      <c r="AH57" s="252">
        <f ca="1">AVERAGEIFS(O:O,D:D,"&gt;="&amp;TODAY()-28,D:D,"&lt;="&amp;TODAY())</f>
        <v>1407.541540796813</v>
      </c>
      <c r="AI57" s="91">
        <f t="shared" si="15"/>
        <v>5.7578995898562697E-2</v>
      </c>
    </row>
    <row r="58" spans="1:35" ht="13.8" x14ac:dyDescent="0.25">
      <c r="A58" s="122" t="s">
        <v>32</v>
      </c>
      <c r="B58" s="123" t="s">
        <v>45</v>
      </c>
      <c r="C58" s="124" t="s">
        <v>36</v>
      </c>
      <c r="D58" s="279">
        <v>45014</v>
      </c>
      <c r="E58" s="41">
        <v>0.342592592592594</v>
      </c>
      <c r="F58" s="41">
        <v>1979.216216</v>
      </c>
      <c r="G58" s="41">
        <f t="shared" si="22"/>
        <v>2023</v>
      </c>
      <c r="H58" s="41">
        <f>DAY(Table1[[#This Row],[Date]])</f>
        <v>29</v>
      </c>
      <c r="I58" s="41">
        <f>MONTH(Table1[[#This Row],[Date]])</f>
        <v>3</v>
      </c>
      <c r="J58" s="41" t="str">
        <f t="shared" si="1"/>
        <v>March</v>
      </c>
      <c r="K58" s="41">
        <f>DAY(Table1[[#This Row],[Date]])</f>
        <v>29</v>
      </c>
      <c r="L58" s="41" t="str">
        <f t="shared" si="2"/>
        <v>Wednesday</v>
      </c>
      <c r="M58" s="107">
        <f>WEEKNUM(D58, 1)-WEEKNUM(DATE(Table1[[#This Row],[Year]],Table1[[#This Row],[Month]],1),1)+1</f>
        <v>5</v>
      </c>
      <c r="N58" s="41">
        <f t="shared" si="3"/>
        <v>13</v>
      </c>
      <c r="O58" s="41">
        <f>Table1[[#This Row],[ADR]]*Table1[[#This Row],[Occupancy %]]</f>
        <v>678.06481474074349</v>
      </c>
      <c r="P58" s="86">
        <f t="shared" si="6"/>
        <v>1979.216216</v>
      </c>
      <c r="Q58" s="86">
        <f t="shared" si="17"/>
        <v>1</v>
      </c>
      <c r="R58" s="113">
        <f>Table1[[#This Row],[Index MPI]]-Q57</f>
        <v>0</v>
      </c>
      <c r="S58" s="87">
        <f>Table1[[#This Row],[Index MPI]]-Q51</f>
        <v>0</v>
      </c>
      <c r="T58" s="41">
        <f>Table1[[#This Row],[ADR]]/(P59+P60)</f>
        <v>0.5</v>
      </c>
      <c r="U58" s="112">
        <f t="shared" si="16"/>
        <v>6.7851681957187271E-3</v>
      </c>
      <c r="V58" s="92">
        <f t="shared" si="12"/>
        <v>0</v>
      </c>
      <c r="W58" s="41">
        <f>O58/((O134+O205)/2)</f>
        <v>0.35015074394278706</v>
      </c>
      <c r="X58" s="110">
        <f t="shared" si="18"/>
        <v>1.9063661747773741E-2</v>
      </c>
      <c r="Y58" s="92">
        <f t="shared" si="19"/>
        <v>0.342592592592594</v>
      </c>
      <c r="Z58" s="92">
        <f>(Table1[[#This Row],[avgdailyrent]]-F57)/F57</f>
        <v>0</v>
      </c>
      <c r="AA58" s="87">
        <f t="shared" si="11"/>
        <v>5.7142857142858432E-2</v>
      </c>
      <c r="AB58" s="92">
        <f t="shared" si="20"/>
        <v>36.916666592593401</v>
      </c>
      <c r="AC58" s="87">
        <f t="shared" si="7"/>
        <v>0</v>
      </c>
      <c r="AD58" s="92">
        <f t="shared" si="13"/>
        <v>4.1256368782851811E-4</v>
      </c>
      <c r="AE58" s="252">
        <f t="shared" si="14"/>
        <v>5.7142857142858432E-2</v>
      </c>
      <c r="AF58" s="87" t="e">
        <f ca="1">AVERAGEIFS(Y:Y,D:D,"&gt;="&amp;TODAY()-28,D:D,"&lt;="&amp;TODAY(),B:B,)</f>
        <v>#DIV/0!</v>
      </c>
      <c r="AG58" s="252">
        <f ca="1">AVERAGEIFS(P:P,D:D,"&gt;="&amp;TODAY()-28,D:D,"&lt;="&amp;TODAY())</f>
        <v>1844.9774476061946</v>
      </c>
      <c r="AH58" s="252">
        <f ca="1">AVERAGEIFS(O:O,D:D,"&gt;="&amp;TODAY()-28,D:D,"&lt;="&amp;TODAY())</f>
        <v>1407.541540796813</v>
      </c>
      <c r="AI58" s="91">
        <f t="shared" si="15"/>
        <v>5.7578995898562697E-2</v>
      </c>
    </row>
    <row r="59" spans="1:35" ht="13.8" x14ac:dyDescent="0.25">
      <c r="A59" s="122" t="s">
        <v>32</v>
      </c>
      <c r="B59" s="123" t="s">
        <v>45</v>
      </c>
      <c r="C59" s="124" t="s">
        <v>36</v>
      </c>
      <c r="D59" s="279">
        <v>45015</v>
      </c>
      <c r="E59" s="41">
        <v>0.342592592592594</v>
      </c>
      <c r="F59" s="41">
        <v>1979.216216</v>
      </c>
      <c r="G59" s="41">
        <f t="shared" si="22"/>
        <v>2023</v>
      </c>
      <c r="H59" s="41">
        <f>DAY(Table1[[#This Row],[Date]])</f>
        <v>30</v>
      </c>
      <c r="I59" s="41">
        <f>MONTH(Table1[[#This Row],[Date]])</f>
        <v>3</v>
      </c>
      <c r="J59" s="41" t="str">
        <f t="shared" si="1"/>
        <v>March</v>
      </c>
      <c r="K59" s="41">
        <f>DAY(Table1[[#This Row],[Date]])</f>
        <v>30</v>
      </c>
      <c r="L59" s="41" t="str">
        <f t="shared" si="2"/>
        <v>Thursday</v>
      </c>
      <c r="M59" s="107">
        <f>WEEKNUM(D59, 1)-WEEKNUM(DATE(Table1[[#This Row],[Year]],Table1[[#This Row],[Month]],1),1)+1</f>
        <v>5</v>
      </c>
      <c r="N59" s="41">
        <f t="shared" si="3"/>
        <v>13</v>
      </c>
      <c r="O59" s="41">
        <f>Table1[[#This Row],[ADR]]*Table1[[#This Row],[Occupancy %]]</f>
        <v>678.06481474074349</v>
      </c>
      <c r="P59" s="86">
        <f t="shared" si="6"/>
        <v>1979.216216</v>
      </c>
      <c r="Q59" s="86">
        <f t="shared" si="17"/>
        <v>0.96103896103896225</v>
      </c>
      <c r="R59" s="113">
        <f>Table1[[#This Row],[Index MPI]]-Q58</f>
        <v>-3.8961038961037753E-2</v>
      </c>
      <c r="S59" s="87">
        <f>Table1[[#This Row],[Index MPI]]-Q52</f>
        <v>-3.8961038961037753E-2</v>
      </c>
      <c r="T59" s="41">
        <f>Table1[[#This Row],[ADR]]/(P60+P61)</f>
        <v>0.50049357537653039</v>
      </c>
      <c r="U59" s="112">
        <f>(T78-T59)/T59</f>
        <v>-9.8617724744830271E-4</v>
      </c>
      <c r="V59" s="92">
        <f t="shared" si="12"/>
        <v>9.871507530607726E-4</v>
      </c>
      <c r="W59" s="41">
        <f>O59/((O135+O206)/2)</f>
        <v>0.35015074394278706</v>
      </c>
      <c r="X59" s="110">
        <f t="shared" si="18"/>
        <v>0</v>
      </c>
      <c r="Y59" s="92">
        <f t="shared" si="19"/>
        <v>0.342592592592594</v>
      </c>
      <c r="Z59" s="92">
        <f>(Table1[[#This Row],[avgdailyrent]]-F58)/F58</f>
        <v>0</v>
      </c>
      <c r="AA59" s="87">
        <f t="shared" si="11"/>
        <v>0</v>
      </c>
      <c r="AB59" s="92">
        <f t="shared" si="20"/>
        <v>0</v>
      </c>
      <c r="AC59" s="87">
        <f t="shared" si="7"/>
        <v>0</v>
      </c>
      <c r="AD59" s="92">
        <f t="shared" si="13"/>
        <v>4.1256368782851811E-4</v>
      </c>
      <c r="AE59" s="252">
        <f t="shared" si="14"/>
        <v>5.7142857142858432E-2</v>
      </c>
      <c r="AF59" s="87" t="e">
        <f ca="1">AVERAGEIFS(Y:Y,D:D,"&gt;="&amp;TODAY()-28,D:D,"&lt;="&amp;TODAY(),B:B,)</f>
        <v>#DIV/0!</v>
      </c>
      <c r="AG59" s="252">
        <f ca="1">AVERAGEIFS(P:P,D:D,"&gt;="&amp;TODAY()-28,D:D,"&lt;="&amp;TODAY())</f>
        <v>1844.9774476061946</v>
      </c>
      <c r="AH59" s="252">
        <f ca="1">AVERAGEIFS(O:O,D:D,"&gt;="&amp;TODAY()-28,D:D,"&lt;="&amp;TODAY())</f>
        <v>1407.541540796813</v>
      </c>
      <c r="AI59" s="91">
        <f t="shared" si="15"/>
        <v>5.7578995898562697E-2</v>
      </c>
    </row>
    <row r="60" spans="1:35" ht="13.8" x14ac:dyDescent="0.25">
      <c r="A60" s="122" t="s">
        <v>32</v>
      </c>
      <c r="B60" s="123" t="s">
        <v>45</v>
      </c>
      <c r="C60" s="124" t="s">
        <v>36</v>
      </c>
      <c r="D60" s="279">
        <v>45016</v>
      </c>
      <c r="E60" s="41">
        <v>0.342592592592594</v>
      </c>
      <c r="F60" s="41">
        <v>1979.216216</v>
      </c>
      <c r="G60" s="41">
        <f t="shared" si="22"/>
        <v>2023</v>
      </c>
      <c r="H60" s="41">
        <f>DAY(Table1[[#This Row],[Date]])</f>
        <v>31</v>
      </c>
      <c r="I60" s="41">
        <f>MONTH(Table1[[#This Row],[Date]])</f>
        <v>3</v>
      </c>
      <c r="J60" s="41" t="str">
        <f t="shared" si="1"/>
        <v>March</v>
      </c>
      <c r="K60" s="41">
        <f>DAY(Table1[[#This Row],[Date]])</f>
        <v>31</v>
      </c>
      <c r="L60" s="41" t="str">
        <f t="shared" si="2"/>
        <v>Friday</v>
      </c>
      <c r="M60" s="107">
        <f>WEEKNUM(D60, 1)-WEEKNUM(DATE(Table1[[#This Row],[Year]],Table1[[#This Row],[Month]],1),1)+1</f>
        <v>5</v>
      </c>
      <c r="N60" s="41">
        <f t="shared" si="3"/>
        <v>13</v>
      </c>
      <c r="O60" s="41">
        <f>Table1[[#This Row],[ADR]]*Table1[[#This Row],[Occupancy %]]</f>
        <v>678.06481474074349</v>
      </c>
      <c r="P60" s="86">
        <f t="shared" si="6"/>
        <v>1979.216216</v>
      </c>
      <c r="Q60" s="86">
        <f t="shared" si="17"/>
        <v>0.92500000000000215</v>
      </c>
      <c r="R60" s="113">
        <f>Table1[[#This Row],[Index MPI]]-Q59</f>
        <v>-3.6038961038960093E-2</v>
      </c>
      <c r="S60" s="87">
        <f>Table1[[#This Row],[Index MPI]]-Q53</f>
        <v>-7.4999999999997846E-2</v>
      </c>
      <c r="T60" s="41">
        <f>Table1[[#This Row],[ADR]]/(P61+P78)</f>
        <v>0.50268202384240523</v>
      </c>
      <c r="U60" s="112">
        <f>(T79-T60)/T60</f>
        <v>-5.3354281935613238E-3</v>
      </c>
      <c r="V60" s="92">
        <f t="shared" si="12"/>
        <v>5.364047684810469E-3</v>
      </c>
      <c r="W60" s="41">
        <f>O60/((O136+O207)/2)</f>
        <v>0.35015074394278706</v>
      </c>
      <c r="X60" s="110">
        <f t="shared" si="18"/>
        <v>0</v>
      </c>
      <c r="Y60" s="92">
        <f t="shared" si="19"/>
        <v>0.342592592592594</v>
      </c>
      <c r="Z60" s="92">
        <f>(Table1[[#This Row],[avgdailyrent]]-F59)/F59</f>
        <v>0</v>
      </c>
      <c r="AA60" s="87">
        <f t="shared" si="11"/>
        <v>0</v>
      </c>
      <c r="AB60" s="92">
        <f t="shared" si="20"/>
        <v>0</v>
      </c>
      <c r="AC60" s="87">
        <f t="shared" si="7"/>
        <v>0</v>
      </c>
      <c r="AD60" s="92">
        <f t="shared" si="13"/>
        <v>4.1256368782851811E-4</v>
      </c>
      <c r="AE60" s="252">
        <f t="shared" si="14"/>
        <v>5.7142857142858432E-2</v>
      </c>
      <c r="AF60" s="87" t="e">
        <f ca="1">AVERAGEIFS(Y:Y,D:D,"&gt;="&amp;TODAY()-28,D:D,"&lt;="&amp;TODAY(),B:B,)</f>
        <v>#DIV/0!</v>
      </c>
      <c r="AG60" s="252">
        <f ca="1">AVERAGEIFS(P:P,D:D,"&gt;="&amp;TODAY()-28,D:D,"&lt;="&amp;TODAY())</f>
        <v>1844.9774476061946</v>
      </c>
      <c r="AH60" s="252">
        <f ca="1">AVERAGEIFS(O:O,D:D,"&gt;="&amp;TODAY()-28,D:D,"&lt;="&amp;TODAY())</f>
        <v>1407.541540796813</v>
      </c>
      <c r="AI60" s="91">
        <f t="shared" si="15"/>
        <v>5.7578995898562697E-2</v>
      </c>
    </row>
    <row r="61" spans="1:35" ht="13.8" x14ac:dyDescent="0.25">
      <c r="A61" s="122" t="s">
        <v>32</v>
      </c>
      <c r="B61" s="123" t="s">
        <v>45</v>
      </c>
      <c r="C61" s="124" t="s">
        <v>36</v>
      </c>
      <c r="D61" s="279">
        <v>45017</v>
      </c>
      <c r="E61" s="41">
        <v>0.37037037037037102</v>
      </c>
      <c r="F61" s="41">
        <v>1975.3125</v>
      </c>
      <c r="G61" s="41">
        <f t="shared" si="22"/>
        <v>2023</v>
      </c>
      <c r="H61" s="41">
        <f>DAY(Table1[[#This Row],[Date]])</f>
        <v>1</v>
      </c>
      <c r="I61" s="41">
        <f>MONTH(Table1[[#This Row],[Date]])</f>
        <v>4</v>
      </c>
      <c r="J61" s="41" t="str">
        <f t="shared" si="1"/>
        <v>April</v>
      </c>
      <c r="K61" s="41">
        <f>DAY(Table1[[#This Row],[Date]])</f>
        <v>1</v>
      </c>
      <c r="L61" s="41" t="str">
        <f t="shared" si="2"/>
        <v>Saturday</v>
      </c>
      <c r="M61" s="107">
        <f>WEEKNUM(D61, 1)-WEEKNUM(DATE(Table1[[#This Row],[Year]],Table1[[#This Row],[Month]],1),1)+1</f>
        <v>1</v>
      </c>
      <c r="N61" s="41">
        <f t="shared" si="3"/>
        <v>13</v>
      </c>
      <c r="O61" s="41">
        <f>Table1[[#This Row],[ADR]]*Table1[[#This Row],[Occupancy %]]</f>
        <v>731.59722222222354</v>
      </c>
      <c r="P61" s="86">
        <f t="shared" si="6"/>
        <v>1975.3125</v>
      </c>
      <c r="Q61" s="86">
        <f t="shared" si="17"/>
        <v>0.98765432098765471</v>
      </c>
      <c r="R61" s="113">
        <f>Table1[[#This Row],[Index MPI]]-Q60</f>
        <v>6.2654320987652556E-2</v>
      </c>
      <c r="S61" s="87">
        <f>Table1[[#This Row],[Index MPI]]-Q54</f>
        <v>1.5432098765433055E-2</v>
      </c>
      <c r="T61" s="41">
        <f>Table1[[#This Row],[ADR]]/(P78+P79)</f>
        <v>0.50339258409785936</v>
      </c>
      <c r="U61" s="112">
        <f>(T80-T61)/T61</f>
        <v>-6.7394399620313962E-3</v>
      </c>
      <c r="V61" s="92">
        <f t="shared" si="12"/>
        <v>6.9928496966397309E-3</v>
      </c>
      <c r="W61" s="41">
        <f>O61/((O137+O208)/2)</f>
        <v>0.37779472708008577</v>
      </c>
      <c r="X61" s="110">
        <f t="shared" si="18"/>
        <v>2.7643983137298711E-2</v>
      </c>
      <c r="Y61" s="92">
        <f t="shared" si="19"/>
        <v>0.37037037037037102</v>
      </c>
      <c r="Z61" s="92">
        <f>(Table1[[#This Row],[avgdailyrent]]-F60)/F60</f>
        <v>-1.9723544948966965E-3</v>
      </c>
      <c r="AA61" s="87">
        <f t="shared" si="11"/>
        <v>8.1081081081078518E-2</v>
      </c>
      <c r="AB61" s="92">
        <f t="shared" si="20"/>
        <v>53.53240748148005</v>
      </c>
      <c r="AC61" s="87">
        <f t="shared" si="7"/>
        <v>7.8948805951460616E-2</v>
      </c>
      <c r="AD61" s="92">
        <f t="shared" si="13"/>
        <v>-1.5606045289122982E-3</v>
      </c>
      <c r="AE61" s="252">
        <f t="shared" si="14"/>
        <v>0.14285714285714154</v>
      </c>
      <c r="AF61" s="87" t="e">
        <f ca="1">AVERAGEIFS(Y:Y,D:D,"&gt;="&amp;TODAY()-28,D:D,"&lt;="&amp;TODAY(),B:B,)</f>
        <v>#DIV/0!</v>
      </c>
      <c r="AG61" s="252">
        <f ca="1">AVERAGEIFS(P:P,D:D,"&gt;="&amp;TODAY()-28,D:D,"&lt;="&amp;TODAY())</f>
        <v>1844.9774476061946</v>
      </c>
      <c r="AH61" s="252">
        <f ca="1">AVERAGEIFS(O:O,D:D,"&gt;="&amp;TODAY()-28,D:D,"&lt;="&amp;TODAY())</f>
        <v>1407.541540796813</v>
      </c>
      <c r="AI61" s="91">
        <f t="shared" si="15"/>
        <v>0.1410735948240989</v>
      </c>
    </row>
    <row r="62" spans="1:35" ht="13.8" x14ac:dyDescent="0.25">
      <c r="A62" s="122" t="s">
        <v>32</v>
      </c>
      <c r="B62" s="123" t="s">
        <v>45</v>
      </c>
      <c r="C62" s="124" t="s">
        <v>36</v>
      </c>
      <c r="D62" s="279">
        <v>45018</v>
      </c>
      <c r="E62" s="41">
        <v>0.37037037037037102</v>
      </c>
      <c r="F62" s="41">
        <v>1974.3125</v>
      </c>
      <c r="G62" s="41">
        <f t="shared" si="22"/>
        <v>2023</v>
      </c>
      <c r="H62" s="41">
        <f>DAY(Table1[[#This Row],[Date]])</f>
        <v>2</v>
      </c>
      <c r="I62" s="41">
        <f>MONTH(Table1[[#This Row],[Date]])</f>
        <v>4</v>
      </c>
      <c r="J62" s="41" t="str">
        <f t="shared" si="1"/>
        <v>April</v>
      </c>
      <c r="K62" s="41">
        <f>DAY(Table1[[#This Row],[Date]])</f>
        <v>2</v>
      </c>
      <c r="L62" s="41" t="str">
        <f t="shared" si="2"/>
        <v>Sunday</v>
      </c>
      <c r="M62" s="107">
        <f>WEEKNUM(D62, 1)-WEEKNUM(DATE(Table1[[#This Row],[Year]],Table1[[#This Row],[Month]],1),1)+1</f>
        <v>2</v>
      </c>
      <c r="N62" s="41">
        <f t="shared" si="3"/>
        <v>14</v>
      </c>
      <c r="O62" s="41">
        <f>Table1[[#This Row],[ADR]]*Table1[[#This Row],[Occupancy %]]</f>
        <v>731.2268518518531</v>
      </c>
      <c r="P62" s="86">
        <f t="shared" si="6"/>
        <v>1974.3125</v>
      </c>
      <c r="Q62" s="86">
        <f t="shared" si="17"/>
        <v>0.97560975609756173</v>
      </c>
      <c r="R62" s="113">
        <f>Table1[[#This Row],[Index MPI]]-Q61</f>
        <v>-1.2044564890092979E-2</v>
      </c>
      <c r="S62" s="87">
        <f>Table1[[#This Row],[Index MPI]]-Q55</f>
        <v>2.9663810151616898E-2</v>
      </c>
      <c r="T62" s="41">
        <f>Table1[[#This Row],[ADR]]/(P63+P64)</f>
        <v>0.50956093901732014</v>
      </c>
      <c r="U62" s="112">
        <f t="shared" ref="U62:U68" si="23">(T65-T62)/T62</f>
        <v>-1.876309246889734E-2</v>
      </c>
      <c r="V62" s="92">
        <f t="shared" si="12"/>
        <v>1.9542330714989023E-2</v>
      </c>
      <c r="W62" s="41">
        <f>O62/((O138+O209)/2)</f>
        <v>0.37760346887305263</v>
      </c>
      <c r="X62" s="110">
        <f t="shared" si="18"/>
        <v>2.7452724930265571E-2</v>
      </c>
      <c r="Y62" s="92">
        <f t="shared" si="19"/>
        <v>0.37037037037037102</v>
      </c>
      <c r="Z62" s="92">
        <f>(Table1[[#This Row],[avgdailyrent]]-F61)/F61</f>
        <v>-5.0624901123239995E-4</v>
      </c>
      <c r="AA62" s="87">
        <f t="shared" si="11"/>
        <v>8.1081081081078518E-2</v>
      </c>
      <c r="AB62" s="92">
        <f t="shared" si="20"/>
        <v>53.162037111109612</v>
      </c>
      <c r="AC62" s="87">
        <f t="shared" si="7"/>
        <v>-5.0624901123249113E-4</v>
      </c>
      <c r="AD62" s="92">
        <f t="shared" si="13"/>
        <v>-2.0660634856450115E-3</v>
      </c>
      <c r="AE62" s="252">
        <f t="shared" si="14"/>
        <v>0.14285714285714154</v>
      </c>
      <c r="AF62" s="87" t="e">
        <f ca="1">AVERAGEIFS(Y:Y,D:D,"&gt;="&amp;TODAY()-28,D:D,"&lt;="&amp;TODAY(),B:B,)</f>
        <v>#DIV/0!</v>
      </c>
      <c r="AG62" s="252">
        <f ca="1">AVERAGEIFS(P:P,D:D,"&gt;="&amp;TODAY()-28,D:D,"&lt;="&amp;TODAY())</f>
        <v>1844.9774476061946</v>
      </c>
      <c r="AH62" s="252">
        <f ca="1">AVERAGEIFS(O:O,D:D,"&gt;="&amp;TODAY()-28,D:D,"&lt;="&amp;TODAY())</f>
        <v>1407.541540796813</v>
      </c>
      <c r="AI62" s="91">
        <f t="shared" si="15"/>
        <v>0.14049592744497569</v>
      </c>
    </row>
    <row r="63" spans="1:35" ht="13.8" x14ac:dyDescent="0.25">
      <c r="A63" s="122" t="s">
        <v>32</v>
      </c>
      <c r="B63" s="123" t="s">
        <v>45</v>
      </c>
      <c r="C63" s="124" t="s">
        <v>36</v>
      </c>
      <c r="D63" s="279">
        <v>45019</v>
      </c>
      <c r="E63" s="41">
        <v>0.37962962962962998</v>
      </c>
      <c r="F63" s="41">
        <v>1937.268292</v>
      </c>
      <c r="G63" s="41">
        <f t="shared" si="22"/>
        <v>2023</v>
      </c>
      <c r="H63" s="41">
        <f>DAY(Table1[[#This Row],[Date]])</f>
        <v>3</v>
      </c>
      <c r="I63" s="41">
        <f>MONTH(Table1[[#This Row],[Date]])</f>
        <v>4</v>
      </c>
      <c r="J63" s="41" t="str">
        <f t="shared" si="1"/>
        <v>April</v>
      </c>
      <c r="K63" s="41">
        <f>DAY(Table1[[#This Row],[Date]])</f>
        <v>3</v>
      </c>
      <c r="L63" s="41" t="str">
        <f t="shared" si="2"/>
        <v>Monday</v>
      </c>
      <c r="M63" s="107">
        <f>WEEKNUM(D63, 1)-WEEKNUM(DATE(Table1[[#This Row],[Year]],Table1[[#This Row],[Month]],1),1)+1</f>
        <v>2</v>
      </c>
      <c r="N63" s="41">
        <f t="shared" si="3"/>
        <v>14</v>
      </c>
      <c r="O63" s="41">
        <f>Table1[[#This Row],[ADR]]*Table1[[#This Row],[Occupancy %]]</f>
        <v>735.44444418518583</v>
      </c>
      <c r="P63" s="86">
        <f t="shared" si="6"/>
        <v>1937.268292</v>
      </c>
      <c r="Q63" s="86">
        <f t="shared" si="17"/>
        <v>1</v>
      </c>
      <c r="R63" s="113">
        <f>Table1[[#This Row],[Index MPI]]-Q62</f>
        <v>2.4390243902438269E-2</v>
      </c>
      <c r="S63" s="87">
        <f>Table1[[#This Row],[Index MPI]]-Q56</f>
        <v>0</v>
      </c>
      <c r="T63" s="41">
        <f>Table1[[#This Row],[ADR]]/(P64+P65)</f>
        <v>0.5</v>
      </c>
      <c r="U63" s="112">
        <f t="shared" si="23"/>
        <v>0</v>
      </c>
      <c r="V63" s="92">
        <f t="shared" si="12"/>
        <v>0</v>
      </c>
      <c r="W63" s="41">
        <f>O63/((O139+O210)/2)</f>
        <v>0.37978142157176104</v>
      </c>
      <c r="X63" s="110">
        <f t="shared" si="18"/>
        <v>2.9630677628973978E-2</v>
      </c>
      <c r="Y63" s="92">
        <f t="shared" si="19"/>
        <v>0.37962962962962998</v>
      </c>
      <c r="Z63" s="92">
        <f>(Table1[[#This Row],[avgdailyrent]]-F62)/F62</f>
        <v>-1.8763092468897413E-2</v>
      </c>
      <c r="AA63" s="87">
        <f t="shared" si="11"/>
        <v>0.10810810810810458</v>
      </c>
      <c r="AB63" s="92">
        <f t="shared" si="20"/>
        <v>57.379629444442344</v>
      </c>
      <c r="AC63" s="87">
        <f t="shared" si="7"/>
        <v>5.7678302193793314E-3</v>
      </c>
      <c r="AD63" s="92">
        <f t="shared" si="13"/>
        <v>-2.1194209940729413E-2</v>
      </c>
      <c r="AE63" s="252">
        <f t="shared" si="14"/>
        <v>0.10810810810810458</v>
      </c>
      <c r="AF63" s="87" t="e">
        <f ca="1">AVERAGEIFS(Y:Y,D:D,"&gt;="&amp;TODAY()-28,D:D,"&lt;="&amp;TODAY(),B:B,)</f>
        <v>#DIV/0!</v>
      </c>
      <c r="AG63" s="252">
        <f ca="1">AVERAGEIFS(P:P,D:D,"&gt;="&amp;TODAY()-28,D:D,"&lt;="&amp;TODAY())</f>
        <v>1844.9774476061946</v>
      </c>
      <c r="AH63" s="252">
        <f ca="1">AVERAGEIFS(O:O,D:D,"&gt;="&amp;TODAY()-28,D:D,"&lt;="&amp;TODAY())</f>
        <v>1407.541540796813</v>
      </c>
      <c r="AI63" s="91">
        <f t="shared" si="15"/>
        <v>8.4622632227836975E-2</v>
      </c>
    </row>
    <row r="64" spans="1:35" ht="13.8" x14ac:dyDescent="0.25">
      <c r="A64" s="122" t="s">
        <v>32</v>
      </c>
      <c r="B64" s="123" t="s">
        <v>45</v>
      </c>
      <c r="C64" s="124" t="s">
        <v>36</v>
      </c>
      <c r="D64" s="279">
        <v>45020</v>
      </c>
      <c r="E64" s="41">
        <v>0.37962962962962998</v>
      </c>
      <c r="F64" s="41">
        <v>1937.268292</v>
      </c>
      <c r="G64" s="41">
        <f t="shared" si="22"/>
        <v>2023</v>
      </c>
      <c r="H64" s="41">
        <f>DAY(Table1[[#This Row],[Date]])</f>
        <v>4</v>
      </c>
      <c r="I64" s="41">
        <f>MONTH(Table1[[#This Row],[Date]])</f>
        <v>4</v>
      </c>
      <c r="J64" s="41" t="str">
        <f t="shared" si="1"/>
        <v>April</v>
      </c>
      <c r="K64" s="41">
        <f>DAY(Table1[[#This Row],[Date]])</f>
        <v>4</v>
      </c>
      <c r="L64" s="41" t="str">
        <f t="shared" si="2"/>
        <v>Tuesday</v>
      </c>
      <c r="M64" s="107">
        <f>WEEKNUM(D64, 1)-WEEKNUM(DATE(Table1[[#This Row],[Year]],Table1[[#This Row],[Month]],1),1)+1</f>
        <v>2</v>
      </c>
      <c r="N64" s="41">
        <f t="shared" si="3"/>
        <v>14</v>
      </c>
      <c r="O64" s="41">
        <f>Table1[[#This Row],[ADR]]*Table1[[#This Row],[Occupancy %]]</f>
        <v>735.44444418518583</v>
      </c>
      <c r="P64" s="86">
        <f t="shared" si="6"/>
        <v>1937.268292</v>
      </c>
      <c r="Q64" s="86">
        <f t="shared" si="17"/>
        <v>1</v>
      </c>
      <c r="R64" s="113">
        <f>Table1[[#This Row],[Index MPI]]-Q63</f>
        <v>0</v>
      </c>
      <c r="S64" s="87">
        <f>Table1[[#This Row],[Index MPI]]-Q57</f>
        <v>0</v>
      </c>
      <c r="T64" s="41">
        <f>Table1[[#This Row],[ADR]]/(P65+P66)</f>
        <v>0.5</v>
      </c>
      <c r="U64" s="112">
        <f t="shared" si="23"/>
        <v>0</v>
      </c>
      <c r="V64" s="92">
        <f t="shared" si="12"/>
        <v>0</v>
      </c>
      <c r="W64" s="41">
        <f>O64/((O140+O211)/2)</f>
        <v>0.37978142157176104</v>
      </c>
      <c r="X64" s="110">
        <f t="shared" si="18"/>
        <v>1.9866944916752671E-3</v>
      </c>
      <c r="Y64" s="92">
        <f t="shared" si="19"/>
        <v>0.37962962962962998</v>
      </c>
      <c r="Z64" s="92">
        <f>(Table1[[#This Row],[avgdailyrent]]-F63)/F63</f>
        <v>0</v>
      </c>
      <c r="AA64" s="87">
        <f t="shared" si="11"/>
        <v>2.4999999999999169E-2</v>
      </c>
      <c r="AB64" s="92">
        <f t="shared" si="20"/>
        <v>3.8472219629622941</v>
      </c>
      <c r="AC64" s="87">
        <f t="shared" si="7"/>
        <v>0</v>
      </c>
      <c r="AD64" s="92">
        <f t="shared" si="13"/>
        <v>-2.1194209940729413E-2</v>
      </c>
      <c r="AE64" s="252">
        <f t="shared" si="14"/>
        <v>0.10810810810810458</v>
      </c>
      <c r="AF64" s="87" t="e">
        <f ca="1">AVERAGEIFS(Y:Y,D:D,"&gt;="&amp;TODAY()-28,D:D,"&lt;="&amp;TODAY(),B:B,)</f>
        <v>#DIV/0!</v>
      </c>
      <c r="AG64" s="252">
        <f ca="1">AVERAGEIFS(P:P,D:D,"&gt;="&amp;TODAY()-28,D:D,"&lt;="&amp;TODAY())</f>
        <v>1844.9774476061946</v>
      </c>
      <c r="AH64" s="252">
        <f ca="1">AVERAGEIFS(O:O,D:D,"&gt;="&amp;TODAY()-28,D:D,"&lt;="&amp;TODAY())</f>
        <v>1407.541540796813</v>
      </c>
      <c r="AI64" s="91">
        <f t="shared" si="15"/>
        <v>8.4622632227836975E-2</v>
      </c>
    </row>
    <row r="65" spans="1:35" ht="13.8" x14ac:dyDescent="0.25">
      <c r="A65" s="122" t="s">
        <v>32</v>
      </c>
      <c r="B65" s="123" t="s">
        <v>45</v>
      </c>
      <c r="C65" s="124" t="s">
        <v>36</v>
      </c>
      <c r="D65" s="279">
        <v>45021</v>
      </c>
      <c r="E65" s="41">
        <v>0.37962962962962998</v>
      </c>
      <c r="F65" s="41">
        <v>1937.268292</v>
      </c>
      <c r="G65" s="41">
        <f t="shared" si="22"/>
        <v>2023</v>
      </c>
      <c r="H65" s="41">
        <f>DAY(Table1[[#This Row],[Date]])</f>
        <v>5</v>
      </c>
      <c r="I65" s="41">
        <f>MONTH(Table1[[#This Row],[Date]])</f>
        <v>4</v>
      </c>
      <c r="J65" s="41" t="str">
        <f t="shared" si="1"/>
        <v>April</v>
      </c>
      <c r="K65" s="41">
        <f>DAY(Table1[[#This Row],[Date]])</f>
        <v>5</v>
      </c>
      <c r="L65" s="41" t="str">
        <f t="shared" si="2"/>
        <v>Wednesday</v>
      </c>
      <c r="M65" s="107">
        <f>WEEKNUM(D65, 1)-WEEKNUM(DATE(Table1[[#This Row],[Year]],Table1[[#This Row],[Month]],1),1)+1</f>
        <v>2</v>
      </c>
      <c r="N65" s="41">
        <f t="shared" si="3"/>
        <v>14</v>
      </c>
      <c r="O65" s="41">
        <f>Table1[[#This Row],[ADR]]*Table1[[#This Row],[Occupancy %]]</f>
        <v>735.44444418518583</v>
      </c>
      <c r="P65" s="86">
        <f t="shared" si="6"/>
        <v>1937.268292</v>
      </c>
      <c r="Q65" s="86">
        <f t="shared" si="17"/>
        <v>1</v>
      </c>
      <c r="R65" s="113">
        <f>Table1[[#This Row],[Index MPI]]-Q64</f>
        <v>0</v>
      </c>
      <c r="S65" s="87">
        <f>Table1[[#This Row],[Index MPI]]-Q58</f>
        <v>0</v>
      </c>
      <c r="T65" s="41">
        <f>Table1[[#This Row],[ADR]]/(P66+P67)</f>
        <v>0.5</v>
      </c>
      <c r="U65" s="112">
        <f t="shared" si="23"/>
        <v>-1.4399357889751663E-3</v>
      </c>
      <c r="V65" s="92">
        <f t="shared" si="12"/>
        <v>0</v>
      </c>
      <c r="W65" s="41">
        <f>O65/((O141+O212)/2)</f>
        <v>0.37978142157176104</v>
      </c>
      <c r="X65" s="110">
        <f t="shared" si="18"/>
        <v>2.1779526987084075E-3</v>
      </c>
      <c r="Y65" s="92">
        <f t="shared" si="19"/>
        <v>0.37962962962962998</v>
      </c>
      <c r="Z65" s="92">
        <f>(Table1[[#This Row],[avgdailyrent]]-F64)/F64</f>
        <v>0</v>
      </c>
      <c r="AA65" s="87">
        <f t="shared" si="11"/>
        <v>2.4999999999999169E-2</v>
      </c>
      <c r="AB65" s="92">
        <f t="shared" si="20"/>
        <v>4.2175923333327319</v>
      </c>
      <c r="AC65" s="87">
        <f t="shared" si="7"/>
        <v>0</v>
      </c>
      <c r="AD65" s="92">
        <f t="shared" si="13"/>
        <v>-2.1194209940729413E-2</v>
      </c>
      <c r="AE65" s="252">
        <f t="shared" si="14"/>
        <v>0.10810810810810458</v>
      </c>
      <c r="AF65" s="87" t="e">
        <f ca="1">AVERAGEIFS(Y:Y,D:D,"&gt;="&amp;TODAY()-28,D:D,"&lt;="&amp;TODAY(),B:B,)</f>
        <v>#DIV/0!</v>
      </c>
      <c r="AG65" s="252">
        <f ca="1">AVERAGEIFS(P:P,D:D,"&gt;="&amp;TODAY()-28,D:D,"&lt;="&amp;TODAY())</f>
        <v>1844.9774476061946</v>
      </c>
      <c r="AH65" s="252">
        <f ca="1">AVERAGEIFS(O:O,D:D,"&gt;="&amp;TODAY()-28,D:D,"&lt;="&amp;TODAY())</f>
        <v>1407.541540796813</v>
      </c>
      <c r="AI65" s="91">
        <f t="shared" si="15"/>
        <v>8.4622632227836975E-2</v>
      </c>
    </row>
    <row r="66" spans="1:35" ht="13.8" x14ac:dyDescent="0.25">
      <c r="A66" s="122" t="s">
        <v>32</v>
      </c>
      <c r="B66" s="123" t="s">
        <v>45</v>
      </c>
      <c r="C66" s="124" t="s">
        <v>36</v>
      </c>
      <c r="D66" s="279">
        <v>45022</v>
      </c>
      <c r="E66" s="41">
        <v>0.37962962962962998</v>
      </c>
      <c r="F66" s="41">
        <v>1937.268292</v>
      </c>
      <c r="G66" s="41">
        <f t="shared" si="22"/>
        <v>2023</v>
      </c>
      <c r="H66" s="41">
        <f>DAY(Table1[[#This Row],[Date]])</f>
        <v>6</v>
      </c>
      <c r="I66" s="41">
        <f>MONTH(Table1[[#This Row],[Date]])</f>
        <v>4</v>
      </c>
      <c r="J66" s="41" t="str">
        <f t="shared" ref="J66:J134" si="24">TEXT(D66,"MMMM")</f>
        <v>April</v>
      </c>
      <c r="K66" s="41">
        <f>DAY(Table1[[#This Row],[Date]])</f>
        <v>6</v>
      </c>
      <c r="L66" s="41" t="str">
        <f t="shared" ref="L66:L134" si="25">CHOOSE(WEEKDAY(D66),"Sunday","Monday","Tuesday","Wednesday","Thursday","Friday","Saturday")</f>
        <v>Thursday</v>
      </c>
      <c r="M66" s="107">
        <f>WEEKNUM(D66, 1)-WEEKNUM(DATE(Table1[[#This Row],[Year]],Table1[[#This Row],[Month]],1),1)+1</f>
        <v>2</v>
      </c>
      <c r="N66" s="41">
        <f t="shared" ref="N66:N134" si="26">WEEKNUM(D66)</f>
        <v>14</v>
      </c>
      <c r="O66" s="41">
        <f>Table1[[#This Row],[ADR]]*Table1[[#This Row],[Occupancy %]]</f>
        <v>735.44444418518583</v>
      </c>
      <c r="P66" s="86">
        <f t="shared" si="6"/>
        <v>1937.268292</v>
      </c>
      <c r="Q66" s="86">
        <f t="shared" si="17"/>
        <v>1</v>
      </c>
      <c r="R66" s="113">
        <f>Table1[[#This Row],[Index MPI]]-Q65</f>
        <v>0</v>
      </c>
      <c r="S66" s="87">
        <f>Table1[[#This Row],[Index MPI]]-Q59</f>
        <v>3.8961038961037753E-2</v>
      </c>
      <c r="T66" s="41">
        <f>Table1[[#This Row],[ADR]]/(P67+P68)</f>
        <v>0.5</v>
      </c>
      <c r="U66" s="112">
        <f t="shared" si="23"/>
        <v>-2.8757307103810525E-3</v>
      </c>
      <c r="V66" s="92">
        <f t="shared" si="12"/>
        <v>-9.8617724744830271E-4</v>
      </c>
      <c r="W66" s="41">
        <f>O66/((O142+O213)/2)</f>
        <v>0.37978142157176104</v>
      </c>
      <c r="X66" s="110">
        <f t="shared" si="18"/>
        <v>0</v>
      </c>
      <c r="Y66" s="92">
        <f t="shared" si="19"/>
        <v>0.37962962962962998</v>
      </c>
      <c r="Z66" s="92">
        <f>(Table1[[#This Row],[avgdailyrent]]-F65)/F65</f>
        <v>0</v>
      </c>
      <c r="AA66" s="87">
        <f t="shared" si="11"/>
        <v>0</v>
      </c>
      <c r="AB66" s="92">
        <f t="shared" si="20"/>
        <v>0</v>
      </c>
      <c r="AC66" s="87">
        <f t="shared" si="7"/>
        <v>0</v>
      </c>
      <c r="AD66" s="92">
        <f t="shared" si="13"/>
        <v>-2.1194209940729413E-2</v>
      </c>
      <c r="AE66" s="252">
        <f t="shared" si="14"/>
        <v>0.10810810810810458</v>
      </c>
      <c r="AF66" s="87" t="e">
        <f ca="1">AVERAGEIFS(Y:Y,D:D,"&gt;="&amp;TODAY()-28,D:D,"&lt;="&amp;TODAY(),B:B,)</f>
        <v>#DIV/0!</v>
      </c>
      <c r="AG66" s="252">
        <f ca="1">AVERAGEIFS(P:P,D:D,"&gt;="&amp;TODAY()-28,D:D,"&lt;="&amp;TODAY())</f>
        <v>1844.9774476061946</v>
      </c>
      <c r="AH66" s="252">
        <f ca="1">AVERAGEIFS(O:O,D:D,"&gt;="&amp;TODAY()-28,D:D,"&lt;="&amp;TODAY())</f>
        <v>1407.541540796813</v>
      </c>
      <c r="AI66" s="91">
        <f t="shared" si="15"/>
        <v>8.4622632227836975E-2</v>
      </c>
    </row>
    <row r="67" spans="1:35" ht="13.8" x14ac:dyDescent="0.25">
      <c r="A67" s="122" t="s">
        <v>32</v>
      </c>
      <c r="B67" s="123" t="s">
        <v>45</v>
      </c>
      <c r="C67" s="124" t="s">
        <v>36</v>
      </c>
      <c r="D67" s="279">
        <v>45023</v>
      </c>
      <c r="E67" s="41">
        <v>0.37962962962962998</v>
      </c>
      <c r="F67" s="41">
        <v>1937.268292</v>
      </c>
      <c r="G67" s="41">
        <f t="shared" si="22"/>
        <v>2023</v>
      </c>
      <c r="H67" s="41">
        <f>DAY(Table1[[#This Row],[Date]])</f>
        <v>7</v>
      </c>
      <c r="I67" s="41">
        <f>MONTH(Table1[[#This Row],[Date]])</f>
        <v>4</v>
      </c>
      <c r="J67" s="41" t="str">
        <f t="shared" si="24"/>
        <v>April</v>
      </c>
      <c r="K67" s="41">
        <f>DAY(Table1[[#This Row],[Date]])</f>
        <v>7</v>
      </c>
      <c r="L67" s="41" t="str">
        <f t="shared" si="25"/>
        <v>Friday</v>
      </c>
      <c r="M67" s="107">
        <f>WEEKNUM(D67, 1)-WEEKNUM(DATE(Table1[[#This Row],[Year]],Table1[[#This Row],[Month]],1),1)+1</f>
        <v>2</v>
      </c>
      <c r="N67" s="41">
        <f t="shared" si="26"/>
        <v>14</v>
      </c>
      <c r="O67" s="41">
        <f>Table1[[#This Row],[ADR]]*Table1[[#This Row],[Occupancy %]]</f>
        <v>735.44444418518583</v>
      </c>
      <c r="P67" s="86">
        <f t="shared" ref="P67:P135" si="27">F67</f>
        <v>1937.268292</v>
      </c>
      <c r="Q67" s="86">
        <f t="shared" si="17"/>
        <v>1</v>
      </c>
      <c r="R67" s="113">
        <f>Table1[[#This Row],[Index MPI]]-Q66</f>
        <v>0</v>
      </c>
      <c r="S67" s="87">
        <f>Table1[[#This Row],[Index MPI]]-Q60</f>
        <v>7.4999999999997846E-2</v>
      </c>
      <c r="T67" s="41">
        <f>Table1[[#This Row],[ADR]]/(P68+P69)</f>
        <v>0.5</v>
      </c>
      <c r="U67" s="112">
        <f t="shared" si="23"/>
        <v>0</v>
      </c>
      <c r="V67" s="92">
        <f t="shared" si="12"/>
        <v>-5.3354281935613238E-3</v>
      </c>
      <c r="W67" s="41">
        <f>O67/((O143+O214)/2)</f>
        <v>0.37978142157176104</v>
      </c>
      <c r="X67" s="110">
        <f t="shared" si="18"/>
        <v>0</v>
      </c>
      <c r="Y67" s="92">
        <f t="shared" si="19"/>
        <v>0.37962962962962998</v>
      </c>
      <c r="Z67" s="92">
        <f>(Table1[[#This Row],[avgdailyrent]]-F66)/F66</f>
        <v>0</v>
      </c>
      <c r="AA67" s="87">
        <f t="shared" si="11"/>
        <v>0</v>
      </c>
      <c r="AB67" s="92">
        <f t="shared" si="20"/>
        <v>0</v>
      </c>
      <c r="AC67" s="87">
        <f t="shared" si="7"/>
        <v>0</v>
      </c>
      <c r="AD67" s="92">
        <f t="shared" si="13"/>
        <v>-2.1194209940729413E-2</v>
      </c>
      <c r="AE67" s="252">
        <f t="shared" si="14"/>
        <v>0.10810810810810458</v>
      </c>
      <c r="AF67" s="87" t="e">
        <f ca="1">AVERAGEIFS(Y:Y,D:D,"&gt;="&amp;TODAY()-28,D:D,"&lt;="&amp;TODAY(),B:B,)</f>
        <v>#DIV/0!</v>
      </c>
      <c r="AG67" s="252">
        <f ca="1">AVERAGEIFS(P:P,D:D,"&gt;="&amp;TODAY()-28,D:D,"&lt;="&amp;TODAY())</f>
        <v>1844.9774476061946</v>
      </c>
      <c r="AH67" s="252">
        <f ca="1">AVERAGEIFS(O:O,D:D,"&gt;="&amp;TODAY()-28,D:D,"&lt;="&amp;TODAY())</f>
        <v>1407.541540796813</v>
      </c>
      <c r="AI67" s="91">
        <f t="shared" si="15"/>
        <v>8.4622632227836975E-2</v>
      </c>
    </row>
    <row r="68" spans="1:35" ht="13.8" x14ac:dyDescent="0.25">
      <c r="A68" s="122" t="s">
        <v>32</v>
      </c>
      <c r="B68" s="123" t="s">
        <v>45</v>
      </c>
      <c r="C68" s="124" t="s">
        <v>36</v>
      </c>
      <c r="D68" s="279">
        <v>45024</v>
      </c>
      <c r="E68" s="41">
        <v>0.37962962962962998</v>
      </c>
      <c r="F68" s="41">
        <v>1937.268292</v>
      </c>
      <c r="G68" s="41">
        <f t="shared" si="22"/>
        <v>2023</v>
      </c>
      <c r="H68" s="41">
        <f>DAY(Table1[[#This Row],[Date]])</f>
        <v>8</v>
      </c>
      <c r="I68" s="41">
        <f>MONTH(Table1[[#This Row],[Date]])</f>
        <v>4</v>
      </c>
      <c r="J68" s="41" t="str">
        <f t="shared" si="24"/>
        <v>April</v>
      </c>
      <c r="K68" s="41">
        <f>DAY(Table1[[#This Row],[Date]])</f>
        <v>8</v>
      </c>
      <c r="L68" s="41" t="str">
        <f t="shared" si="25"/>
        <v>Saturday</v>
      </c>
      <c r="M68" s="107">
        <f>WEEKNUM(D68, 1)-WEEKNUM(DATE(Table1[[#This Row],[Year]],Table1[[#This Row],[Month]],1),1)+1</f>
        <v>2</v>
      </c>
      <c r="N68" s="41">
        <f t="shared" si="26"/>
        <v>14</v>
      </c>
      <c r="O68" s="41">
        <f>Table1[[#This Row],[ADR]]*Table1[[#This Row],[Occupancy %]]</f>
        <v>735.44444418518583</v>
      </c>
      <c r="P68" s="86">
        <f t="shared" si="27"/>
        <v>1937.268292</v>
      </c>
      <c r="Q68" s="86">
        <f t="shared" si="17"/>
        <v>0.99393939393939723</v>
      </c>
      <c r="R68" s="113">
        <f>Table1[[#This Row],[Index MPI]]-Q67</f>
        <v>-6.060606060602769E-3</v>
      </c>
      <c r="S68" s="87">
        <f>Table1[[#This Row],[Index MPI]]-Q61</f>
        <v>6.2850729517425208E-3</v>
      </c>
      <c r="T68" s="41">
        <f>Table1[[#This Row],[ADR]]/(P69+P70)</f>
        <v>0.49928003210551242</v>
      </c>
      <c r="U68" s="112">
        <f t="shared" si="23"/>
        <v>-3.4678202196377944E-3</v>
      </c>
      <c r="V68" s="92">
        <f t="shared" si="12"/>
        <v>-8.1696713902075831E-3</v>
      </c>
      <c r="W68" s="41">
        <f>O68/((O144+O215)/2)</f>
        <v>0.37978142157176104</v>
      </c>
      <c r="X68" s="110">
        <f t="shared" si="18"/>
        <v>0</v>
      </c>
      <c r="Y68" s="92">
        <f t="shared" si="19"/>
        <v>0.37962962962962998</v>
      </c>
      <c r="Z68" s="92">
        <f>(Table1[[#This Row],[avgdailyrent]]-F67)/F67</f>
        <v>0</v>
      </c>
      <c r="AA68" s="87">
        <f t="shared" si="11"/>
        <v>0</v>
      </c>
      <c r="AB68" s="92">
        <f t="shared" si="20"/>
        <v>0</v>
      </c>
      <c r="AC68" s="87">
        <f t="shared" ref="AC68:AC71" si="28">(O68-O67)/O67</f>
        <v>0</v>
      </c>
      <c r="AD68" s="92">
        <f t="shared" si="13"/>
        <v>-1.9259842683119772E-2</v>
      </c>
      <c r="AE68" s="252">
        <f t="shared" si="14"/>
        <v>2.4999999999999169E-2</v>
      </c>
      <c r="AF68" s="87" t="e">
        <f ca="1">AVERAGEIFS(Y:Y,D:D,"&gt;="&amp;TODAY()-28,D:D,"&lt;="&amp;TODAY(),B:B,)</f>
        <v>#DIV/0!</v>
      </c>
      <c r="AG68" s="252">
        <f ca="1">AVERAGEIFS(P:P,D:D,"&gt;="&amp;TODAY()-28,D:D,"&lt;="&amp;TODAY())</f>
        <v>1844.9774476061946</v>
      </c>
      <c r="AH68" s="252">
        <f ca="1">AVERAGEIFS(O:O,D:D,"&gt;="&amp;TODAY()-28,D:D,"&lt;="&amp;TODAY())</f>
        <v>1407.541540796813</v>
      </c>
      <c r="AI68" s="91">
        <f t="shared" si="15"/>
        <v>5.2586612498013224E-3</v>
      </c>
    </row>
    <row r="69" spans="1:35" ht="13.8" x14ac:dyDescent="0.25">
      <c r="A69" s="122" t="s">
        <v>32</v>
      </c>
      <c r="B69" s="123" t="s">
        <v>45</v>
      </c>
      <c r="C69" s="124" t="s">
        <v>36</v>
      </c>
      <c r="D69" s="279">
        <v>45025</v>
      </c>
      <c r="E69" s="41">
        <v>0.37962962962962998</v>
      </c>
      <c r="F69" s="41">
        <v>1937.268292</v>
      </c>
      <c r="G69" s="41">
        <f t="shared" si="22"/>
        <v>2023</v>
      </c>
      <c r="H69" s="41">
        <f>DAY(Table1[[#This Row],[Date]])</f>
        <v>9</v>
      </c>
      <c r="I69" s="41">
        <f>MONTH(Table1[[#This Row],[Date]])</f>
        <v>4</v>
      </c>
      <c r="J69" s="41" t="str">
        <f t="shared" si="24"/>
        <v>April</v>
      </c>
      <c r="K69" s="41">
        <f>DAY(Table1[[#This Row],[Date]])</f>
        <v>9</v>
      </c>
      <c r="L69" s="41" t="str">
        <f t="shared" si="25"/>
        <v>Sunday</v>
      </c>
      <c r="M69" s="107">
        <f>WEEKNUM(D69, 1)-WEEKNUM(DATE(Table1[[#This Row],[Year]],Table1[[#This Row],[Month]],1),1)+1</f>
        <v>3</v>
      </c>
      <c r="N69" s="41">
        <f t="shared" si="26"/>
        <v>15</v>
      </c>
      <c r="O69" s="41">
        <f>Table1[[#This Row],[ADR]]*Table1[[#This Row],[Occupancy %]]</f>
        <v>735.44444418518583</v>
      </c>
      <c r="P69" s="86">
        <f t="shared" si="27"/>
        <v>1937.268292</v>
      </c>
      <c r="Q69" s="86">
        <f t="shared" si="17"/>
        <v>0.98795180722892229</v>
      </c>
      <c r="R69" s="113">
        <f>Table1[[#This Row],[Index MPI]]-Q68</f>
        <v>-5.9875867104749458E-3</v>
      </c>
      <c r="S69" s="87">
        <f>Table1[[#This Row],[Index MPI]]-Q62</f>
        <v>1.2342051131360554E-2</v>
      </c>
      <c r="T69" s="41">
        <f>Table1[[#This Row],[ADR]]/(P70+P71)</f>
        <v>0.49856213464480947</v>
      </c>
      <c r="U69" s="112">
        <f>(T72-T69)/T69</f>
        <v>-6.9018025401151222E-3</v>
      </c>
      <c r="V69" s="92">
        <f t="shared" si="12"/>
        <v>-2.1584865578043864E-2</v>
      </c>
      <c r="W69" s="41">
        <f>O69/((O145+O216)/2)</f>
        <v>0.37978142157176104</v>
      </c>
      <c r="X69" s="110">
        <f t="shared" si="18"/>
        <v>0</v>
      </c>
      <c r="Y69" s="92">
        <f t="shared" si="19"/>
        <v>0.37962962962962998</v>
      </c>
      <c r="Z69" s="92">
        <f>(Table1[[#This Row],[avgdailyrent]]-F68)/F68</f>
        <v>0</v>
      </c>
      <c r="AA69" s="87">
        <f t="shared" si="11"/>
        <v>0</v>
      </c>
      <c r="AB69" s="92">
        <f t="shared" si="20"/>
        <v>0</v>
      </c>
      <c r="AC69" s="87">
        <f t="shared" si="28"/>
        <v>0</v>
      </c>
      <c r="AD69" s="92">
        <f t="shared" si="13"/>
        <v>-1.8763092468897413E-2</v>
      </c>
      <c r="AE69" s="252">
        <f t="shared" si="14"/>
        <v>2.4999999999999169E-2</v>
      </c>
      <c r="AF69" s="87" t="e">
        <f ca="1">AVERAGEIFS(Y:Y,D:D,"&gt;="&amp;TODAY()-28,D:D,"&lt;="&amp;TODAY(),B:B,)</f>
        <v>#DIV/0!</v>
      </c>
      <c r="AG69" s="252">
        <f ca="1">AVERAGEIFS(P:P,D:D,"&gt;="&amp;TODAY()-28,D:D,"&lt;="&amp;TODAY())</f>
        <v>1844.9774476061946</v>
      </c>
      <c r="AH69" s="252">
        <f ca="1">AVERAGEIFS(O:O,D:D,"&gt;="&amp;TODAY()-28,D:D,"&lt;="&amp;TODAY())</f>
        <v>1407.541540796813</v>
      </c>
      <c r="AI69" s="91">
        <f t="shared" si="15"/>
        <v>5.7678302193793314E-3</v>
      </c>
    </row>
    <row r="70" spans="1:35" ht="13.8" x14ac:dyDescent="0.25">
      <c r="A70" s="122" t="s">
        <v>32</v>
      </c>
      <c r="B70" s="123" t="s">
        <v>45</v>
      </c>
      <c r="C70" s="124" t="s">
        <v>36</v>
      </c>
      <c r="D70" s="279">
        <v>45026</v>
      </c>
      <c r="E70" s="41">
        <v>0.38425925925925702</v>
      </c>
      <c r="F70" s="41">
        <v>1942.855421</v>
      </c>
      <c r="G70" s="41">
        <f t="shared" si="22"/>
        <v>2023</v>
      </c>
      <c r="H70" s="41">
        <f>DAY(Table1[[#This Row],[Date]])</f>
        <v>10</v>
      </c>
      <c r="I70" s="41">
        <f>MONTH(Table1[[#This Row],[Date]])</f>
        <v>4</v>
      </c>
      <c r="J70" s="41" t="str">
        <f t="shared" si="24"/>
        <v>April</v>
      </c>
      <c r="K70" s="41">
        <f>DAY(Table1[[#This Row],[Date]])</f>
        <v>10</v>
      </c>
      <c r="L70" s="41" t="str">
        <f t="shared" si="25"/>
        <v>Monday</v>
      </c>
      <c r="M70" s="107">
        <f>WEEKNUM(D70, 1)-WEEKNUM(DATE(Table1[[#This Row],[Year]],Table1[[#This Row],[Month]],1),1)+1</f>
        <v>3</v>
      </c>
      <c r="N70" s="41">
        <f t="shared" si="26"/>
        <v>15</v>
      </c>
      <c r="O70" s="41">
        <f>Table1[[#This Row],[ADR]]*Table1[[#This Row],[Occupancy %]]</f>
        <v>746.56018492129192</v>
      </c>
      <c r="P70" s="86">
        <f t="shared" si="27"/>
        <v>1942.855421</v>
      </c>
      <c r="Q70" s="86">
        <f>Y70/((Y71+Y72)/2)</f>
        <v>1</v>
      </c>
      <c r="R70" s="113">
        <f>Table1[[#This Row],[Index MPI]]-Q69</f>
        <v>1.2048192771077715E-2</v>
      </c>
      <c r="S70" s="87">
        <f>Table1[[#This Row],[Index MPI]]-Q63</f>
        <v>0</v>
      </c>
      <c r="T70" s="41">
        <f>Table1[[#This Row],[ADR]]/(P71+P72)</f>
        <v>0.5</v>
      </c>
      <c r="U70" s="112">
        <f>(T78-T70)/T70</f>
        <v>0</v>
      </c>
      <c r="V70" s="92">
        <f t="shared" si="12"/>
        <v>0</v>
      </c>
      <c r="W70" s="41">
        <f>O70/((O146+O217)/2)</f>
        <v>0.38552155850794889</v>
      </c>
      <c r="X70" s="110">
        <f t="shared" si="18"/>
        <v>5.7401369361878563E-3</v>
      </c>
      <c r="Y70" s="92">
        <f t="shared" si="19"/>
        <v>0.38425925925925702</v>
      </c>
      <c r="Z70" s="92">
        <f>(Table1[[#This Row],[avgdailyrent]]-F69)/F69</f>
        <v>2.8840243878827726E-3</v>
      </c>
      <c r="AA70" s="87">
        <f t="shared" ref="AA70:AA71" si="29">(Y70-Y67)/Y67</f>
        <v>1.2195121951212683E-2</v>
      </c>
      <c r="AB70" s="92">
        <f t="shared" si="20"/>
        <v>11.11574073610609</v>
      </c>
      <c r="AC70" s="87">
        <f t="shared" si="28"/>
        <v>1.5114317368215965E-2</v>
      </c>
      <c r="AD70" s="92">
        <f t="shared" si="13"/>
        <v>2.8840243878827726E-3</v>
      </c>
      <c r="AE70" s="252">
        <f t="shared" si="14"/>
        <v>1.2195121951212683E-2</v>
      </c>
      <c r="AF70" s="87" t="e">
        <f ca="1">AVERAGEIFS(Y:Y,D:D,"&gt;="&amp;TODAY()-28,D:D,"&lt;="&amp;TODAY(),B:B,)</f>
        <v>#DIV/0!</v>
      </c>
      <c r="AG70" s="252">
        <f ca="1">AVERAGEIFS(P:P,D:D,"&gt;="&amp;TODAY()-28,D:D,"&lt;="&amp;TODAY())</f>
        <v>1844.9774476061946</v>
      </c>
      <c r="AH70" s="252">
        <f ca="1">AVERAGEIFS(O:O,D:D,"&gt;="&amp;TODAY()-28,D:D,"&lt;="&amp;TODAY())</f>
        <v>1407.541540796813</v>
      </c>
      <c r="AI70" s="91">
        <f t="shared" si="15"/>
        <v>1.5114317368215965E-2</v>
      </c>
    </row>
    <row r="71" spans="1:35" ht="13.8" x14ac:dyDescent="0.25">
      <c r="A71" s="122" t="s">
        <v>32</v>
      </c>
      <c r="B71" s="123" t="s">
        <v>45</v>
      </c>
      <c r="C71" s="124" t="s">
        <v>36</v>
      </c>
      <c r="D71" s="279">
        <v>45027</v>
      </c>
      <c r="E71" s="41">
        <v>0.38425925925925702</v>
      </c>
      <c r="F71" s="41">
        <v>1942.855421</v>
      </c>
      <c r="G71" s="41">
        <f t="shared" si="22"/>
        <v>2023</v>
      </c>
      <c r="H71" s="41">
        <f>DAY(Table1[[#This Row],[Date]])</f>
        <v>11</v>
      </c>
      <c r="I71" s="41">
        <f>MONTH(Table1[[#This Row],[Date]])</f>
        <v>4</v>
      </c>
      <c r="J71" s="41" t="str">
        <f t="shared" si="24"/>
        <v>April</v>
      </c>
      <c r="K71" s="41">
        <f>DAY(Table1[[#This Row],[Date]])</f>
        <v>11</v>
      </c>
      <c r="L71" s="41" t="str">
        <f t="shared" si="25"/>
        <v>Tuesday</v>
      </c>
      <c r="M71" s="107">
        <f>WEEKNUM(D71, 1)-WEEKNUM(DATE(Table1[[#This Row],[Year]],Table1[[#This Row],[Month]],1),1)+1</f>
        <v>3</v>
      </c>
      <c r="N71" s="41">
        <f t="shared" si="26"/>
        <v>15</v>
      </c>
      <c r="O71" s="41">
        <f>Table1[[#This Row],[ADR]]*Table1[[#This Row],[Occupancy %]]</f>
        <v>746.56018492129192</v>
      </c>
      <c r="P71" s="86">
        <f t="shared" si="27"/>
        <v>1942.855421</v>
      </c>
      <c r="Q71" s="86">
        <f>Y71/((Y72+Y78)/2)</f>
        <v>0.56044727744165712</v>
      </c>
      <c r="R71" s="113">
        <f>Table1[[#This Row],[Index MPI]]-Q70</f>
        <v>-0.43955272255834288</v>
      </c>
      <c r="S71" s="87">
        <f>Table1[[#This Row],[Index MPI]]-Q64</f>
        <v>-0.43955272255834288</v>
      </c>
      <c r="T71" s="41">
        <f>Table1[[#This Row],[ADR]]/(P72+P78)</f>
        <v>0.49754861871491551</v>
      </c>
      <c r="U71" s="112">
        <f>(T79-T71)/T71</f>
        <v>4.9269180797164953E-3</v>
      </c>
      <c r="V71" s="92">
        <f t="shared" si="12"/>
        <v>-4.9027625701689725E-3</v>
      </c>
      <c r="W71" s="41">
        <f>O71/((O147+O218)/2)</f>
        <v>0.38552155850794889</v>
      </c>
      <c r="X71" s="110">
        <f t="shared" si="18"/>
        <v>5.7401369361878563E-3</v>
      </c>
      <c r="Y71" s="92">
        <f t="shared" si="19"/>
        <v>0.38425925925925702</v>
      </c>
      <c r="Z71" s="92">
        <f>(Table1[[#This Row],[avgdailyrent]]-F70)/F70</f>
        <v>0</v>
      </c>
      <c r="AA71" s="87">
        <f t="shared" si="29"/>
        <v>1.2195121951212683E-2</v>
      </c>
      <c r="AB71" s="92">
        <f t="shared" si="20"/>
        <v>11.11574073610609</v>
      </c>
      <c r="AC71" s="87">
        <f t="shared" si="28"/>
        <v>0</v>
      </c>
      <c r="AD71" s="92">
        <f t="shared" si="13"/>
        <v>2.8840243878827726E-3</v>
      </c>
      <c r="AE71" s="252">
        <f t="shared" si="14"/>
        <v>1.2195121951212683E-2</v>
      </c>
      <c r="AF71" s="87" t="e">
        <f ca="1">AVERAGEIFS(Y:Y,D:D,"&gt;="&amp;TODAY()-28,D:D,"&lt;="&amp;TODAY(),B:B,)</f>
        <v>#DIV/0!</v>
      </c>
      <c r="AG71" s="252">
        <f ca="1">AVERAGEIFS(P:P,D:D,"&gt;="&amp;TODAY()-28,D:D,"&lt;="&amp;TODAY())</f>
        <v>1844.9774476061946</v>
      </c>
      <c r="AH71" s="252">
        <f ca="1">AVERAGEIFS(O:O,D:D,"&gt;="&amp;TODAY()-28,D:D,"&lt;="&amp;TODAY())</f>
        <v>1407.541540796813</v>
      </c>
      <c r="AI71" s="91">
        <f t="shared" si="15"/>
        <v>1.5114317368215965E-2</v>
      </c>
    </row>
    <row r="72" spans="1:35" ht="13.8" x14ac:dyDescent="0.25">
      <c r="A72" s="122" t="s">
        <v>32</v>
      </c>
      <c r="B72" s="123" t="s">
        <v>45</v>
      </c>
      <c r="C72" s="124" t="s">
        <v>36</v>
      </c>
      <c r="D72" s="279">
        <v>45028</v>
      </c>
      <c r="E72" s="41">
        <v>0.38425925925925702</v>
      </c>
      <c r="F72" s="41">
        <v>1942.855421</v>
      </c>
      <c r="G72" s="41">
        <f t="shared" si="22"/>
        <v>2023</v>
      </c>
      <c r="H72" s="41">
        <f>DAY(Table1[[#This Row],[Date]])</f>
        <v>12</v>
      </c>
      <c r="I72" s="41">
        <f>MONTH(Table1[[#This Row],[Date]])</f>
        <v>4</v>
      </c>
      <c r="J72" s="41" t="str">
        <f t="shared" si="24"/>
        <v>April</v>
      </c>
      <c r="K72" s="41">
        <f>DAY(Table1[[#This Row],[Date]])</f>
        <v>12</v>
      </c>
      <c r="L72" s="41" t="str">
        <f t="shared" si="25"/>
        <v>Wednesday</v>
      </c>
      <c r="M72" s="107">
        <f>WEEKNUM(D72, 1)-WEEKNUM(DATE(Table1[[#This Row],[Year]],Table1[[#This Row],[Month]],1),1)+1</f>
        <v>3</v>
      </c>
      <c r="N72" s="41">
        <f t="shared" si="26"/>
        <v>15</v>
      </c>
      <c r="O72" s="41">
        <f>Table1[[#This Row],[ADR]]*Table1[[#This Row],[Occupancy %]]</f>
        <v>746.56018492129192</v>
      </c>
      <c r="P72" s="86">
        <f t="shared" si="27"/>
        <v>1942.855421</v>
      </c>
      <c r="Q72" s="86">
        <f>Y72/((Y78+Y79)/2)</f>
        <v>0.38932042478141543</v>
      </c>
      <c r="R72" s="113">
        <f>Table1[[#This Row],[Index MPI]]-Q71</f>
        <v>-0.17112685266024169</v>
      </c>
      <c r="S72" s="87">
        <f>Table1[[#This Row],[Index MPI]]-Q65</f>
        <v>-0.61067957521858451</v>
      </c>
      <c r="T72" s="41">
        <f>Table1[[#This Row],[ADR]]/(P78+P79)</f>
        <v>0.49512115723751271</v>
      </c>
      <c r="U72" s="112">
        <f>(T80-T72)/T72</f>
        <v>9.853836159432949E-3</v>
      </c>
      <c r="V72" s="92">
        <f>((T72-T65)/T65)</f>
        <v>-9.7576855249745797E-3</v>
      </c>
      <c r="W72" s="41">
        <f>O72/((O148+O219)/2)</f>
        <v>0.38552155850794889</v>
      </c>
      <c r="X72" s="110">
        <f>W72-W69</f>
        <v>5.7401369361878563E-3</v>
      </c>
      <c r="Y72" s="92">
        <f t="shared" si="19"/>
        <v>0.38425925925925702</v>
      </c>
      <c r="Z72" s="92">
        <f>(Table1[[#This Row],[avgdailyrent]]-F71)/F71</f>
        <v>0</v>
      </c>
      <c r="AA72" s="87">
        <f>(Y72-Y69)/Y69</f>
        <v>1.2195121951212683E-2</v>
      </c>
      <c r="AB72" s="92">
        <f>O72-O69</f>
        <v>11.11574073610609</v>
      </c>
      <c r="AC72" s="87">
        <f>(O72-O71)/O71</f>
        <v>0</v>
      </c>
      <c r="AD72" s="92">
        <f>((P72-P65)/P65)</f>
        <v>2.8840243878827726E-3</v>
      </c>
      <c r="AE72" s="252">
        <f>((Y72-Y65)/Y65)</f>
        <v>1.2195121951212683E-2</v>
      </c>
      <c r="AF72" s="87" t="e">
        <f ca="1">AVERAGEIFS(Y:Y,D:D,"&gt;="&amp;TODAY()-28,D:D,"&lt;="&amp;TODAY(),B:B,)</f>
        <v>#DIV/0!</v>
      </c>
      <c r="AG72" s="252">
        <f ca="1">AVERAGEIFS(P:P,D:D,"&gt;="&amp;TODAY()-28,D:D,"&lt;="&amp;TODAY())</f>
        <v>1844.9774476061946</v>
      </c>
      <c r="AH72" s="252">
        <f ca="1">AVERAGEIFS(O:O,D:D,"&gt;="&amp;TODAY()-28,D:D,"&lt;="&amp;TODAY())</f>
        <v>1407.541540796813</v>
      </c>
      <c r="AI72" s="91">
        <f>(O72-O65)/O65</f>
        <v>1.5114317368215965E-2</v>
      </c>
    </row>
    <row r="73" spans="1:35" ht="13.8" x14ac:dyDescent="0.25">
      <c r="A73" s="122" t="s">
        <v>32</v>
      </c>
      <c r="B73" s="123" t="s">
        <v>45</v>
      </c>
      <c r="C73" s="124" t="s">
        <v>36</v>
      </c>
      <c r="D73" s="279">
        <v>45029</v>
      </c>
      <c r="E73" s="371">
        <v>0.39814814814814897</v>
      </c>
      <c r="F73" s="371">
        <v>1951.45</v>
      </c>
      <c r="G73" s="372">
        <f>YEAR(D73)</f>
        <v>2023</v>
      </c>
      <c r="H73" s="371">
        <f>DAY(Table1[[#This Row],[Date]])</f>
        <v>13</v>
      </c>
      <c r="I73" s="41">
        <f>MONTH(Table1[[#This Row],[Date]])</f>
        <v>4</v>
      </c>
      <c r="J73" s="371" t="str">
        <f>TEXT(D73,"MMMM")</f>
        <v>April</v>
      </c>
      <c r="K73" s="372">
        <f>DAY(Table1[[#This Row],[Date]])</f>
        <v>13</v>
      </c>
      <c r="L73" s="371" t="str">
        <f>CHOOSE(WEEKDAY(D73),"Sunday","Monday","Tuesday","Wednesday","Thursday","Friday","Saturday")</f>
        <v>Thursday</v>
      </c>
      <c r="M73" s="107">
        <f>WEEKNUM(D73, 1)-WEEKNUM(DATE(Table1[[#This Row],[Year]],Table1[[#This Row],[Month]],1),1)+1</f>
        <v>3</v>
      </c>
      <c r="N73" s="371">
        <f>WEEKNUM(D73)</f>
        <v>15</v>
      </c>
      <c r="O73" s="41">
        <f>Table1[[#This Row],[ADR]]*Table1[[#This Row],[Occupancy %]]</f>
        <v>776.96620370370533</v>
      </c>
      <c r="P73" s="86">
        <f t="shared" si="27"/>
        <v>1951.45</v>
      </c>
      <c r="Q73" s="86">
        <f t="shared" ref="Q73:Q136" si="30">Y73/((Y79+Y80)/2)</f>
        <v>0.40339224736387941</v>
      </c>
      <c r="R73" s="113">
        <f>Table1[[#This Row],[Index MPI]]-Q72</f>
        <v>1.4071822582463978E-2</v>
      </c>
      <c r="S73" s="87">
        <f>Table1[[#This Row],[Index MPI]]-Q66</f>
        <v>-0.59660775263612065</v>
      </c>
      <c r="T73" s="41">
        <f>Table1[[#This Row],[ADR]]/(P79+P80)</f>
        <v>0.49731141692150865</v>
      </c>
      <c r="U73" s="112">
        <f t="shared" ref="U73:U136" si="31">(T81-T73)/T73</f>
        <v>5.4062363883266521E-3</v>
      </c>
      <c r="V73" s="92">
        <f t="shared" ref="V73:V84" si="32">((T73-T66)/T66)</f>
        <v>-5.3771661569826934E-3</v>
      </c>
      <c r="W73" s="41">
        <f>O73/((O149+O225)/2)</f>
        <v>0.79001618480442026</v>
      </c>
      <c r="X73" s="110">
        <f t="shared" ref="X73:X77" si="33">W73-W70</f>
        <v>0.40449462629647137</v>
      </c>
      <c r="Y73" s="92">
        <f t="shared" si="19"/>
        <v>0.39814814814814897</v>
      </c>
      <c r="Z73" s="92">
        <f>(Table1[[#This Row],[avgdailyrent]]-F72)/F72</f>
        <v>4.4236842881372933E-3</v>
      </c>
      <c r="AA73" s="87">
        <f t="shared" ref="AA73:AA77" si="34">(Y73-Y70)/Y70</f>
        <v>3.6144578313261184E-2</v>
      </c>
      <c r="AB73" s="92">
        <f t="shared" ref="AB73:AB77" si="35">O73-O70</f>
        <v>30.406018782413412</v>
      </c>
      <c r="AC73" s="87">
        <f t="shared" ref="AC73:AC136" si="36">(O73-O72)/O72</f>
        <v>4.0728154804584235E-2</v>
      </c>
      <c r="AD73" s="92">
        <f t="shared" ref="AD73:AD77" si="37">((P73-P66)/P66)</f>
        <v>7.3204666893913481E-3</v>
      </c>
      <c r="AE73" s="252">
        <f t="shared" ref="AE73:AE136" si="38">((Y73-Y66)/Y66)</f>
        <v>4.8780487804879244E-2</v>
      </c>
      <c r="AF73" s="87" t="e">
        <f ca="1">AVERAGEIFS(Y:Y,D:D,"&gt;="&amp;TODAY()-28,D:D,"&lt;="&amp;TODAY(),B:B,)</f>
        <v>#DIV/0!</v>
      </c>
      <c r="AG73" s="318">
        <f ca="1">AVERAGEIFS(Y:Y,D:D,"&gt;="&amp;TODAY()-28,D:D,"&lt;="&amp;TODAY())</f>
        <v>0.76482579000135331</v>
      </c>
      <c r="AH73" s="318">
        <f ca="1">AVERAGEIFS(O:O,D:D,"&gt;="&amp;TODAY()-28,D:D,"&lt;="&amp;TODAY())</f>
        <v>1407.541540796813</v>
      </c>
      <c r="AI73" s="91">
        <f t="shared" ref="AI73:AI136" si="39">(O73-O66)/O66</f>
        <v>5.6458050430338518E-2</v>
      </c>
    </row>
    <row r="74" spans="1:35" ht="13.8" x14ac:dyDescent="0.25">
      <c r="A74" s="122" t="s">
        <v>32</v>
      </c>
      <c r="B74" s="123" t="s">
        <v>45</v>
      </c>
      <c r="C74" s="124" t="s">
        <v>36</v>
      </c>
      <c r="D74" s="279">
        <v>45030</v>
      </c>
      <c r="E74" s="371">
        <v>0.39814814814814897</v>
      </c>
      <c r="F74" s="371">
        <v>1951.45</v>
      </c>
      <c r="G74" s="372">
        <f>YEAR(D74)</f>
        <v>2023</v>
      </c>
      <c r="H74" s="371">
        <f>DAY(Table1[[#This Row],[Date]])</f>
        <v>14</v>
      </c>
      <c r="I74" s="41">
        <f>MONTH(Table1[[#This Row],[Date]])</f>
        <v>4</v>
      </c>
      <c r="J74" s="371" t="str">
        <f>TEXT(D74,"MMMM")</f>
        <v>April</v>
      </c>
      <c r="K74" s="372">
        <f>DAY(Table1[[#This Row],[Date]])</f>
        <v>14</v>
      </c>
      <c r="L74" s="371" t="str">
        <f>CHOOSE(WEEKDAY(D74),"Sunday","Monday","Tuesday","Wednesday","Thursday","Friday","Saturday")</f>
        <v>Friday</v>
      </c>
      <c r="M74" s="107">
        <f>WEEKNUM(D74, 1)-WEEKNUM(DATE(Table1[[#This Row],[Year]],Table1[[#This Row],[Month]],1),1)+1</f>
        <v>3</v>
      </c>
      <c r="N74" s="371">
        <f>WEEKNUM(D74)</f>
        <v>15</v>
      </c>
      <c r="O74" s="41">
        <f>Table1[[#This Row],[ADR]]*Table1[[#This Row],[Occupancy %]]</f>
        <v>776.96620370370533</v>
      </c>
      <c r="P74" s="86">
        <f t="shared" si="27"/>
        <v>1951.45</v>
      </c>
      <c r="Q74" s="86">
        <f t="shared" si="30"/>
        <v>0.40339224736387941</v>
      </c>
      <c r="R74" s="113">
        <f>Table1[[#This Row],[Index MPI]]-Q73</f>
        <v>0</v>
      </c>
      <c r="S74" s="87">
        <f>Table1[[#This Row],[Index MPI]]-Q67</f>
        <v>-0.59660775263612065</v>
      </c>
      <c r="T74" s="41">
        <f>Table1[[#This Row],[ADR]]/(P80+P81)</f>
        <v>0.49731141692150865</v>
      </c>
      <c r="U74" s="112">
        <f t="shared" si="31"/>
        <v>5.4062363883266521E-3</v>
      </c>
      <c r="V74" s="92">
        <f t="shared" si="32"/>
        <v>-5.3771661569826934E-3</v>
      </c>
      <c r="W74" s="41">
        <f>O74/((O150+O226)/2)</f>
        <v>0.77191089492825238</v>
      </c>
      <c r="X74" s="110">
        <f t="shared" si="33"/>
        <v>0.38638933642030349</v>
      </c>
      <c r="Y74" s="92">
        <f t="shared" si="19"/>
        <v>0.39814814814814897</v>
      </c>
      <c r="Z74" s="92">
        <f>(Table1[[#This Row],[avgdailyrent]]-F73)/F73</f>
        <v>0</v>
      </c>
      <c r="AA74" s="87">
        <f t="shared" si="34"/>
        <v>3.6144578313261184E-2</v>
      </c>
      <c r="AB74" s="92">
        <f t="shared" si="35"/>
        <v>30.406018782413412</v>
      </c>
      <c r="AC74" s="87">
        <f t="shared" si="36"/>
        <v>0</v>
      </c>
      <c r="AD74" s="92">
        <f t="shared" si="37"/>
        <v>7.3204666893913481E-3</v>
      </c>
      <c r="AE74" s="252">
        <f t="shared" si="38"/>
        <v>4.8780487804879244E-2</v>
      </c>
      <c r="AF74" s="87" t="e">
        <f ca="1">AVERAGEIFS(Y:Y,D:D,"&gt;="&amp;TODAY()-28,D:D,"&lt;="&amp;TODAY(),B:B,)</f>
        <v>#DIV/0!</v>
      </c>
      <c r="AG74" s="318">
        <f ca="1">AVERAGEIFS(Y:Y,D:D,"&gt;="&amp;TODAY()-28,D:D,"&lt;="&amp;TODAY())</f>
        <v>0.76482579000135331</v>
      </c>
      <c r="AH74" s="318">
        <f ca="1">AVERAGEIFS(O:O,D:D,"&gt;="&amp;TODAY()-28,D:D,"&lt;="&amp;TODAY())</f>
        <v>1407.541540796813</v>
      </c>
      <c r="AI74" s="91">
        <f t="shared" si="39"/>
        <v>5.6458050430338518E-2</v>
      </c>
    </row>
    <row r="75" spans="1:35" ht="13.8" x14ac:dyDescent="0.25">
      <c r="A75" s="122" t="s">
        <v>32</v>
      </c>
      <c r="B75" s="123" t="s">
        <v>45</v>
      </c>
      <c r="C75" s="124" t="s">
        <v>36</v>
      </c>
      <c r="D75" s="279">
        <v>45031</v>
      </c>
      <c r="E75" s="371">
        <v>0.39814814814814897</v>
      </c>
      <c r="F75" s="371">
        <v>1951.45</v>
      </c>
      <c r="G75" s="372">
        <f>YEAR(D75)</f>
        <v>2023</v>
      </c>
      <c r="H75" s="371">
        <f>DAY(Table1[[#This Row],[Date]])</f>
        <v>15</v>
      </c>
      <c r="I75" s="41">
        <f>MONTH(Table1[[#This Row],[Date]])</f>
        <v>4</v>
      </c>
      <c r="J75" s="371" t="str">
        <f>TEXT(D75,"MMMM")</f>
        <v>April</v>
      </c>
      <c r="K75" s="372">
        <f>DAY(Table1[[#This Row],[Date]])</f>
        <v>15</v>
      </c>
      <c r="L75" s="371" t="str">
        <f>CHOOSE(WEEKDAY(D75),"Sunday","Monday","Tuesday","Wednesday","Thursday","Friday","Saturday")</f>
        <v>Saturday</v>
      </c>
      <c r="M75" s="107">
        <f>WEEKNUM(D75, 1)-WEEKNUM(DATE(Table1[[#This Row],[Year]],Table1[[#This Row],[Month]],1),1)+1</f>
        <v>3</v>
      </c>
      <c r="N75" s="371">
        <f>WEEKNUM(D75)</f>
        <v>15</v>
      </c>
      <c r="O75" s="41">
        <f>Table1[[#This Row],[ADR]]*Table1[[#This Row],[Occupancy %]]</f>
        <v>776.96620370370533</v>
      </c>
      <c r="P75" s="86">
        <f t="shared" si="27"/>
        <v>1951.45</v>
      </c>
      <c r="Q75" s="86">
        <f t="shared" si="30"/>
        <v>0.40339224736387941</v>
      </c>
      <c r="R75" s="113">
        <f>Table1[[#This Row],[Index MPI]]-Q74</f>
        <v>0</v>
      </c>
      <c r="S75" s="87">
        <f>Table1[[#This Row],[Index MPI]]-Q68</f>
        <v>-0.59054714657551788</v>
      </c>
      <c r="T75" s="41">
        <f>Table1[[#This Row],[ADR]]/(P81+P82)</f>
        <v>0.49731141692150865</v>
      </c>
      <c r="U75" s="112">
        <f t="shared" si="31"/>
        <v>5.4062363883266521E-3</v>
      </c>
      <c r="V75" s="92">
        <f t="shared" si="32"/>
        <v>-3.9429079022085499E-3</v>
      </c>
      <c r="W75" s="41">
        <f>O75/((O151+O227)/2)</f>
        <v>0.77191089492825238</v>
      </c>
      <c r="X75" s="110">
        <f t="shared" si="33"/>
        <v>0.38638933642030349</v>
      </c>
      <c r="Y75" s="92">
        <f t="shared" si="19"/>
        <v>0.39814814814814897</v>
      </c>
      <c r="Z75" s="92">
        <f>(Table1[[#This Row],[avgdailyrent]]-F74)/F74</f>
        <v>0</v>
      </c>
      <c r="AA75" s="87">
        <f t="shared" si="34"/>
        <v>3.6144578313261184E-2</v>
      </c>
      <c r="AB75" s="92">
        <f t="shared" si="35"/>
        <v>30.406018782413412</v>
      </c>
      <c r="AC75" s="87">
        <f t="shared" si="36"/>
        <v>0</v>
      </c>
      <c r="AD75" s="92">
        <f t="shared" si="37"/>
        <v>7.3204666893913481E-3</v>
      </c>
      <c r="AE75" s="252">
        <f t="shared" si="38"/>
        <v>4.8780487804879244E-2</v>
      </c>
      <c r="AF75" s="87" t="e">
        <f ca="1">AVERAGEIFS(Y:Y,D:D,"&gt;="&amp;TODAY()-28,D:D,"&lt;="&amp;TODAY(),B:B,)</f>
        <v>#DIV/0!</v>
      </c>
      <c r="AG75" s="318">
        <f ca="1">AVERAGEIFS(Y:Y,D:D,"&gt;="&amp;TODAY()-28,D:D,"&lt;="&amp;TODAY())</f>
        <v>0.76482579000135331</v>
      </c>
      <c r="AH75" s="318">
        <f ca="1">AVERAGEIFS(O:O,D:D,"&gt;="&amp;TODAY()-28,D:D,"&lt;="&amp;TODAY())</f>
        <v>1407.541540796813</v>
      </c>
      <c r="AI75" s="91">
        <f t="shared" si="39"/>
        <v>5.6458050430338518E-2</v>
      </c>
    </row>
    <row r="76" spans="1:35" ht="13.8" x14ac:dyDescent="0.25">
      <c r="A76" s="122" t="s">
        <v>32</v>
      </c>
      <c r="B76" s="123" t="s">
        <v>45</v>
      </c>
      <c r="C76" s="124" t="s">
        <v>36</v>
      </c>
      <c r="D76" s="279">
        <v>45032</v>
      </c>
      <c r="E76" s="371">
        <v>0.39814814814814897</v>
      </c>
      <c r="F76" s="371">
        <v>1951.45</v>
      </c>
      <c r="G76" s="372">
        <f>YEAR(D76)</f>
        <v>2023</v>
      </c>
      <c r="H76" s="371">
        <f>DAY(Table1[[#This Row],[Date]])</f>
        <v>16</v>
      </c>
      <c r="I76" s="41">
        <f>MONTH(Table1[[#This Row],[Date]])</f>
        <v>4</v>
      </c>
      <c r="J76" s="371" t="str">
        <f>TEXT(D76,"MMMM")</f>
        <v>April</v>
      </c>
      <c r="K76" s="372">
        <f>DAY(Table1[[#This Row],[Date]])</f>
        <v>16</v>
      </c>
      <c r="L76" s="371" t="str">
        <f>CHOOSE(WEEKDAY(D76),"Sunday","Monday","Tuesday","Wednesday","Thursday","Friday","Saturday")</f>
        <v>Sunday</v>
      </c>
      <c r="M76" s="107">
        <f>WEEKNUM(D76, 1)-WEEKNUM(DATE(Table1[[#This Row],[Year]],Table1[[#This Row],[Month]],1),1)+1</f>
        <v>4</v>
      </c>
      <c r="N76" s="371">
        <f>WEEKNUM(D76)</f>
        <v>16</v>
      </c>
      <c r="O76" s="41">
        <f>Table1[[#This Row],[ADR]]*Table1[[#This Row],[Occupancy %]]</f>
        <v>776.96620370370533</v>
      </c>
      <c r="P76" s="86">
        <f t="shared" si="27"/>
        <v>1951.45</v>
      </c>
      <c r="Q76" s="86">
        <f t="shared" si="30"/>
        <v>0.40339224736387941</v>
      </c>
      <c r="R76" s="113">
        <f>Table1[[#This Row],[Index MPI]]-Q75</f>
        <v>0</v>
      </c>
      <c r="S76" s="87">
        <f>Table1[[#This Row],[Index MPI]]-Q69</f>
        <v>-0.58455955986504282</v>
      </c>
      <c r="T76" s="41">
        <f>Table1[[#This Row],[ADR]]/(P82+P83)</f>
        <v>0.49731141692150865</v>
      </c>
      <c r="U76" s="112">
        <f t="shared" si="31"/>
        <v>5.4062363883266521E-3</v>
      </c>
      <c r="V76" s="92">
        <f t="shared" si="32"/>
        <v>-2.5086496474343543E-3</v>
      </c>
      <c r="W76" s="41">
        <f>O76/((O152+O228)/2)</f>
        <v>0.77191089492825238</v>
      </c>
      <c r="X76" s="110">
        <f t="shared" si="33"/>
        <v>-1.8105289876167885E-2</v>
      </c>
      <c r="Y76" s="92">
        <f t="shared" si="19"/>
        <v>0.39814814814814897</v>
      </c>
      <c r="Z76" s="92">
        <f>(Table1[[#This Row],[avgdailyrent]]-F75)/F75</f>
        <v>0</v>
      </c>
      <c r="AA76" s="87">
        <f t="shared" si="34"/>
        <v>0</v>
      </c>
      <c r="AB76" s="92">
        <f t="shared" si="35"/>
        <v>0</v>
      </c>
      <c r="AC76" s="87">
        <f t="shared" si="36"/>
        <v>0</v>
      </c>
      <c r="AD76" s="92">
        <f t="shared" si="37"/>
        <v>7.3204666893913481E-3</v>
      </c>
      <c r="AE76" s="252">
        <f t="shared" si="38"/>
        <v>4.8780487804879244E-2</v>
      </c>
      <c r="AF76" s="87" t="e">
        <f ca="1">AVERAGEIFS(Y:Y,D:D,"&gt;="&amp;TODAY()-28,D:D,"&lt;="&amp;TODAY(),B:B,)</f>
        <v>#DIV/0!</v>
      </c>
      <c r="AG76" s="318">
        <f ca="1">AVERAGEIFS(Y:Y,D:D,"&gt;="&amp;TODAY()-28,D:D,"&lt;="&amp;TODAY())</f>
        <v>0.76482579000135331</v>
      </c>
      <c r="AH76" s="318">
        <f ca="1">AVERAGEIFS(O:O,D:D,"&gt;="&amp;TODAY()-28,D:D,"&lt;="&amp;TODAY())</f>
        <v>1407.541540796813</v>
      </c>
      <c r="AI76" s="91">
        <f t="shared" si="39"/>
        <v>5.6458050430338518E-2</v>
      </c>
    </row>
    <row r="77" spans="1:35" ht="13.8" x14ac:dyDescent="0.25">
      <c r="A77" s="122" t="s">
        <v>32</v>
      </c>
      <c r="B77" s="123" t="s">
        <v>45</v>
      </c>
      <c r="C77" s="124" t="s">
        <v>36</v>
      </c>
      <c r="D77" s="279">
        <v>45033</v>
      </c>
      <c r="E77" s="371">
        <v>0.39814814814814897</v>
      </c>
      <c r="F77" s="371">
        <v>1951.45</v>
      </c>
      <c r="G77" s="372">
        <f>YEAR(D77)</f>
        <v>2023</v>
      </c>
      <c r="H77" s="371">
        <f>DAY(Table1[[#This Row],[Date]])</f>
        <v>17</v>
      </c>
      <c r="I77" s="41">
        <f>MONTH(Table1[[#This Row],[Date]])</f>
        <v>4</v>
      </c>
      <c r="J77" s="371" t="str">
        <f>TEXT(D77,"MMMM")</f>
        <v>April</v>
      </c>
      <c r="K77" s="372">
        <f>DAY(Table1[[#This Row],[Date]])</f>
        <v>17</v>
      </c>
      <c r="L77" s="371" t="str">
        <f>CHOOSE(WEEKDAY(D77),"Sunday","Monday","Tuesday","Wednesday","Thursday","Friday","Saturday")</f>
        <v>Monday</v>
      </c>
      <c r="M77" s="107">
        <f>WEEKNUM(D77, 1)-WEEKNUM(DATE(Table1[[#This Row],[Year]],Table1[[#This Row],[Month]],1),1)+1</f>
        <v>4</v>
      </c>
      <c r="N77" s="371">
        <f>WEEKNUM(D77)</f>
        <v>16</v>
      </c>
      <c r="O77" s="41">
        <f>Table1[[#This Row],[ADR]]*Table1[[#This Row],[Occupancy %]]</f>
        <v>776.96620370370533</v>
      </c>
      <c r="P77" s="86">
        <f t="shared" si="27"/>
        <v>1951.45</v>
      </c>
      <c r="Q77" s="86">
        <f t="shared" si="30"/>
        <v>0.40339224736387941</v>
      </c>
      <c r="R77" s="113">
        <f>Table1[[#This Row],[Index MPI]]-Q76</f>
        <v>0</v>
      </c>
      <c r="S77" s="87">
        <f>Table1[[#This Row],[Index MPI]]-Q70</f>
        <v>-0.59660775263612065</v>
      </c>
      <c r="T77" s="41">
        <f>Table1[[#This Row],[ADR]]/(P83+P84)</f>
        <v>0.49731141692150865</v>
      </c>
      <c r="U77" s="112">
        <f t="shared" si="31"/>
        <v>5.4062363883266521E-3</v>
      </c>
      <c r="V77" s="92">
        <f t="shared" si="32"/>
        <v>-5.3771661569826934E-3</v>
      </c>
      <c r="W77" s="41">
        <f>O77/((O153+O229)/2)</f>
        <v>0.77191089492825238</v>
      </c>
      <c r="X77" s="110">
        <f t="shared" si="33"/>
        <v>0</v>
      </c>
      <c r="Y77" s="92">
        <f t="shared" si="19"/>
        <v>0.39814814814814897</v>
      </c>
      <c r="Z77" s="92">
        <f>(Table1[[#This Row],[avgdailyrent]]-F76)/F76</f>
        <v>0</v>
      </c>
      <c r="AA77" s="87">
        <f t="shared" si="34"/>
        <v>0</v>
      </c>
      <c r="AB77" s="92">
        <f t="shared" si="35"/>
        <v>0</v>
      </c>
      <c r="AC77" s="87">
        <f t="shared" si="36"/>
        <v>0</v>
      </c>
      <c r="AD77" s="92">
        <f t="shared" si="37"/>
        <v>4.4236842881372933E-3</v>
      </c>
      <c r="AE77" s="252">
        <f t="shared" si="38"/>
        <v>3.6144578313261184E-2</v>
      </c>
      <c r="AF77" s="87" t="e">
        <f ca="1">AVERAGEIFS(Y:Y,D:D,"&gt;="&amp;TODAY()-28,D:D,"&lt;="&amp;TODAY(),B:B,)</f>
        <v>#DIV/0!</v>
      </c>
      <c r="AG77" s="318">
        <f ca="1">AVERAGEIFS(Y:Y,D:D,"&gt;="&amp;TODAY()-28,D:D,"&lt;="&amp;TODAY())</f>
        <v>0.76482579000135331</v>
      </c>
      <c r="AH77" s="318">
        <f ca="1">AVERAGEIFS(O:O,D:D,"&gt;="&amp;TODAY()-28,D:D,"&lt;="&amp;TODAY())</f>
        <v>1407.541540796813</v>
      </c>
      <c r="AI77" s="91">
        <f t="shared" si="39"/>
        <v>4.0728154804584235E-2</v>
      </c>
    </row>
    <row r="78" spans="1:35" ht="13.8" x14ac:dyDescent="0.25">
      <c r="A78" s="321" t="s">
        <v>32</v>
      </c>
      <c r="B78" s="85" t="s">
        <v>14</v>
      </c>
      <c r="C78" s="48" t="s">
        <v>36</v>
      </c>
      <c r="D78" s="279">
        <v>44958</v>
      </c>
      <c r="E78" s="41">
        <v>0.98699999999999999</v>
      </c>
      <c r="F78" s="41">
        <v>1962</v>
      </c>
      <c r="G78" s="41">
        <f t="shared" si="22"/>
        <v>2023</v>
      </c>
      <c r="H78" s="41">
        <f>DAY(Table1[[#This Row],[Date]])</f>
        <v>1</v>
      </c>
      <c r="I78" s="41">
        <f>MONTH(Table1[[#This Row],[Date]])</f>
        <v>2</v>
      </c>
      <c r="J78" s="41" t="str">
        <f t="shared" si="24"/>
        <v>February</v>
      </c>
      <c r="K78" s="41">
        <f>DAY(Table1[[#This Row],[Date]])</f>
        <v>1</v>
      </c>
      <c r="L78" s="41" t="str">
        <f t="shared" si="25"/>
        <v>Wednesday</v>
      </c>
      <c r="M78" s="107">
        <f>WEEKNUM(D78, 1)-WEEKNUM(DATE(Table1[[#This Row],[Year]],Table1[[#This Row],[Month]],1),1)+1</f>
        <v>1</v>
      </c>
      <c r="N78" s="41">
        <f t="shared" si="26"/>
        <v>5</v>
      </c>
      <c r="O78" s="41">
        <f>Table1[[#This Row],[ADR]]*Table1[[#This Row],[Occupancy %]]</f>
        <v>1936.4939999999999</v>
      </c>
      <c r="P78" s="86">
        <f t="shared" si="27"/>
        <v>1962</v>
      </c>
      <c r="Q78" s="86">
        <f t="shared" si="30"/>
        <v>1</v>
      </c>
      <c r="R78" s="113">
        <f>Table1[[#This Row],[Index MPI]]-Q72</f>
        <v>0.61067957521858451</v>
      </c>
      <c r="S78" s="87">
        <f>Table1[[#This Row],[Index MPI]]-Q66</f>
        <v>0</v>
      </c>
      <c r="T78" s="41">
        <f>Table1[[#This Row],[ADR]]/(P84+P85)</f>
        <v>0.5</v>
      </c>
      <c r="U78" s="112">
        <f t="shared" si="31"/>
        <v>0</v>
      </c>
      <c r="V78" s="92">
        <f t="shared" si="32"/>
        <v>4.9269180797164953E-3</v>
      </c>
      <c r="W78" s="41">
        <f>O78/((O154+O230)/2)</f>
        <v>1.9116745173659471</v>
      </c>
      <c r="X78" s="110">
        <f>W78-W59</f>
        <v>1.56152377342316</v>
      </c>
      <c r="Y78" s="92">
        <f t="shared" ref="Y78:Y92" si="40">E78</f>
        <v>0.98699999999999999</v>
      </c>
      <c r="Z78" s="92">
        <f>(P78-P59)/P59</f>
        <v>-8.6985018922258218E-3</v>
      </c>
      <c r="AA78" s="87">
        <f>(Y78-Y59)/Y59</f>
        <v>1.8809729729729612</v>
      </c>
      <c r="AB78" s="87" t="e">
        <f>(#REF!-#REF!)/#REF!</f>
        <v>#REF!</v>
      </c>
      <c r="AC78" s="87">
        <f t="shared" si="36"/>
        <v>1.4923786784662751</v>
      </c>
      <c r="AD78" s="92">
        <f>((P78-P66)/P66)</f>
        <v>1.2766279251113673E-2</v>
      </c>
      <c r="AE78" s="252">
        <f t="shared" si="38"/>
        <v>1.5685783132530271</v>
      </c>
      <c r="AF78" s="87" t="e">
        <f ca="1">AVERAGEIFS(Y:Y,D:D,"&gt;="&amp;TODAY()-28,D:D,"&lt;="&amp;TODAY(),B:B,)</f>
        <v>#DIV/0!</v>
      </c>
      <c r="AG78" s="252">
        <f ca="1">AVERAGEIFS(Y:Y,D:D,"&gt;="&amp;TODAY()-28,D:D,"&lt;="&amp;TODAY())</f>
        <v>0.76482579000135331</v>
      </c>
      <c r="AH78" s="252">
        <f ca="1">AVERAGEIFS(O:O,D:D,"&gt;="&amp;TODAY()-28,D:D,"&lt;="&amp;TODAY())</f>
        <v>1407.541540796813</v>
      </c>
      <c r="AI78" s="91">
        <f t="shared" si="39"/>
        <v>1.5938886631144948</v>
      </c>
    </row>
    <row r="79" spans="1:35" ht="13.8" x14ac:dyDescent="0.25">
      <c r="A79" s="321" t="s">
        <v>32</v>
      </c>
      <c r="B79" s="85" t="s">
        <v>14</v>
      </c>
      <c r="C79" s="48" t="s">
        <v>36</v>
      </c>
      <c r="D79" s="279">
        <v>44959</v>
      </c>
      <c r="E79" s="41">
        <v>0.98699999999999999</v>
      </c>
      <c r="F79" s="41">
        <v>1962</v>
      </c>
      <c r="G79" s="41">
        <f t="shared" si="22"/>
        <v>2023</v>
      </c>
      <c r="H79" s="41">
        <f>DAY(Table1[[#This Row],[Date]])</f>
        <v>2</v>
      </c>
      <c r="I79" s="41">
        <f>MONTH(Table1[[#This Row],[Date]])</f>
        <v>2</v>
      </c>
      <c r="J79" s="41" t="str">
        <f t="shared" si="24"/>
        <v>February</v>
      </c>
      <c r="K79" s="41">
        <f>DAY(Table1[[#This Row],[Date]])</f>
        <v>2</v>
      </c>
      <c r="L79" s="41" t="str">
        <f t="shared" si="25"/>
        <v>Thursday</v>
      </c>
      <c r="M79" s="107">
        <f>WEEKNUM(D79, 1)-WEEKNUM(DATE(Table1[[#This Row],[Year]],Table1[[#This Row],[Month]],1),1)+1</f>
        <v>1</v>
      </c>
      <c r="N79" s="41">
        <f t="shared" si="26"/>
        <v>5</v>
      </c>
      <c r="O79" s="41">
        <f>Table1[[#This Row],[ADR]]*Table1[[#This Row],[Occupancy %]]</f>
        <v>1936.4939999999999</v>
      </c>
      <c r="P79" s="86">
        <f t="shared" si="27"/>
        <v>1962</v>
      </c>
      <c r="Q79" s="86">
        <f t="shared" si="30"/>
        <v>1</v>
      </c>
      <c r="R79" s="113">
        <f>Table1[[#This Row],[Index MPI]]-Q78</f>
        <v>0</v>
      </c>
      <c r="S79" s="87">
        <f>Table1[[#This Row],[Index MPI]]-Q67</f>
        <v>0</v>
      </c>
      <c r="T79" s="41">
        <f>Table1[[#This Row],[ADR]]/(P85+P86)</f>
        <v>0.5</v>
      </c>
      <c r="U79" s="112">
        <f t="shared" si="31"/>
        <v>0</v>
      </c>
      <c r="V79" s="92">
        <f t="shared" si="32"/>
        <v>9.853836159432949E-3</v>
      </c>
      <c r="W79" s="41">
        <f>O79/((O155+O231)/2)</f>
        <v>1.9116745173659471</v>
      </c>
      <c r="X79" s="110">
        <f>W79-W60</f>
        <v>1.56152377342316</v>
      </c>
      <c r="Y79" s="92">
        <f t="shared" si="40"/>
        <v>0.98699999999999999</v>
      </c>
      <c r="Z79" s="92">
        <f>(Table1[[#This Row],[avgdailyrent]]-F78)/F78</f>
        <v>0</v>
      </c>
      <c r="AA79" s="87">
        <f>(Y79-Y60)/Y60</f>
        <v>1.8809729729729612</v>
      </c>
      <c r="AB79" s="92">
        <f>O79-O60</f>
        <v>1258.4291852592564</v>
      </c>
      <c r="AC79" s="87">
        <f t="shared" si="36"/>
        <v>0</v>
      </c>
      <c r="AD79" s="92">
        <f>((P79-P67)/P67)</f>
        <v>1.2766279251113673E-2</v>
      </c>
      <c r="AE79" s="252">
        <f t="shared" si="38"/>
        <v>1.5685783132530271</v>
      </c>
      <c r="AF79" s="87" t="e">
        <f ca="1">AVERAGEIFS(Y:Y,D:D,"&gt;="&amp;TODAY()-28,D:D,"&lt;="&amp;TODAY(),B:B,)</f>
        <v>#DIV/0!</v>
      </c>
      <c r="AG79" s="252">
        <f ca="1">AVERAGEIFS(Y:Y,D:D,"&gt;="&amp;TODAY()-28,D:D,"&lt;="&amp;TODAY())</f>
        <v>0.76482579000135331</v>
      </c>
      <c r="AH79" s="252">
        <f ca="1">AVERAGEIFS(O:O,D:D,"&gt;="&amp;TODAY()-28,D:D,"&lt;="&amp;TODAY())</f>
        <v>1407.541540796813</v>
      </c>
      <c r="AI79" s="91">
        <f t="shared" si="39"/>
        <v>1.5938886631144948</v>
      </c>
    </row>
    <row r="80" spans="1:35" ht="13.8" x14ac:dyDescent="0.25">
      <c r="A80" s="321" t="s">
        <v>32</v>
      </c>
      <c r="B80" s="85" t="s">
        <v>14</v>
      </c>
      <c r="C80" s="48" t="s">
        <v>36</v>
      </c>
      <c r="D80" s="279">
        <v>44960</v>
      </c>
      <c r="E80" s="41">
        <v>0.98699999999999999</v>
      </c>
      <c r="F80" s="41">
        <v>1962</v>
      </c>
      <c r="G80" s="41">
        <f t="shared" si="22"/>
        <v>2023</v>
      </c>
      <c r="H80" s="41">
        <f>DAY(Table1[[#This Row],[Date]])</f>
        <v>3</v>
      </c>
      <c r="I80" s="41">
        <f>MONTH(Table1[[#This Row],[Date]])</f>
        <v>2</v>
      </c>
      <c r="J80" s="41" t="str">
        <f t="shared" si="24"/>
        <v>February</v>
      </c>
      <c r="K80" s="41">
        <f>DAY(Table1[[#This Row],[Date]])</f>
        <v>3</v>
      </c>
      <c r="L80" s="41" t="str">
        <f t="shared" si="25"/>
        <v>Friday</v>
      </c>
      <c r="M80" s="107">
        <f>WEEKNUM(D80, 1)-WEEKNUM(DATE(Table1[[#This Row],[Year]],Table1[[#This Row],[Month]],1),1)+1</f>
        <v>1</v>
      </c>
      <c r="N80" s="41">
        <f t="shared" si="26"/>
        <v>5</v>
      </c>
      <c r="O80" s="41">
        <f>Table1[[#This Row],[ADR]]*Table1[[#This Row],[Occupancy %]]</f>
        <v>1936.4939999999999</v>
      </c>
      <c r="P80" s="86">
        <f t="shared" si="27"/>
        <v>1962</v>
      </c>
      <c r="Q80" s="86">
        <f t="shared" si="30"/>
        <v>1</v>
      </c>
      <c r="R80" s="113">
        <f>Table1[[#This Row],[Index MPI]]-Q79</f>
        <v>0</v>
      </c>
      <c r="S80" s="87">
        <f>Table1[[#This Row],[Index MPI]]-Q68</f>
        <v>6.060606060602769E-3</v>
      </c>
      <c r="T80" s="41">
        <f>Table1[[#This Row],[ADR]]/(P86+P87)</f>
        <v>0.5</v>
      </c>
      <c r="U80" s="112">
        <f t="shared" si="31"/>
        <v>0</v>
      </c>
      <c r="V80" s="92">
        <f t="shared" si="32"/>
        <v>5.4062363883266521E-3</v>
      </c>
      <c r="W80" s="41">
        <f>O80/((O156+O232)/2)</f>
        <v>1.9116745173659471</v>
      </c>
      <c r="X80" s="110">
        <f>W80-W61</f>
        <v>1.5338797902858614</v>
      </c>
      <c r="Y80" s="92">
        <f t="shared" si="40"/>
        <v>0.98699999999999999</v>
      </c>
      <c r="Z80" s="92">
        <f>(Table1[[#This Row],[avgdailyrent]]-F79)/F79</f>
        <v>0</v>
      </c>
      <c r="AA80" s="87">
        <f>(Y80-Y61)/Y61</f>
        <v>1.6648999999999954</v>
      </c>
      <c r="AB80" s="92">
        <f>O80-O61</f>
        <v>1204.8967777777764</v>
      </c>
      <c r="AC80" s="87">
        <f t="shared" si="36"/>
        <v>0</v>
      </c>
      <c r="AD80" s="92">
        <f>((P80-P68)/P68)</f>
        <v>1.2766279251113673E-2</v>
      </c>
      <c r="AE80" s="252">
        <f t="shared" si="38"/>
        <v>1.4789767441860415</v>
      </c>
      <c r="AF80" s="87" t="e">
        <f ca="1">AVERAGEIFS(Y:Y,D:D,"&gt;="&amp;TODAY()-28,D:D,"&lt;="&amp;TODAY(),B:B,)</f>
        <v>#DIV/0!</v>
      </c>
      <c r="AG80" s="252">
        <f ca="1">AVERAGEIFS(Y:Y,D:D,"&gt;="&amp;TODAY()-28,D:D,"&lt;="&amp;TODAY())</f>
        <v>0.76482579000135331</v>
      </c>
      <c r="AH80" s="252">
        <f ca="1">AVERAGEIFS(O:O,D:D,"&gt;="&amp;TODAY()-28,D:D,"&lt;="&amp;TODAY())</f>
        <v>1407.541540796813</v>
      </c>
      <c r="AI80" s="91">
        <f t="shared" si="39"/>
        <v>1.4923786784662751</v>
      </c>
    </row>
    <row r="81" spans="1:35" ht="13.8" x14ac:dyDescent="0.25">
      <c r="A81" s="321" t="s">
        <v>32</v>
      </c>
      <c r="B81" s="85" t="s">
        <v>14</v>
      </c>
      <c r="C81" s="48" t="s">
        <v>36</v>
      </c>
      <c r="D81" s="279">
        <v>44961</v>
      </c>
      <c r="E81" s="41">
        <v>0.98699999999999999</v>
      </c>
      <c r="F81" s="41">
        <v>1962</v>
      </c>
      <c r="G81" s="41">
        <f t="shared" si="22"/>
        <v>2023</v>
      </c>
      <c r="H81" s="41">
        <f>DAY(Table1[[#This Row],[Date]])</f>
        <v>4</v>
      </c>
      <c r="I81" s="41">
        <f>MONTH(Table1[[#This Row],[Date]])</f>
        <v>2</v>
      </c>
      <c r="J81" s="41" t="str">
        <f t="shared" si="24"/>
        <v>February</v>
      </c>
      <c r="K81" s="41">
        <f>DAY(Table1[[#This Row],[Date]])</f>
        <v>4</v>
      </c>
      <c r="L81" s="41" t="str">
        <f t="shared" si="25"/>
        <v>Saturday</v>
      </c>
      <c r="M81" s="107">
        <f>WEEKNUM(D81, 1)-WEEKNUM(DATE(Table1[[#This Row],[Year]],Table1[[#This Row],[Month]],1),1)+1</f>
        <v>1</v>
      </c>
      <c r="N81" s="41">
        <f t="shared" si="26"/>
        <v>5</v>
      </c>
      <c r="O81" s="41">
        <f>Table1[[#This Row],[ADR]]*Table1[[#This Row],[Occupancy %]]</f>
        <v>1936.4939999999999</v>
      </c>
      <c r="P81" s="86">
        <f t="shared" si="27"/>
        <v>1962</v>
      </c>
      <c r="Q81" s="86">
        <f t="shared" si="30"/>
        <v>1</v>
      </c>
      <c r="R81" s="113">
        <f>Table1[[#This Row],[Index MPI]]-Q80</f>
        <v>0</v>
      </c>
      <c r="S81" s="87">
        <f>Table1[[#This Row],[Index MPI]]-Q69</f>
        <v>1.2048192771077715E-2</v>
      </c>
      <c r="T81" s="41">
        <f>Table1[[#This Row],[ADR]]/(P87+P88)</f>
        <v>0.5</v>
      </c>
      <c r="U81" s="112">
        <f t="shared" si="31"/>
        <v>0</v>
      </c>
      <c r="V81" s="92">
        <f t="shared" si="32"/>
        <v>5.4062363883266521E-3</v>
      </c>
      <c r="W81" s="41">
        <f>O81/((O157+O233)/2)</f>
        <v>1.9116745173659471</v>
      </c>
      <c r="X81" s="110">
        <f t="shared" ref="X81:X92" si="41">W81-W78</f>
        <v>0</v>
      </c>
      <c r="Y81" s="92">
        <f t="shared" si="40"/>
        <v>0.98699999999999999</v>
      </c>
      <c r="Z81" s="92">
        <f>(Table1[[#This Row],[avgdailyrent]]-F80)/F80</f>
        <v>0</v>
      </c>
      <c r="AA81" s="87">
        <f t="shared" ref="AA81:AA92" si="42">(Y81-Y78)/Y78</f>
        <v>0</v>
      </c>
      <c r="AB81" s="92">
        <f t="shared" ref="AB81:AB92" si="43">O81-O78</f>
        <v>0</v>
      </c>
      <c r="AC81" s="87">
        <f t="shared" si="36"/>
        <v>0</v>
      </c>
      <c r="AD81" s="92">
        <f>((P81-P69)/P69)</f>
        <v>1.2766279251113673E-2</v>
      </c>
      <c r="AE81" s="252">
        <f t="shared" si="38"/>
        <v>1.4789767441860415</v>
      </c>
      <c r="AF81" s="87" t="e">
        <f ca="1">AVERAGEIFS(Y:Y,D:D,"&gt;="&amp;TODAY()-28,D:D,"&lt;="&amp;TODAY(),B:B,)</f>
        <v>#DIV/0!</v>
      </c>
      <c r="AG81" s="252">
        <f ca="1">AVERAGEIFS(Y:Y,D:D,"&gt;="&amp;TODAY()-28,D:D,"&lt;="&amp;TODAY())</f>
        <v>0.76482579000135331</v>
      </c>
      <c r="AH81" s="252">
        <f ca="1">AVERAGEIFS(O:O,D:D,"&gt;="&amp;TODAY()-28,D:D,"&lt;="&amp;TODAY())</f>
        <v>1407.541540796813</v>
      </c>
      <c r="AI81" s="91">
        <f t="shared" si="39"/>
        <v>1.4923786784662751</v>
      </c>
    </row>
    <row r="82" spans="1:35" ht="13.8" x14ac:dyDescent="0.25">
      <c r="A82" s="321" t="s">
        <v>32</v>
      </c>
      <c r="B82" s="85" t="s">
        <v>14</v>
      </c>
      <c r="C82" s="48" t="s">
        <v>36</v>
      </c>
      <c r="D82" s="279">
        <v>44962</v>
      </c>
      <c r="E82" s="41">
        <v>0.98699999999999999</v>
      </c>
      <c r="F82" s="41">
        <v>1962</v>
      </c>
      <c r="G82" s="41">
        <f t="shared" si="22"/>
        <v>2023</v>
      </c>
      <c r="H82" s="41">
        <f>DAY(Table1[[#This Row],[Date]])</f>
        <v>5</v>
      </c>
      <c r="I82" s="41">
        <f>MONTH(Table1[[#This Row],[Date]])</f>
        <v>2</v>
      </c>
      <c r="J82" s="41" t="str">
        <f t="shared" si="24"/>
        <v>February</v>
      </c>
      <c r="K82" s="41">
        <f>DAY(Table1[[#This Row],[Date]])</f>
        <v>5</v>
      </c>
      <c r="L82" s="41" t="str">
        <f t="shared" si="25"/>
        <v>Sunday</v>
      </c>
      <c r="M82" s="107">
        <f>WEEKNUM(D82, 1)-WEEKNUM(DATE(Table1[[#This Row],[Year]],Table1[[#This Row],[Month]],1),1)+1</f>
        <v>2</v>
      </c>
      <c r="N82" s="41">
        <f t="shared" si="26"/>
        <v>6</v>
      </c>
      <c r="O82" s="41">
        <f>Table1[[#This Row],[ADR]]*Table1[[#This Row],[Occupancy %]]</f>
        <v>1936.4939999999999</v>
      </c>
      <c r="P82" s="86">
        <f t="shared" si="27"/>
        <v>1962</v>
      </c>
      <c r="Q82" s="86">
        <f t="shared" si="30"/>
        <v>1</v>
      </c>
      <c r="R82" s="113">
        <f>Table1[[#This Row],[Index MPI]]-Q81</f>
        <v>0</v>
      </c>
      <c r="S82" s="87">
        <f>Table1[[#This Row],[Index MPI]]-Q70</f>
        <v>0</v>
      </c>
      <c r="T82" s="41">
        <f>Table1[[#This Row],[ADR]]/(P88+P89)</f>
        <v>0.5</v>
      </c>
      <c r="U82" s="112">
        <f t="shared" si="31"/>
        <v>0</v>
      </c>
      <c r="V82" s="92">
        <f t="shared" si="32"/>
        <v>5.4062363883266521E-3</v>
      </c>
      <c r="W82" s="41">
        <f>O82/((O158+O234)/2)</f>
        <v>1.9116745173659471</v>
      </c>
      <c r="X82" s="110">
        <f t="shared" si="41"/>
        <v>0</v>
      </c>
      <c r="Y82" s="92">
        <f t="shared" si="40"/>
        <v>0.98699999999999999</v>
      </c>
      <c r="Z82" s="92">
        <f>(Table1[[#This Row],[avgdailyrent]]-F81)/F81</f>
        <v>0</v>
      </c>
      <c r="AA82" s="87">
        <f t="shared" si="42"/>
        <v>0</v>
      </c>
      <c r="AB82" s="92">
        <f t="shared" si="43"/>
        <v>0</v>
      </c>
      <c r="AC82" s="87">
        <f t="shared" si="36"/>
        <v>0</v>
      </c>
      <c r="AD82" s="92">
        <f>((P82-P70)/P70)</f>
        <v>9.8538361594328952E-3</v>
      </c>
      <c r="AE82" s="252">
        <f t="shared" si="38"/>
        <v>1.4789767441860415</v>
      </c>
      <c r="AF82" s="87" t="e">
        <f ca="1">AVERAGEIFS(Y:Y,D:D,"&gt;="&amp;TODAY()-28,D:D,"&lt;="&amp;TODAY(),B:B,)</f>
        <v>#DIV/0!</v>
      </c>
      <c r="AG82" s="252">
        <f ca="1">AVERAGEIFS(Y:Y,D:D,"&gt;="&amp;TODAY()-28,D:D,"&lt;="&amp;TODAY())</f>
        <v>0.76482579000135331</v>
      </c>
      <c r="AH82" s="252">
        <f ca="1">AVERAGEIFS(O:O,D:D,"&gt;="&amp;TODAY()-28,D:D,"&lt;="&amp;TODAY())</f>
        <v>1407.541540796813</v>
      </c>
      <c r="AI82" s="91">
        <f t="shared" si="39"/>
        <v>1.4923786784662751</v>
      </c>
    </row>
    <row r="83" spans="1:35" ht="13.8" x14ac:dyDescent="0.25">
      <c r="A83" s="321" t="s">
        <v>32</v>
      </c>
      <c r="B83" s="85" t="s">
        <v>14</v>
      </c>
      <c r="C83" s="48" t="s">
        <v>36</v>
      </c>
      <c r="D83" s="279">
        <v>44963</v>
      </c>
      <c r="E83" s="41">
        <v>0.98699999999999999</v>
      </c>
      <c r="F83" s="41">
        <v>1962</v>
      </c>
      <c r="G83" s="41">
        <f t="shared" si="22"/>
        <v>2023</v>
      </c>
      <c r="H83" s="41">
        <f>DAY(Table1[[#This Row],[Date]])</f>
        <v>6</v>
      </c>
      <c r="I83" s="41">
        <f>MONTH(Table1[[#This Row],[Date]])</f>
        <v>2</v>
      </c>
      <c r="J83" s="41" t="str">
        <f t="shared" si="24"/>
        <v>February</v>
      </c>
      <c r="K83" s="41">
        <f>DAY(Table1[[#This Row],[Date]])</f>
        <v>6</v>
      </c>
      <c r="L83" s="41" t="str">
        <f t="shared" si="25"/>
        <v>Monday</v>
      </c>
      <c r="M83" s="107">
        <f>WEEKNUM(D83, 1)-WEEKNUM(DATE(Table1[[#This Row],[Year]],Table1[[#This Row],[Month]],1),1)+1</f>
        <v>2</v>
      </c>
      <c r="N83" s="41">
        <f t="shared" si="26"/>
        <v>6</v>
      </c>
      <c r="O83" s="41">
        <f>Table1[[#This Row],[ADR]]*Table1[[#This Row],[Occupancy %]]</f>
        <v>1936.4939999999999</v>
      </c>
      <c r="P83" s="86">
        <f t="shared" si="27"/>
        <v>1962</v>
      </c>
      <c r="Q83" s="86">
        <f t="shared" si="30"/>
        <v>1</v>
      </c>
      <c r="R83" s="113">
        <f>Table1[[#This Row],[Index MPI]]-Q82</f>
        <v>0</v>
      </c>
      <c r="S83" s="87">
        <f>Table1[[#This Row],[Index MPI]]-Q71</f>
        <v>0.43955272255834288</v>
      </c>
      <c r="T83" s="41">
        <f>Table1[[#This Row],[ADR]]/(P89+P90)</f>
        <v>0.5</v>
      </c>
      <c r="U83" s="112">
        <f t="shared" si="31"/>
        <v>0</v>
      </c>
      <c r="V83" s="92">
        <f t="shared" si="32"/>
        <v>5.4062363883266521E-3</v>
      </c>
      <c r="W83" s="41">
        <f>O83/((O159+O235)/2)</f>
        <v>1.9116745173659471</v>
      </c>
      <c r="X83" s="110">
        <f t="shared" si="41"/>
        <v>0</v>
      </c>
      <c r="Y83" s="92">
        <f t="shared" si="40"/>
        <v>0.98699999999999999</v>
      </c>
      <c r="Z83" s="92">
        <f>(Table1[[#This Row],[avgdailyrent]]-F82)/F82</f>
        <v>0</v>
      </c>
      <c r="AA83" s="87">
        <f t="shared" si="42"/>
        <v>0</v>
      </c>
      <c r="AB83" s="92">
        <f t="shared" si="43"/>
        <v>0</v>
      </c>
      <c r="AC83" s="87">
        <f t="shared" si="36"/>
        <v>0</v>
      </c>
      <c r="AD83" s="92">
        <f>((P83-P71)/P71)</f>
        <v>9.8538361594328952E-3</v>
      </c>
      <c r="AE83" s="252">
        <f t="shared" si="38"/>
        <v>1.4789767441860415</v>
      </c>
      <c r="AF83" s="87" t="e">
        <f ca="1">AVERAGEIFS(Y:Y,D:D,"&gt;="&amp;TODAY()-28,D:D,"&lt;="&amp;TODAY(),B:B,)</f>
        <v>#DIV/0!</v>
      </c>
      <c r="AG83" s="252">
        <f ca="1">AVERAGEIFS(Y:Y,D:D,"&gt;="&amp;TODAY()-28,D:D,"&lt;="&amp;TODAY())</f>
        <v>0.76482579000135331</v>
      </c>
      <c r="AH83" s="252">
        <f ca="1">AVERAGEIFS(O:O,D:D,"&gt;="&amp;TODAY()-28,D:D,"&lt;="&amp;TODAY())</f>
        <v>1407.541540796813</v>
      </c>
      <c r="AI83" s="91">
        <f t="shared" si="39"/>
        <v>1.4923786784662751</v>
      </c>
    </row>
    <row r="84" spans="1:35" ht="13.8" x14ac:dyDescent="0.25">
      <c r="A84" s="321" t="s">
        <v>32</v>
      </c>
      <c r="B84" s="85" t="s">
        <v>14</v>
      </c>
      <c r="C84" s="48" t="s">
        <v>36</v>
      </c>
      <c r="D84" s="279">
        <v>44964</v>
      </c>
      <c r="E84" s="41">
        <v>0.98699999999999999</v>
      </c>
      <c r="F84" s="41">
        <v>1962</v>
      </c>
      <c r="G84" s="41">
        <f t="shared" si="22"/>
        <v>2023</v>
      </c>
      <c r="H84" s="41">
        <f>DAY(Table1[[#This Row],[Date]])</f>
        <v>7</v>
      </c>
      <c r="I84" s="41">
        <f>MONTH(Table1[[#This Row],[Date]])</f>
        <v>2</v>
      </c>
      <c r="J84" s="41" t="str">
        <f t="shared" si="24"/>
        <v>February</v>
      </c>
      <c r="K84" s="41">
        <f>DAY(Table1[[#This Row],[Date]])</f>
        <v>7</v>
      </c>
      <c r="L84" s="41" t="str">
        <f t="shared" si="25"/>
        <v>Tuesday</v>
      </c>
      <c r="M84" s="107">
        <f>WEEKNUM(D84, 1)-WEEKNUM(DATE(Table1[[#This Row],[Year]],Table1[[#This Row],[Month]],1),1)+1</f>
        <v>2</v>
      </c>
      <c r="N84" s="41">
        <f t="shared" si="26"/>
        <v>6</v>
      </c>
      <c r="O84" s="41">
        <f>Table1[[#This Row],[ADR]]*Table1[[#This Row],[Occupancy %]]</f>
        <v>1936.4939999999999</v>
      </c>
      <c r="P84" s="86">
        <f t="shared" si="27"/>
        <v>1962</v>
      </c>
      <c r="Q84" s="86">
        <f t="shared" si="30"/>
        <v>1</v>
      </c>
      <c r="R84" s="113">
        <f>Table1[[#This Row],[Index MPI]]-Q83</f>
        <v>0</v>
      </c>
      <c r="S84" s="87">
        <f>Table1[[#This Row],[Index MPI]]-Q72</f>
        <v>0.61067957521858451</v>
      </c>
      <c r="T84" s="41">
        <f>Table1[[#This Row],[ADR]]/(P90+P91)</f>
        <v>0.5</v>
      </c>
      <c r="U84" s="112">
        <f t="shared" si="31"/>
        <v>0</v>
      </c>
      <c r="V84" s="92">
        <f t="shared" si="32"/>
        <v>5.4062363883266521E-3</v>
      </c>
      <c r="W84" s="41">
        <f>O84/((O160+O236)/2)</f>
        <v>1.9116745173659471</v>
      </c>
      <c r="X84" s="110">
        <f t="shared" si="41"/>
        <v>0</v>
      </c>
      <c r="Y84" s="92">
        <f t="shared" si="40"/>
        <v>0.98699999999999999</v>
      </c>
      <c r="Z84" s="92">
        <f>(Table1[[#This Row],[avgdailyrent]]-F83)/F83</f>
        <v>0</v>
      </c>
      <c r="AA84" s="87">
        <f t="shared" si="42"/>
        <v>0</v>
      </c>
      <c r="AB84" s="92">
        <f t="shared" si="43"/>
        <v>0</v>
      </c>
      <c r="AC84" s="87">
        <f t="shared" si="36"/>
        <v>0</v>
      </c>
      <c r="AD84" s="92">
        <f>((P84-P72)/P72)</f>
        <v>9.8538361594328952E-3</v>
      </c>
      <c r="AE84" s="252">
        <f t="shared" si="38"/>
        <v>1.4789767441860415</v>
      </c>
      <c r="AF84" s="87" t="e">
        <f ca="1">AVERAGEIFS(Y:Y,D:D,"&gt;="&amp;TODAY()-28,D:D,"&lt;="&amp;TODAY(),B:B,)</f>
        <v>#DIV/0!</v>
      </c>
      <c r="AG84" s="252">
        <f ca="1">AVERAGEIFS(Y:Y,D:D,"&gt;="&amp;TODAY()-28,D:D,"&lt;="&amp;TODAY())</f>
        <v>0.76482579000135331</v>
      </c>
      <c r="AH84" s="252">
        <f ca="1">AVERAGEIFS(O:O,D:D,"&gt;="&amp;TODAY()-28,D:D,"&lt;="&amp;TODAY())</f>
        <v>1407.541540796813</v>
      </c>
      <c r="AI84" s="91">
        <f t="shared" si="39"/>
        <v>1.4923786784662751</v>
      </c>
    </row>
    <row r="85" spans="1:35" ht="13.8" x14ac:dyDescent="0.25">
      <c r="A85" s="321" t="s">
        <v>32</v>
      </c>
      <c r="B85" s="85" t="s">
        <v>14</v>
      </c>
      <c r="C85" s="48" t="s">
        <v>36</v>
      </c>
      <c r="D85" s="279">
        <v>44965</v>
      </c>
      <c r="E85" s="41">
        <v>0.98699999999999999</v>
      </c>
      <c r="F85" s="41">
        <v>1962</v>
      </c>
      <c r="G85" s="41">
        <f t="shared" si="22"/>
        <v>2023</v>
      </c>
      <c r="H85" s="41">
        <f>DAY(Table1[[#This Row],[Date]])</f>
        <v>8</v>
      </c>
      <c r="I85" s="41">
        <f>MONTH(Table1[[#This Row],[Date]])</f>
        <v>2</v>
      </c>
      <c r="J85" s="41" t="str">
        <f t="shared" si="24"/>
        <v>February</v>
      </c>
      <c r="K85" s="41">
        <f>DAY(Table1[[#This Row],[Date]])</f>
        <v>8</v>
      </c>
      <c r="L85" s="41" t="str">
        <f t="shared" si="25"/>
        <v>Wednesday</v>
      </c>
      <c r="M85" s="107">
        <f>WEEKNUM(D85, 1)-WEEKNUM(DATE(Table1[[#This Row],[Year]],Table1[[#This Row],[Month]],1),1)+1</f>
        <v>2</v>
      </c>
      <c r="N85" s="41">
        <f t="shared" si="26"/>
        <v>6</v>
      </c>
      <c r="O85" s="41">
        <f>Table1[[#This Row],[ADR]]*Table1[[#This Row],[Occupancy %]]</f>
        <v>1936.4939999999999</v>
      </c>
      <c r="P85" s="86">
        <f t="shared" si="27"/>
        <v>1962</v>
      </c>
      <c r="Q85" s="86">
        <f t="shared" si="30"/>
        <v>1</v>
      </c>
      <c r="R85" s="113">
        <f>Table1[[#This Row],[Index MPI]]-Q84</f>
        <v>0</v>
      </c>
      <c r="S85" s="87">
        <f>Table1[[#This Row],[Index MPI]]-Q78</f>
        <v>0</v>
      </c>
      <c r="T85" s="41">
        <f>Table1[[#This Row],[ADR]]/(P91+P92)</f>
        <v>0.5</v>
      </c>
      <c r="U85" s="112">
        <f t="shared" si="31"/>
        <v>0</v>
      </c>
      <c r="V85" s="92">
        <f>((T85-T48)/T85)*100</f>
        <v>2.1102510614638081</v>
      </c>
      <c r="W85" s="41">
        <f>O85/((O161+O237)/2)</f>
        <v>1.8759128887760548</v>
      </c>
      <c r="X85" s="110">
        <f t="shared" si="41"/>
        <v>-3.5761628589892291E-2</v>
      </c>
      <c r="Y85" s="92">
        <f t="shared" si="40"/>
        <v>0.98699999999999999</v>
      </c>
      <c r="Z85" s="92">
        <f>(Table1[[#This Row],[avgdailyrent]]-F84)/F84</f>
        <v>0</v>
      </c>
      <c r="AA85" s="87">
        <f t="shared" si="42"/>
        <v>0</v>
      </c>
      <c r="AB85" s="92">
        <f t="shared" si="43"/>
        <v>0</v>
      </c>
      <c r="AC85" s="87">
        <f t="shared" si="36"/>
        <v>0</v>
      </c>
      <c r="AD85" s="92">
        <f t="shared" ref="AD85:AD142" si="44">((P85-P78)/P78)</f>
        <v>0</v>
      </c>
      <c r="AE85" s="252">
        <f t="shared" si="38"/>
        <v>0</v>
      </c>
      <c r="AF85" s="87" t="e">
        <f ca="1">AVERAGEIFS(Y:Y,D:D,"&gt;="&amp;TODAY()-28,D:D,"&lt;="&amp;TODAY(),B:B,)</f>
        <v>#DIV/0!</v>
      </c>
      <c r="AG85" s="252">
        <f ca="1">AVERAGEIFS(Y:Y,D:D,"&gt;="&amp;TODAY()-28,D:D,"&lt;="&amp;TODAY())</f>
        <v>0.76482579000135331</v>
      </c>
      <c r="AH85" s="252">
        <f ca="1">AVERAGEIFS(O:O,D:D,"&gt;="&amp;TODAY()-28,D:D,"&lt;="&amp;TODAY())</f>
        <v>1407.541540796813</v>
      </c>
      <c r="AI85" s="91">
        <f t="shared" si="39"/>
        <v>0</v>
      </c>
    </row>
    <row r="86" spans="1:35" ht="13.8" x14ac:dyDescent="0.25">
      <c r="A86" s="321" t="s">
        <v>32</v>
      </c>
      <c r="B86" s="85" t="s">
        <v>14</v>
      </c>
      <c r="C86" s="48" t="s">
        <v>36</v>
      </c>
      <c r="D86" s="279">
        <v>44966</v>
      </c>
      <c r="E86" s="41">
        <v>0.98699999999999999</v>
      </c>
      <c r="F86" s="41">
        <v>1962</v>
      </c>
      <c r="G86" s="41">
        <f t="shared" si="22"/>
        <v>2023</v>
      </c>
      <c r="H86" s="41">
        <f>DAY(Table1[[#This Row],[Date]])</f>
        <v>9</v>
      </c>
      <c r="I86" s="41">
        <f>MONTH(Table1[[#This Row],[Date]])</f>
        <v>2</v>
      </c>
      <c r="J86" s="41" t="str">
        <f t="shared" si="24"/>
        <v>February</v>
      </c>
      <c r="K86" s="41">
        <f>DAY(Table1[[#This Row],[Date]])</f>
        <v>9</v>
      </c>
      <c r="L86" s="41" t="str">
        <f t="shared" si="25"/>
        <v>Thursday</v>
      </c>
      <c r="M86" s="107">
        <f>WEEKNUM(D86, 1)-WEEKNUM(DATE(Table1[[#This Row],[Year]],Table1[[#This Row],[Month]],1),1)+1</f>
        <v>2</v>
      </c>
      <c r="N86" s="41">
        <f t="shared" si="26"/>
        <v>6</v>
      </c>
      <c r="O86" s="41">
        <f>Table1[[#This Row],[ADR]]*Table1[[#This Row],[Occupancy %]]</f>
        <v>1936.4939999999999</v>
      </c>
      <c r="P86" s="86">
        <f t="shared" si="27"/>
        <v>1962</v>
      </c>
      <c r="Q86" s="86">
        <f t="shared" si="30"/>
        <v>1</v>
      </c>
      <c r="R86" s="113">
        <f>Table1[[#This Row],[Index MPI]]-Q85</f>
        <v>0</v>
      </c>
      <c r="S86" s="87">
        <f>Table1[[#This Row],[Index MPI]]-Q79</f>
        <v>0</v>
      </c>
      <c r="T86" s="41">
        <f>Table1[[#This Row],[ADR]]/(P92+P93)</f>
        <v>0.5</v>
      </c>
      <c r="U86" s="112">
        <f t="shared" si="31"/>
        <v>0</v>
      </c>
      <c r="V86" s="92">
        <f t="shared" ref="V86:V149" si="45">((T86-T49)/T86)*100</f>
        <v>0</v>
      </c>
      <c r="W86" s="41">
        <f>O86/((O162+O238)/2)</f>
        <v>1.8759128887760548</v>
      </c>
      <c r="X86" s="110">
        <f t="shared" si="41"/>
        <v>-3.5761628589892291E-2</v>
      </c>
      <c r="Y86" s="92">
        <f t="shared" si="40"/>
        <v>0.98699999999999999</v>
      </c>
      <c r="Z86" s="92">
        <f>(Table1[[#This Row],[avgdailyrent]]-F85)/F85</f>
        <v>0</v>
      </c>
      <c r="AA86" s="87">
        <f t="shared" si="42"/>
        <v>0</v>
      </c>
      <c r="AB86" s="92">
        <f t="shared" si="43"/>
        <v>0</v>
      </c>
      <c r="AC86" s="87">
        <f t="shared" si="36"/>
        <v>0</v>
      </c>
      <c r="AD86" s="92">
        <f t="shared" si="44"/>
        <v>0</v>
      </c>
      <c r="AE86" s="252">
        <f t="shared" si="38"/>
        <v>0</v>
      </c>
      <c r="AF86" s="87" t="e">
        <f ca="1">AVERAGEIFS(Y:Y,D:D,"&gt;="&amp;TODAY()-28,D:D,"&lt;="&amp;TODAY(),B:B,)</f>
        <v>#DIV/0!</v>
      </c>
      <c r="AG86" s="252">
        <f ca="1">AVERAGEIFS(Y:Y,D:D,"&gt;="&amp;TODAY()-28,D:D,"&lt;="&amp;TODAY())</f>
        <v>0.76482579000135331</v>
      </c>
      <c r="AH86" s="252">
        <f ca="1">AVERAGEIFS(O:O,D:D,"&gt;="&amp;TODAY()-28,D:D,"&lt;="&amp;TODAY())</f>
        <v>1407.541540796813</v>
      </c>
      <c r="AI86" s="91">
        <f t="shared" si="39"/>
        <v>0</v>
      </c>
    </row>
    <row r="87" spans="1:35" ht="13.8" x14ac:dyDescent="0.25">
      <c r="A87" s="321" t="s">
        <v>32</v>
      </c>
      <c r="B87" s="85" t="s">
        <v>14</v>
      </c>
      <c r="C87" s="48" t="s">
        <v>36</v>
      </c>
      <c r="D87" s="279">
        <v>44967</v>
      </c>
      <c r="E87" s="41">
        <v>0.98699999999999999</v>
      </c>
      <c r="F87" s="41">
        <v>1962</v>
      </c>
      <c r="G87" s="41">
        <f t="shared" ref="G87:G118" si="46">YEAR(D87)</f>
        <v>2023</v>
      </c>
      <c r="H87" s="41">
        <f>DAY(Table1[[#This Row],[Date]])</f>
        <v>10</v>
      </c>
      <c r="I87" s="41">
        <f>MONTH(Table1[[#This Row],[Date]])</f>
        <v>2</v>
      </c>
      <c r="J87" s="41" t="str">
        <f t="shared" si="24"/>
        <v>February</v>
      </c>
      <c r="K87" s="41">
        <f>DAY(Table1[[#This Row],[Date]])</f>
        <v>10</v>
      </c>
      <c r="L87" s="41" t="str">
        <f t="shared" si="25"/>
        <v>Friday</v>
      </c>
      <c r="M87" s="107">
        <f>WEEKNUM(D87, 1)-WEEKNUM(DATE(Table1[[#This Row],[Year]],Table1[[#This Row],[Month]],1),1)+1</f>
        <v>2</v>
      </c>
      <c r="N87" s="41">
        <f t="shared" si="26"/>
        <v>6</v>
      </c>
      <c r="O87" s="41">
        <f>Table1[[#This Row],[ADR]]*Table1[[#This Row],[Occupancy %]]</f>
        <v>1936.4939999999999</v>
      </c>
      <c r="P87" s="86">
        <f t="shared" si="27"/>
        <v>1962</v>
      </c>
      <c r="Q87" s="86">
        <f t="shared" si="30"/>
        <v>1</v>
      </c>
      <c r="R87" s="113">
        <f>Table1[[#This Row],[Index MPI]]-Q86</f>
        <v>0</v>
      </c>
      <c r="S87" s="87">
        <f>Table1[[#This Row],[Index MPI]]-Q80</f>
        <v>0</v>
      </c>
      <c r="T87" s="41">
        <f>Table1[[#This Row],[ADR]]/(P93+P94)</f>
        <v>0.5</v>
      </c>
      <c r="U87" s="112">
        <f t="shared" si="31"/>
        <v>0</v>
      </c>
      <c r="V87" s="92">
        <f t="shared" si="45"/>
        <v>0</v>
      </c>
      <c r="W87" s="41">
        <f>O87/((O163+O239)/2)</f>
        <v>1.8759128887760548</v>
      </c>
      <c r="X87" s="110">
        <f t="shared" si="41"/>
        <v>-3.5761628589892291E-2</v>
      </c>
      <c r="Y87" s="92">
        <f t="shared" si="40"/>
        <v>0.98699999999999999</v>
      </c>
      <c r="Z87" s="92">
        <f>(Table1[[#This Row],[avgdailyrent]]-F86)/F86</f>
        <v>0</v>
      </c>
      <c r="AA87" s="87">
        <f t="shared" si="42"/>
        <v>0</v>
      </c>
      <c r="AB87" s="92">
        <f t="shared" si="43"/>
        <v>0</v>
      </c>
      <c r="AC87" s="87">
        <f t="shared" si="36"/>
        <v>0</v>
      </c>
      <c r="AD87" s="92">
        <f t="shared" si="44"/>
        <v>0</v>
      </c>
      <c r="AE87" s="252">
        <f t="shared" si="38"/>
        <v>0</v>
      </c>
      <c r="AF87" s="87" t="e">
        <f ca="1">AVERAGEIFS(Y:Y,D:D,"&gt;="&amp;TODAY()-28,D:D,"&lt;="&amp;TODAY(),B:B,)</f>
        <v>#DIV/0!</v>
      </c>
      <c r="AG87" s="252">
        <f ca="1">AVERAGEIFS(Y:Y,D:D,"&gt;="&amp;TODAY()-28,D:D,"&lt;="&amp;TODAY())</f>
        <v>0.76482579000135331</v>
      </c>
      <c r="AH87" s="252">
        <f ca="1">AVERAGEIFS(O:O,D:D,"&gt;="&amp;TODAY()-28,D:D,"&lt;="&amp;TODAY())</f>
        <v>1407.541540796813</v>
      </c>
      <c r="AI87" s="91">
        <f t="shared" si="39"/>
        <v>0</v>
      </c>
    </row>
    <row r="88" spans="1:35" ht="13.8" x14ac:dyDescent="0.25">
      <c r="A88" s="321" t="s">
        <v>32</v>
      </c>
      <c r="B88" s="85" t="s">
        <v>14</v>
      </c>
      <c r="C88" s="48" t="s">
        <v>36</v>
      </c>
      <c r="D88" s="279">
        <v>44968</v>
      </c>
      <c r="E88" s="41">
        <v>0.98699999999999999</v>
      </c>
      <c r="F88" s="41">
        <v>1962</v>
      </c>
      <c r="G88" s="41">
        <f t="shared" si="46"/>
        <v>2023</v>
      </c>
      <c r="H88" s="41">
        <f>DAY(Table1[[#This Row],[Date]])</f>
        <v>11</v>
      </c>
      <c r="I88" s="41">
        <f>MONTH(Table1[[#This Row],[Date]])</f>
        <v>2</v>
      </c>
      <c r="J88" s="41" t="str">
        <f t="shared" si="24"/>
        <v>February</v>
      </c>
      <c r="K88" s="41">
        <f>DAY(Table1[[#This Row],[Date]])</f>
        <v>11</v>
      </c>
      <c r="L88" s="41" t="str">
        <f t="shared" si="25"/>
        <v>Saturday</v>
      </c>
      <c r="M88" s="107">
        <f>WEEKNUM(D88, 1)-WEEKNUM(DATE(Table1[[#This Row],[Year]],Table1[[#This Row],[Month]],1),1)+1</f>
        <v>2</v>
      </c>
      <c r="N88" s="41">
        <f t="shared" si="26"/>
        <v>6</v>
      </c>
      <c r="O88" s="41">
        <f>Table1[[#This Row],[ADR]]*Table1[[#This Row],[Occupancy %]]</f>
        <v>1936.4939999999999</v>
      </c>
      <c r="P88" s="86">
        <f t="shared" si="27"/>
        <v>1962</v>
      </c>
      <c r="Q88" s="86">
        <f t="shared" si="30"/>
        <v>1</v>
      </c>
      <c r="R88" s="113">
        <f>Table1[[#This Row],[Index MPI]]-Q87</f>
        <v>0</v>
      </c>
      <c r="S88" s="87">
        <f>Table1[[#This Row],[Index MPI]]-Q81</f>
        <v>0</v>
      </c>
      <c r="T88" s="41">
        <f>Table1[[#This Row],[ADR]]/(P94+P95)</f>
        <v>0.5</v>
      </c>
      <c r="U88" s="112">
        <f t="shared" si="31"/>
        <v>0</v>
      </c>
      <c r="V88" s="92">
        <f t="shared" si="45"/>
        <v>0</v>
      </c>
      <c r="W88" s="41">
        <f>O88/((O164+O240)/2)</f>
        <v>1.8759128887760548</v>
      </c>
      <c r="X88" s="110">
        <f t="shared" si="41"/>
        <v>0</v>
      </c>
      <c r="Y88" s="92">
        <f t="shared" si="40"/>
        <v>0.98699999999999999</v>
      </c>
      <c r="Z88" s="92">
        <f>(Table1[[#This Row],[avgdailyrent]]-F87)/F87</f>
        <v>0</v>
      </c>
      <c r="AA88" s="87">
        <f t="shared" si="42"/>
        <v>0</v>
      </c>
      <c r="AB88" s="92">
        <f t="shared" si="43"/>
        <v>0</v>
      </c>
      <c r="AC88" s="87">
        <f t="shared" si="36"/>
        <v>0</v>
      </c>
      <c r="AD88" s="92">
        <f t="shared" si="44"/>
        <v>0</v>
      </c>
      <c r="AE88" s="252">
        <f t="shared" si="38"/>
        <v>0</v>
      </c>
      <c r="AF88" s="87" t="e">
        <f ca="1">AVERAGEIFS(Y:Y,D:D,"&gt;="&amp;TODAY()-28,D:D,"&lt;="&amp;TODAY(),B:B,)</f>
        <v>#DIV/0!</v>
      </c>
      <c r="AG88" s="252">
        <f ca="1">AVERAGEIFS(Y:Y,D:D,"&gt;="&amp;TODAY()-28,D:D,"&lt;="&amp;TODAY())</f>
        <v>0.76482579000135331</v>
      </c>
      <c r="AH88" s="252">
        <f ca="1">AVERAGEIFS(O:O,D:D,"&gt;="&amp;TODAY()-28,D:D,"&lt;="&amp;TODAY())</f>
        <v>1407.541540796813</v>
      </c>
      <c r="AI88" s="91">
        <f t="shared" si="39"/>
        <v>0</v>
      </c>
    </row>
    <row r="89" spans="1:35" ht="13.8" x14ac:dyDescent="0.25">
      <c r="A89" s="321" t="s">
        <v>32</v>
      </c>
      <c r="B89" s="85" t="s">
        <v>14</v>
      </c>
      <c r="C89" s="48" t="s">
        <v>36</v>
      </c>
      <c r="D89" s="279">
        <v>44969</v>
      </c>
      <c r="E89" s="41">
        <v>0.98699999999999999</v>
      </c>
      <c r="F89" s="41">
        <v>1962</v>
      </c>
      <c r="G89" s="41">
        <f t="shared" si="46"/>
        <v>2023</v>
      </c>
      <c r="H89" s="41">
        <f>DAY(Table1[[#This Row],[Date]])</f>
        <v>12</v>
      </c>
      <c r="I89" s="41">
        <f>MONTH(Table1[[#This Row],[Date]])</f>
        <v>2</v>
      </c>
      <c r="J89" s="41" t="str">
        <f t="shared" si="24"/>
        <v>February</v>
      </c>
      <c r="K89" s="41">
        <f>DAY(Table1[[#This Row],[Date]])</f>
        <v>12</v>
      </c>
      <c r="L89" s="41" t="str">
        <f t="shared" si="25"/>
        <v>Sunday</v>
      </c>
      <c r="M89" s="107">
        <f>WEEKNUM(D89, 1)-WEEKNUM(DATE(Table1[[#This Row],[Year]],Table1[[#This Row],[Month]],1),1)+1</f>
        <v>3</v>
      </c>
      <c r="N89" s="41">
        <f t="shared" si="26"/>
        <v>7</v>
      </c>
      <c r="O89" s="41">
        <f>Table1[[#This Row],[ADR]]*Table1[[#This Row],[Occupancy %]]</f>
        <v>1936.4939999999999</v>
      </c>
      <c r="P89" s="86">
        <f t="shared" si="27"/>
        <v>1962</v>
      </c>
      <c r="Q89" s="86">
        <f t="shared" si="30"/>
        <v>1</v>
      </c>
      <c r="R89" s="113">
        <f>Table1[[#This Row],[Index MPI]]-Q88</f>
        <v>0</v>
      </c>
      <c r="S89" s="87">
        <f>Table1[[#This Row],[Index MPI]]-Q82</f>
        <v>0</v>
      </c>
      <c r="T89" s="41">
        <f>Table1[[#This Row],[ADR]]/(P95+P96)</f>
        <v>0.5</v>
      </c>
      <c r="U89" s="112">
        <f t="shared" si="31"/>
        <v>0</v>
      </c>
      <c r="V89" s="92">
        <f t="shared" si="45"/>
        <v>0</v>
      </c>
      <c r="W89" s="41">
        <f>O89/((O165+O241)/2)</f>
        <v>1.8759128887760548</v>
      </c>
      <c r="X89" s="110">
        <f t="shared" si="41"/>
        <v>0</v>
      </c>
      <c r="Y89" s="92">
        <f t="shared" si="40"/>
        <v>0.98699999999999999</v>
      </c>
      <c r="Z89" s="92">
        <f>(Table1[[#This Row],[avgdailyrent]]-F88)/F88</f>
        <v>0</v>
      </c>
      <c r="AA89" s="87">
        <f t="shared" si="42"/>
        <v>0</v>
      </c>
      <c r="AB89" s="92">
        <f t="shared" si="43"/>
        <v>0</v>
      </c>
      <c r="AC89" s="87">
        <f t="shared" si="36"/>
        <v>0</v>
      </c>
      <c r="AD89" s="92">
        <f t="shared" si="44"/>
        <v>0</v>
      </c>
      <c r="AE89" s="252">
        <f t="shared" si="38"/>
        <v>0</v>
      </c>
      <c r="AF89" s="87" t="e">
        <f ca="1">AVERAGEIFS(Y:Y,D:D,"&gt;="&amp;TODAY()-28,D:D,"&lt;="&amp;TODAY(),B:B,)</f>
        <v>#DIV/0!</v>
      </c>
      <c r="AG89" s="252">
        <f ca="1">AVERAGEIFS(Y:Y,D:D,"&gt;="&amp;TODAY()-28,D:D,"&lt;="&amp;TODAY())</f>
        <v>0.76482579000135331</v>
      </c>
      <c r="AH89" s="252">
        <f ca="1">AVERAGEIFS(O:O,D:D,"&gt;="&amp;TODAY()-28,D:D,"&lt;="&amp;TODAY())</f>
        <v>1407.541540796813</v>
      </c>
      <c r="AI89" s="91">
        <f t="shared" si="39"/>
        <v>0</v>
      </c>
    </row>
    <row r="90" spans="1:35" ht="13.8" x14ac:dyDescent="0.25">
      <c r="A90" s="122" t="s">
        <v>32</v>
      </c>
      <c r="B90" s="123" t="s">
        <v>14</v>
      </c>
      <c r="C90" s="124" t="s">
        <v>36</v>
      </c>
      <c r="D90" s="279">
        <v>44970</v>
      </c>
      <c r="E90" s="41">
        <v>0.98699999999999999</v>
      </c>
      <c r="F90" s="41">
        <v>1962</v>
      </c>
      <c r="G90" s="41">
        <f t="shared" si="46"/>
        <v>2023</v>
      </c>
      <c r="H90" s="41">
        <f>DAY(Table1[[#This Row],[Date]])</f>
        <v>13</v>
      </c>
      <c r="I90" s="41">
        <f>MONTH(Table1[[#This Row],[Date]])</f>
        <v>2</v>
      </c>
      <c r="J90" s="41" t="str">
        <f t="shared" si="24"/>
        <v>February</v>
      </c>
      <c r="K90" s="41">
        <f>DAY(Table1[[#This Row],[Date]])</f>
        <v>13</v>
      </c>
      <c r="L90" s="41" t="str">
        <f t="shared" si="25"/>
        <v>Monday</v>
      </c>
      <c r="M90" s="107">
        <f>WEEKNUM(D90, 1)-WEEKNUM(DATE(Table1[[#This Row],[Year]],Table1[[#This Row],[Month]],1),1)+1</f>
        <v>3</v>
      </c>
      <c r="N90" s="41">
        <f t="shared" si="26"/>
        <v>7</v>
      </c>
      <c r="O90" s="41">
        <f>Table1[[#This Row],[ADR]]*Table1[[#This Row],[Occupancy %]]</f>
        <v>1936.4939999999999</v>
      </c>
      <c r="P90" s="86">
        <f t="shared" si="27"/>
        <v>1962</v>
      </c>
      <c r="Q90" s="86">
        <f t="shared" si="30"/>
        <v>1</v>
      </c>
      <c r="R90" s="113">
        <f>Table1[[#This Row],[Index MPI]]-Q89</f>
        <v>0</v>
      </c>
      <c r="S90" s="87">
        <f>Table1[[#This Row],[Index MPI]]-Q83</f>
        <v>0</v>
      </c>
      <c r="T90" s="41">
        <f>Table1[[#This Row],[ADR]]/(P96+P97)</f>
        <v>0.5</v>
      </c>
      <c r="U90" s="112">
        <f t="shared" si="31"/>
        <v>0</v>
      </c>
      <c r="V90" s="92">
        <f t="shared" si="45"/>
        <v>0</v>
      </c>
      <c r="W90" s="41">
        <f>O90/((O166+O242)/2)</f>
        <v>1.8759128887760548</v>
      </c>
      <c r="X90" s="110">
        <f t="shared" si="41"/>
        <v>0</v>
      </c>
      <c r="Y90" s="92">
        <f t="shared" si="40"/>
        <v>0.98699999999999999</v>
      </c>
      <c r="Z90" s="92">
        <f>(Table1[[#This Row],[avgdailyrent]]-F89)/F89</f>
        <v>0</v>
      </c>
      <c r="AA90" s="87">
        <f t="shared" si="42"/>
        <v>0</v>
      </c>
      <c r="AB90" s="92">
        <f t="shared" si="43"/>
        <v>0</v>
      </c>
      <c r="AC90" s="87">
        <f t="shared" si="36"/>
        <v>0</v>
      </c>
      <c r="AD90" s="92">
        <f t="shared" si="44"/>
        <v>0</v>
      </c>
      <c r="AE90" s="252">
        <f t="shared" si="38"/>
        <v>0</v>
      </c>
      <c r="AF90" s="87" t="e">
        <f ca="1">AVERAGEIFS(Y:Y,D:D,"&gt;="&amp;TODAY()-28,D:D,"&lt;="&amp;TODAY(),B:B,)</f>
        <v>#DIV/0!</v>
      </c>
      <c r="AG90" s="252">
        <f ca="1">AVERAGEIFS(Y:Y,D:D,"&gt;="&amp;TODAY()-28,D:D,"&lt;="&amp;TODAY())</f>
        <v>0.76482579000135331</v>
      </c>
      <c r="AH90" s="252">
        <f ca="1">AVERAGEIFS(O:O,D:D,"&gt;="&amp;TODAY()-28,D:D,"&lt;="&amp;TODAY())</f>
        <v>1407.541540796813</v>
      </c>
      <c r="AI90" s="91">
        <f t="shared" si="39"/>
        <v>0</v>
      </c>
    </row>
    <row r="91" spans="1:35" ht="13.8" x14ac:dyDescent="0.25">
      <c r="A91" s="122" t="s">
        <v>32</v>
      </c>
      <c r="B91" s="123" t="s">
        <v>14</v>
      </c>
      <c r="C91" s="124" t="s">
        <v>36</v>
      </c>
      <c r="D91" s="279">
        <v>44971</v>
      </c>
      <c r="E91" s="41">
        <v>0.98699999999999999</v>
      </c>
      <c r="F91" s="41">
        <v>1962</v>
      </c>
      <c r="G91" s="41">
        <f t="shared" si="46"/>
        <v>2023</v>
      </c>
      <c r="H91" s="41">
        <f>DAY(Table1[[#This Row],[Date]])</f>
        <v>14</v>
      </c>
      <c r="I91" s="41">
        <f>MONTH(Table1[[#This Row],[Date]])</f>
        <v>2</v>
      </c>
      <c r="J91" s="41" t="str">
        <f t="shared" si="24"/>
        <v>February</v>
      </c>
      <c r="K91" s="41">
        <f>DAY(Table1[[#This Row],[Date]])</f>
        <v>14</v>
      </c>
      <c r="L91" s="41" t="str">
        <f t="shared" si="25"/>
        <v>Tuesday</v>
      </c>
      <c r="M91" s="107">
        <f>WEEKNUM(D91, 1)-WEEKNUM(DATE(Table1[[#This Row],[Year]],Table1[[#This Row],[Month]],1),1)+1</f>
        <v>3</v>
      </c>
      <c r="N91" s="41">
        <f t="shared" si="26"/>
        <v>7</v>
      </c>
      <c r="O91" s="41">
        <f>Table1[[#This Row],[ADR]]*Table1[[#This Row],[Occupancy %]]</f>
        <v>1936.4939999999999</v>
      </c>
      <c r="P91" s="86">
        <f t="shared" si="27"/>
        <v>1962</v>
      </c>
      <c r="Q91" s="86">
        <f t="shared" si="30"/>
        <v>1</v>
      </c>
      <c r="R91" s="113">
        <f>Table1[[#This Row],[Index MPI]]-Q90</f>
        <v>0</v>
      </c>
      <c r="S91" s="87">
        <f>Table1[[#This Row],[Index MPI]]-Q84</f>
        <v>0</v>
      </c>
      <c r="T91" s="41">
        <f>Table1[[#This Row],[ADR]]/(P97+P98)</f>
        <v>0.5</v>
      </c>
      <c r="U91" s="112">
        <f t="shared" si="31"/>
        <v>0</v>
      </c>
      <c r="V91" s="92">
        <f t="shared" si="45"/>
        <v>2.0623930049112893E-2</v>
      </c>
      <c r="W91" s="41">
        <f>O91/((O167+O243)/2)</f>
        <v>1.8759128887760548</v>
      </c>
      <c r="X91" s="110">
        <f t="shared" si="41"/>
        <v>0</v>
      </c>
      <c r="Y91" s="92">
        <f t="shared" si="40"/>
        <v>0.98699999999999999</v>
      </c>
      <c r="Z91" s="92">
        <f>(Table1[[#This Row],[avgdailyrent]]-F90)/F90</f>
        <v>0</v>
      </c>
      <c r="AA91" s="87">
        <f t="shared" si="42"/>
        <v>0</v>
      </c>
      <c r="AB91" s="92">
        <f t="shared" si="43"/>
        <v>0</v>
      </c>
      <c r="AC91" s="87">
        <f t="shared" si="36"/>
        <v>0</v>
      </c>
      <c r="AD91" s="92">
        <f t="shared" si="44"/>
        <v>0</v>
      </c>
      <c r="AE91" s="252">
        <f t="shared" si="38"/>
        <v>0</v>
      </c>
      <c r="AF91" s="87" t="e">
        <f ca="1">AVERAGEIFS(Y:Y,D:D,"&gt;="&amp;TODAY()-28,D:D,"&lt;="&amp;TODAY(),B:B,)</f>
        <v>#DIV/0!</v>
      </c>
      <c r="AG91" s="252">
        <f ca="1">AVERAGEIFS(Y:Y,D:D,"&gt;="&amp;TODAY()-28,D:D,"&lt;="&amp;TODAY())</f>
        <v>0.76482579000135331</v>
      </c>
      <c r="AH91" s="252">
        <f ca="1">AVERAGEIFS(O:O,D:D,"&gt;="&amp;TODAY()-28,D:D,"&lt;="&amp;TODAY())</f>
        <v>1407.541540796813</v>
      </c>
      <c r="AI91" s="91">
        <f t="shared" si="39"/>
        <v>0</v>
      </c>
    </row>
    <row r="92" spans="1:35" ht="13.8" x14ac:dyDescent="0.25">
      <c r="A92" s="122" t="s">
        <v>32</v>
      </c>
      <c r="B92" s="123" t="s">
        <v>14</v>
      </c>
      <c r="C92" s="124" t="s">
        <v>36</v>
      </c>
      <c r="D92" s="279">
        <v>44972</v>
      </c>
      <c r="E92" s="41">
        <v>0.98699999999999999</v>
      </c>
      <c r="F92" s="41">
        <v>1962</v>
      </c>
      <c r="G92" s="41">
        <f t="shared" si="46"/>
        <v>2023</v>
      </c>
      <c r="H92" s="41">
        <f>DAY(Table1[[#This Row],[Date]])</f>
        <v>15</v>
      </c>
      <c r="I92" s="41">
        <f>MONTH(Table1[[#This Row],[Date]])</f>
        <v>2</v>
      </c>
      <c r="J92" s="41" t="str">
        <f t="shared" si="24"/>
        <v>February</v>
      </c>
      <c r="K92" s="41">
        <f>DAY(Table1[[#This Row],[Date]])</f>
        <v>15</v>
      </c>
      <c r="L92" s="41" t="str">
        <f t="shared" si="25"/>
        <v>Wednesday</v>
      </c>
      <c r="M92" s="107">
        <f>WEEKNUM(D92, 1)-WEEKNUM(DATE(Table1[[#This Row],[Year]],Table1[[#This Row],[Month]],1),1)+1</f>
        <v>3</v>
      </c>
      <c r="N92" s="41">
        <f t="shared" si="26"/>
        <v>7</v>
      </c>
      <c r="O92" s="41">
        <f>Table1[[#This Row],[ADR]]*Table1[[#This Row],[Occupancy %]]</f>
        <v>1936.4939999999999</v>
      </c>
      <c r="P92" s="86">
        <f t="shared" si="27"/>
        <v>1962</v>
      </c>
      <c r="Q92" s="86">
        <f t="shared" si="30"/>
        <v>1</v>
      </c>
      <c r="R92" s="113">
        <f>Table1[[#This Row],[Index MPI]]-Q91</f>
        <v>0</v>
      </c>
      <c r="S92" s="87">
        <f>Table1[[#This Row],[Index MPI]]-Q85</f>
        <v>0</v>
      </c>
      <c r="T92" s="41">
        <f>Table1[[#This Row],[ADR]]/(P98+P99)</f>
        <v>0.5</v>
      </c>
      <c r="U92" s="112">
        <f t="shared" si="31"/>
        <v>0</v>
      </c>
      <c r="V92" s="92">
        <f t="shared" si="45"/>
        <v>4.1239354922506521E-2</v>
      </c>
      <c r="W92" s="41">
        <f>O92/((O168+O244)/2)</f>
        <v>1.8472871965881899</v>
      </c>
      <c r="X92" s="110">
        <f t="shared" si="41"/>
        <v>-2.8625692187864926E-2</v>
      </c>
      <c r="Y92" s="92">
        <f t="shared" si="40"/>
        <v>0.98699999999999999</v>
      </c>
      <c r="Z92" s="92">
        <f>(Table1[[#This Row],[avgdailyrent]]-F91)/F91</f>
        <v>0</v>
      </c>
      <c r="AA92" s="87">
        <f t="shared" si="42"/>
        <v>0</v>
      </c>
      <c r="AB92" s="92">
        <f t="shared" si="43"/>
        <v>0</v>
      </c>
      <c r="AC92" s="87">
        <f t="shared" si="36"/>
        <v>0</v>
      </c>
      <c r="AD92" s="92">
        <f t="shared" si="44"/>
        <v>0</v>
      </c>
      <c r="AE92" s="252">
        <f t="shared" si="38"/>
        <v>0</v>
      </c>
      <c r="AF92" s="87" t="e">
        <f ca="1">AVERAGEIFS(Y:Y,D:D,"&gt;="&amp;TODAY()-28,D:D,"&lt;="&amp;TODAY(),B:B,)</f>
        <v>#DIV/0!</v>
      </c>
      <c r="AG92" s="252">
        <f ca="1">AVERAGEIFS(Y:Y,D:D,"&gt;="&amp;TODAY()-28,D:D,"&lt;="&amp;TODAY())</f>
        <v>0.76482579000135331</v>
      </c>
      <c r="AH92" s="252">
        <f ca="1">AVERAGEIFS(O:O,D:D,"&gt;="&amp;TODAY()-28,D:D,"&lt;="&amp;TODAY())</f>
        <v>1407.541540796813</v>
      </c>
      <c r="AI92" s="91">
        <f t="shared" si="39"/>
        <v>0</v>
      </c>
    </row>
    <row r="93" spans="1:35" ht="13.8" x14ac:dyDescent="0.25">
      <c r="A93" s="122" t="s">
        <v>32</v>
      </c>
      <c r="B93" s="123" t="s">
        <v>14</v>
      </c>
      <c r="C93" s="124" t="s">
        <v>36</v>
      </c>
      <c r="D93" s="279">
        <v>44973</v>
      </c>
      <c r="E93" s="41">
        <v>0.98699999999999999</v>
      </c>
      <c r="F93" s="41">
        <v>1962</v>
      </c>
      <c r="G93" s="41">
        <f t="shared" si="46"/>
        <v>2023</v>
      </c>
      <c r="H93" s="41">
        <f>DAY(Table1[[#This Row],[Date]])</f>
        <v>16</v>
      </c>
      <c r="I93" s="41">
        <f>MONTH(Table1[[#This Row],[Date]])</f>
        <v>2</v>
      </c>
      <c r="J93" s="41" t="str">
        <f t="shared" si="24"/>
        <v>February</v>
      </c>
      <c r="K93" s="41">
        <f>DAY(Table1[[#This Row],[Date]])</f>
        <v>16</v>
      </c>
      <c r="L93" s="41" t="str">
        <f t="shared" si="25"/>
        <v>Thursday</v>
      </c>
      <c r="M93" s="107">
        <f>WEEKNUM(D93, 1)-WEEKNUM(DATE(Table1[[#This Row],[Year]],Table1[[#This Row],[Month]],1),1)+1</f>
        <v>3</v>
      </c>
      <c r="N93" s="41">
        <f t="shared" si="26"/>
        <v>7</v>
      </c>
      <c r="O93" s="41">
        <f>Table1[[#This Row],[ADR]]*Table1[[#This Row],[Occupancy %]]</f>
        <v>1936.4939999999999</v>
      </c>
      <c r="P93" s="86">
        <f t="shared" si="27"/>
        <v>1962</v>
      </c>
      <c r="Q93" s="86">
        <f t="shared" si="30"/>
        <v>1</v>
      </c>
      <c r="R93" s="113">
        <f>Table1[[#This Row],[Index MPI]]-Q92</f>
        <v>0</v>
      </c>
      <c r="S93" s="87">
        <f>Table1[[#This Row],[Index MPI]]-Q86</f>
        <v>0</v>
      </c>
      <c r="T93" s="41">
        <f>Table1[[#This Row],[ADR]]/(P99+P100)</f>
        <v>0.5</v>
      </c>
      <c r="U93" s="112">
        <f t="shared" si="31"/>
        <v>0</v>
      </c>
      <c r="V93" s="92">
        <f t="shared" si="45"/>
        <v>0</v>
      </c>
      <c r="W93" s="41">
        <f>O93/((O169+O245)/2)</f>
        <v>1.8472871965881899</v>
      </c>
      <c r="X93" s="110">
        <f t="shared" ref="X93:X148" si="47">W93-W90</f>
        <v>-2.8625692187864926E-2</v>
      </c>
      <c r="Y93" s="92">
        <f t="shared" ref="Y93:Y148" si="48">E93</f>
        <v>0.98699999999999999</v>
      </c>
      <c r="Z93" s="92">
        <f>(Table1[[#This Row],[avgdailyrent]]-F92)/F92</f>
        <v>0</v>
      </c>
      <c r="AA93" s="87">
        <f t="shared" ref="AA93:AA156" si="49">(Y93-Y90)/Y90</f>
        <v>0</v>
      </c>
      <c r="AB93" s="92">
        <f t="shared" ref="AB93:AB156" si="50">O93-O90</f>
        <v>0</v>
      </c>
      <c r="AC93" s="87">
        <f t="shared" si="36"/>
        <v>0</v>
      </c>
      <c r="AD93" s="92">
        <f t="shared" si="44"/>
        <v>0</v>
      </c>
      <c r="AE93" s="252">
        <f t="shared" si="38"/>
        <v>0</v>
      </c>
      <c r="AF93" s="87" t="e">
        <f ca="1">AVERAGEIFS(Y:Y,D:D,"&gt;="&amp;TODAY()-28,D:D,"&lt;="&amp;TODAY(),B:B,)</f>
        <v>#DIV/0!</v>
      </c>
      <c r="AG93" s="318">
        <f ca="1">AVERAGEIFS(Y:Y,D:D,"&gt;="&amp;TODAY()-28,D:D,"&lt;="&amp;TODAY())</f>
        <v>0.76482579000135331</v>
      </c>
      <c r="AH93" s="318">
        <f ca="1">AVERAGEIFS(O:O,D:D,"&gt;="&amp;TODAY()-28,D:D,"&lt;="&amp;TODAY())</f>
        <v>1407.541540796813</v>
      </c>
      <c r="AI93" s="91">
        <f t="shared" si="39"/>
        <v>0</v>
      </c>
    </row>
    <row r="94" spans="1:35" ht="13.8" x14ac:dyDescent="0.25">
      <c r="A94" s="122" t="s">
        <v>32</v>
      </c>
      <c r="B94" s="123" t="s">
        <v>14</v>
      </c>
      <c r="C94" s="124" t="s">
        <v>36</v>
      </c>
      <c r="D94" s="279">
        <v>44974</v>
      </c>
      <c r="E94" s="41">
        <v>0.98699999999999999</v>
      </c>
      <c r="F94" s="41">
        <v>1962</v>
      </c>
      <c r="G94" s="41">
        <f t="shared" si="46"/>
        <v>2023</v>
      </c>
      <c r="H94" s="41">
        <f>DAY(Table1[[#This Row],[Date]])</f>
        <v>17</v>
      </c>
      <c r="I94" s="41">
        <f>MONTH(Table1[[#This Row],[Date]])</f>
        <v>2</v>
      </c>
      <c r="J94" s="41" t="str">
        <f t="shared" si="24"/>
        <v>February</v>
      </c>
      <c r="K94" s="41">
        <f>DAY(Table1[[#This Row],[Date]])</f>
        <v>17</v>
      </c>
      <c r="L94" s="41" t="str">
        <f t="shared" si="25"/>
        <v>Friday</v>
      </c>
      <c r="M94" s="107">
        <f>WEEKNUM(D94, 1)-WEEKNUM(DATE(Table1[[#This Row],[Year]],Table1[[#This Row],[Month]],1),1)+1</f>
        <v>3</v>
      </c>
      <c r="N94" s="41">
        <f t="shared" si="26"/>
        <v>7</v>
      </c>
      <c r="O94" s="41">
        <f>Table1[[#This Row],[ADR]]*Table1[[#This Row],[Occupancy %]]</f>
        <v>1936.4939999999999</v>
      </c>
      <c r="P94" s="86">
        <f t="shared" si="27"/>
        <v>1962</v>
      </c>
      <c r="Q94" s="86">
        <f t="shared" si="30"/>
        <v>1</v>
      </c>
      <c r="R94" s="113">
        <f>Table1[[#This Row],[Index MPI]]-Q93</f>
        <v>0</v>
      </c>
      <c r="S94" s="87">
        <f>Table1[[#This Row],[Index MPI]]-Q87</f>
        <v>0</v>
      </c>
      <c r="T94" s="41">
        <f>Table1[[#This Row],[ADR]]/(P100+P101)</f>
        <v>0.5</v>
      </c>
      <c r="U94" s="112">
        <f t="shared" si="31"/>
        <v>0</v>
      </c>
      <c r="V94" s="92">
        <f t="shared" si="45"/>
        <v>0</v>
      </c>
      <c r="W94" s="41">
        <f>O94/((O170+O246)/2)</f>
        <v>1.8472871965881899</v>
      </c>
      <c r="X94" s="110">
        <f t="shared" si="47"/>
        <v>-2.8625692187864926E-2</v>
      </c>
      <c r="Y94" s="92">
        <f t="shared" si="48"/>
        <v>0.98699999999999999</v>
      </c>
      <c r="Z94" s="92">
        <f>(Table1[[#This Row],[avgdailyrent]]-F93)/F93</f>
        <v>0</v>
      </c>
      <c r="AA94" s="87">
        <f t="shared" si="49"/>
        <v>0</v>
      </c>
      <c r="AB94" s="92">
        <f t="shared" si="50"/>
        <v>0</v>
      </c>
      <c r="AC94" s="87">
        <f t="shared" si="36"/>
        <v>0</v>
      </c>
      <c r="AD94" s="92">
        <f t="shared" si="44"/>
        <v>0</v>
      </c>
      <c r="AE94" s="252">
        <f t="shared" si="38"/>
        <v>0</v>
      </c>
      <c r="AF94" s="87" t="e">
        <f ca="1">AVERAGEIFS(Y:Y,D:D,"&gt;="&amp;TODAY()-28,D:D,"&lt;="&amp;TODAY(),B:B,)</f>
        <v>#DIV/0!</v>
      </c>
      <c r="AG94" s="318">
        <f ca="1">AVERAGEIFS(Y:Y,D:D,"&gt;="&amp;TODAY()-28,D:D,"&lt;="&amp;TODAY())</f>
        <v>0.76482579000135331</v>
      </c>
      <c r="AH94" s="318">
        <f ca="1">AVERAGEIFS(O:O,D:D,"&gt;="&amp;TODAY()-28,D:D,"&lt;="&amp;TODAY())</f>
        <v>1407.541540796813</v>
      </c>
      <c r="AI94" s="91">
        <f t="shared" si="39"/>
        <v>0</v>
      </c>
    </row>
    <row r="95" spans="1:35" ht="13.8" x14ac:dyDescent="0.25">
      <c r="A95" s="122" t="s">
        <v>32</v>
      </c>
      <c r="B95" s="123" t="s">
        <v>14</v>
      </c>
      <c r="C95" s="124" t="s">
        <v>36</v>
      </c>
      <c r="D95" s="279">
        <v>44975</v>
      </c>
      <c r="E95" s="41">
        <v>0.98699999999999999</v>
      </c>
      <c r="F95" s="41">
        <v>1962</v>
      </c>
      <c r="G95" s="41">
        <f t="shared" si="46"/>
        <v>2023</v>
      </c>
      <c r="H95" s="41">
        <f>DAY(Table1[[#This Row],[Date]])</f>
        <v>18</v>
      </c>
      <c r="I95" s="41">
        <f>MONTH(Table1[[#This Row],[Date]])</f>
        <v>2</v>
      </c>
      <c r="J95" s="41" t="str">
        <f t="shared" si="24"/>
        <v>February</v>
      </c>
      <c r="K95" s="41">
        <f>DAY(Table1[[#This Row],[Date]])</f>
        <v>18</v>
      </c>
      <c r="L95" s="41" t="str">
        <f t="shared" si="25"/>
        <v>Saturday</v>
      </c>
      <c r="M95" s="107">
        <f>WEEKNUM(D95, 1)-WEEKNUM(DATE(Table1[[#This Row],[Year]],Table1[[#This Row],[Month]],1),1)+1</f>
        <v>3</v>
      </c>
      <c r="N95" s="41">
        <f t="shared" si="26"/>
        <v>7</v>
      </c>
      <c r="O95" s="41">
        <f>Table1[[#This Row],[ADR]]*Table1[[#This Row],[Occupancy %]]</f>
        <v>1936.4939999999999</v>
      </c>
      <c r="P95" s="86">
        <f t="shared" si="27"/>
        <v>1962</v>
      </c>
      <c r="Q95" s="86">
        <f t="shared" si="30"/>
        <v>1</v>
      </c>
      <c r="R95" s="113">
        <f>Table1[[#This Row],[Index MPI]]-Q94</f>
        <v>0</v>
      </c>
      <c r="S95" s="87">
        <f>Table1[[#This Row],[Index MPI]]-Q88</f>
        <v>0</v>
      </c>
      <c r="T95" s="41">
        <f>Table1[[#This Row],[ADR]]/(P101+P102)</f>
        <v>0.5</v>
      </c>
      <c r="U95" s="112">
        <f t="shared" si="31"/>
        <v>0</v>
      </c>
      <c r="V95" s="92">
        <f t="shared" si="45"/>
        <v>0</v>
      </c>
      <c r="W95" s="41">
        <f>O95/((O171+O247)/2)</f>
        <v>1.8472871965881899</v>
      </c>
      <c r="X95" s="110">
        <f t="shared" si="47"/>
        <v>0</v>
      </c>
      <c r="Y95" s="92">
        <f t="shared" si="48"/>
        <v>0.98699999999999999</v>
      </c>
      <c r="Z95" s="92">
        <f>(Table1[[#This Row],[avgdailyrent]]-F94)/F94</f>
        <v>0</v>
      </c>
      <c r="AA95" s="87">
        <f t="shared" si="49"/>
        <v>0</v>
      </c>
      <c r="AB95" s="92">
        <f t="shared" si="50"/>
        <v>0</v>
      </c>
      <c r="AC95" s="87">
        <f t="shared" si="36"/>
        <v>0</v>
      </c>
      <c r="AD95" s="92">
        <f t="shared" si="44"/>
        <v>0</v>
      </c>
      <c r="AE95" s="252">
        <f t="shared" si="38"/>
        <v>0</v>
      </c>
      <c r="AF95" s="87" t="e">
        <f ca="1">AVERAGEIFS(Y:Y,D:D,"&gt;="&amp;TODAY()-28,D:D,"&lt;="&amp;TODAY(),B:B,)</f>
        <v>#DIV/0!</v>
      </c>
      <c r="AG95" s="318">
        <f ca="1">AVERAGEIFS(Y:Y,D:D,"&gt;="&amp;TODAY()-28,D:D,"&lt;="&amp;TODAY())</f>
        <v>0.76482579000135331</v>
      </c>
      <c r="AH95" s="318">
        <f ca="1">AVERAGEIFS(O:O,D:D,"&gt;="&amp;TODAY()-28,D:D,"&lt;="&amp;TODAY())</f>
        <v>1407.541540796813</v>
      </c>
      <c r="AI95" s="91">
        <f t="shared" si="39"/>
        <v>0</v>
      </c>
    </row>
    <row r="96" spans="1:35" ht="13.8" x14ac:dyDescent="0.25">
      <c r="A96" s="122" t="s">
        <v>32</v>
      </c>
      <c r="B96" s="123" t="s">
        <v>14</v>
      </c>
      <c r="C96" s="124" t="s">
        <v>36</v>
      </c>
      <c r="D96" s="279">
        <v>44976</v>
      </c>
      <c r="E96" s="41">
        <v>0.98699999999999999</v>
      </c>
      <c r="F96" s="41">
        <v>1962</v>
      </c>
      <c r="G96" s="41">
        <f t="shared" si="46"/>
        <v>2023</v>
      </c>
      <c r="H96" s="41">
        <f>DAY(Table1[[#This Row],[Date]])</f>
        <v>19</v>
      </c>
      <c r="I96" s="41">
        <f>MONTH(Table1[[#This Row],[Date]])</f>
        <v>2</v>
      </c>
      <c r="J96" s="41" t="str">
        <f t="shared" si="24"/>
        <v>February</v>
      </c>
      <c r="K96" s="41">
        <f>DAY(Table1[[#This Row],[Date]])</f>
        <v>19</v>
      </c>
      <c r="L96" s="41" t="str">
        <f t="shared" si="25"/>
        <v>Sunday</v>
      </c>
      <c r="M96" s="107">
        <f>WEEKNUM(D96, 1)-WEEKNUM(DATE(Table1[[#This Row],[Year]],Table1[[#This Row],[Month]],1),1)+1</f>
        <v>4</v>
      </c>
      <c r="N96" s="41">
        <f t="shared" si="26"/>
        <v>8</v>
      </c>
      <c r="O96" s="41">
        <f>Table1[[#This Row],[ADR]]*Table1[[#This Row],[Occupancy %]]</f>
        <v>1936.4939999999999</v>
      </c>
      <c r="P96" s="86">
        <f t="shared" si="27"/>
        <v>1962</v>
      </c>
      <c r="Q96" s="86">
        <f t="shared" si="30"/>
        <v>1</v>
      </c>
      <c r="R96" s="113">
        <f>Table1[[#This Row],[Index MPI]]-Q95</f>
        <v>0</v>
      </c>
      <c r="S96" s="87">
        <f>Table1[[#This Row],[Index MPI]]-Q89</f>
        <v>0</v>
      </c>
      <c r="T96" s="41">
        <f>Table1[[#This Row],[ADR]]/(P102+P103)</f>
        <v>0.5</v>
      </c>
      <c r="U96" s="112">
        <f t="shared" si="31"/>
        <v>0</v>
      </c>
      <c r="V96" s="92">
        <f t="shared" si="45"/>
        <v>-9.871507530607726E-2</v>
      </c>
      <c r="W96" s="41">
        <f>O96/((O172+O248)/2)</f>
        <v>1.8472871965881899</v>
      </c>
      <c r="X96" s="110">
        <f t="shared" si="47"/>
        <v>0</v>
      </c>
      <c r="Y96" s="92">
        <f t="shared" si="48"/>
        <v>0.98699999999999999</v>
      </c>
      <c r="Z96" s="92">
        <f>(Table1[[#This Row],[avgdailyrent]]-F95)/F95</f>
        <v>0</v>
      </c>
      <c r="AA96" s="87">
        <f t="shared" si="49"/>
        <v>0</v>
      </c>
      <c r="AB96" s="92">
        <f t="shared" si="50"/>
        <v>0</v>
      </c>
      <c r="AC96" s="87">
        <f t="shared" si="36"/>
        <v>0</v>
      </c>
      <c r="AD96" s="92">
        <f t="shared" si="44"/>
        <v>0</v>
      </c>
      <c r="AE96" s="252">
        <f t="shared" si="38"/>
        <v>0</v>
      </c>
      <c r="AF96" s="87" t="e">
        <f ca="1">AVERAGEIFS(Y:Y,D:D,"&gt;="&amp;TODAY()-28,D:D,"&lt;="&amp;TODAY(),B:B,)</f>
        <v>#DIV/0!</v>
      </c>
      <c r="AG96" s="318">
        <f ca="1">AVERAGEIFS(Y:Y,D:D,"&gt;="&amp;TODAY()-28,D:D,"&lt;="&amp;TODAY())</f>
        <v>0.76482579000135331</v>
      </c>
      <c r="AH96" s="318">
        <f ca="1">AVERAGEIFS(O:O,D:D,"&gt;="&amp;TODAY()-28,D:D,"&lt;="&amp;TODAY())</f>
        <v>1407.541540796813</v>
      </c>
      <c r="AI96" s="91">
        <f t="shared" si="39"/>
        <v>0</v>
      </c>
    </row>
    <row r="97" spans="1:35" ht="13.8" x14ac:dyDescent="0.25">
      <c r="A97" s="122" t="s">
        <v>32</v>
      </c>
      <c r="B97" s="123" t="s">
        <v>14</v>
      </c>
      <c r="C97" s="124" t="s">
        <v>36</v>
      </c>
      <c r="D97" s="279">
        <v>44977</v>
      </c>
      <c r="E97" s="41">
        <v>0.98699999999999999</v>
      </c>
      <c r="F97" s="41">
        <v>1962</v>
      </c>
      <c r="G97" s="41">
        <f t="shared" si="46"/>
        <v>2023</v>
      </c>
      <c r="H97" s="41">
        <f>DAY(Table1[[#This Row],[Date]])</f>
        <v>20</v>
      </c>
      <c r="I97" s="41">
        <f>MONTH(Table1[[#This Row],[Date]])</f>
        <v>2</v>
      </c>
      <c r="J97" s="41" t="str">
        <f t="shared" si="24"/>
        <v>February</v>
      </c>
      <c r="K97" s="41">
        <f>DAY(Table1[[#This Row],[Date]])</f>
        <v>20</v>
      </c>
      <c r="L97" s="41" t="str">
        <f t="shared" si="25"/>
        <v>Monday</v>
      </c>
      <c r="M97" s="107">
        <f>WEEKNUM(D97, 1)-WEEKNUM(DATE(Table1[[#This Row],[Year]],Table1[[#This Row],[Month]],1),1)+1</f>
        <v>4</v>
      </c>
      <c r="N97" s="41">
        <f t="shared" si="26"/>
        <v>8</v>
      </c>
      <c r="O97" s="41">
        <f>Table1[[#This Row],[ADR]]*Table1[[#This Row],[Occupancy %]]</f>
        <v>1936.4939999999999</v>
      </c>
      <c r="P97" s="86">
        <f t="shared" si="27"/>
        <v>1962</v>
      </c>
      <c r="Q97" s="86">
        <f t="shared" si="30"/>
        <v>1</v>
      </c>
      <c r="R97" s="113">
        <f>Table1[[#This Row],[Index MPI]]-Q96</f>
        <v>0</v>
      </c>
      <c r="S97" s="87">
        <f>Table1[[#This Row],[Index MPI]]-Q90</f>
        <v>0</v>
      </c>
      <c r="T97" s="41">
        <f>Table1[[#This Row],[ADR]]/(P103+P104)</f>
        <v>0.5</v>
      </c>
      <c r="U97" s="112">
        <f t="shared" si="31"/>
        <v>0</v>
      </c>
      <c r="V97" s="92">
        <f t="shared" si="45"/>
        <v>-0.5364047684810469</v>
      </c>
      <c r="W97" s="41">
        <f>O97/((O173+O249)/2)</f>
        <v>1.8472871965881899</v>
      </c>
      <c r="X97" s="110">
        <f t="shared" si="47"/>
        <v>0</v>
      </c>
      <c r="Y97" s="92">
        <f t="shared" si="48"/>
        <v>0.98699999999999999</v>
      </c>
      <c r="Z97" s="92">
        <f>(Table1[[#This Row],[avgdailyrent]]-F96)/F96</f>
        <v>0</v>
      </c>
      <c r="AA97" s="87">
        <f t="shared" si="49"/>
        <v>0</v>
      </c>
      <c r="AB97" s="92">
        <f t="shared" si="50"/>
        <v>0</v>
      </c>
      <c r="AC97" s="87">
        <f t="shared" si="36"/>
        <v>0</v>
      </c>
      <c r="AD97" s="92">
        <f t="shared" si="44"/>
        <v>0</v>
      </c>
      <c r="AE97" s="252">
        <f t="shared" si="38"/>
        <v>0</v>
      </c>
      <c r="AF97" s="87" t="e">
        <f ca="1">AVERAGEIFS(Y:Y,D:D,"&gt;="&amp;TODAY()-28,D:D,"&lt;="&amp;TODAY(),B:B,)</f>
        <v>#DIV/0!</v>
      </c>
      <c r="AG97" s="318">
        <f ca="1">AVERAGEIFS(Y:Y,D:D,"&gt;="&amp;TODAY()-28,D:D,"&lt;="&amp;TODAY())</f>
        <v>0.76482579000135331</v>
      </c>
      <c r="AH97" s="318">
        <f ca="1">AVERAGEIFS(O:O,D:D,"&gt;="&amp;TODAY()-28,D:D,"&lt;="&amp;TODAY())</f>
        <v>1407.541540796813</v>
      </c>
      <c r="AI97" s="91">
        <f t="shared" si="39"/>
        <v>0</v>
      </c>
    </row>
    <row r="98" spans="1:35" ht="13.8" x14ac:dyDescent="0.25">
      <c r="A98" s="122" t="s">
        <v>32</v>
      </c>
      <c r="B98" s="123" t="s">
        <v>14</v>
      </c>
      <c r="C98" s="124" t="s">
        <v>36</v>
      </c>
      <c r="D98" s="279">
        <v>44978</v>
      </c>
      <c r="E98" s="41">
        <v>0.98699999999999999</v>
      </c>
      <c r="F98" s="41">
        <v>1962</v>
      </c>
      <c r="G98" s="41">
        <f t="shared" si="46"/>
        <v>2023</v>
      </c>
      <c r="H98" s="41">
        <f>DAY(Table1[[#This Row],[Date]])</f>
        <v>21</v>
      </c>
      <c r="I98" s="41">
        <f>MONTH(Table1[[#This Row],[Date]])</f>
        <v>2</v>
      </c>
      <c r="J98" s="41" t="str">
        <f t="shared" si="24"/>
        <v>February</v>
      </c>
      <c r="K98" s="41">
        <f>DAY(Table1[[#This Row],[Date]])</f>
        <v>21</v>
      </c>
      <c r="L98" s="41" t="str">
        <f t="shared" si="25"/>
        <v>Tuesday</v>
      </c>
      <c r="M98" s="107">
        <f>WEEKNUM(D98, 1)-WEEKNUM(DATE(Table1[[#This Row],[Year]],Table1[[#This Row],[Month]],1),1)+1</f>
        <v>4</v>
      </c>
      <c r="N98" s="41">
        <f t="shared" si="26"/>
        <v>8</v>
      </c>
      <c r="O98" s="41">
        <f>Table1[[#This Row],[ADR]]*Table1[[#This Row],[Occupancy %]]</f>
        <v>1936.4939999999999</v>
      </c>
      <c r="P98" s="86">
        <f t="shared" si="27"/>
        <v>1962</v>
      </c>
      <c r="Q98" s="86">
        <f t="shared" si="30"/>
        <v>1</v>
      </c>
      <c r="R98" s="113">
        <f>Table1[[#This Row],[Index MPI]]-Q97</f>
        <v>0</v>
      </c>
      <c r="S98" s="87">
        <f>Table1[[#This Row],[Index MPI]]-Q91</f>
        <v>0</v>
      </c>
      <c r="T98" s="41">
        <f>Table1[[#This Row],[ADR]]/(P104+P105)</f>
        <v>0.5</v>
      </c>
      <c r="U98" s="112">
        <f t="shared" si="31"/>
        <v>0</v>
      </c>
      <c r="V98" s="92">
        <f t="shared" si="45"/>
        <v>-0.67851681957187271</v>
      </c>
      <c r="W98" s="41">
        <f>O98/((O174+O250)/2)</f>
        <v>1.8472871965881899</v>
      </c>
      <c r="X98" s="110">
        <f t="shared" si="47"/>
        <v>0</v>
      </c>
      <c r="Y98" s="92">
        <f t="shared" si="48"/>
        <v>0.98699999999999999</v>
      </c>
      <c r="Z98" s="92">
        <f>(Table1[[#This Row],[avgdailyrent]]-F97)/F97</f>
        <v>0</v>
      </c>
      <c r="AA98" s="87">
        <f t="shared" si="49"/>
        <v>0</v>
      </c>
      <c r="AB98" s="92">
        <f t="shared" si="50"/>
        <v>0</v>
      </c>
      <c r="AC98" s="87">
        <f t="shared" si="36"/>
        <v>0</v>
      </c>
      <c r="AD98" s="92">
        <f t="shared" si="44"/>
        <v>0</v>
      </c>
      <c r="AE98" s="252">
        <f t="shared" si="38"/>
        <v>0</v>
      </c>
      <c r="AF98" s="87" t="e">
        <f ca="1">AVERAGEIFS(Y:Y,D:D,"&gt;="&amp;TODAY()-28,D:D,"&lt;="&amp;TODAY(),B:B,)</f>
        <v>#DIV/0!</v>
      </c>
      <c r="AG98" s="318">
        <f ca="1">AVERAGEIFS(Y:Y,D:D,"&gt;="&amp;TODAY()-28,D:D,"&lt;="&amp;TODAY())</f>
        <v>0.76482579000135331</v>
      </c>
      <c r="AH98" s="318">
        <f ca="1">AVERAGEIFS(O:O,D:D,"&gt;="&amp;TODAY()-28,D:D,"&lt;="&amp;TODAY())</f>
        <v>1407.541540796813</v>
      </c>
      <c r="AI98" s="91">
        <f t="shared" si="39"/>
        <v>0</v>
      </c>
    </row>
    <row r="99" spans="1:35" ht="13.8" x14ac:dyDescent="0.25">
      <c r="A99" s="122" t="s">
        <v>32</v>
      </c>
      <c r="B99" s="123" t="s">
        <v>14</v>
      </c>
      <c r="C99" s="124" t="s">
        <v>36</v>
      </c>
      <c r="D99" s="279">
        <v>44979</v>
      </c>
      <c r="E99" s="41">
        <v>0.98699999999999999</v>
      </c>
      <c r="F99" s="41">
        <v>1962</v>
      </c>
      <c r="G99" s="41">
        <f t="shared" si="46"/>
        <v>2023</v>
      </c>
      <c r="H99" s="41">
        <f>DAY(Table1[[#This Row],[Date]])</f>
        <v>22</v>
      </c>
      <c r="I99" s="41">
        <f>MONTH(Table1[[#This Row],[Date]])</f>
        <v>2</v>
      </c>
      <c r="J99" s="41" t="str">
        <f t="shared" si="24"/>
        <v>February</v>
      </c>
      <c r="K99" s="41">
        <f>DAY(Table1[[#This Row],[Date]])</f>
        <v>22</v>
      </c>
      <c r="L99" s="41" t="str">
        <f t="shared" si="25"/>
        <v>Wednesday</v>
      </c>
      <c r="M99" s="107">
        <f>WEEKNUM(D99, 1)-WEEKNUM(DATE(Table1[[#This Row],[Year]],Table1[[#This Row],[Month]],1),1)+1</f>
        <v>4</v>
      </c>
      <c r="N99" s="41">
        <f t="shared" si="26"/>
        <v>8</v>
      </c>
      <c r="O99" s="41">
        <f>Table1[[#This Row],[ADR]]*Table1[[#This Row],[Occupancy %]]</f>
        <v>1936.4939999999999</v>
      </c>
      <c r="P99" s="86">
        <f t="shared" si="27"/>
        <v>1962</v>
      </c>
      <c r="Q99" s="86">
        <f t="shared" si="30"/>
        <v>1</v>
      </c>
      <c r="R99" s="113">
        <f>Table1[[#This Row],[Index MPI]]-Q98</f>
        <v>0</v>
      </c>
      <c r="S99" s="87">
        <f>Table1[[#This Row],[Index MPI]]-Q92</f>
        <v>0</v>
      </c>
      <c r="T99" s="41">
        <f>Table1[[#This Row],[ADR]]/(P105+P106)</f>
        <v>0.5</v>
      </c>
      <c r="U99" s="112">
        <f t="shared" si="31"/>
        <v>0</v>
      </c>
      <c r="V99" s="92">
        <f t="shared" si="45"/>
        <v>-1.9121878034640272</v>
      </c>
      <c r="W99" s="41">
        <f>O99/((O175+O251)/2)</f>
        <v>1.8362565920959262</v>
      </c>
      <c r="X99" s="110">
        <f t="shared" si="47"/>
        <v>-1.1030604492263674E-2</v>
      </c>
      <c r="Y99" s="92">
        <f t="shared" si="48"/>
        <v>0.98699999999999999</v>
      </c>
      <c r="Z99" s="92">
        <f>(Table1[[#This Row],[avgdailyrent]]-F98)/F98</f>
        <v>0</v>
      </c>
      <c r="AA99" s="87">
        <f t="shared" si="49"/>
        <v>0</v>
      </c>
      <c r="AB99" s="92">
        <f t="shared" si="50"/>
        <v>0</v>
      </c>
      <c r="AC99" s="87">
        <f t="shared" si="36"/>
        <v>0</v>
      </c>
      <c r="AD99" s="92">
        <f t="shared" si="44"/>
        <v>0</v>
      </c>
      <c r="AE99" s="252">
        <f t="shared" si="38"/>
        <v>0</v>
      </c>
      <c r="AF99" s="87" t="e">
        <f ca="1">AVERAGEIFS(Y:Y,D:D,"&gt;="&amp;TODAY()-28,D:D,"&lt;="&amp;TODAY(),B:B,)</f>
        <v>#DIV/0!</v>
      </c>
      <c r="AG99" s="318">
        <f ca="1">AVERAGEIFS(Y:Y,D:D,"&gt;="&amp;TODAY()-28,D:D,"&lt;="&amp;TODAY())</f>
        <v>0.76482579000135331</v>
      </c>
      <c r="AH99" s="318">
        <f ca="1">AVERAGEIFS(O:O,D:D,"&gt;="&amp;TODAY()-28,D:D,"&lt;="&amp;TODAY())</f>
        <v>1407.541540796813</v>
      </c>
      <c r="AI99" s="91">
        <f t="shared" si="39"/>
        <v>0</v>
      </c>
    </row>
    <row r="100" spans="1:35" ht="13.8" x14ac:dyDescent="0.25">
      <c r="A100" s="122" t="s">
        <v>32</v>
      </c>
      <c r="B100" s="123" t="s">
        <v>14</v>
      </c>
      <c r="C100" s="124" t="s">
        <v>36</v>
      </c>
      <c r="D100" s="279">
        <v>44980</v>
      </c>
      <c r="E100" s="41">
        <v>0.98699999999999999</v>
      </c>
      <c r="F100" s="41">
        <v>1962</v>
      </c>
      <c r="G100" s="41">
        <f t="shared" si="46"/>
        <v>2023</v>
      </c>
      <c r="H100" s="41">
        <f>DAY(Table1[[#This Row],[Date]])</f>
        <v>23</v>
      </c>
      <c r="I100" s="41">
        <f>MONTH(Table1[[#This Row],[Date]])</f>
        <v>2</v>
      </c>
      <c r="J100" s="41" t="str">
        <f t="shared" si="24"/>
        <v>February</v>
      </c>
      <c r="K100" s="41">
        <f>DAY(Table1[[#This Row],[Date]])</f>
        <v>23</v>
      </c>
      <c r="L100" s="41" t="str">
        <f t="shared" si="25"/>
        <v>Thursday</v>
      </c>
      <c r="M100" s="107">
        <f>WEEKNUM(D100, 1)-WEEKNUM(DATE(Table1[[#This Row],[Year]],Table1[[#This Row],[Month]],1),1)+1</f>
        <v>4</v>
      </c>
      <c r="N100" s="41">
        <f t="shared" si="26"/>
        <v>8</v>
      </c>
      <c r="O100" s="41">
        <f>Table1[[#This Row],[ADR]]*Table1[[#This Row],[Occupancy %]]</f>
        <v>1936.4939999999999</v>
      </c>
      <c r="P100" s="86">
        <f t="shared" si="27"/>
        <v>1962</v>
      </c>
      <c r="Q100" s="86">
        <f t="shared" si="30"/>
        <v>1</v>
      </c>
      <c r="R100" s="113">
        <f>Table1[[#This Row],[Index MPI]]-Q99</f>
        <v>0</v>
      </c>
      <c r="S100" s="87">
        <f>Table1[[#This Row],[Index MPI]]-Q93</f>
        <v>0</v>
      </c>
      <c r="T100" s="41">
        <f>Table1[[#This Row],[ADR]]/(P106+P107)</f>
        <v>0.5</v>
      </c>
      <c r="U100" s="112">
        <f t="shared" si="31"/>
        <v>0</v>
      </c>
      <c r="V100" s="92">
        <f t="shared" si="45"/>
        <v>0</v>
      </c>
      <c r="W100" s="41">
        <f>O100/((O176+O252)/2)</f>
        <v>1.8362565920959262</v>
      </c>
      <c r="X100" s="110">
        <f t="shared" si="47"/>
        <v>-1.1030604492263674E-2</v>
      </c>
      <c r="Y100" s="92">
        <f t="shared" si="48"/>
        <v>0.98699999999999999</v>
      </c>
      <c r="Z100" s="92">
        <f>(Table1[[#This Row],[avgdailyrent]]-F99)/F99</f>
        <v>0</v>
      </c>
      <c r="AA100" s="87">
        <f t="shared" si="49"/>
        <v>0</v>
      </c>
      <c r="AB100" s="92">
        <f t="shared" si="50"/>
        <v>0</v>
      </c>
      <c r="AC100" s="87">
        <f t="shared" si="36"/>
        <v>0</v>
      </c>
      <c r="AD100" s="92">
        <f t="shared" si="44"/>
        <v>0</v>
      </c>
      <c r="AE100" s="252">
        <f t="shared" si="38"/>
        <v>0</v>
      </c>
      <c r="AF100" s="87" t="e">
        <f ca="1">AVERAGEIFS(Y:Y,D:D,"&gt;="&amp;TODAY()-28,D:D,"&lt;="&amp;TODAY(),B:B,)</f>
        <v>#DIV/0!</v>
      </c>
      <c r="AG100" s="318">
        <f ca="1">AVERAGEIFS(Y:Y,D:D,"&gt;="&amp;TODAY()-28,D:D,"&lt;="&amp;TODAY())</f>
        <v>0.76482579000135331</v>
      </c>
      <c r="AH100" s="318">
        <f ca="1">AVERAGEIFS(O:O,D:D,"&gt;="&amp;TODAY()-28,D:D,"&lt;="&amp;TODAY())</f>
        <v>1407.541540796813</v>
      </c>
      <c r="AI100" s="91">
        <f t="shared" si="39"/>
        <v>0</v>
      </c>
    </row>
    <row r="101" spans="1:35" ht="13.8" x14ac:dyDescent="0.25">
      <c r="A101" s="122" t="s">
        <v>32</v>
      </c>
      <c r="B101" s="123" t="s">
        <v>14</v>
      </c>
      <c r="C101" s="124" t="s">
        <v>36</v>
      </c>
      <c r="D101" s="279">
        <v>44981</v>
      </c>
      <c r="E101" s="41">
        <v>0.98699999999999999</v>
      </c>
      <c r="F101" s="41">
        <v>1962</v>
      </c>
      <c r="G101" s="41">
        <f t="shared" si="46"/>
        <v>2023</v>
      </c>
      <c r="H101" s="41">
        <f>DAY(Table1[[#This Row],[Date]])</f>
        <v>24</v>
      </c>
      <c r="I101" s="41">
        <f>MONTH(Table1[[#This Row],[Date]])</f>
        <v>2</v>
      </c>
      <c r="J101" s="41" t="str">
        <f t="shared" si="24"/>
        <v>February</v>
      </c>
      <c r="K101" s="41">
        <f>DAY(Table1[[#This Row],[Date]])</f>
        <v>24</v>
      </c>
      <c r="L101" s="41" t="str">
        <f t="shared" si="25"/>
        <v>Friday</v>
      </c>
      <c r="M101" s="107">
        <f>WEEKNUM(D101, 1)-WEEKNUM(DATE(Table1[[#This Row],[Year]],Table1[[#This Row],[Month]],1),1)+1</f>
        <v>4</v>
      </c>
      <c r="N101" s="41">
        <f t="shared" si="26"/>
        <v>8</v>
      </c>
      <c r="O101" s="41">
        <f>Table1[[#This Row],[ADR]]*Table1[[#This Row],[Occupancy %]]</f>
        <v>1936.4939999999999</v>
      </c>
      <c r="P101" s="86">
        <f t="shared" si="27"/>
        <v>1962</v>
      </c>
      <c r="Q101" s="86">
        <f t="shared" si="30"/>
        <v>1</v>
      </c>
      <c r="R101" s="113">
        <f>Table1[[#This Row],[Index MPI]]-Q100</f>
        <v>0</v>
      </c>
      <c r="S101" s="87">
        <f>Table1[[#This Row],[Index MPI]]-Q94</f>
        <v>0</v>
      </c>
      <c r="T101" s="41">
        <f>Table1[[#This Row],[ADR]]/(P107+P108)</f>
        <v>0.5</v>
      </c>
      <c r="U101" s="112">
        <f t="shared" si="31"/>
        <v>0</v>
      </c>
      <c r="V101" s="92">
        <f t="shared" si="45"/>
        <v>0</v>
      </c>
      <c r="W101" s="41">
        <f>O101/((O177+O253)/2)</f>
        <v>1.8068839287554672</v>
      </c>
      <c r="X101" s="110">
        <f t="shared" si="47"/>
        <v>-4.0403267832722634E-2</v>
      </c>
      <c r="Y101" s="92">
        <f t="shared" si="48"/>
        <v>0.98699999999999999</v>
      </c>
      <c r="Z101" s="92">
        <f>(Table1[[#This Row],[avgdailyrent]]-F100)/F100</f>
        <v>0</v>
      </c>
      <c r="AA101" s="87">
        <f t="shared" si="49"/>
        <v>0</v>
      </c>
      <c r="AB101" s="92">
        <f t="shared" si="50"/>
        <v>0</v>
      </c>
      <c r="AC101" s="87">
        <f t="shared" si="36"/>
        <v>0</v>
      </c>
      <c r="AD101" s="92">
        <f t="shared" si="44"/>
        <v>0</v>
      </c>
      <c r="AE101" s="252">
        <f t="shared" si="38"/>
        <v>0</v>
      </c>
      <c r="AF101" s="87" t="e">
        <f ca="1">AVERAGEIFS(Y:Y,D:D,"&gt;="&amp;TODAY()-28,D:D,"&lt;="&amp;TODAY(),B:B,)</f>
        <v>#DIV/0!</v>
      </c>
      <c r="AG101" s="318">
        <f ca="1">AVERAGEIFS(Y:Y,D:D,"&gt;="&amp;TODAY()-28,D:D,"&lt;="&amp;TODAY())</f>
        <v>0.76482579000135331</v>
      </c>
      <c r="AH101" s="318">
        <f ca="1">AVERAGEIFS(O:O,D:D,"&gt;="&amp;TODAY()-28,D:D,"&lt;="&amp;TODAY())</f>
        <v>1407.541540796813</v>
      </c>
      <c r="AI101" s="91">
        <f t="shared" si="39"/>
        <v>0</v>
      </c>
    </row>
    <row r="102" spans="1:35" ht="13.8" x14ac:dyDescent="0.25">
      <c r="A102" s="122" t="s">
        <v>32</v>
      </c>
      <c r="B102" s="123" t="s">
        <v>14</v>
      </c>
      <c r="C102" s="124" t="s">
        <v>36</v>
      </c>
      <c r="D102" s="279">
        <v>44982</v>
      </c>
      <c r="E102" s="41">
        <v>0.98699999999999999</v>
      </c>
      <c r="F102" s="41">
        <v>1962</v>
      </c>
      <c r="G102" s="41">
        <f t="shared" si="46"/>
        <v>2023</v>
      </c>
      <c r="H102" s="41">
        <f>DAY(Table1[[#This Row],[Date]])</f>
        <v>25</v>
      </c>
      <c r="I102" s="41">
        <f>MONTH(Table1[[#This Row],[Date]])</f>
        <v>2</v>
      </c>
      <c r="J102" s="41" t="str">
        <f t="shared" si="24"/>
        <v>February</v>
      </c>
      <c r="K102" s="41">
        <f>DAY(Table1[[#This Row],[Date]])</f>
        <v>25</v>
      </c>
      <c r="L102" s="41" t="str">
        <f t="shared" si="25"/>
        <v>Saturday</v>
      </c>
      <c r="M102" s="107">
        <f>WEEKNUM(D102, 1)-WEEKNUM(DATE(Table1[[#This Row],[Year]],Table1[[#This Row],[Month]],1),1)+1</f>
        <v>4</v>
      </c>
      <c r="N102" s="41">
        <f t="shared" si="26"/>
        <v>8</v>
      </c>
      <c r="O102" s="41">
        <f>Table1[[#This Row],[ADR]]*Table1[[#This Row],[Occupancy %]]</f>
        <v>1936.4939999999999</v>
      </c>
      <c r="P102" s="86">
        <f t="shared" si="27"/>
        <v>1962</v>
      </c>
      <c r="Q102" s="86">
        <f t="shared" si="30"/>
        <v>1</v>
      </c>
      <c r="R102" s="113">
        <f>Table1[[#This Row],[Index MPI]]-Q101</f>
        <v>0</v>
      </c>
      <c r="S102" s="87">
        <f>Table1[[#This Row],[Index MPI]]-Q95</f>
        <v>0</v>
      </c>
      <c r="T102" s="41">
        <f>Table1[[#This Row],[ADR]]/(P108+P109)</f>
        <v>0.5</v>
      </c>
      <c r="U102" s="112">
        <f t="shared" si="31"/>
        <v>0</v>
      </c>
      <c r="V102" s="92">
        <f t="shared" si="45"/>
        <v>0</v>
      </c>
      <c r="W102" s="41">
        <f>O102/((O178+O254)/2)</f>
        <v>1.7952025111090277</v>
      </c>
      <c r="X102" s="110">
        <f t="shared" si="47"/>
        <v>-4.1054080986898445E-2</v>
      </c>
      <c r="Y102" s="92">
        <f t="shared" si="48"/>
        <v>0.98699999999999999</v>
      </c>
      <c r="Z102" s="92">
        <f>(Table1[[#This Row],[avgdailyrent]]-F101)/F101</f>
        <v>0</v>
      </c>
      <c r="AA102" s="87">
        <f t="shared" si="49"/>
        <v>0</v>
      </c>
      <c r="AB102" s="92">
        <f t="shared" si="50"/>
        <v>0</v>
      </c>
      <c r="AC102" s="87">
        <f t="shared" si="36"/>
        <v>0</v>
      </c>
      <c r="AD102" s="92">
        <f t="shared" si="44"/>
        <v>0</v>
      </c>
      <c r="AE102" s="252">
        <f t="shared" si="38"/>
        <v>0</v>
      </c>
      <c r="AF102" s="87" t="e">
        <f ca="1">AVERAGEIFS(Y:Y,D:D,"&gt;="&amp;TODAY()-28,D:D,"&lt;="&amp;TODAY(),B:B,)</f>
        <v>#DIV/0!</v>
      </c>
      <c r="AG102" s="318">
        <f ca="1">AVERAGEIFS(Y:Y,D:D,"&gt;="&amp;TODAY()-28,D:D,"&lt;="&amp;TODAY())</f>
        <v>0.76482579000135331</v>
      </c>
      <c r="AH102" s="318">
        <f ca="1">AVERAGEIFS(O:O,D:D,"&gt;="&amp;TODAY()-28,D:D,"&lt;="&amp;TODAY())</f>
        <v>1407.541540796813</v>
      </c>
      <c r="AI102" s="91">
        <f t="shared" si="39"/>
        <v>0</v>
      </c>
    </row>
    <row r="103" spans="1:35" ht="13.8" x14ac:dyDescent="0.25">
      <c r="A103" s="122" t="s">
        <v>32</v>
      </c>
      <c r="B103" s="123" t="s">
        <v>14</v>
      </c>
      <c r="C103" s="124" t="s">
        <v>36</v>
      </c>
      <c r="D103" s="279">
        <v>44983</v>
      </c>
      <c r="E103" s="41">
        <v>0.98699999999999999</v>
      </c>
      <c r="F103" s="41">
        <v>1962</v>
      </c>
      <c r="G103" s="41">
        <f t="shared" si="46"/>
        <v>2023</v>
      </c>
      <c r="H103" s="41">
        <f>DAY(Table1[[#This Row],[Date]])</f>
        <v>26</v>
      </c>
      <c r="I103" s="41">
        <f>MONTH(Table1[[#This Row],[Date]])</f>
        <v>2</v>
      </c>
      <c r="J103" s="41" t="str">
        <f t="shared" si="24"/>
        <v>February</v>
      </c>
      <c r="K103" s="41">
        <f>DAY(Table1[[#This Row],[Date]])</f>
        <v>26</v>
      </c>
      <c r="L103" s="41" t="str">
        <f t="shared" si="25"/>
        <v>Sunday</v>
      </c>
      <c r="M103" s="107">
        <f>WEEKNUM(D103, 1)-WEEKNUM(DATE(Table1[[#This Row],[Year]],Table1[[#This Row],[Month]],1),1)+1</f>
        <v>5</v>
      </c>
      <c r="N103" s="41">
        <f t="shared" si="26"/>
        <v>9</v>
      </c>
      <c r="O103" s="41">
        <f>Table1[[#This Row],[ADR]]*Table1[[#This Row],[Occupancy %]]</f>
        <v>1936.4939999999999</v>
      </c>
      <c r="P103" s="86">
        <f t="shared" si="27"/>
        <v>1962</v>
      </c>
      <c r="Q103" s="86">
        <f t="shared" si="30"/>
        <v>1</v>
      </c>
      <c r="R103" s="113">
        <f>Table1[[#This Row],[Index MPI]]-Q102</f>
        <v>0</v>
      </c>
      <c r="S103" s="87">
        <f>Table1[[#This Row],[Index MPI]]-Q96</f>
        <v>0</v>
      </c>
      <c r="T103" s="41">
        <f>Table1[[#This Row],[ADR]]/(P109+P110)</f>
        <v>0.5</v>
      </c>
      <c r="U103" s="112">
        <f t="shared" si="31"/>
        <v>0</v>
      </c>
      <c r="V103" s="92">
        <f t="shared" si="45"/>
        <v>0</v>
      </c>
      <c r="W103" s="41">
        <f>O103/((O179+O255)/2)</f>
        <v>1.7952025111090277</v>
      </c>
      <c r="X103" s="110">
        <f t="shared" si="47"/>
        <v>-4.1054080986898445E-2</v>
      </c>
      <c r="Y103" s="92">
        <f t="shared" si="48"/>
        <v>0.98699999999999999</v>
      </c>
      <c r="Z103" s="92">
        <f>(Table1[[#This Row],[avgdailyrent]]-F102)/F102</f>
        <v>0</v>
      </c>
      <c r="AA103" s="87">
        <f t="shared" si="49"/>
        <v>0</v>
      </c>
      <c r="AB103" s="92">
        <f t="shared" si="50"/>
        <v>0</v>
      </c>
      <c r="AC103" s="87">
        <f t="shared" si="36"/>
        <v>0</v>
      </c>
      <c r="AD103" s="92">
        <f t="shared" si="44"/>
        <v>0</v>
      </c>
      <c r="AE103" s="252">
        <f t="shared" si="38"/>
        <v>0</v>
      </c>
      <c r="AF103" s="87" t="e">
        <f ca="1">AVERAGEIFS(Y:Y,D:D,"&gt;="&amp;TODAY()-28,D:D,"&lt;="&amp;TODAY(),B:B,)</f>
        <v>#DIV/0!</v>
      </c>
      <c r="AG103" s="318">
        <f ca="1">AVERAGEIFS(Y:Y,D:D,"&gt;="&amp;TODAY()-28,D:D,"&lt;="&amp;TODAY())</f>
        <v>0.76482579000135331</v>
      </c>
      <c r="AH103" s="318">
        <f ca="1">AVERAGEIFS(O:O,D:D,"&gt;="&amp;TODAY()-28,D:D,"&lt;="&amp;TODAY())</f>
        <v>1407.541540796813</v>
      </c>
      <c r="AI103" s="91">
        <f t="shared" si="39"/>
        <v>0</v>
      </c>
    </row>
    <row r="104" spans="1:35" ht="13.8" x14ac:dyDescent="0.25">
      <c r="A104" s="122" t="s">
        <v>32</v>
      </c>
      <c r="B104" s="123" t="s">
        <v>14</v>
      </c>
      <c r="C104" s="124" t="s">
        <v>36</v>
      </c>
      <c r="D104" s="279">
        <v>44984</v>
      </c>
      <c r="E104" s="41">
        <v>0.98699999999999999</v>
      </c>
      <c r="F104" s="41">
        <v>1962</v>
      </c>
      <c r="G104" s="41">
        <f t="shared" si="46"/>
        <v>2023</v>
      </c>
      <c r="H104" s="41">
        <f>DAY(Table1[[#This Row],[Date]])</f>
        <v>27</v>
      </c>
      <c r="I104" s="41">
        <f>MONTH(Table1[[#This Row],[Date]])</f>
        <v>2</v>
      </c>
      <c r="J104" s="41" t="str">
        <f t="shared" si="24"/>
        <v>February</v>
      </c>
      <c r="K104" s="41">
        <f>DAY(Table1[[#This Row],[Date]])</f>
        <v>27</v>
      </c>
      <c r="L104" s="41" t="str">
        <f t="shared" si="25"/>
        <v>Monday</v>
      </c>
      <c r="M104" s="107">
        <f>WEEKNUM(D104, 1)-WEEKNUM(DATE(Table1[[#This Row],[Year]],Table1[[#This Row],[Month]],1),1)+1</f>
        <v>5</v>
      </c>
      <c r="N104" s="41">
        <f t="shared" si="26"/>
        <v>9</v>
      </c>
      <c r="O104" s="41">
        <f>Table1[[#This Row],[ADR]]*Table1[[#This Row],[Occupancy %]]</f>
        <v>1936.4939999999999</v>
      </c>
      <c r="P104" s="86">
        <f t="shared" si="27"/>
        <v>1962</v>
      </c>
      <c r="Q104" s="86">
        <f t="shared" si="30"/>
        <v>1</v>
      </c>
      <c r="R104" s="113">
        <f>Table1[[#This Row],[Index MPI]]-Q103</f>
        <v>0</v>
      </c>
      <c r="S104" s="87">
        <f>Table1[[#This Row],[Index MPI]]-Q97</f>
        <v>0</v>
      </c>
      <c r="T104" s="41">
        <f>Table1[[#This Row],[ADR]]/(P110+P111)</f>
        <v>0.5</v>
      </c>
      <c r="U104" s="112">
        <f t="shared" si="31"/>
        <v>0</v>
      </c>
      <c r="V104" s="92">
        <f t="shared" si="45"/>
        <v>0</v>
      </c>
      <c r="W104" s="41">
        <f>O104/((O180+O256)/2)</f>
        <v>1.7952025111090277</v>
      </c>
      <c r="X104" s="110">
        <f t="shared" si="47"/>
        <v>-1.1681417646439485E-2</v>
      </c>
      <c r="Y104" s="92">
        <f t="shared" si="48"/>
        <v>0.98699999999999999</v>
      </c>
      <c r="Z104" s="92">
        <f>(Table1[[#This Row],[avgdailyrent]]-F103)/F103</f>
        <v>0</v>
      </c>
      <c r="AA104" s="87">
        <f t="shared" si="49"/>
        <v>0</v>
      </c>
      <c r="AB104" s="92">
        <f t="shared" si="50"/>
        <v>0</v>
      </c>
      <c r="AC104" s="87">
        <f t="shared" si="36"/>
        <v>0</v>
      </c>
      <c r="AD104" s="92">
        <f t="shared" si="44"/>
        <v>0</v>
      </c>
      <c r="AE104" s="252">
        <f t="shared" si="38"/>
        <v>0</v>
      </c>
      <c r="AF104" s="87" t="e">
        <f ca="1">AVERAGEIFS(Y:Y,D:D,"&gt;="&amp;TODAY()-28,D:D,"&lt;="&amp;TODAY(),B:B,)</f>
        <v>#DIV/0!</v>
      </c>
      <c r="AG104" s="318">
        <f ca="1">AVERAGEIFS(Y:Y,D:D,"&gt;="&amp;TODAY()-28,D:D,"&lt;="&amp;TODAY())</f>
        <v>0.76482579000135331</v>
      </c>
      <c r="AH104" s="318">
        <f ca="1">AVERAGEIFS(O:O,D:D,"&gt;="&amp;TODAY()-28,D:D,"&lt;="&amp;TODAY())</f>
        <v>1407.541540796813</v>
      </c>
      <c r="AI104" s="91">
        <f t="shared" si="39"/>
        <v>0</v>
      </c>
    </row>
    <row r="105" spans="1:35" ht="13.8" x14ac:dyDescent="0.25">
      <c r="A105" s="122" t="s">
        <v>32</v>
      </c>
      <c r="B105" s="123" t="s">
        <v>14</v>
      </c>
      <c r="C105" s="124" t="s">
        <v>36</v>
      </c>
      <c r="D105" s="279">
        <v>44985</v>
      </c>
      <c r="E105" s="41">
        <v>0.98699999999999999</v>
      </c>
      <c r="F105" s="41">
        <v>1962</v>
      </c>
      <c r="G105" s="41">
        <f t="shared" si="46"/>
        <v>2023</v>
      </c>
      <c r="H105" s="41">
        <f>DAY(Table1[[#This Row],[Date]])</f>
        <v>28</v>
      </c>
      <c r="I105" s="41">
        <f>MONTH(Table1[[#This Row],[Date]])</f>
        <v>2</v>
      </c>
      <c r="J105" s="41" t="str">
        <f t="shared" si="24"/>
        <v>February</v>
      </c>
      <c r="K105" s="41">
        <f>DAY(Table1[[#This Row],[Date]])</f>
        <v>28</v>
      </c>
      <c r="L105" s="41" t="str">
        <f t="shared" si="25"/>
        <v>Tuesday</v>
      </c>
      <c r="M105" s="107">
        <f>WEEKNUM(D105, 1)-WEEKNUM(DATE(Table1[[#This Row],[Year]],Table1[[#This Row],[Month]],1),1)+1</f>
        <v>5</v>
      </c>
      <c r="N105" s="41">
        <f t="shared" si="26"/>
        <v>9</v>
      </c>
      <c r="O105" s="41">
        <f>Table1[[#This Row],[ADR]]*Table1[[#This Row],[Occupancy %]]</f>
        <v>1936.4939999999999</v>
      </c>
      <c r="P105" s="86">
        <f t="shared" si="27"/>
        <v>1962</v>
      </c>
      <c r="Q105" s="86">
        <f t="shared" si="30"/>
        <v>1</v>
      </c>
      <c r="R105" s="113">
        <f>Table1[[#This Row],[Index MPI]]-Q104</f>
        <v>0</v>
      </c>
      <c r="S105" s="87">
        <f>Table1[[#This Row],[Index MPI]]-Q98</f>
        <v>0</v>
      </c>
      <c r="T105" s="41">
        <f>Table1[[#This Row],[ADR]]/(P111+P112)</f>
        <v>0.5</v>
      </c>
      <c r="U105" s="112">
        <f t="shared" si="31"/>
        <v>0</v>
      </c>
      <c r="V105" s="92">
        <f t="shared" si="45"/>
        <v>0.14399357889751663</v>
      </c>
      <c r="W105" s="41">
        <f>O105/((O181+O257)/2)</f>
        <v>1.7952025111090277</v>
      </c>
      <c r="X105" s="110">
        <f t="shared" si="47"/>
        <v>0</v>
      </c>
      <c r="Y105" s="92">
        <f t="shared" si="48"/>
        <v>0.98699999999999999</v>
      </c>
      <c r="Z105" s="92">
        <f>(Table1[[#This Row],[avgdailyrent]]-F104)/F104</f>
        <v>0</v>
      </c>
      <c r="AA105" s="87">
        <f t="shared" si="49"/>
        <v>0</v>
      </c>
      <c r="AB105" s="92">
        <f t="shared" si="50"/>
        <v>0</v>
      </c>
      <c r="AC105" s="87">
        <f t="shared" si="36"/>
        <v>0</v>
      </c>
      <c r="AD105" s="92">
        <f t="shared" si="44"/>
        <v>0</v>
      </c>
      <c r="AE105" s="252">
        <f t="shared" si="38"/>
        <v>0</v>
      </c>
      <c r="AF105" s="87" t="e">
        <f ca="1">AVERAGEIFS(Y:Y,D:D,"&gt;="&amp;TODAY()-28,D:D,"&lt;="&amp;TODAY(),B:B,)</f>
        <v>#DIV/0!</v>
      </c>
      <c r="AG105" s="318">
        <f ca="1">AVERAGEIFS(Y:Y,D:D,"&gt;="&amp;TODAY()-28,D:D,"&lt;="&amp;TODAY())</f>
        <v>0.76482579000135331</v>
      </c>
      <c r="AH105" s="318">
        <f ca="1">AVERAGEIFS(O:O,D:D,"&gt;="&amp;TODAY()-28,D:D,"&lt;="&amp;TODAY())</f>
        <v>1407.541540796813</v>
      </c>
      <c r="AI105" s="91">
        <f t="shared" si="39"/>
        <v>0</v>
      </c>
    </row>
    <row r="106" spans="1:35" ht="13.8" x14ac:dyDescent="0.25">
      <c r="A106" s="122" t="s">
        <v>32</v>
      </c>
      <c r="B106" s="123" t="s">
        <v>14</v>
      </c>
      <c r="C106" s="124" t="s">
        <v>36</v>
      </c>
      <c r="D106" s="279">
        <v>44986</v>
      </c>
      <c r="E106" s="41">
        <v>0.98699999999999999</v>
      </c>
      <c r="F106" s="41">
        <v>1962</v>
      </c>
      <c r="G106" s="41">
        <f t="shared" si="46"/>
        <v>2023</v>
      </c>
      <c r="H106" s="41">
        <f>DAY(Table1[[#This Row],[Date]])</f>
        <v>1</v>
      </c>
      <c r="I106" s="41">
        <f>MONTH(Table1[[#This Row],[Date]])</f>
        <v>3</v>
      </c>
      <c r="J106" s="41" t="str">
        <f t="shared" si="24"/>
        <v>March</v>
      </c>
      <c r="K106" s="41">
        <f>DAY(Table1[[#This Row],[Date]])</f>
        <v>1</v>
      </c>
      <c r="L106" s="41" t="str">
        <f t="shared" si="25"/>
        <v>Wednesday</v>
      </c>
      <c r="M106" s="107">
        <f>WEEKNUM(D106, 1)-WEEKNUM(DATE(Table1[[#This Row],[Year]],Table1[[#This Row],[Month]],1),1)+1</f>
        <v>1</v>
      </c>
      <c r="N106" s="41">
        <f t="shared" si="26"/>
        <v>9</v>
      </c>
      <c r="O106" s="41">
        <f>Table1[[#This Row],[ADR]]*Table1[[#This Row],[Occupancy %]]</f>
        <v>1936.4939999999999</v>
      </c>
      <c r="P106" s="86">
        <f t="shared" si="27"/>
        <v>1962</v>
      </c>
      <c r="Q106" s="86">
        <f t="shared" si="30"/>
        <v>1</v>
      </c>
      <c r="R106" s="113">
        <f>Table1[[#This Row],[Index MPI]]-Q105</f>
        <v>0</v>
      </c>
      <c r="S106" s="87">
        <f>Table1[[#This Row],[Index MPI]]-Q99</f>
        <v>0</v>
      </c>
      <c r="T106" s="41">
        <f>Table1[[#This Row],[ADR]]/(P112+P113)</f>
        <v>0.5</v>
      </c>
      <c r="U106" s="112">
        <f t="shared" si="31"/>
        <v>0</v>
      </c>
      <c r="V106" s="92">
        <f t="shared" si="45"/>
        <v>0.28757307103810525</v>
      </c>
      <c r="W106" s="41">
        <f>O106/((O182+O258)/2)</f>
        <v>1.7605965982698695</v>
      </c>
      <c r="X106" s="110">
        <f t="shared" si="47"/>
        <v>-3.4605912839158259E-2</v>
      </c>
      <c r="Y106" s="92">
        <f t="shared" si="48"/>
        <v>0.98699999999999999</v>
      </c>
      <c r="Z106" s="92">
        <f>(Table1[[#This Row],[avgdailyrent]]-F105)/F105</f>
        <v>0</v>
      </c>
      <c r="AA106" s="87">
        <f t="shared" si="49"/>
        <v>0</v>
      </c>
      <c r="AB106" s="92">
        <f t="shared" si="50"/>
        <v>0</v>
      </c>
      <c r="AC106" s="87">
        <f t="shared" si="36"/>
        <v>0</v>
      </c>
      <c r="AD106" s="92">
        <f t="shared" si="44"/>
        <v>0</v>
      </c>
      <c r="AE106" s="252">
        <f t="shared" si="38"/>
        <v>0</v>
      </c>
      <c r="AF106" s="87" t="e">
        <f ca="1">AVERAGEIFS(Y:Y,D:D,"&gt;="&amp;TODAY()-28,D:D,"&lt;="&amp;TODAY(),B:B,)</f>
        <v>#DIV/0!</v>
      </c>
      <c r="AG106" s="318">
        <f ca="1">AVERAGEIFS(Y:Y,D:D,"&gt;="&amp;TODAY()-28,D:D,"&lt;="&amp;TODAY())</f>
        <v>0.76482579000135331</v>
      </c>
      <c r="AH106" s="318">
        <f ca="1">AVERAGEIFS(O:O,D:D,"&gt;="&amp;TODAY()-28,D:D,"&lt;="&amp;TODAY())</f>
        <v>1407.541540796813</v>
      </c>
      <c r="AI106" s="91">
        <f t="shared" si="39"/>
        <v>0</v>
      </c>
    </row>
    <row r="107" spans="1:35" ht="13.8" x14ac:dyDescent="0.25">
      <c r="A107" s="122" t="s">
        <v>32</v>
      </c>
      <c r="B107" s="123" t="s">
        <v>14</v>
      </c>
      <c r="C107" s="124" t="s">
        <v>36</v>
      </c>
      <c r="D107" s="279">
        <v>44987</v>
      </c>
      <c r="E107" s="41">
        <v>0.98699999999999999</v>
      </c>
      <c r="F107" s="41">
        <v>1962</v>
      </c>
      <c r="G107" s="41">
        <f t="shared" si="46"/>
        <v>2023</v>
      </c>
      <c r="H107" s="41">
        <f>DAY(Table1[[#This Row],[Date]])</f>
        <v>2</v>
      </c>
      <c r="I107" s="41">
        <f>MONTH(Table1[[#This Row],[Date]])</f>
        <v>3</v>
      </c>
      <c r="J107" s="41" t="str">
        <f t="shared" si="24"/>
        <v>March</v>
      </c>
      <c r="K107" s="41">
        <f>DAY(Table1[[#This Row],[Date]])</f>
        <v>2</v>
      </c>
      <c r="L107" s="41" t="str">
        <f t="shared" si="25"/>
        <v>Thursday</v>
      </c>
      <c r="M107" s="107">
        <f>WEEKNUM(D107, 1)-WEEKNUM(DATE(Table1[[#This Row],[Year]],Table1[[#This Row],[Month]],1),1)+1</f>
        <v>1</v>
      </c>
      <c r="N107" s="41">
        <f t="shared" si="26"/>
        <v>9</v>
      </c>
      <c r="O107" s="41">
        <f>Table1[[#This Row],[ADR]]*Table1[[#This Row],[Occupancy %]]</f>
        <v>1936.4939999999999</v>
      </c>
      <c r="P107" s="86">
        <f t="shared" si="27"/>
        <v>1962</v>
      </c>
      <c r="Q107" s="86">
        <f t="shared" si="30"/>
        <v>1</v>
      </c>
      <c r="R107" s="113">
        <f>Table1[[#This Row],[Index MPI]]-Q106</f>
        <v>0</v>
      </c>
      <c r="S107" s="87">
        <f>Table1[[#This Row],[Index MPI]]-Q100</f>
        <v>0</v>
      </c>
      <c r="T107" s="41">
        <f>Table1[[#This Row],[ADR]]/(P113+P114)</f>
        <v>0.5</v>
      </c>
      <c r="U107" s="112">
        <f t="shared" si="31"/>
        <v>0</v>
      </c>
      <c r="V107" s="92">
        <f t="shared" si="45"/>
        <v>0</v>
      </c>
      <c r="W107" s="41">
        <f>O107/((O183+O259)/2)</f>
        <v>1.7605965982698695</v>
      </c>
      <c r="X107" s="110">
        <f t="shared" si="47"/>
        <v>-3.4605912839158259E-2</v>
      </c>
      <c r="Y107" s="92">
        <f t="shared" si="48"/>
        <v>0.98699999999999999</v>
      </c>
      <c r="Z107" s="92">
        <f>(Table1[[#This Row],[avgdailyrent]]-F106)/F106</f>
        <v>0</v>
      </c>
      <c r="AA107" s="87">
        <f t="shared" si="49"/>
        <v>0</v>
      </c>
      <c r="AB107" s="92">
        <f t="shared" si="50"/>
        <v>0</v>
      </c>
      <c r="AC107" s="87">
        <f t="shared" si="36"/>
        <v>0</v>
      </c>
      <c r="AD107" s="92">
        <f t="shared" si="44"/>
        <v>0</v>
      </c>
      <c r="AE107" s="252">
        <f t="shared" si="38"/>
        <v>0</v>
      </c>
      <c r="AF107" s="87" t="e">
        <f ca="1">AVERAGEIFS(Y:Y,D:D,"&gt;="&amp;TODAY()-28,D:D,"&lt;="&amp;TODAY(),B:B,)</f>
        <v>#DIV/0!</v>
      </c>
      <c r="AG107" s="318">
        <f ca="1">AVERAGEIFS(Y:Y,D:D,"&gt;="&amp;TODAY()-28,D:D,"&lt;="&amp;TODAY())</f>
        <v>0.76482579000135331</v>
      </c>
      <c r="AH107" s="318">
        <f ca="1">AVERAGEIFS(O:O,D:D,"&gt;="&amp;TODAY()-28,D:D,"&lt;="&amp;TODAY())</f>
        <v>1407.541540796813</v>
      </c>
      <c r="AI107" s="91">
        <f t="shared" si="39"/>
        <v>0</v>
      </c>
    </row>
    <row r="108" spans="1:35" ht="13.8" x14ac:dyDescent="0.25">
      <c r="A108" s="122" t="s">
        <v>32</v>
      </c>
      <c r="B108" s="123" t="s">
        <v>14</v>
      </c>
      <c r="C108" s="124" t="s">
        <v>36</v>
      </c>
      <c r="D108" s="279">
        <v>44988</v>
      </c>
      <c r="E108" s="41">
        <v>0.98699999999999999</v>
      </c>
      <c r="F108" s="41">
        <v>1962</v>
      </c>
      <c r="G108" s="41">
        <f t="shared" si="46"/>
        <v>2023</v>
      </c>
      <c r="H108" s="41">
        <f>DAY(Table1[[#This Row],[Date]])</f>
        <v>3</v>
      </c>
      <c r="I108" s="41">
        <f>MONTH(Table1[[#This Row],[Date]])</f>
        <v>3</v>
      </c>
      <c r="J108" s="41" t="str">
        <f t="shared" si="24"/>
        <v>March</v>
      </c>
      <c r="K108" s="41">
        <f>DAY(Table1[[#This Row],[Date]])</f>
        <v>3</v>
      </c>
      <c r="L108" s="41" t="str">
        <f t="shared" si="25"/>
        <v>Friday</v>
      </c>
      <c r="M108" s="107">
        <f>WEEKNUM(D108, 1)-WEEKNUM(DATE(Table1[[#This Row],[Year]],Table1[[#This Row],[Month]],1),1)+1</f>
        <v>1</v>
      </c>
      <c r="N108" s="41">
        <f t="shared" si="26"/>
        <v>9</v>
      </c>
      <c r="O108" s="41">
        <f>Table1[[#This Row],[ADR]]*Table1[[#This Row],[Occupancy %]]</f>
        <v>1936.4939999999999</v>
      </c>
      <c r="P108" s="86">
        <f t="shared" si="27"/>
        <v>1962</v>
      </c>
      <c r="Q108" s="86">
        <f t="shared" si="30"/>
        <v>1</v>
      </c>
      <c r="R108" s="113">
        <f>Table1[[#This Row],[Index MPI]]-Q107</f>
        <v>0</v>
      </c>
      <c r="S108" s="87">
        <f>Table1[[#This Row],[Index MPI]]-Q101</f>
        <v>0</v>
      </c>
      <c r="T108" s="41">
        <f>Table1[[#This Row],[ADR]]/(P114+P115)</f>
        <v>0.5</v>
      </c>
      <c r="U108" s="112">
        <f t="shared" si="31"/>
        <v>0</v>
      </c>
      <c r="V108" s="92">
        <f t="shared" si="45"/>
        <v>0.49027625701689725</v>
      </c>
      <c r="W108" s="41">
        <f>O108/((O184+O260)/2)</f>
        <v>1.7605965982698695</v>
      </c>
      <c r="X108" s="110">
        <f t="shared" si="47"/>
        <v>-3.4605912839158259E-2</v>
      </c>
      <c r="Y108" s="92">
        <f t="shared" si="48"/>
        <v>0.98699999999999999</v>
      </c>
      <c r="Z108" s="92">
        <f>(Table1[[#This Row],[avgdailyrent]]-F107)/F107</f>
        <v>0</v>
      </c>
      <c r="AA108" s="87">
        <f t="shared" si="49"/>
        <v>0</v>
      </c>
      <c r="AB108" s="92">
        <f t="shared" si="50"/>
        <v>0</v>
      </c>
      <c r="AC108" s="87">
        <f t="shared" si="36"/>
        <v>0</v>
      </c>
      <c r="AD108" s="92">
        <f t="shared" si="44"/>
        <v>0</v>
      </c>
      <c r="AE108" s="252">
        <f t="shared" si="38"/>
        <v>0</v>
      </c>
      <c r="AF108" s="87" t="e">
        <f ca="1">AVERAGEIFS(Y:Y,D:D,"&gt;="&amp;TODAY()-28,D:D,"&lt;="&amp;TODAY(),B:B,)</f>
        <v>#DIV/0!</v>
      </c>
      <c r="AG108" s="318">
        <f ca="1">AVERAGEIFS(Y:Y,D:D,"&gt;="&amp;TODAY()-28,D:D,"&lt;="&amp;TODAY())</f>
        <v>0.76482579000135331</v>
      </c>
      <c r="AH108" s="318">
        <f ca="1">AVERAGEIFS(O:O,D:D,"&gt;="&amp;TODAY()-28,D:D,"&lt;="&amp;TODAY())</f>
        <v>1407.541540796813</v>
      </c>
      <c r="AI108" s="91">
        <f t="shared" si="39"/>
        <v>0</v>
      </c>
    </row>
    <row r="109" spans="1:35" ht="13.8" x14ac:dyDescent="0.25">
      <c r="A109" s="122" t="s">
        <v>32</v>
      </c>
      <c r="B109" s="123" t="s">
        <v>14</v>
      </c>
      <c r="C109" s="124" t="s">
        <v>36</v>
      </c>
      <c r="D109" s="279">
        <v>44989</v>
      </c>
      <c r="E109" s="41">
        <v>0.98699999999999999</v>
      </c>
      <c r="F109" s="41">
        <v>1962</v>
      </c>
      <c r="G109" s="41">
        <f t="shared" si="46"/>
        <v>2023</v>
      </c>
      <c r="H109" s="41">
        <f>DAY(Table1[[#This Row],[Date]])</f>
        <v>4</v>
      </c>
      <c r="I109" s="41">
        <f>MONTH(Table1[[#This Row],[Date]])</f>
        <v>3</v>
      </c>
      <c r="J109" s="41" t="str">
        <f t="shared" si="24"/>
        <v>March</v>
      </c>
      <c r="K109" s="41">
        <f>DAY(Table1[[#This Row],[Date]])</f>
        <v>4</v>
      </c>
      <c r="L109" s="41" t="str">
        <f t="shared" si="25"/>
        <v>Saturday</v>
      </c>
      <c r="M109" s="107">
        <f>WEEKNUM(D109, 1)-WEEKNUM(DATE(Table1[[#This Row],[Year]],Table1[[#This Row],[Month]],1),1)+1</f>
        <v>1</v>
      </c>
      <c r="N109" s="41">
        <f t="shared" si="26"/>
        <v>9</v>
      </c>
      <c r="O109" s="41">
        <f>Table1[[#This Row],[ADR]]*Table1[[#This Row],[Occupancy %]]</f>
        <v>1936.4939999999999</v>
      </c>
      <c r="P109" s="86">
        <f t="shared" si="27"/>
        <v>1962</v>
      </c>
      <c r="Q109" s="86">
        <f t="shared" si="30"/>
        <v>1</v>
      </c>
      <c r="R109" s="113">
        <f>Table1[[#This Row],[Index MPI]]-Q108</f>
        <v>0</v>
      </c>
      <c r="S109" s="87">
        <f>Table1[[#This Row],[Index MPI]]-Q102</f>
        <v>0</v>
      </c>
      <c r="T109" s="41">
        <f>Table1[[#This Row],[ADR]]/(P115+P116)</f>
        <v>0.5</v>
      </c>
      <c r="U109" s="112">
        <f t="shared" si="31"/>
        <v>0</v>
      </c>
      <c r="V109" s="92">
        <f t="shared" si="45"/>
        <v>0.97576855249745797</v>
      </c>
      <c r="W109" s="41">
        <f>O109/((O185+O261)/2)</f>
        <v>1.7605965982698695</v>
      </c>
      <c r="X109" s="110">
        <f t="shared" si="47"/>
        <v>0</v>
      </c>
      <c r="Y109" s="92">
        <f t="shared" si="48"/>
        <v>0.98699999999999999</v>
      </c>
      <c r="Z109" s="92">
        <f>(Table1[[#This Row],[avgdailyrent]]-F108)/F108</f>
        <v>0</v>
      </c>
      <c r="AA109" s="87">
        <f t="shared" si="49"/>
        <v>0</v>
      </c>
      <c r="AB109" s="92">
        <f t="shared" si="50"/>
        <v>0</v>
      </c>
      <c r="AC109" s="87">
        <f t="shared" si="36"/>
        <v>0</v>
      </c>
      <c r="AD109" s="92">
        <f t="shared" si="44"/>
        <v>0</v>
      </c>
      <c r="AE109" s="252">
        <f t="shared" si="38"/>
        <v>0</v>
      </c>
      <c r="AF109" s="87" t="e">
        <f ca="1">AVERAGEIFS(Y:Y,D:D,"&gt;="&amp;TODAY()-28,D:D,"&lt;="&amp;TODAY(),B:B,)</f>
        <v>#DIV/0!</v>
      </c>
      <c r="AG109" s="318">
        <f ca="1">AVERAGEIFS(Y:Y,D:D,"&gt;="&amp;TODAY()-28,D:D,"&lt;="&amp;TODAY())</f>
        <v>0.76482579000135331</v>
      </c>
      <c r="AH109" s="318">
        <f ca="1">AVERAGEIFS(O:O,D:D,"&gt;="&amp;TODAY()-28,D:D,"&lt;="&amp;TODAY())</f>
        <v>1407.541540796813</v>
      </c>
      <c r="AI109" s="91">
        <f t="shared" si="39"/>
        <v>0</v>
      </c>
    </row>
    <row r="110" spans="1:35" ht="13.8" x14ac:dyDescent="0.25">
      <c r="A110" s="122" t="s">
        <v>32</v>
      </c>
      <c r="B110" s="123" t="s">
        <v>14</v>
      </c>
      <c r="C110" s="124" t="s">
        <v>36</v>
      </c>
      <c r="D110" s="279">
        <v>44990</v>
      </c>
      <c r="E110" s="41">
        <v>0.98699999999999999</v>
      </c>
      <c r="F110" s="41">
        <v>1962</v>
      </c>
      <c r="G110" s="41">
        <f t="shared" si="46"/>
        <v>2023</v>
      </c>
      <c r="H110" s="41">
        <f>DAY(Table1[[#This Row],[Date]])</f>
        <v>5</v>
      </c>
      <c r="I110" s="41">
        <f>MONTH(Table1[[#This Row],[Date]])</f>
        <v>3</v>
      </c>
      <c r="J110" s="41" t="str">
        <f t="shared" si="24"/>
        <v>March</v>
      </c>
      <c r="K110" s="41">
        <f>DAY(Table1[[#This Row],[Date]])</f>
        <v>5</v>
      </c>
      <c r="L110" s="41" t="str">
        <f t="shared" si="25"/>
        <v>Sunday</v>
      </c>
      <c r="M110" s="107">
        <f>WEEKNUM(D110, 1)-WEEKNUM(DATE(Table1[[#This Row],[Year]],Table1[[#This Row],[Month]],1),1)+1</f>
        <v>2</v>
      </c>
      <c r="N110" s="41">
        <f t="shared" si="26"/>
        <v>10</v>
      </c>
      <c r="O110" s="41">
        <f>Table1[[#This Row],[ADR]]*Table1[[#This Row],[Occupancy %]]</f>
        <v>1936.4939999999999</v>
      </c>
      <c r="P110" s="86">
        <f t="shared" si="27"/>
        <v>1962</v>
      </c>
      <c r="Q110" s="86">
        <f t="shared" si="30"/>
        <v>1</v>
      </c>
      <c r="R110" s="113">
        <f>Table1[[#This Row],[Index MPI]]-Q109</f>
        <v>0</v>
      </c>
      <c r="S110" s="87">
        <f>Table1[[#This Row],[Index MPI]]-Q103</f>
        <v>0</v>
      </c>
      <c r="T110" s="41">
        <f>Table1[[#This Row],[ADR]]/(P116+P117)</f>
        <v>0.5</v>
      </c>
      <c r="U110" s="112">
        <f t="shared" si="31"/>
        <v>0</v>
      </c>
      <c r="V110" s="92">
        <f t="shared" si="45"/>
        <v>0.53771661569826934</v>
      </c>
      <c r="W110" s="41">
        <f>O110/((O186+O262)/2)</f>
        <v>1.7605965982698695</v>
      </c>
      <c r="X110" s="110">
        <f t="shared" si="47"/>
        <v>0</v>
      </c>
      <c r="Y110" s="92">
        <f t="shared" si="48"/>
        <v>0.98699999999999999</v>
      </c>
      <c r="Z110" s="92">
        <f>(Table1[[#This Row],[avgdailyrent]]-F109)/F109</f>
        <v>0</v>
      </c>
      <c r="AA110" s="87">
        <f t="shared" si="49"/>
        <v>0</v>
      </c>
      <c r="AB110" s="92">
        <f t="shared" si="50"/>
        <v>0</v>
      </c>
      <c r="AC110" s="87">
        <f t="shared" si="36"/>
        <v>0</v>
      </c>
      <c r="AD110" s="92">
        <f t="shared" si="44"/>
        <v>0</v>
      </c>
      <c r="AE110" s="252">
        <f t="shared" si="38"/>
        <v>0</v>
      </c>
      <c r="AF110" s="87" t="e">
        <f ca="1">AVERAGEIFS(Y:Y,D:D,"&gt;="&amp;TODAY()-28,D:D,"&lt;="&amp;TODAY(),B:B,)</f>
        <v>#DIV/0!</v>
      </c>
      <c r="AG110" s="318">
        <f ca="1">AVERAGEIFS(Y:Y,D:D,"&gt;="&amp;TODAY()-28,D:D,"&lt;="&amp;TODAY())</f>
        <v>0.76482579000135331</v>
      </c>
      <c r="AH110" s="318">
        <f ca="1">AVERAGEIFS(O:O,D:D,"&gt;="&amp;TODAY()-28,D:D,"&lt;="&amp;TODAY())</f>
        <v>1407.541540796813</v>
      </c>
      <c r="AI110" s="91">
        <f t="shared" si="39"/>
        <v>0</v>
      </c>
    </row>
    <row r="111" spans="1:35" ht="13.8" x14ac:dyDescent="0.25">
      <c r="A111" s="122" t="s">
        <v>32</v>
      </c>
      <c r="B111" s="123" t="s">
        <v>14</v>
      </c>
      <c r="C111" s="124" t="s">
        <v>36</v>
      </c>
      <c r="D111" s="279">
        <v>44991</v>
      </c>
      <c r="E111" s="41">
        <v>0.98699999999999999</v>
      </c>
      <c r="F111" s="41">
        <v>1962</v>
      </c>
      <c r="G111" s="41">
        <f t="shared" si="46"/>
        <v>2023</v>
      </c>
      <c r="H111" s="41">
        <f>DAY(Table1[[#This Row],[Date]])</f>
        <v>6</v>
      </c>
      <c r="I111" s="41">
        <f>MONTH(Table1[[#This Row],[Date]])</f>
        <v>3</v>
      </c>
      <c r="J111" s="41" t="str">
        <f t="shared" si="24"/>
        <v>March</v>
      </c>
      <c r="K111" s="41">
        <f>DAY(Table1[[#This Row],[Date]])</f>
        <v>6</v>
      </c>
      <c r="L111" s="41" t="str">
        <f t="shared" si="25"/>
        <v>Monday</v>
      </c>
      <c r="M111" s="107">
        <f>WEEKNUM(D111, 1)-WEEKNUM(DATE(Table1[[#This Row],[Year]],Table1[[#This Row],[Month]],1),1)+1</f>
        <v>2</v>
      </c>
      <c r="N111" s="41">
        <f t="shared" si="26"/>
        <v>10</v>
      </c>
      <c r="O111" s="41">
        <f>Table1[[#This Row],[ADR]]*Table1[[#This Row],[Occupancy %]]</f>
        <v>1936.4939999999999</v>
      </c>
      <c r="P111" s="86">
        <f t="shared" si="27"/>
        <v>1962</v>
      </c>
      <c r="Q111" s="86">
        <f t="shared" si="30"/>
        <v>1</v>
      </c>
      <c r="R111" s="113">
        <f>Table1[[#This Row],[Index MPI]]-Q110</f>
        <v>0</v>
      </c>
      <c r="S111" s="87">
        <f>Table1[[#This Row],[Index MPI]]-Q104</f>
        <v>0</v>
      </c>
      <c r="T111" s="41">
        <f>Table1[[#This Row],[ADR]]/(P117+P118)</f>
        <v>0.5</v>
      </c>
      <c r="U111" s="112">
        <f t="shared" si="31"/>
        <v>0</v>
      </c>
      <c r="V111" s="92">
        <f t="shared" si="45"/>
        <v>0.53771661569826934</v>
      </c>
      <c r="W111" s="41">
        <f>O111/((O187+O263)/2)</f>
        <v>1.7605965982698695</v>
      </c>
      <c r="X111" s="110">
        <f t="shared" si="47"/>
        <v>0</v>
      </c>
      <c r="Y111" s="92">
        <f t="shared" si="48"/>
        <v>0.98699999999999999</v>
      </c>
      <c r="Z111" s="92">
        <f>(Table1[[#This Row],[avgdailyrent]]-F110)/F110</f>
        <v>0</v>
      </c>
      <c r="AA111" s="87">
        <f t="shared" si="49"/>
        <v>0</v>
      </c>
      <c r="AB111" s="92">
        <f t="shared" si="50"/>
        <v>0</v>
      </c>
      <c r="AC111" s="87">
        <f t="shared" si="36"/>
        <v>0</v>
      </c>
      <c r="AD111" s="92">
        <f t="shared" si="44"/>
        <v>0</v>
      </c>
      <c r="AE111" s="252">
        <f t="shared" si="38"/>
        <v>0</v>
      </c>
      <c r="AF111" s="87" t="e">
        <f ca="1">AVERAGEIFS(Y:Y,D:D,"&gt;="&amp;TODAY()-28,D:D,"&lt;="&amp;TODAY(),B:B,)</f>
        <v>#DIV/0!</v>
      </c>
      <c r="AG111" s="318">
        <f ca="1">AVERAGEIFS(Y:Y,D:D,"&gt;="&amp;TODAY()-28,D:D,"&lt;="&amp;TODAY())</f>
        <v>0.76482579000135331</v>
      </c>
      <c r="AH111" s="318">
        <f ca="1">AVERAGEIFS(O:O,D:D,"&gt;="&amp;TODAY()-28,D:D,"&lt;="&amp;TODAY())</f>
        <v>1407.541540796813</v>
      </c>
      <c r="AI111" s="91">
        <f t="shared" si="39"/>
        <v>0</v>
      </c>
    </row>
    <row r="112" spans="1:35" ht="13.8" x14ac:dyDescent="0.25">
      <c r="A112" s="122" t="s">
        <v>32</v>
      </c>
      <c r="B112" s="123" t="s">
        <v>14</v>
      </c>
      <c r="C112" s="124" t="s">
        <v>36</v>
      </c>
      <c r="D112" s="279">
        <v>44992</v>
      </c>
      <c r="E112" s="41">
        <v>0.98699999999999999</v>
      </c>
      <c r="F112" s="41">
        <v>1962</v>
      </c>
      <c r="G112" s="41">
        <f t="shared" si="46"/>
        <v>2023</v>
      </c>
      <c r="H112" s="41">
        <f>DAY(Table1[[#This Row],[Date]])</f>
        <v>7</v>
      </c>
      <c r="I112" s="41">
        <f>MONTH(Table1[[#This Row],[Date]])</f>
        <v>3</v>
      </c>
      <c r="J112" s="41" t="str">
        <f t="shared" si="24"/>
        <v>March</v>
      </c>
      <c r="K112" s="41">
        <f>DAY(Table1[[#This Row],[Date]])</f>
        <v>7</v>
      </c>
      <c r="L112" s="41" t="str">
        <f t="shared" si="25"/>
        <v>Tuesday</v>
      </c>
      <c r="M112" s="107">
        <f>WEEKNUM(D112, 1)-WEEKNUM(DATE(Table1[[#This Row],[Year]],Table1[[#This Row],[Month]],1),1)+1</f>
        <v>2</v>
      </c>
      <c r="N112" s="41">
        <f t="shared" si="26"/>
        <v>10</v>
      </c>
      <c r="O112" s="41">
        <f>Table1[[#This Row],[ADR]]*Table1[[#This Row],[Occupancy %]]</f>
        <v>1936.4939999999999</v>
      </c>
      <c r="P112" s="86">
        <f t="shared" si="27"/>
        <v>1962</v>
      </c>
      <c r="Q112" s="86">
        <f t="shared" si="30"/>
        <v>1</v>
      </c>
      <c r="R112" s="113">
        <f>Table1[[#This Row],[Index MPI]]-Q111</f>
        <v>0</v>
      </c>
      <c r="S112" s="87">
        <f>Table1[[#This Row],[Index MPI]]-Q105</f>
        <v>0</v>
      </c>
      <c r="T112" s="41">
        <f>Table1[[#This Row],[ADR]]/(P118+P119)</f>
        <v>0.5</v>
      </c>
      <c r="U112" s="112">
        <f t="shared" si="31"/>
        <v>0</v>
      </c>
      <c r="V112" s="92">
        <f t="shared" si="45"/>
        <v>0.53771661569826934</v>
      </c>
      <c r="W112" s="41">
        <f>O112/((O188+O264)/2)</f>
        <v>1.7605965982698695</v>
      </c>
      <c r="X112" s="110">
        <f t="shared" si="47"/>
        <v>0</v>
      </c>
      <c r="Y112" s="92">
        <f t="shared" si="48"/>
        <v>0.98699999999999999</v>
      </c>
      <c r="Z112" s="92">
        <f>(Table1[[#This Row],[avgdailyrent]]-F111)/F111</f>
        <v>0</v>
      </c>
      <c r="AA112" s="87">
        <f t="shared" si="49"/>
        <v>0</v>
      </c>
      <c r="AB112" s="92">
        <f t="shared" si="50"/>
        <v>0</v>
      </c>
      <c r="AC112" s="87">
        <f t="shared" si="36"/>
        <v>0</v>
      </c>
      <c r="AD112" s="92">
        <f t="shared" si="44"/>
        <v>0</v>
      </c>
      <c r="AE112" s="252">
        <f t="shared" si="38"/>
        <v>0</v>
      </c>
      <c r="AF112" s="87" t="e">
        <f ca="1">AVERAGEIFS(Y:Y,D:D,"&gt;="&amp;TODAY()-28,D:D,"&lt;="&amp;TODAY(),B:B,)</f>
        <v>#DIV/0!</v>
      </c>
      <c r="AG112" s="318">
        <f ca="1">AVERAGEIFS(Y:Y,D:D,"&gt;="&amp;TODAY()-28,D:D,"&lt;="&amp;TODAY())</f>
        <v>0.76482579000135331</v>
      </c>
      <c r="AH112" s="318">
        <f ca="1">AVERAGEIFS(O:O,D:D,"&gt;="&amp;TODAY()-28,D:D,"&lt;="&amp;TODAY())</f>
        <v>1407.541540796813</v>
      </c>
      <c r="AI112" s="91">
        <f t="shared" si="39"/>
        <v>0</v>
      </c>
    </row>
    <row r="113" spans="1:35" ht="13.8" x14ac:dyDescent="0.25">
      <c r="A113" s="122" t="s">
        <v>32</v>
      </c>
      <c r="B113" s="123" t="s">
        <v>14</v>
      </c>
      <c r="C113" s="124" t="s">
        <v>36</v>
      </c>
      <c r="D113" s="279">
        <v>44993</v>
      </c>
      <c r="E113" s="41">
        <v>0.98699999999999999</v>
      </c>
      <c r="F113" s="41">
        <v>1962</v>
      </c>
      <c r="G113" s="41">
        <f t="shared" si="46"/>
        <v>2023</v>
      </c>
      <c r="H113" s="41">
        <f>DAY(Table1[[#This Row],[Date]])</f>
        <v>8</v>
      </c>
      <c r="I113" s="41">
        <f>MONTH(Table1[[#This Row],[Date]])</f>
        <v>3</v>
      </c>
      <c r="J113" s="41" t="str">
        <f t="shared" si="24"/>
        <v>March</v>
      </c>
      <c r="K113" s="41">
        <f>DAY(Table1[[#This Row],[Date]])</f>
        <v>8</v>
      </c>
      <c r="L113" s="41" t="str">
        <f t="shared" si="25"/>
        <v>Wednesday</v>
      </c>
      <c r="M113" s="107">
        <f>WEEKNUM(D113, 1)-WEEKNUM(DATE(Table1[[#This Row],[Year]],Table1[[#This Row],[Month]],1),1)+1</f>
        <v>2</v>
      </c>
      <c r="N113" s="41">
        <f t="shared" si="26"/>
        <v>10</v>
      </c>
      <c r="O113" s="41">
        <f>Table1[[#This Row],[ADR]]*Table1[[#This Row],[Occupancy %]]</f>
        <v>1936.4939999999999</v>
      </c>
      <c r="P113" s="86">
        <f t="shared" si="27"/>
        <v>1962</v>
      </c>
      <c r="Q113" s="86">
        <f t="shared" si="30"/>
        <v>1</v>
      </c>
      <c r="R113" s="113">
        <f>Table1[[#This Row],[Index MPI]]-Q112</f>
        <v>0</v>
      </c>
      <c r="S113" s="87">
        <f>Table1[[#This Row],[Index MPI]]-Q106</f>
        <v>0</v>
      </c>
      <c r="T113" s="41">
        <f>Table1[[#This Row],[ADR]]/(P119+P120)</f>
        <v>0.5</v>
      </c>
      <c r="U113" s="112">
        <f t="shared" si="31"/>
        <v>0</v>
      </c>
      <c r="V113" s="92">
        <f t="shared" si="45"/>
        <v>0.53771661569826934</v>
      </c>
      <c r="W113" s="41">
        <f>O113/((O189+O265)/2)</f>
        <v>1.7084639857098005</v>
      </c>
      <c r="X113" s="110">
        <f t="shared" si="47"/>
        <v>-5.2132612560068958E-2</v>
      </c>
      <c r="Y113" s="92">
        <f t="shared" si="48"/>
        <v>0.98699999999999999</v>
      </c>
      <c r="Z113" s="92">
        <f>(Table1[[#This Row],[avgdailyrent]]-F112)/F112</f>
        <v>0</v>
      </c>
      <c r="AA113" s="87">
        <f t="shared" si="49"/>
        <v>0</v>
      </c>
      <c r="AB113" s="92">
        <f t="shared" si="50"/>
        <v>0</v>
      </c>
      <c r="AC113" s="87">
        <f t="shared" si="36"/>
        <v>0</v>
      </c>
      <c r="AD113" s="92">
        <f t="shared" si="44"/>
        <v>0</v>
      </c>
      <c r="AE113" s="252">
        <f t="shared" si="38"/>
        <v>0</v>
      </c>
      <c r="AF113" s="87" t="e">
        <f ca="1">AVERAGEIFS(Y:Y,D:D,"&gt;="&amp;TODAY()-28,D:D,"&lt;="&amp;TODAY(),B:B,)</f>
        <v>#DIV/0!</v>
      </c>
      <c r="AG113" s="318">
        <f ca="1">AVERAGEIFS(Y:Y,D:D,"&gt;="&amp;TODAY()-28,D:D,"&lt;="&amp;TODAY())</f>
        <v>0.76482579000135331</v>
      </c>
      <c r="AH113" s="318">
        <f ca="1">AVERAGEIFS(O:O,D:D,"&gt;="&amp;TODAY()-28,D:D,"&lt;="&amp;TODAY())</f>
        <v>1407.541540796813</v>
      </c>
      <c r="AI113" s="91">
        <f t="shared" si="39"/>
        <v>0</v>
      </c>
    </row>
    <row r="114" spans="1:35" ht="13.8" x14ac:dyDescent="0.25">
      <c r="A114" s="122" t="s">
        <v>32</v>
      </c>
      <c r="B114" s="123" t="s">
        <v>14</v>
      </c>
      <c r="C114" s="124" t="s">
        <v>36</v>
      </c>
      <c r="D114" s="279">
        <v>44994</v>
      </c>
      <c r="E114" s="41">
        <v>0.98699999999999999</v>
      </c>
      <c r="F114" s="41">
        <v>1962</v>
      </c>
      <c r="G114" s="41">
        <f t="shared" si="46"/>
        <v>2023</v>
      </c>
      <c r="H114" s="41">
        <f>DAY(Table1[[#This Row],[Date]])</f>
        <v>9</v>
      </c>
      <c r="I114" s="41">
        <f>MONTH(Table1[[#This Row],[Date]])</f>
        <v>3</v>
      </c>
      <c r="J114" s="41" t="str">
        <f t="shared" si="24"/>
        <v>March</v>
      </c>
      <c r="K114" s="41">
        <f>DAY(Table1[[#This Row],[Date]])</f>
        <v>9</v>
      </c>
      <c r="L114" s="41" t="str">
        <f t="shared" si="25"/>
        <v>Thursday</v>
      </c>
      <c r="M114" s="107">
        <f>WEEKNUM(D114, 1)-WEEKNUM(DATE(Table1[[#This Row],[Year]],Table1[[#This Row],[Month]],1),1)+1</f>
        <v>2</v>
      </c>
      <c r="N114" s="41">
        <f t="shared" si="26"/>
        <v>10</v>
      </c>
      <c r="O114" s="41">
        <f>Table1[[#This Row],[ADR]]*Table1[[#This Row],[Occupancy %]]</f>
        <v>1936.4939999999999</v>
      </c>
      <c r="P114" s="86">
        <f t="shared" si="27"/>
        <v>1962</v>
      </c>
      <c r="Q114" s="86">
        <f t="shared" si="30"/>
        <v>1</v>
      </c>
      <c r="R114" s="113">
        <f>Table1[[#This Row],[Index MPI]]-Q113</f>
        <v>0</v>
      </c>
      <c r="S114" s="87">
        <f>Table1[[#This Row],[Index MPI]]-Q107</f>
        <v>0</v>
      </c>
      <c r="T114" s="41">
        <f>Table1[[#This Row],[ADR]]/(P120+P121)</f>
        <v>0.5</v>
      </c>
      <c r="U114" s="112">
        <f t="shared" si="31"/>
        <v>0</v>
      </c>
      <c r="V114" s="92">
        <f t="shared" si="45"/>
        <v>0.53771661569826934</v>
      </c>
      <c r="W114" s="41">
        <f>O114/((O190+O266)/2)</f>
        <v>1.7084639857098005</v>
      </c>
      <c r="X114" s="110">
        <f t="shared" si="47"/>
        <v>-5.2132612560068958E-2</v>
      </c>
      <c r="Y114" s="92">
        <f t="shared" si="48"/>
        <v>0.98699999999999999</v>
      </c>
      <c r="Z114" s="92">
        <f>(Table1[[#This Row],[avgdailyrent]]-F113)/F113</f>
        <v>0</v>
      </c>
      <c r="AA114" s="87">
        <f t="shared" si="49"/>
        <v>0</v>
      </c>
      <c r="AB114" s="92">
        <f t="shared" si="50"/>
        <v>0</v>
      </c>
      <c r="AC114" s="87">
        <f t="shared" si="36"/>
        <v>0</v>
      </c>
      <c r="AD114" s="92">
        <f t="shared" si="44"/>
        <v>0</v>
      </c>
      <c r="AE114" s="252">
        <f t="shared" si="38"/>
        <v>0</v>
      </c>
      <c r="AF114" s="87" t="e">
        <f ca="1">AVERAGEIFS(Y:Y,D:D,"&gt;="&amp;TODAY()-28,D:D,"&lt;="&amp;TODAY(),B:B,)</f>
        <v>#DIV/0!</v>
      </c>
      <c r="AG114" s="318">
        <f ca="1">AVERAGEIFS(Y:Y,D:D,"&gt;="&amp;TODAY()-28,D:D,"&lt;="&amp;TODAY())</f>
        <v>0.76482579000135331</v>
      </c>
      <c r="AH114" s="318">
        <f ca="1">AVERAGEIFS(O:O,D:D,"&gt;="&amp;TODAY()-28,D:D,"&lt;="&amp;TODAY())</f>
        <v>1407.541540796813</v>
      </c>
      <c r="AI114" s="91">
        <f t="shared" si="39"/>
        <v>0</v>
      </c>
    </row>
    <row r="115" spans="1:35" ht="13.8" x14ac:dyDescent="0.25">
      <c r="A115" s="122" t="s">
        <v>32</v>
      </c>
      <c r="B115" s="123" t="s">
        <v>14</v>
      </c>
      <c r="C115" s="124" t="s">
        <v>36</v>
      </c>
      <c r="D115" s="279">
        <v>44995</v>
      </c>
      <c r="E115" s="41">
        <v>0.98699999999999999</v>
      </c>
      <c r="F115" s="41">
        <v>1962</v>
      </c>
      <c r="G115" s="41">
        <f t="shared" si="46"/>
        <v>2023</v>
      </c>
      <c r="H115" s="41">
        <f>DAY(Table1[[#This Row],[Date]])</f>
        <v>10</v>
      </c>
      <c r="I115" s="41">
        <f>MONTH(Table1[[#This Row],[Date]])</f>
        <v>3</v>
      </c>
      <c r="J115" s="41" t="str">
        <f t="shared" si="24"/>
        <v>March</v>
      </c>
      <c r="K115" s="41">
        <f>DAY(Table1[[#This Row],[Date]])</f>
        <v>10</v>
      </c>
      <c r="L115" s="41" t="str">
        <f t="shared" si="25"/>
        <v>Friday</v>
      </c>
      <c r="M115" s="107">
        <f>WEEKNUM(D115, 1)-WEEKNUM(DATE(Table1[[#This Row],[Year]],Table1[[#This Row],[Month]],1),1)+1</f>
        <v>2</v>
      </c>
      <c r="N115" s="41">
        <f t="shared" si="26"/>
        <v>10</v>
      </c>
      <c r="O115" s="41">
        <f>Table1[[#This Row],[ADR]]*Table1[[#This Row],[Occupancy %]]</f>
        <v>1936.4939999999999</v>
      </c>
      <c r="P115" s="86">
        <f t="shared" si="27"/>
        <v>1962</v>
      </c>
      <c r="Q115" s="86">
        <f t="shared" si="30"/>
        <v>1</v>
      </c>
      <c r="R115" s="113">
        <f>Table1[[#This Row],[Index MPI]]-Q114</f>
        <v>0</v>
      </c>
      <c r="S115" s="87">
        <f>Table1[[#This Row],[Index MPI]]-Q108</f>
        <v>0</v>
      </c>
      <c r="T115" s="41">
        <f>Table1[[#This Row],[ADR]]/(P121+P122)</f>
        <v>0.5</v>
      </c>
      <c r="U115" s="112">
        <f t="shared" si="31"/>
        <v>0</v>
      </c>
      <c r="V115" s="92">
        <f t="shared" si="45"/>
        <v>0</v>
      </c>
      <c r="W115" s="41">
        <f>O115/((O191+O267)/2)</f>
        <v>1.7084639857098005</v>
      </c>
      <c r="X115" s="110">
        <f t="shared" si="47"/>
        <v>-5.2132612560068958E-2</v>
      </c>
      <c r="Y115" s="92">
        <f t="shared" si="48"/>
        <v>0.98699999999999999</v>
      </c>
      <c r="Z115" s="92">
        <f>(Table1[[#This Row],[avgdailyrent]]-F114)/F114</f>
        <v>0</v>
      </c>
      <c r="AA115" s="87">
        <f t="shared" si="49"/>
        <v>0</v>
      </c>
      <c r="AB115" s="92">
        <f t="shared" si="50"/>
        <v>0</v>
      </c>
      <c r="AC115" s="87">
        <f t="shared" si="36"/>
        <v>0</v>
      </c>
      <c r="AD115" s="92">
        <f t="shared" si="44"/>
        <v>0</v>
      </c>
      <c r="AE115" s="252">
        <f t="shared" si="38"/>
        <v>0</v>
      </c>
      <c r="AF115" s="87" t="e">
        <f ca="1">AVERAGEIFS(Y:Y,D:D,"&gt;="&amp;TODAY()-28,D:D,"&lt;="&amp;TODAY(),B:B,)</f>
        <v>#DIV/0!</v>
      </c>
      <c r="AG115" s="318">
        <f ca="1">AVERAGEIFS(Y:Y,D:D,"&gt;="&amp;TODAY()-28,D:D,"&lt;="&amp;TODAY())</f>
        <v>0.76482579000135331</v>
      </c>
      <c r="AH115" s="318">
        <f ca="1">AVERAGEIFS(O:O,D:D,"&gt;="&amp;TODAY()-28,D:D,"&lt;="&amp;TODAY())</f>
        <v>1407.541540796813</v>
      </c>
      <c r="AI115" s="91">
        <f t="shared" si="39"/>
        <v>0</v>
      </c>
    </row>
    <row r="116" spans="1:35" ht="13.8" x14ac:dyDescent="0.25">
      <c r="A116" s="122" t="s">
        <v>32</v>
      </c>
      <c r="B116" s="123" t="s">
        <v>14</v>
      </c>
      <c r="C116" s="124" t="s">
        <v>36</v>
      </c>
      <c r="D116" s="279">
        <v>44996</v>
      </c>
      <c r="E116" s="41">
        <v>0.98699999999999999</v>
      </c>
      <c r="F116" s="41">
        <v>1962</v>
      </c>
      <c r="G116" s="41">
        <f t="shared" si="46"/>
        <v>2023</v>
      </c>
      <c r="H116" s="41">
        <f>DAY(Table1[[#This Row],[Date]])</f>
        <v>11</v>
      </c>
      <c r="I116" s="41">
        <f>MONTH(Table1[[#This Row],[Date]])</f>
        <v>3</v>
      </c>
      <c r="J116" s="41" t="str">
        <f t="shared" si="24"/>
        <v>March</v>
      </c>
      <c r="K116" s="41">
        <f>DAY(Table1[[#This Row],[Date]])</f>
        <v>11</v>
      </c>
      <c r="L116" s="41" t="str">
        <f t="shared" si="25"/>
        <v>Saturday</v>
      </c>
      <c r="M116" s="107">
        <f>WEEKNUM(D116, 1)-WEEKNUM(DATE(Table1[[#This Row],[Year]],Table1[[#This Row],[Month]],1),1)+1</f>
        <v>2</v>
      </c>
      <c r="N116" s="41">
        <f t="shared" si="26"/>
        <v>10</v>
      </c>
      <c r="O116" s="41">
        <f>Table1[[#This Row],[ADR]]*Table1[[#This Row],[Occupancy %]]</f>
        <v>1936.4939999999999</v>
      </c>
      <c r="P116" s="86">
        <f t="shared" si="27"/>
        <v>1962</v>
      </c>
      <c r="Q116" s="86">
        <f t="shared" si="30"/>
        <v>1</v>
      </c>
      <c r="R116" s="113">
        <f>Table1[[#This Row],[Index MPI]]-Q115</f>
        <v>0</v>
      </c>
      <c r="S116" s="87">
        <f>Table1[[#This Row],[Index MPI]]-Q109</f>
        <v>0</v>
      </c>
      <c r="T116" s="41">
        <f>Table1[[#This Row],[ADR]]/(P122+P123)</f>
        <v>0.5</v>
      </c>
      <c r="U116" s="112">
        <f t="shared" si="31"/>
        <v>0</v>
      </c>
      <c r="V116" s="92">
        <f t="shared" si="45"/>
        <v>0</v>
      </c>
      <c r="W116" s="41">
        <f>O116/((O192+O268)/2)</f>
        <v>1.7084639857098005</v>
      </c>
      <c r="X116" s="110">
        <f t="shared" si="47"/>
        <v>0</v>
      </c>
      <c r="Y116" s="92">
        <f t="shared" si="48"/>
        <v>0.98699999999999999</v>
      </c>
      <c r="Z116" s="92">
        <f>(Table1[[#This Row],[avgdailyrent]]-F115)/F115</f>
        <v>0</v>
      </c>
      <c r="AA116" s="87">
        <f t="shared" si="49"/>
        <v>0</v>
      </c>
      <c r="AB116" s="92">
        <f t="shared" si="50"/>
        <v>0</v>
      </c>
      <c r="AC116" s="87">
        <f t="shared" si="36"/>
        <v>0</v>
      </c>
      <c r="AD116" s="92">
        <f t="shared" si="44"/>
        <v>0</v>
      </c>
      <c r="AE116" s="252">
        <f t="shared" si="38"/>
        <v>0</v>
      </c>
      <c r="AF116" s="87" t="e">
        <f ca="1">AVERAGEIFS(Y:Y,D:D,"&gt;="&amp;TODAY()-28,D:D,"&lt;="&amp;TODAY(),B:B,)</f>
        <v>#DIV/0!</v>
      </c>
      <c r="AG116" s="318">
        <f ca="1">AVERAGEIFS(Y:Y,D:D,"&gt;="&amp;TODAY()-28,D:D,"&lt;="&amp;TODAY())</f>
        <v>0.76482579000135331</v>
      </c>
      <c r="AH116" s="318">
        <f ca="1">AVERAGEIFS(O:O,D:D,"&gt;="&amp;TODAY()-28,D:D,"&lt;="&amp;TODAY())</f>
        <v>1407.541540796813</v>
      </c>
      <c r="AI116" s="91">
        <f t="shared" si="39"/>
        <v>0</v>
      </c>
    </row>
    <row r="117" spans="1:35" ht="13.8" x14ac:dyDescent="0.25">
      <c r="A117" s="122" t="s">
        <v>32</v>
      </c>
      <c r="B117" s="123" t="s">
        <v>14</v>
      </c>
      <c r="C117" s="124" t="s">
        <v>36</v>
      </c>
      <c r="D117" s="279">
        <v>44997</v>
      </c>
      <c r="E117" s="41">
        <v>0.98699999999999999</v>
      </c>
      <c r="F117" s="41">
        <v>1962</v>
      </c>
      <c r="G117" s="41">
        <f t="shared" si="46"/>
        <v>2023</v>
      </c>
      <c r="H117" s="41">
        <f>DAY(Table1[[#This Row],[Date]])</f>
        <v>12</v>
      </c>
      <c r="I117" s="41">
        <f>MONTH(Table1[[#This Row],[Date]])</f>
        <v>3</v>
      </c>
      <c r="J117" s="41" t="str">
        <f t="shared" si="24"/>
        <v>March</v>
      </c>
      <c r="K117" s="41">
        <f>DAY(Table1[[#This Row],[Date]])</f>
        <v>12</v>
      </c>
      <c r="L117" s="41" t="str">
        <f t="shared" si="25"/>
        <v>Sunday</v>
      </c>
      <c r="M117" s="107">
        <f>WEEKNUM(D117, 1)-WEEKNUM(DATE(Table1[[#This Row],[Year]],Table1[[#This Row],[Month]],1),1)+1</f>
        <v>3</v>
      </c>
      <c r="N117" s="41">
        <f t="shared" si="26"/>
        <v>11</v>
      </c>
      <c r="O117" s="41">
        <f>Table1[[#This Row],[ADR]]*Table1[[#This Row],[Occupancy %]]</f>
        <v>1936.4939999999999</v>
      </c>
      <c r="P117" s="86">
        <f t="shared" si="27"/>
        <v>1962</v>
      </c>
      <c r="Q117" s="86">
        <f t="shared" si="30"/>
        <v>1</v>
      </c>
      <c r="R117" s="113">
        <f>Table1[[#This Row],[Index MPI]]-Q116</f>
        <v>0</v>
      </c>
      <c r="S117" s="87">
        <f>Table1[[#This Row],[Index MPI]]-Q110</f>
        <v>0</v>
      </c>
      <c r="T117" s="41">
        <f>Table1[[#This Row],[ADR]]/(P123+P124)</f>
        <v>0.5</v>
      </c>
      <c r="U117" s="112">
        <f t="shared" si="31"/>
        <v>0</v>
      </c>
      <c r="V117" s="92">
        <f t="shared" si="45"/>
        <v>0</v>
      </c>
      <c r="W117" s="41">
        <f>O117/((O193+O269)/2)</f>
        <v>1.7084639857098005</v>
      </c>
      <c r="X117" s="110">
        <f t="shared" si="47"/>
        <v>0</v>
      </c>
      <c r="Y117" s="92">
        <f t="shared" si="48"/>
        <v>0.98699999999999999</v>
      </c>
      <c r="Z117" s="92">
        <f>(Table1[[#This Row],[avgdailyrent]]-F116)/F116</f>
        <v>0</v>
      </c>
      <c r="AA117" s="87">
        <f t="shared" si="49"/>
        <v>0</v>
      </c>
      <c r="AB117" s="92">
        <f t="shared" si="50"/>
        <v>0</v>
      </c>
      <c r="AC117" s="87">
        <f t="shared" si="36"/>
        <v>0</v>
      </c>
      <c r="AD117" s="92">
        <f t="shared" si="44"/>
        <v>0</v>
      </c>
      <c r="AE117" s="252">
        <f t="shared" si="38"/>
        <v>0</v>
      </c>
      <c r="AF117" s="87" t="e">
        <f ca="1">AVERAGEIFS(Y:Y,D:D,"&gt;="&amp;TODAY()-28,D:D,"&lt;="&amp;TODAY(),B:B,)</f>
        <v>#DIV/0!</v>
      </c>
      <c r="AG117" s="318">
        <f ca="1">AVERAGEIFS(Y:Y,D:D,"&gt;="&amp;TODAY()-28,D:D,"&lt;="&amp;TODAY())</f>
        <v>0.76482579000135331</v>
      </c>
      <c r="AH117" s="318">
        <f ca="1">AVERAGEIFS(O:O,D:D,"&gt;="&amp;TODAY()-28,D:D,"&lt;="&amp;TODAY())</f>
        <v>1407.541540796813</v>
      </c>
      <c r="AI117" s="91">
        <f t="shared" si="39"/>
        <v>0</v>
      </c>
    </row>
    <row r="118" spans="1:35" ht="13.8" x14ac:dyDescent="0.25">
      <c r="A118" s="122" t="s">
        <v>32</v>
      </c>
      <c r="B118" s="123" t="s">
        <v>14</v>
      </c>
      <c r="C118" s="124" t="s">
        <v>36</v>
      </c>
      <c r="D118" s="279">
        <v>44998</v>
      </c>
      <c r="E118" s="41">
        <v>0.98699999999999999</v>
      </c>
      <c r="F118" s="41">
        <v>1962</v>
      </c>
      <c r="G118" s="41">
        <f t="shared" si="46"/>
        <v>2023</v>
      </c>
      <c r="H118" s="41">
        <f>DAY(Table1[[#This Row],[Date]])</f>
        <v>13</v>
      </c>
      <c r="I118" s="41">
        <f>MONTH(Table1[[#This Row],[Date]])</f>
        <v>3</v>
      </c>
      <c r="J118" s="41" t="str">
        <f t="shared" si="24"/>
        <v>March</v>
      </c>
      <c r="K118" s="41">
        <f>DAY(Table1[[#This Row],[Date]])</f>
        <v>13</v>
      </c>
      <c r="L118" s="41" t="str">
        <f t="shared" si="25"/>
        <v>Monday</v>
      </c>
      <c r="M118" s="107">
        <f>WEEKNUM(D118, 1)-WEEKNUM(DATE(Table1[[#This Row],[Year]],Table1[[#This Row],[Month]],1),1)+1</f>
        <v>3</v>
      </c>
      <c r="N118" s="41">
        <f t="shared" si="26"/>
        <v>11</v>
      </c>
      <c r="O118" s="41">
        <f>Table1[[#This Row],[ADR]]*Table1[[#This Row],[Occupancy %]]</f>
        <v>1936.4939999999999</v>
      </c>
      <c r="P118" s="86">
        <f t="shared" si="27"/>
        <v>1962</v>
      </c>
      <c r="Q118" s="86">
        <f t="shared" si="30"/>
        <v>1</v>
      </c>
      <c r="R118" s="113">
        <f>Table1[[#This Row],[Index MPI]]-Q117</f>
        <v>0</v>
      </c>
      <c r="S118" s="87">
        <f>Table1[[#This Row],[Index MPI]]-Q111</f>
        <v>0</v>
      </c>
      <c r="T118" s="41">
        <f>Table1[[#This Row],[ADR]]/(P124+P125)</f>
        <v>0.5</v>
      </c>
      <c r="U118" s="112">
        <f t="shared" si="31"/>
        <v>0</v>
      </c>
      <c r="V118" s="92">
        <f t="shared" si="45"/>
        <v>0</v>
      </c>
      <c r="W118" s="41">
        <f>O118/((O194+O270)/2)</f>
        <v>1.7084639857098005</v>
      </c>
      <c r="X118" s="110">
        <f t="shared" si="47"/>
        <v>0</v>
      </c>
      <c r="Y118" s="92">
        <f t="shared" si="48"/>
        <v>0.98699999999999999</v>
      </c>
      <c r="Z118" s="92">
        <f>(Table1[[#This Row],[avgdailyrent]]-F117)/F117</f>
        <v>0</v>
      </c>
      <c r="AA118" s="87">
        <f t="shared" si="49"/>
        <v>0</v>
      </c>
      <c r="AB118" s="92">
        <f t="shared" si="50"/>
        <v>0</v>
      </c>
      <c r="AC118" s="87">
        <f t="shared" si="36"/>
        <v>0</v>
      </c>
      <c r="AD118" s="92">
        <f t="shared" si="44"/>
        <v>0</v>
      </c>
      <c r="AE118" s="252">
        <f t="shared" si="38"/>
        <v>0</v>
      </c>
      <c r="AF118" s="87" t="e">
        <f ca="1">AVERAGEIFS(Y:Y,D:D,"&gt;="&amp;TODAY()-28,D:D,"&lt;="&amp;TODAY(),B:B,)</f>
        <v>#DIV/0!</v>
      </c>
      <c r="AG118" s="318">
        <f ca="1">AVERAGEIFS(Y:Y,D:D,"&gt;="&amp;TODAY()-28,D:D,"&lt;="&amp;TODAY())</f>
        <v>0.76482579000135331</v>
      </c>
      <c r="AH118" s="318">
        <f ca="1">AVERAGEIFS(O:O,D:D,"&gt;="&amp;TODAY()-28,D:D,"&lt;="&amp;TODAY())</f>
        <v>1407.541540796813</v>
      </c>
      <c r="AI118" s="91">
        <f t="shared" si="39"/>
        <v>0</v>
      </c>
    </row>
    <row r="119" spans="1:35" ht="13.8" x14ac:dyDescent="0.25">
      <c r="A119" s="122" t="s">
        <v>32</v>
      </c>
      <c r="B119" s="123" t="s">
        <v>14</v>
      </c>
      <c r="C119" s="124" t="s">
        <v>36</v>
      </c>
      <c r="D119" s="279">
        <v>44999</v>
      </c>
      <c r="E119" s="41">
        <v>0.98699999999999999</v>
      </c>
      <c r="F119" s="41">
        <v>1962</v>
      </c>
      <c r="G119" s="41">
        <f t="shared" ref="G119:G150" si="51">YEAR(D119)</f>
        <v>2023</v>
      </c>
      <c r="H119" s="41">
        <f>DAY(Table1[[#This Row],[Date]])</f>
        <v>14</v>
      </c>
      <c r="I119" s="41">
        <f>MONTH(Table1[[#This Row],[Date]])</f>
        <v>3</v>
      </c>
      <c r="J119" s="41" t="str">
        <f t="shared" si="24"/>
        <v>March</v>
      </c>
      <c r="K119" s="41">
        <f>DAY(Table1[[#This Row],[Date]])</f>
        <v>14</v>
      </c>
      <c r="L119" s="41" t="str">
        <f t="shared" si="25"/>
        <v>Tuesday</v>
      </c>
      <c r="M119" s="107">
        <f>WEEKNUM(D119, 1)-WEEKNUM(DATE(Table1[[#This Row],[Year]],Table1[[#This Row],[Month]],1),1)+1</f>
        <v>3</v>
      </c>
      <c r="N119" s="41">
        <f t="shared" si="26"/>
        <v>11</v>
      </c>
      <c r="O119" s="41">
        <f>Table1[[#This Row],[ADR]]*Table1[[#This Row],[Occupancy %]]</f>
        <v>1936.4939999999999</v>
      </c>
      <c r="P119" s="86">
        <f t="shared" si="27"/>
        <v>1962</v>
      </c>
      <c r="Q119" s="86">
        <f t="shared" si="30"/>
        <v>1</v>
      </c>
      <c r="R119" s="113">
        <f>Table1[[#This Row],[Index MPI]]-Q118</f>
        <v>0</v>
      </c>
      <c r="S119" s="87">
        <f>Table1[[#This Row],[Index MPI]]-Q112</f>
        <v>0</v>
      </c>
      <c r="T119" s="41">
        <f>Table1[[#This Row],[ADR]]/(P125+P126)</f>
        <v>0.5</v>
      </c>
      <c r="U119" s="112">
        <f t="shared" si="31"/>
        <v>0</v>
      </c>
      <c r="V119" s="92">
        <f t="shared" si="45"/>
        <v>0</v>
      </c>
      <c r="W119" s="41">
        <f>O119/((O195+O271)/2)</f>
        <v>1.7084639857098005</v>
      </c>
      <c r="X119" s="110">
        <f t="shared" si="47"/>
        <v>0</v>
      </c>
      <c r="Y119" s="92">
        <f t="shared" si="48"/>
        <v>0.98699999999999999</v>
      </c>
      <c r="Z119" s="92">
        <f>(Table1[[#This Row],[avgdailyrent]]-F118)/F118</f>
        <v>0</v>
      </c>
      <c r="AA119" s="87">
        <f t="shared" si="49"/>
        <v>0</v>
      </c>
      <c r="AB119" s="92">
        <f t="shared" si="50"/>
        <v>0</v>
      </c>
      <c r="AC119" s="87">
        <f t="shared" si="36"/>
        <v>0</v>
      </c>
      <c r="AD119" s="92">
        <f t="shared" si="44"/>
        <v>0</v>
      </c>
      <c r="AE119" s="252">
        <f t="shared" si="38"/>
        <v>0</v>
      </c>
      <c r="AF119" s="87" t="e">
        <f ca="1">AVERAGEIFS(Y:Y,D:D,"&gt;="&amp;TODAY()-28,D:D,"&lt;="&amp;TODAY(),B:B,)</f>
        <v>#DIV/0!</v>
      </c>
      <c r="AG119" s="318">
        <f ca="1">AVERAGEIFS(Y:Y,D:D,"&gt;="&amp;TODAY()-28,D:D,"&lt;="&amp;TODAY())</f>
        <v>0.76482579000135331</v>
      </c>
      <c r="AH119" s="318">
        <f ca="1">AVERAGEIFS(O:O,D:D,"&gt;="&amp;TODAY()-28,D:D,"&lt;="&amp;TODAY())</f>
        <v>1407.541540796813</v>
      </c>
      <c r="AI119" s="91">
        <f t="shared" si="39"/>
        <v>0</v>
      </c>
    </row>
    <row r="120" spans="1:35" ht="13.8" x14ac:dyDescent="0.25">
      <c r="A120" s="122" t="s">
        <v>32</v>
      </c>
      <c r="B120" s="123" t="s">
        <v>14</v>
      </c>
      <c r="C120" s="124" t="s">
        <v>36</v>
      </c>
      <c r="D120" s="279">
        <v>45000</v>
      </c>
      <c r="E120" s="41">
        <v>0.98699999999999999</v>
      </c>
      <c r="F120" s="41">
        <v>1962</v>
      </c>
      <c r="G120" s="41">
        <f t="shared" si="51"/>
        <v>2023</v>
      </c>
      <c r="H120" s="41">
        <f>DAY(Table1[[#This Row],[Date]])</f>
        <v>15</v>
      </c>
      <c r="I120" s="41">
        <f>MONTH(Table1[[#This Row],[Date]])</f>
        <v>3</v>
      </c>
      <c r="J120" s="41" t="str">
        <f t="shared" si="24"/>
        <v>March</v>
      </c>
      <c r="K120" s="41">
        <f>DAY(Table1[[#This Row],[Date]])</f>
        <v>15</v>
      </c>
      <c r="L120" s="41" t="str">
        <f t="shared" si="25"/>
        <v>Wednesday</v>
      </c>
      <c r="M120" s="107">
        <f>WEEKNUM(D120, 1)-WEEKNUM(DATE(Table1[[#This Row],[Year]],Table1[[#This Row],[Month]],1),1)+1</f>
        <v>3</v>
      </c>
      <c r="N120" s="41">
        <f t="shared" si="26"/>
        <v>11</v>
      </c>
      <c r="O120" s="41">
        <f>Table1[[#This Row],[ADR]]*Table1[[#This Row],[Occupancy %]]</f>
        <v>1936.4939999999999</v>
      </c>
      <c r="P120" s="86">
        <f t="shared" si="27"/>
        <v>1962</v>
      </c>
      <c r="Q120" s="86">
        <f t="shared" si="30"/>
        <v>1</v>
      </c>
      <c r="R120" s="113">
        <f>Table1[[#This Row],[Index MPI]]-Q119</f>
        <v>0</v>
      </c>
      <c r="S120" s="87">
        <f>Table1[[#This Row],[Index MPI]]-Q113</f>
        <v>0</v>
      </c>
      <c r="T120" s="41">
        <f>Table1[[#This Row],[ADR]]/(P126+P127)</f>
        <v>0.5</v>
      </c>
      <c r="U120" s="112">
        <f t="shared" si="31"/>
        <v>0</v>
      </c>
      <c r="V120" s="92">
        <f t="shared" si="45"/>
        <v>0</v>
      </c>
      <c r="W120" s="41">
        <f>O120/((O196+O272)/2)</f>
        <v>1.6763730757850659</v>
      </c>
      <c r="X120" s="110">
        <f t="shared" si="47"/>
        <v>-3.2090909924734623E-2</v>
      </c>
      <c r="Y120" s="92">
        <f t="shared" si="48"/>
        <v>0.98699999999999999</v>
      </c>
      <c r="Z120" s="92">
        <f>(Table1[[#This Row],[avgdailyrent]]-F119)/F119</f>
        <v>0</v>
      </c>
      <c r="AA120" s="87">
        <f t="shared" si="49"/>
        <v>0</v>
      </c>
      <c r="AB120" s="92">
        <f t="shared" si="50"/>
        <v>0</v>
      </c>
      <c r="AC120" s="87">
        <f t="shared" si="36"/>
        <v>0</v>
      </c>
      <c r="AD120" s="92">
        <f t="shared" si="44"/>
        <v>0</v>
      </c>
      <c r="AE120" s="252">
        <f t="shared" si="38"/>
        <v>0</v>
      </c>
      <c r="AF120" s="87" t="e">
        <f ca="1">AVERAGEIFS(Y:Y,D:D,"&gt;="&amp;TODAY()-28,D:D,"&lt;="&amp;TODAY(),B:B,)</f>
        <v>#DIV/0!</v>
      </c>
      <c r="AG120" s="318">
        <f ca="1">AVERAGEIFS(Y:Y,D:D,"&gt;="&amp;TODAY()-28,D:D,"&lt;="&amp;TODAY())</f>
        <v>0.76482579000135331</v>
      </c>
      <c r="AH120" s="318">
        <f ca="1">AVERAGEIFS(O:O,D:D,"&gt;="&amp;TODAY()-28,D:D,"&lt;="&amp;TODAY())</f>
        <v>1407.541540796813</v>
      </c>
      <c r="AI120" s="91">
        <f t="shared" si="39"/>
        <v>0</v>
      </c>
    </row>
    <row r="121" spans="1:35" ht="13.8" x14ac:dyDescent="0.25">
      <c r="A121" s="122" t="s">
        <v>32</v>
      </c>
      <c r="B121" s="123" t="s">
        <v>14</v>
      </c>
      <c r="C121" s="124" t="s">
        <v>36</v>
      </c>
      <c r="D121" s="279">
        <v>45001</v>
      </c>
      <c r="E121" s="41">
        <v>0.98699999999999999</v>
      </c>
      <c r="F121" s="41">
        <v>1962</v>
      </c>
      <c r="G121" s="41">
        <f t="shared" si="51"/>
        <v>2023</v>
      </c>
      <c r="H121" s="41">
        <f>DAY(Table1[[#This Row],[Date]])</f>
        <v>16</v>
      </c>
      <c r="I121" s="41">
        <f>MONTH(Table1[[#This Row],[Date]])</f>
        <v>3</v>
      </c>
      <c r="J121" s="41" t="str">
        <f t="shared" si="24"/>
        <v>March</v>
      </c>
      <c r="K121" s="41">
        <f>DAY(Table1[[#This Row],[Date]])</f>
        <v>16</v>
      </c>
      <c r="L121" s="41" t="str">
        <f t="shared" si="25"/>
        <v>Thursday</v>
      </c>
      <c r="M121" s="107">
        <f>WEEKNUM(D121, 1)-WEEKNUM(DATE(Table1[[#This Row],[Year]],Table1[[#This Row],[Month]],1),1)+1</f>
        <v>3</v>
      </c>
      <c r="N121" s="41">
        <f t="shared" si="26"/>
        <v>11</v>
      </c>
      <c r="O121" s="41">
        <f>Table1[[#This Row],[ADR]]*Table1[[#This Row],[Occupancy %]]</f>
        <v>1936.4939999999999</v>
      </c>
      <c r="P121" s="86">
        <f t="shared" si="27"/>
        <v>1962</v>
      </c>
      <c r="Q121" s="86">
        <f t="shared" si="30"/>
        <v>1</v>
      </c>
      <c r="R121" s="113">
        <f>Table1[[#This Row],[Index MPI]]-Q120</f>
        <v>0</v>
      </c>
      <c r="S121" s="87">
        <f>Table1[[#This Row],[Index MPI]]-Q114</f>
        <v>0</v>
      </c>
      <c r="T121" s="41">
        <f>Table1[[#This Row],[ADR]]/(P127+P128)</f>
        <v>0.5</v>
      </c>
      <c r="U121" s="112">
        <f t="shared" si="31"/>
        <v>0</v>
      </c>
      <c r="V121" s="92">
        <f t="shared" si="45"/>
        <v>0</v>
      </c>
      <c r="W121" s="41">
        <f>O121/((O197+O273)/2)</f>
        <v>1.6763730757850659</v>
      </c>
      <c r="X121" s="110">
        <f t="shared" si="47"/>
        <v>-3.2090909924734623E-2</v>
      </c>
      <c r="Y121" s="92">
        <f t="shared" si="48"/>
        <v>0.98699999999999999</v>
      </c>
      <c r="Z121" s="92">
        <f>(Table1[[#This Row],[avgdailyrent]]-F120)/F120</f>
        <v>0</v>
      </c>
      <c r="AA121" s="87">
        <f t="shared" si="49"/>
        <v>0</v>
      </c>
      <c r="AB121" s="92">
        <f t="shared" si="50"/>
        <v>0</v>
      </c>
      <c r="AC121" s="87">
        <f t="shared" si="36"/>
        <v>0</v>
      </c>
      <c r="AD121" s="92">
        <f t="shared" si="44"/>
        <v>0</v>
      </c>
      <c r="AE121" s="252">
        <f t="shared" si="38"/>
        <v>0</v>
      </c>
      <c r="AF121" s="87" t="e">
        <f ca="1">AVERAGEIFS(Y:Y,D:D,"&gt;="&amp;TODAY()-28,D:D,"&lt;="&amp;TODAY(),B:B,)</f>
        <v>#DIV/0!</v>
      </c>
      <c r="AG121" s="318">
        <f ca="1">AVERAGEIFS(Y:Y,D:D,"&gt;="&amp;TODAY()-28,D:D,"&lt;="&amp;TODAY())</f>
        <v>0.76482579000135331</v>
      </c>
      <c r="AH121" s="318">
        <f ca="1">AVERAGEIFS(O:O,D:D,"&gt;="&amp;TODAY()-28,D:D,"&lt;="&amp;TODAY())</f>
        <v>1407.541540796813</v>
      </c>
      <c r="AI121" s="91">
        <f t="shared" si="39"/>
        <v>0</v>
      </c>
    </row>
    <row r="122" spans="1:35" ht="13.8" x14ac:dyDescent="0.25">
      <c r="A122" s="122" t="s">
        <v>32</v>
      </c>
      <c r="B122" s="123" t="s">
        <v>14</v>
      </c>
      <c r="C122" s="124" t="s">
        <v>36</v>
      </c>
      <c r="D122" s="279">
        <v>45002</v>
      </c>
      <c r="E122" s="41">
        <v>0.98699999999999999</v>
      </c>
      <c r="F122" s="41">
        <v>1962</v>
      </c>
      <c r="G122" s="41">
        <f t="shared" si="51"/>
        <v>2023</v>
      </c>
      <c r="H122" s="41">
        <f>DAY(Table1[[#This Row],[Date]])</f>
        <v>17</v>
      </c>
      <c r="I122" s="41">
        <f>MONTH(Table1[[#This Row],[Date]])</f>
        <v>3</v>
      </c>
      <c r="J122" s="41" t="str">
        <f t="shared" si="24"/>
        <v>March</v>
      </c>
      <c r="K122" s="41">
        <f>DAY(Table1[[#This Row],[Date]])</f>
        <v>17</v>
      </c>
      <c r="L122" s="41" t="str">
        <f t="shared" si="25"/>
        <v>Friday</v>
      </c>
      <c r="M122" s="107">
        <f>WEEKNUM(D122, 1)-WEEKNUM(DATE(Table1[[#This Row],[Year]],Table1[[#This Row],[Month]],1),1)+1</f>
        <v>3</v>
      </c>
      <c r="N122" s="41">
        <f t="shared" si="26"/>
        <v>11</v>
      </c>
      <c r="O122" s="41">
        <f>Table1[[#This Row],[ADR]]*Table1[[#This Row],[Occupancy %]]</f>
        <v>1936.4939999999999</v>
      </c>
      <c r="P122" s="86">
        <f t="shared" si="27"/>
        <v>1962</v>
      </c>
      <c r="Q122" s="86">
        <f t="shared" si="30"/>
        <v>1</v>
      </c>
      <c r="R122" s="113">
        <f>Table1[[#This Row],[Index MPI]]-Q121</f>
        <v>0</v>
      </c>
      <c r="S122" s="87">
        <f>Table1[[#This Row],[Index MPI]]-Q115</f>
        <v>0</v>
      </c>
      <c r="T122" s="41">
        <f>Table1[[#This Row],[ADR]]/(P128+P129)</f>
        <v>0.5</v>
      </c>
      <c r="U122" s="112">
        <f t="shared" si="31"/>
        <v>0</v>
      </c>
      <c r="V122" s="92">
        <f t="shared" si="45"/>
        <v>0</v>
      </c>
      <c r="W122" s="41">
        <f>O122/((O198+O274)/2)</f>
        <v>1.6763730757850659</v>
      </c>
      <c r="X122" s="110">
        <f t="shared" si="47"/>
        <v>-3.2090909924734623E-2</v>
      </c>
      <c r="Y122" s="92">
        <f t="shared" si="48"/>
        <v>0.98699999999999999</v>
      </c>
      <c r="Z122" s="92">
        <f>(Table1[[#This Row],[avgdailyrent]]-F121)/F121</f>
        <v>0</v>
      </c>
      <c r="AA122" s="87">
        <f t="shared" si="49"/>
        <v>0</v>
      </c>
      <c r="AB122" s="92">
        <f t="shared" si="50"/>
        <v>0</v>
      </c>
      <c r="AC122" s="87">
        <f t="shared" si="36"/>
        <v>0</v>
      </c>
      <c r="AD122" s="92">
        <f t="shared" si="44"/>
        <v>0</v>
      </c>
      <c r="AE122" s="252">
        <f t="shared" si="38"/>
        <v>0</v>
      </c>
      <c r="AF122" s="87" t="e">
        <f ca="1">AVERAGEIFS(Y:Y,D:D,"&gt;="&amp;TODAY()-28,D:D,"&lt;="&amp;TODAY(),B:B,)</f>
        <v>#DIV/0!</v>
      </c>
      <c r="AG122" s="318">
        <f ca="1">AVERAGEIFS(Y:Y,D:D,"&gt;="&amp;TODAY()-28,D:D,"&lt;="&amp;TODAY())</f>
        <v>0.76482579000135331</v>
      </c>
      <c r="AH122" s="318">
        <f ca="1">AVERAGEIFS(O:O,D:D,"&gt;="&amp;TODAY()-28,D:D,"&lt;="&amp;TODAY())</f>
        <v>1407.541540796813</v>
      </c>
      <c r="AI122" s="91">
        <f t="shared" si="39"/>
        <v>0</v>
      </c>
    </row>
    <row r="123" spans="1:35" ht="13.8" x14ac:dyDescent="0.25">
      <c r="A123" s="122" t="s">
        <v>32</v>
      </c>
      <c r="B123" s="123" t="s">
        <v>14</v>
      </c>
      <c r="C123" s="124" t="s">
        <v>36</v>
      </c>
      <c r="D123" s="279">
        <v>45003</v>
      </c>
      <c r="E123" s="41">
        <v>0.98699999999999999</v>
      </c>
      <c r="F123" s="41">
        <v>1962</v>
      </c>
      <c r="G123" s="41">
        <f t="shared" si="51"/>
        <v>2023</v>
      </c>
      <c r="H123" s="41">
        <f>DAY(Table1[[#This Row],[Date]])</f>
        <v>18</v>
      </c>
      <c r="I123" s="41">
        <f>MONTH(Table1[[#This Row],[Date]])</f>
        <v>3</v>
      </c>
      <c r="J123" s="41" t="str">
        <f t="shared" si="24"/>
        <v>March</v>
      </c>
      <c r="K123" s="41">
        <f>DAY(Table1[[#This Row],[Date]])</f>
        <v>18</v>
      </c>
      <c r="L123" s="41" t="str">
        <f t="shared" si="25"/>
        <v>Saturday</v>
      </c>
      <c r="M123" s="107">
        <f>WEEKNUM(D123, 1)-WEEKNUM(DATE(Table1[[#This Row],[Year]],Table1[[#This Row],[Month]],1),1)+1</f>
        <v>3</v>
      </c>
      <c r="N123" s="41">
        <f t="shared" si="26"/>
        <v>11</v>
      </c>
      <c r="O123" s="41">
        <f>Table1[[#This Row],[ADR]]*Table1[[#This Row],[Occupancy %]]</f>
        <v>1936.4939999999999</v>
      </c>
      <c r="P123" s="86">
        <f t="shared" si="27"/>
        <v>1962</v>
      </c>
      <c r="Q123" s="86">
        <f t="shared" si="30"/>
        <v>1</v>
      </c>
      <c r="R123" s="113">
        <f>Table1[[#This Row],[Index MPI]]-Q122</f>
        <v>0</v>
      </c>
      <c r="S123" s="87">
        <f>Table1[[#This Row],[Index MPI]]-Q116</f>
        <v>0</v>
      </c>
      <c r="T123" s="41">
        <f>Table1[[#This Row],[ADR]]/(P129+P130)</f>
        <v>0.5</v>
      </c>
      <c r="U123" s="112">
        <f t="shared" si="31"/>
        <v>0</v>
      </c>
      <c r="V123" s="92">
        <f t="shared" si="45"/>
        <v>0</v>
      </c>
      <c r="W123" s="41">
        <f>O123/((O199+O275)/2)</f>
        <v>1.6763730757850659</v>
      </c>
      <c r="X123" s="110">
        <f t="shared" si="47"/>
        <v>0</v>
      </c>
      <c r="Y123" s="92">
        <f t="shared" si="48"/>
        <v>0.98699999999999999</v>
      </c>
      <c r="Z123" s="92">
        <f>(Table1[[#This Row],[avgdailyrent]]-F122)/F122</f>
        <v>0</v>
      </c>
      <c r="AA123" s="87">
        <f t="shared" si="49"/>
        <v>0</v>
      </c>
      <c r="AB123" s="92">
        <f t="shared" si="50"/>
        <v>0</v>
      </c>
      <c r="AC123" s="87">
        <f t="shared" si="36"/>
        <v>0</v>
      </c>
      <c r="AD123" s="92">
        <f t="shared" si="44"/>
        <v>0</v>
      </c>
      <c r="AE123" s="252">
        <f t="shared" si="38"/>
        <v>0</v>
      </c>
      <c r="AF123" s="87" t="e">
        <f ca="1">AVERAGEIFS(Y:Y,D:D,"&gt;="&amp;TODAY()-28,D:D,"&lt;="&amp;TODAY(),B:B,)</f>
        <v>#DIV/0!</v>
      </c>
      <c r="AG123" s="318">
        <f ca="1">AVERAGEIFS(Y:Y,D:D,"&gt;="&amp;TODAY()-28,D:D,"&lt;="&amp;TODAY())</f>
        <v>0.76482579000135331</v>
      </c>
      <c r="AH123" s="318">
        <f ca="1">AVERAGEIFS(O:O,D:D,"&gt;="&amp;TODAY()-28,D:D,"&lt;="&amp;TODAY())</f>
        <v>1407.541540796813</v>
      </c>
      <c r="AI123" s="91">
        <f t="shared" si="39"/>
        <v>0</v>
      </c>
    </row>
    <row r="124" spans="1:35" ht="13.8" x14ac:dyDescent="0.25">
      <c r="A124" s="122" t="s">
        <v>32</v>
      </c>
      <c r="B124" s="123" t="s">
        <v>14</v>
      </c>
      <c r="C124" s="124" t="s">
        <v>36</v>
      </c>
      <c r="D124" s="279">
        <v>45004</v>
      </c>
      <c r="E124" s="41">
        <v>0.98699999999999999</v>
      </c>
      <c r="F124" s="41">
        <v>1962</v>
      </c>
      <c r="G124" s="41">
        <f t="shared" si="51"/>
        <v>2023</v>
      </c>
      <c r="H124" s="41">
        <f>DAY(Table1[[#This Row],[Date]])</f>
        <v>19</v>
      </c>
      <c r="I124" s="41">
        <f>MONTH(Table1[[#This Row],[Date]])</f>
        <v>3</v>
      </c>
      <c r="J124" s="41" t="str">
        <f t="shared" si="24"/>
        <v>March</v>
      </c>
      <c r="K124" s="41">
        <f>DAY(Table1[[#This Row],[Date]])</f>
        <v>19</v>
      </c>
      <c r="L124" s="41" t="str">
        <f t="shared" si="25"/>
        <v>Sunday</v>
      </c>
      <c r="M124" s="107">
        <f>WEEKNUM(D124, 1)-WEEKNUM(DATE(Table1[[#This Row],[Year]],Table1[[#This Row],[Month]],1),1)+1</f>
        <v>4</v>
      </c>
      <c r="N124" s="41">
        <f t="shared" si="26"/>
        <v>12</v>
      </c>
      <c r="O124" s="41">
        <f>Table1[[#This Row],[ADR]]*Table1[[#This Row],[Occupancy %]]</f>
        <v>1936.4939999999999</v>
      </c>
      <c r="P124" s="86">
        <f t="shared" si="27"/>
        <v>1962</v>
      </c>
      <c r="Q124" s="86">
        <f t="shared" si="30"/>
        <v>1</v>
      </c>
      <c r="R124" s="113">
        <f>Table1[[#This Row],[Index MPI]]-Q123</f>
        <v>0</v>
      </c>
      <c r="S124" s="87">
        <f>Table1[[#This Row],[Index MPI]]-Q117</f>
        <v>0</v>
      </c>
      <c r="T124" s="41">
        <f>Table1[[#This Row],[ADR]]/(P130+P131)</f>
        <v>0.5</v>
      </c>
      <c r="U124" s="112">
        <f t="shared" si="31"/>
        <v>0</v>
      </c>
      <c r="V124" s="92">
        <f t="shared" si="45"/>
        <v>0</v>
      </c>
      <c r="W124" s="41">
        <f>O124/((O200+O276)/2)</f>
        <v>1.6763730757850659</v>
      </c>
      <c r="X124" s="110">
        <f t="shared" si="47"/>
        <v>0</v>
      </c>
      <c r="Y124" s="92">
        <f t="shared" si="48"/>
        <v>0.98699999999999999</v>
      </c>
      <c r="Z124" s="92">
        <f>(Table1[[#This Row],[avgdailyrent]]-F123)/F123</f>
        <v>0</v>
      </c>
      <c r="AA124" s="87">
        <f t="shared" si="49"/>
        <v>0</v>
      </c>
      <c r="AB124" s="92">
        <f t="shared" si="50"/>
        <v>0</v>
      </c>
      <c r="AC124" s="87">
        <f t="shared" si="36"/>
        <v>0</v>
      </c>
      <c r="AD124" s="92">
        <f t="shared" si="44"/>
        <v>0</v>
      </c>
      <c r="AE124" s="252">
        <f t="shared" si="38"/>
        <v>0</v>
      </c>
      <c r="AF124" s="87" t="e">
        <f ca="1">AVERAGEIFS(Y:Y,D:D,"&gt;="&amp;TODAY()-28,D:D,"&lt;="&amp;TODAY(),B:B,)</f>
        <v>#DIV/0!</v>
      </c>
      <c r="AG124" s="318">
        <f ca="1">AVERAGEIFS(Y:Y,D:D,"&gt;="&amp;TODAY()-28,D:D,"&lt;="&amp;TODAY())</f>
        <v>0.76482579000135331</v>
      </c>
      <c r="AH124" s="318">
        <f ca="1">AVERAGEIFS(O:O,D:D,"&gt;="&amp;TODAY()-28,D:D,"&lt;="&amp;TODAY())</f>
        <v>1407.541540796813</v>
      </c>
      <c r="AI124" s="91">
        <f t="shared" si="39"/>
        <v>0</v>
      </c>
    </row>
    <row r="125" spans="1:35" ht="13.8" x14ac:dyDescent="0.25">
      <c r="A125" s="122" t="s">
        <v>32</v>
      </c>
      <c r="B125" s="123" t="s">
        <v>14</v>
      </c>
      <c r="C125" s="124" t="s">
        <v>36</v>
      </c>
      <c r="D125" s="279">
        <v>45005</v>
      </c>
      <c r="E125" s="41">
        <v>0.98699999999999999</v>
      </c>
      <c r="F125" s="41">
        <v>1962</v>
      </c>
      <c r="G125" s="41">
        <f t="shared" si="51"/>
        <v>2023</v>
      </c>
      <c r="H125" s="41">
        <f>DAY(Table1[[#This Row],[Date]])</f>
        <v>20</v>
      </c>
      <c r="I125" s="41">
        <f>MONTH(Table1[[#This Row],[Date]])</f>
        <v>3</v>
      </c>
      <c r="J125" s="41" t="str">
        <f t="shared" si="24"/>
        <v>March</v>
      </c>
      <c r="K125" s="41">
        <f>DAY(Table1[[#This Row],[Date]])</f>
        <v>20</v>
      </c>
      <c r="L125" s="41" t="str">
        <f t="shared" si="25"/>
        <v>Monday</v>
      </c>
      <c r="M125" s="107">
        <f>WEEKNUM(D125, 1)-WEEKNUM(DATE(Table1[[#This Row],[Year]],Table1[[#This Row],[Month]],1),1)+1</f>
        <v>4</v>
      </c>
      <c r="N125" s="41">
        <f t="shared" si="26"/>
        <v>12</v>
      </c>
      <c r="O125" s="41">
        <f>Table1[[#This Row],[ADR]]*Table1[[#This Row],[Occupancy %]]</f>
        <v>1936.4939999999999</v>
      </c>
      <c r="P125" s="86">
        <f t="shared" si="27"/>
        <v>1962</v>
      </c>
      <c r="Q125" s="86">
        <f t="shared" si="30"/>
        <v>1</v>
      </c>
      <c r="R125" s="113">
        <f>Table1[[#This Row],[Index MPI]]-Q124</f>
        <v>0</v>
      </c>
      <c r="S125" s="87">
        <f>Table1[[#This Row],[Index MPI]]-Q118</f>
        <v>0</v>
      </c>
      <c r="T125" s="41">
        <f>Table1[[#This Row],[ADR]]/(P131+P132)</f>
        <v>0.5</v>
      </c>
      <c r="U125" s="112">
        <f t="shared" si="31"/>
        <v>0</v>
      </c>
      <c r="V125" s="92">
        <f t="shared" si="45"/>
        <v>0</v>
      </c>
      <c r="W125" s="41">
        <f>O125/((O201+O277)/2)</f>
        <v>1.6763730757850659</v>
      </c>
      <c r="X125" s="110">
        <f t="shared" si="47"/>
        <v>0</v>
      </c>
      <c r="Y125" s="92">
        <f t="shared" si="48"/>
        <v>0.98699999999999999</v>
      </c>
      <c r="Z125" s="92">
        <f>(Table1[[#This Row],[avgdailyrent]]-F124)/F124</f>
        <v>0</v>
      </c>
      <c r="AA125" s="87">
        <f t="shared" si="49"/>
        <v>0</v>
      </c>
      <c r="AB125" s="92">
        <f t="shared" si="50"/>
        <v>0</v>
      </c>
      <c r="AC125" s="87">
        <f t="shared" si="36"/>
        <v>0</v>
      </c>
      <c r="AD125" s="92">
        <f t="shared" si="44"/>
        <v>0</v>
      </c>
      <c r="AE125" s="252">
        <f t="shared" si="38"/>
        <v>0</v>
      </c>
      <c r="AF125" s="87" t="e">
        <f ca="1">AVERAGEIFS(Y:Y,D:D,"&gt;="&amp;TODAY()-28,D:D,"&lt;="&amp;TODAY(),B:B,)</f>
        <v>#DIV/0!</v>
      </c>
      <c r="AG125" s="318">
        <f ca="1">AVERAGEIFS(Y:Y,D:D,"&gt;="&amp;TODAY()-28,D:D,"&lt;="&amp;TODAY())</f>
        <v>0.76482579000135331</v>
      </c>
      <c r="AH125" s="318">
        <f ca="1">AVERAGEIFS(O:O,D:D,"&gt;="&amp;TODAY()-28,D:D,"&lt;="&amp;TODAY())</f>
        <v>1407.541540796813</v>
      </c>
      <c r="AI125" s="91">
        <f t="shared" si="39"/>
        <v>0</v>
      </c>
    </row>
    <row r="126" spans="1:35" ht="13.8" x14ac:dyDescent="0.25">
      <c r="A126" s="122" t="s">
        <v>32</v>
      </c>
      <c r="B126" s="123" t="s">
        <v>14</v>
      </c>
      <c r="C126" s="124" t="s">
        <v>36</v>
      </c>
      <c r="D126" s="279">
        <v>45006</v>
      </c>
      <c r="E126" s="41">
        <v>0.98699999999999999</v>
      </c>
      <c r="F126" s="41">
        <v>1962</v>
      </c>
      <c r="G126" s="41">
        <f t="shared" si="51"/>
        <v>2023</v>
      </c>
      <c r="H126" s="41">
        <f>DAY(Table1[[#This Row],[Date]])</f>
        <v>21</v>
      </c>
      <c r="I126" s="41">
        <f>MONTH(Table1[[#This Row],[Date]])</f>
        <v>3</v>
      </c>
      <c r="J126" s="41" t="str">
        <f t="shared" si="24"/>
        <v>March</v>
      </c>
      <c r="K126" s="41">
        <f>DAY(Table1[[#This Row],[Date]])</f>
        <v>21</v>
      </c>
      <c r="L126" s="41" t="str">
        <f t="shared" si="25"/>
        <v>Tuesday</v>
      </c>
      <c r="M126" s="107">
        <f>WEEKNUM(D126, 1)-WEEKNUM(DATE(Table1[[#This Row],[Year]],Table1[[#This Row],[Month]],1),1)+1</f>
        <v>4</v>
      </c>
      <c r="N126" s="41">
        <f t="shared" si="26"/>
        <v>12</v>
      </c>
      <c r="O126" s="41">
        <f>Table1[[#This Row],[ADR]]*Table1[[#This Row],[Occupancy %]]</f>
        <v>1936.4939999999999</v>
      </c>
      <c r="P126" s="86">
        <f t="shared" si="27"/>
        <v>1962</v>
      </c>
      <c r="Q126" s="86">
        <f t="shared" si="30"/>
        <v>1</v>
      </c>
      <c r="R126" s="113">
        <f>Table1[[#This Row],[Index MPI]]-Q125</f>
        <v>0</v>
      </c>
      <c r="S126" s="87">
        <f>Table1[[#This Row],[Index MPI]]-Q119</f>
        <v>0</v>
      </c>
      <c r="T126" s="41">
        <f>Table1[[#This Row],[ADR]]/(P132+P133)</f>
        <v>0.5</v>
      </c>
      <c r="U126" s="112">
        <f t="shared" si="31"/>
        <v>0</v>
      </c>
      <c r="V126" s="92">
        <f t="shared" si="45"/>
        <v>0</v>
      </c>
      <c r="W126" s="41">
        <f>O126/((O202+O278)/2)</f>
        <v>1.6763730757850659</v>
      </c>
      <c r="X126" s="110">
        <f t="shared" si="47"/>
        <v>0</v>
      </c>
      <c r="Y126" s="92">
        <f t="shared" si="48"/>
        <v>0.98699999999999999</v>
      </c>
      <c r="Z126" s="92">
        <f>(Table1[[#This Row],[avgdailyrent]]-F125)/F125</f>
        <v>0</v>
      </c>
      <c r="AA126" s="87">
        <f t="shared" si="49"/>
        <v>0</v>
      </c>
      <c r="AB126" s="92">
        <f t="shared" si="50"/>
        <v>0</v>
      </c>
      <c r="AC126" s="87">
        <f t="shared" si="36"/>
        <v>0</v>
      </c>
      <c r="AD126" s="92">
        <f t="shared" si="44"/>
        <v>0</v>
      </c>
      <c r="AE126" s="252">
        <f t="shared" si="38"/>
        <v>0</v>
      </c>
      <c r="AF126" s="87" t="e">
        <f ca="1">AVERAGEIFS(Y:Y,D:D,"&gt;="&amp;TODAY()-28,D:D,"&lt;="&amp;TODAY(),B:B,)</f>
        <v>#DIV/0!</v>
      </c>
      <c r="AG126" s="318">
        <f ca="1">AVERAGEIFS(Y:Y,D:D,"&gt;="&amp;TODAY()-28,D:D,"&lt;="&amp;TODAY())</f>
        <v>0.76482579000135331</v>
      </c>
      <c r="AH126" s="318">
        <f ca="1">AVERAGEIFS(O:O,D:D,"&gt;="&amp;TODAY()-28,D:D,"&lt;="&amp;TODAY())</f>
        <v>1407.541540796813</v>
      </c>
      <c r="AI126" s="91">
        <f t="shared" si="39"/>
        <v>0</v>
      </c>
    </row>
    <row r="127" spans="1:35" ht="13.8" x14ac:dyDescent="0.25">
      <c r="A127" s="122" t="s">
        <v>32</v>
      </c>
      <c r="B127" s="123" t="s">
        <v>14</v>
      </c>
      <c r="C127" s="124" t="s">
        <v>36</v>
      </c>
      <c r="D127" s="279">
        <v>45007</v>
      </c>
      <c r="E127" s="41">
        <v>0.98699999999999999</v>
      </c>
      <c r="F127" s="41">
        <v>1962</v>
      </c>
      <c r="G127" s="41">
        <f t="shared" si="51"/>
        <v>2023</v>
      </c>
      <c r="H127" s="41">
        <f>DAY(Table1[[#This Row],[Date]])</f>
        <v>22</v>
      </c>
      <c r="I127" s="41">
        <f>MONTH(Table1[[#This Row],[Date]])</f>
        <v>3</v>
      </c>
      <c r="J127" s="41" t="str">
        <f t="shared" si="24"/>
        <v>March</v>
      </c>
      <c r="K127" s="41">
        <f>DAY(Table1[[#This Row],[Date]])</f>
        <v>22</v>
      </c>
      <c r="L127" s="41" t="str">
        <f t="shared" si="25"/>
        <v>Wednesday</v>
      </c>
      <c r="M127" s="107">
        <f>WEEKNUM(D127, 1)-WEEKNUM(DATE(Table1[[#This Row],[Year]],Table1[[#This Row],[Month]],1),1)+1</f>
        <v>4</v>
      </c>
      <c r="N127" s="41">
        <f t="shared" si="26"/>
        <v>12</v>
      </c>
      <c r="O127" s="41">
        <f>Table1[[#This Row],[ADR]]*Table1[[#This Row],[Occupancy %]]</f>
        <v>1936.4939999999999</v>
      </c>
      <c r="P127" s="86">
        <f t="shared" si="27"/>
        <v>1962</v>
      </c>
      <c r="Q127" s="86">
        <f t="shared" si="30"/>
        <v>1</v>
      </c>
      <c r="R127" s="113">
        <f>Table1[[#This Row],[Index MPI]]-Q126</f>
        <v>0</v>
      </c>
      <c r="S127" s="87">
        <f>Table1[[#This Row],[Index MPI]]-Q120</f>
        <v>0</v>
      </c>
      <c r="T127" s="41">
        <f>Table1[[#This Row],[ADR]]/(P133+P134)</f>
        <v>0.5</v>
      </c>
      <c r="U127" s="112">
        <f t="shared" si="31"/>
        <v>0</v>
      </c>
      <c r="V127" s="92">
        <f t="shared" si="45"/>
        <v>0</v>
      </c>
      <c r="W127" s="41">
        <f>O127/((O203+O279)/2)</f>
        <v>1.6665821348267553</v>
      </c>
      <c r="X127" s="110">
        <f t="shared" si="47"/>
        <v>-9.7909409583105678E-3</v>
      </c>
      <c r="Y127" s="92">
        <f t="shared" si="48"/>
        <v>0.98699999999999999</v>
      </c>
      <c r="Z127" s="92">
        <f>(Table1[[#This Row],[avgdailyrent]]-F126)/F126</f>
        <v>0</v>
      </c>
      <c r="AA127" s="87">
        <f t="shared" si="49"/>
        <v>0</v>
      </c>
      <c r="AB127" s="92">
        <f t="shared" si="50"/>
        <v>0</v>
      </c>
      <c r="AC127" s="87">
        <f t="shared" si="36"/>
        <v>0</v>
      </c>
      <c r="AD127" s="92">
        <f t="shared" si="44"/>
        <v>0</v>
      </c>
      <c r="AE127" s="252">
        <f t="shared" si="38"/>
        <v>0</v>
      </c>
      <c r="AF127" s="87" t="e">
        <f ca="1">AVERAGEIFS(Y:Y,D:D,"&gt;="&amp;TODAY()-28,D:D,"&lt;="&amp;TODAY(),B:B,)</f>
        <v>#DIV/0!</v>
      </c>
      <c r="AG127" s="318">
        <f ca="1">AVERAGEIFS(Y:Y,D:D,"&gt;="&amp;TODAY()-28,D:D,"&lt;="&amp;TODAY())</f>
        <v>0.76482579000135331</v>
      </c>
      <c r="AH127" s="318">
        <f ca="1">AVERAGEIFS(O:O,D:D,"&gt;="&amp;TODAY()-28,D:D,"&lt;="&amp;TODAY())</f>
        <v>1407.541540796813</v>
      </c>
      <c r="AI127" s="91">
        <f t="shared" si="39"/>
        <v>0</v>
      </c>
    </row>
    <row r="128" spans="1:35" ht="13.8" x14ac:dyDescent="0.25">
      <c r="A128" s="122" t="s">
        <v>32</v>
      </c>
      <c r="B128" s="123" t="s">
        <v>14</v>
      </c>
      <c r="C128" s="124" t="s">
        <v>36</v>
      </c>
      <c r="D128" s="279">
        <v>45008</v>
      </c>
      <c r="E128" s="41">
        <v>0.98699999999999999</v>
      </c>
      <c r="F128" s="41">
        <v>1962</v>
      </c>
      <c r="G128" s="41">
        <f t="shared" si="51"/>
        <v>2023</v>
      </c>
      <c r="H128" s="41">
        <f>DAY(Table1[[#This Row],[Date]])</f>
        <v>23</v>
      </c>
      <c r="I128" s="41">
        <f>MONTH(Table1[[#This Row],[Date]])</f>
        <v>3</v>
      </c>
      <c r="J128" s="41" t="str">
        <f t="shared" si="24"/>
        <v>March</v>
      </c>
      <c r="K128" s="41">
        <f>DAY(Table1[[#This Row],[Date]])</f>
        <v>23</v>
      </c>
      <c r="L128" s="41" t="str">
        <f t="shared" si="25"/>
        <v>Thursday</v>
      </c>
      <c r="M128" s="107">
        <f>WEEKNUM(D128, 1)-WEEKNUM(DATE(Table1[[#This Row],[Year]],Table1[[#This Row],[Month]],1),1)+1</f>
        <v>4</v>
      </c>
      <c r="N128" s="41">
        <f t="shared" si="26"/>
        <v>12</v>
      </c>
      <c r="O128" s="41">
        <f>Table1[[#This Row],[ADR]]*Table1[[#This Row],[Occupancy %]]</f>
        <v>1936.4939999999999</v>
      </c>
      <c r="P128" s="86">
        <f t="shared" si="27"/>
        <v>1962</v>
      </c>
      <c r="Q128" s="86">
        <f t="shared" si="30"/>
        <v>1</v>
      </c>
      <c r="R128" s="113">
        <f>Table1[[#This Row],[Index MPI]]-Q127</f>
        <v>0</v>
      </c>
      <c r="S128" s="87">
        <f>Table1[[#This Row],[Index MPI]]-Q121</f>
        <v>0</v>
      </c>
      <c r="T128" s="41">
        <f>Table1[[#This Row],[ADR]]/(P134+P135)</f>
        <v>0.5</v>
      </c>
      <c r="U128" s="112">
        <f t="shared" si="31"/>
        <v>0</v>
      </c>
      <c r="V128" s="92">
        <f t="shared" si="45"/>
        <v>0</v>
      </c>
      <c r="W128" s="41">
        <f>O128/((O204+O280)/2)</f>
        <v>1.6665821348267553</v>
      </c>
      <c r="X128" s="110">
        <f t="shared" si="47"/>
        <v>-9.7909409583105678E-3</v>
      </c>
      <c r="Y128" s="92">
        <f t="shared" si="48"/>
        <v>0.98699999999999999</v>
      </c>
      <c r="Z128" s="92">
        <f>(Table1[[#This Row],[avgdailyrent]]-F127)/F127</f>
        <v>0</v>
      </c>
      <c r="AA128" s="87">
        <f t="shared" si="49"/>
        <v>0</v>
      </c>
      <c r="AB128" s="92">
        <f t="shared" si="50"/>
        <v>0</v>
      </c>
      <c r="AC128" s="87">
        <f t="shared" si="36"/>
        <v>0</v>
      </c>
      <c r="AD128" s="92">
        <f t="shared" si="44"/>
        <v>0</v>
      </c>
      <c r="AE128" s="252">
        <f t="shared" si="38"/>
        <v>0</v>
      </c>
      <c r="AF128" s="87" t="e">
        <f ca="1">AVERAGEIFS(Y:Y,D:D,"&gt;="&amp;TODAY()-28,D:D,"&lt;="&amp;TODAY(),B:B,)</f>
        <v>#DIV/0!</v>
      </c>
      <c r="AG128" s="318">
        <f ca="1">AVERAGEIFS(Y:Y,D:D,"&gt;="&amp;TODAY()-28,D:D,"&lt;="&amp;TODAY())</f>
        <v>0.76482579000135331</v>
      </c>
      <c r="AH128" s="318">
        <f ca="1">AVERAGEIFS(O:O,D:D,"&gt;="&amp;TODAY()-28,D:D,"&lt;="&amp;TODAY())</f>
        <v>1407.541540796813</v>
      </c>
      <c r="AI128" s="91">
        <f t="shared" si="39"/>
        <v>0</v>
      </c>
    </row>
    <row r="129" spans="1:35" ht="13.8" x14ac:dyDescent="0.25">
      <c r="A129" s="122" t="s">
        <v>32</v>
      </c>
      <c r="B129" s="123" t="s">
        <v>14</v>
      </c>
      <c r="C129" s="124" t="s">
        <v>36</v>
      </c>
      <c r="D129" s="279">
        <v>45009</v>
      </c>
      <c r="E129" s="41">
        <v>0.98699999999999999</v>
      </c>
      <c r="F129" s="41">
        <v>1962</v>
      </c>
      <c r="G129" s="41">
        <f t="shared" si="51"/>
        <v>2023</v>
      </c>
      <c r="H129" s="41">
        <f>DAY(Table1[[#This Row],[Date]])</f>
        <v>24</v>
      </c>
      <c r="I129" s="41">
        <f>MONTH(Table1[[#This Row],[Date]])</f>
        <v>3</v>
      </c>
      <c r="J129" s="41" t="str">
        <f t="shared" si="24"/>
        <v>March</v>
      </c>
      <c r="K129" s="41">
        <f>DAY(Table1[[#This Row],[Date]])</f>
        <v>24</v>
      </c>
      <c r="L129" s="41" t="str">
        <f t="shared" si="25"/>
        <v>Friday</v>
      </c>
      <c r="M129" s="107">
        <f>WEEKNUM(D129, 1)-WEEKNUM(DATE(Table1[[#This Row],[Year]],Table1[[#This Row],[Month]],1),1)+1</f>
        <v>4</v>
      </c>
      <c r="N129" s="41">
        <f t="shared" si="26"/>
        <v>12</v>
      </c>
      <c r="O129" s="41">
        <f>Table1[[#This Row],[ADR]]*Table1[[#This Row],[Occupancy %]]</f>
        <v>1936.4939999999999</v>
      </c>
      <c r="P129" s="86">
        <f t="shared" si="27"/>
        <v>1962</v>
      </c>
      <c r="Q129" s="86">
        <f t="shared" si="30"/>
        <v>1</v>
      </c>
      <c r="R129" s="113">
        <f>Table1[[#This Row],[Index MPI]]-Q128</f>
        <v>0</v>
      </c>
      <c r="S129" s="87">
        <f>Table1[[#This Row],[Index MPI]]-Q122</f>
        <v>0</v>
      </c>
      <c r="T129" s="41">
        <f>Table1[[#This Row],[ADR]]/(P135+P136)</f>
        <v>0.5</v>
      </c>
      <c r="U129" s="112">
        <f t="shared" si="31"/>
        <v>0</v>
      </c>
      <c r="V129" s="92">
        <f t="shared" si="45"/>
        <v>0</v>
      </c>
      <c r="W129" s="41">
        <f>O129/((O205+O281)/2)</f>
        <v>1.6665821348267553</v>
      </c>
      <c r="X129" s="110">
        <f t="shared" si="47"/>
        <v>-9.7909409583105678E-3</v>
      </c>
      <c r="Y129" s="92">
        <f t="shared" si="48"/>
        <v>0.98699999999999999</v>
      </c>
      <c r="Z129" s="92">
        <f>(Table1[[#This Row],[avgdailyrent]]-F128)/F128</f>
        <v>0</v>
      </c>
      <c r="AA129" s="87">
        <f t="shared" si="49"/>
        <v>0</v>
      </c>
      <c r="AB129" s="92">
        <f t="shared" si="50"/>
        <v>0</v>
      </c>
      <c r="AC129" s="87">
        <f t="shared" si="36"/>
        <v>0</v>
      </c>
      <c r="AD129" s="92">
        <f t="shared" si="44"/>
        <v>0</v>
      </c>
      <c r="AE129" s="252">
        <f t="shared" si="38"/>
        <v>0</v>
      </c>
      <c r="AF129" s="87" t="e">
        <f ca="1">AVERAGEIFS(Y:Y,D:D,"&gt;="&amp;TODAY()-28,D:D,"&lt;="&amp;TODAY(),B:B,)</f>
        <v>#DIV/0!</v>
      </c>
      <c r="AG129" s="318">
        <f ca="1">AVERAGEIFS(Y:Y,D:D,"&gt;="&amp;TODAY()-28,D:D,"&lt;="&amp;TODAY())</f>
        <v>0.76482579000135331</v>
      </c>
      <c r="AH129" s="318">
        <f ca="1">AVERAGEIFS(O:O,D:D,"&gt;="&amp;TODAY()-28,D:D,"&lt;="&amp;TODAY())</f>
        <v>1407.541540796813</v>
      </c>
      <c r="AI129" s="91">
        <f t="shared" si="39"/>
        <v>0</v>
      </c>
    </row>
    <row r="130" spans="1:35" ht="13.8" x14ac:dyDescent="0.25">
      <c r="A130" s="122" t="s">
        <v>32</v>
      </c>
      <c r="B130" s="123" t="s">
        <v>14</v>
      </c>
      <c r="C130" s="124" t="s">
        <v>36</v>
      </c>
      <c r="D130" s="279">
        <v>45010</v>
      </c>
      <c r="E130" s="41">
        <v>0.98699999999999999</v>
      </c>
      <c r="F130" s="41">
        <v>1962</v>
      </c>
      <c r="G130" s="41">
        <f t="shared" si="51"/>
        <v>2023</v>
      </c>
      <c r="H130" s="41">
        <f>DAY(Table1[[#This Row],[Date]])</f>
        <v>25</v>
      </c>
      <c r="I130" s="41">
        <f>MONTH(Table1[[#This Row],[Date]])</f>
        <v>3</v>
      </c>
      <c r="J130" s="41" t="str">
        <f t="shared" si="24"/>
        <v>March</v>
      </c>
      <c r="K130" s="41">
        <f>DAY(Table1[[#This Row],[Date]])</f>
        <v>25</v>
      </c>
      <c r="L130" s="41" t="str">
        <f t="shared" si="25"/>
        <v>Saturday</v>
      </c>
      <c r="M130" s="107">
        <f>WEEKNUM(D130, 1)-WEEKNUM(DATE(Table1[[#This Row],[Year]],Table1[[#This Row],[Month]],1),1)+1</f>
        <v>4</v>
      </c>
      <c r="N130" s="41">
        <f t="shared" si="26"/>
        <v>12</v>
      </c>
      <c r="O130" s="41">
        <f>Table1[[#This Row],[ADR]]*Table1[[#This Row],[Occupancy %]]</f>
        <v>1936.4939999999999</v>
      </c>
      <c r="P130" s="86">
        <f t="shared" si="27"/>
        <v>1962</v>
      </c>
      <c r="Q130" s="86">
        <f t="shared" si="30"/>
        <v>1</v>
      </c>
      <c r="R130" s="113">
        <f>Table1[[#This Row],[Index MPI]]-Q129</f>
        <v>0</v>
      </c>
      <c r="S130" s="87">
        <f>Table1[[#This Row],[Index MPI]]-Q123</f>
        <v>0</v>
      </c>
      <c r="T130" s="41">
        <f>Table1[[#This Row],[ADR]]/(P136+P137)</f>
        <v>0.5</v>
      </c>
      <c r="U130" s="112">
        <f t="shared" si="31"/>
        <v>0</v>
      </c>
      <c r="V130" s="92">
        <f t="shared" si="45"/>
        <v>0</v>
      </c>
      <c r="W130" s="41">
        <f>O130/((O206+O282)/2)</f>
        <v>1.6665821348267553</v>
      </c>
      <c r="X130" s="110">
        <f t="shared" si="47"/>
        <v>0</v>
      </c>
      <c r="Y130" s="92">
        <f t="shared" si="48"/>
        <v>0.98699999999999999</v>
      </c>
      <c r="Z130" s="92">
        <f>(Table1[[#This Row],[avgdailyrent]]-F129)/F129</f>
        <v>0</v>
      </c>
      <c r="AA130" s="87">
        <f t="shared" si="49"/>
        <v>0</v>
      </c>
      <c r="AB130" s="92">
        <f t="shared" si="50"/>
        <v>0</v>
      </c>
      <c r="AC130" s="87">
        <f t="shared" si="36"/>
        <v>0</v>
      </c>
      <c r="AD130" s="92">
        <f t="shared" si="44"/>
        <v>0</v>
      </c>
      <c r="AE130" s="252">
        <f t="shared" si="38"/>
        <v>0</v>
      </c>
      <c r="AF130" s="87" t="e">
        <f ca="1">AVERAGEIFS(Y:Y,D:D,"&gt;="&amp;TODAY()-28,D:D,"&lt;="&amp;TODAY(),B:B,)</f>
        <v>#DIV/0!</v>
      </c>
      <c r="AG130" s="318">
        <f ca="1">AVERAGEIFS(Y:Y,D:D,"&gt;="&amp;TODAY()-28,D:D,"&lt;="&amp;TODAY())</f>
        <v>0.76482579000135331</v>
      </c>
      <c r="AH130" s="318">
        <f ca="1">AVERAGEIFS(O:O,D:D,"&gt;="&amp;TODAY()-28,D:D,"&lt;="&amp;TODAY())</f>
        <v>1407.541540796813</v>
      </c>
      <c r="AI130" s="91">
        <f t="shared" si="39"/>
        <v>0</v>
      </c>
    </row>
    <row r="131" spans="1:35" ht="13.8" x14ac:dyDescent="0.25">
      <c r="A131" s="122" t="s">
        <v>32</v>
      </c>
      <c r="B131" s="123" t="s">
        <v>14</v>
      </c>
      <c r="C131" s="124" t="s">
        <v>36</v>
      </c>
      <c r="D131" s="279">
        <v>45011</v>
      </c>
      <c r="E131" s="41">
        <v>0.98699999999999999</v>
      </c>
      <c r="F131" s="41">
        <v>1962</v>
      </c>
      <c r="G131" s="41">
        <f t="shared" si="51"/>
        <v>2023</v>
      </c>
      <c r="H131" s="41">
        <f>DAY(Table1[[#This Row],[Date]])</f>
        <v>26</v>
      </c>
      <c r="I131" s="41">
        <f>MONTH(Table1[[#This Row],[Date]])</f>
        <v>3</v>
      </c>
      <c r="J131" s="41" t="str">
        <f t="shared" si="24"/>
        <v>March</v>
      </c>
      <c r="K131" s="41">
        <f>DAY(Table1[[#This Row],[Date]])</f>
        <v>26</v>
      </c>
      <c r="L131" s="41" t="str">
        <f t="shared" si="25"/>
        <v>Sunday</v>
      </c>
      <c r="M131" s="107">
        <f>WEEKNUM(D131, 1)-WEEKNUM(DATE(Table1[[#This Row],[Year]],Table1[[#This Row],[Month]],1),1)+1</f>
        <v>5</v>
      </c>
      <c r="N131" s="41">
        <f t="shared" si="26"/>
        <v>13</v>
      </c>
      <c r="O131" s="41">
        <f>Table1[[#This Row],[ADR]]*Table1[[#This Row],[Occupancy %]]</f>
        <v>1936.4939999999999</v>
      </c>
      <c r="P131" s="86">
        <f t="shared" si="27"/>
        <v>1962</v>
      </c>
      <c r="Q131" s="86">
        <f t="shared" si="30"/>
        <v>1</v>
      </c>
      <c r="R131" s="113">
        <f>Table1[[#This Row],[Index MPI]]-Q130</f>
        <v>0</v>
      </c>
      <c r="S131" s="87">
        <f>Table1[[#This Row],[Index MPI]]-Q124</f>
        <v>0</v>
      </c>
      <c r="T131" s="41">
        <f>Table1[[#This Row],[ADR]]/(P137+P138)</f>
        <v>0.5</v>
      </c>
      <c r="U131" s="112">
        <f t="shared" si="31"/>
        <v>0</v>
      </c>
      <c r="V131" s="92">
        <f t="shared" si="45"/>
        <v>0</v>
      </c>
      <c r="W131" s="41">
        <f>O131/((O207+O283)/2)</f>
        <v>1.6665821348267553</v>
      </c>
      <c r="X131" s="110">
        <f t="shared" si="47"/>
        <v>0</v>
      </c>
      <c r="Y131" s="92">
        <f t="shared" si="48"/>
        <v>0.98699999999999999</v>
      </c>
      <c r="Z131" s="92">
        <f>(Table1[[#This Row],[avgdailyrent]]-F130)/F130</f>
        <v>0</v>
      </c>
      <c r="AA131" s="87">
        <f t="shared" si="49"/>
        <v>0</v>
      </c>
      <c r="AB131" s="92">
        <f t="shared" si="50"/>
        <v>0</v>
      </c>
      <c r="AC131" s="87">
        <f t="shared" si="36"/>
        <v>0</v>
      </c>
      <c r="AD131" s="92">
        <f t="shared" si="44"/>
        <v>0</v>
      </c>
      <c r="AE131" s="252">
        <f t="shared" si="38"/>
        <v>0</v>
      </c>
      <c r="AF131" s="87" t="e">
        <f ca="1">AVERAGEIFS(Y:Y,D:D,"&gt;="&amp;TODAY()-28,D:D,"&lt;="&amp;TODAY(),B:B,)</f>
        <v>#DIV/0!</v>
      </c>
      <c r="AG131" s="318">
        <f ca="1">AVERAGEIFS(Y:Y,D:D,"&gt;="&amp;TODAY()-28,D:D,"&lt;="&amp;TODAY())</f>
        <v>0.76482579000135331</v>
      </c>
      <c r="AH131" s="318">
        <f ca="1">AVERAGEIFS(O:O,D:D,"&gt;="&amp;TODAY()-28,D:D,"&lt;="&amp;TODAY())</f>
        <v>1407.541540796813</v>
      </c>
      <c r="AI131" s="91">
        <f t="shared" si="39"/>
        <v>0</v>
      </c>
    </row>
    <row r="132" spans="1:35" ht="13.8" x14ac:dyDescent="0.25">
      <c r="A132" s="122" t="s">
        <v>32</v>
      </c>
      <c r="B132" s="123" t="s">
        <v>14</v>
      </c>
      <c r="C132" s="124" t="s">
        <v>36</v>
      </c>
      <c r="D132" s="279">
        <v>45012</v>
      </c>
      <c r="E132" s="41">
        <v>0.98699999999999999</v>
      </c>
      <c r="F132" s="41">
        <v>1962</v>
      </c>
      <c r="G132" s="41">
        <f t="shared" si="51"/>
        <v>2023</v>
      </c>
      <c r="H132" s="41">
        <f>DAY(Table1[[#This Row],[Date]])</f>
        <v>27</v>
      </c>
      <c r="I132" s="41">
        <f>MONTH(Table1[[#This Row],[Date]])</f>
        <v>3</v>
      </c>
      <c r="J132" s="41" t="str">
        <f t="shared" si="24"/>
        <v>March</v>
      </c>
      <c r="K132" s="41">
        <f>DAY(Table1[[#This Row],[Date]])</f>
        <v>27</v>
      </c>
      <c r="L132" s="41" t="str">
        <f t="shared" si="25"/>
        <v>Monday</v>
      </c>
      <c r="M132" s="107">
        <f>WEEKNUM(D132, 1)-WEEKNUM(DATE(Table1[[#This Row],[Year]],Table1[[#This Row],[Month]],1),1)+1</f>
        <v>5</v>
      </c>
      <c r="N132" s="41">
        <f t="shared" si="26"/>
        <v>13</v>
      </c>
      <c r="O132" s="41">
        <f>Table1[[#This Row],[ADR]]*Table1[[#This Row],[Occupancy %]]</f>
        <v>1936.4939999999999</v>
      </c>
      <c r="P132" s="86">
        <f t="shared" si="27"/>
        <v>1962</v>
      </c>
      <c r="Q132" s="86">
        <f t="shared" si="30"/>
        <v>1</v>
      </c>
      <c r="R132" s="113">
        <f>Table1[[#This Row],[Index MPI]]-Q131</f>
        <v>0</v>
      </c>
      <c r="S132" s="87">
        <f>Table1[[#This Row],[Index MPI]]-Q125</f>
        <v>0</v>
      </c>
      <c r="T132" s="41">
        <f>Table1[[#This Row],[ADR]]/(P138+P139)</f>
        <v>0.5</v>
      </c>
      <c r="U132" s="112">
        <f t="shared" si="31"/>
        <v>0</v>
      </c>
      <c r="V132" s="92">
        <f t="shared" si="45"/>
        <v>0</v>
      </c>
      <c r="W132" s="41">
        <f>O132/((O208+O284)/2)</f>
        <v>1.6665821348267553</v>
      </c>
      <c r="X132" s="110">
        <f t="shared" si="47"/>
        <v>0</v>
      </c>
      <c r="Y132" s="92">
        <f t="shared" si="48"/>
        <v>0.98699999999999999</v>
      </c>
      <c r="Z132" s="92">
        <f>(Table1[[#This Row],[avgdailyrent]]-F131)/F131</f>
        <v>0</v>
      </c>
      <c r="AA132" s="87">
        <f t="shared" si="49"/>
        <v>0</v>
      </c>
      <c r="AB132" s="92">
        <f t="shared" si="50"/>
        <v>0</v>
      </c>
      <c r="AC132" s="87">
        <f t="shared" si="36"/>
        <v>0</v>
      </c>
      <c r="AD132" s="92">
        <f t="shared" si="44"/>
        <v>0</v>
      </c>
      <c r="AE132" s="252">
        <f t="shared" si="38"/>
        <v>0</v>
      </c>
      <c r="AF132" s="87" t="e">
        <f ca="1">AVERAGEIFS(Y:Y,D:D,"&gt;="&amp;TODAY()-28,D:D,"&lt;="&amp;TODAY(),B:B,)</f>
        <v>#DIV/0!</v>
      </c>
      <c r="AG132" s="318">
        <f ca="1">AVERAGEIFS(Y:Y,D:D,"&gt;="&amp;TODAY()-28,D:D,"&lt;="&amp;TODAY())</f>
        <v>0.76482579000135331</v>
      </c>
      <c r="AH132" s="318">
        <f ca="1">AVERAGEIFS(O:O,D:D,"&gt;="&amp;TODAY()-28,D:D,"&lt;="&amp;TODAY())</f>
        <v>1407.541540796813</v>
      </c>
      <c r="AI132" s="91">
        <f t="shared" si="39"/>
        <v>0</v>
      </c>
    </row>
    <row r="133" spans="1:35" ht="13.8" x14ac:dyDescent="0.25">
      <c r="A133" s="122" t="s">
        <v>32</v>
      </c>
      <c r="B133" s="123" t="s">
        <v>14</v>
      </c>
      <c r="C133" s="124" t="s">
        <v>36</v>
      </c>
      <c r="D133" s="279">
        <v>45013</v>
      </c>
      <c r="E133" s="41">
        <v>0.98699999999999999</v>
      </c>
      <c r="F133" s="41">
        <v>1962</v>
      </c>
      <c r="G133" s="41">
        <f t="shared" si="51"/>
        <v>2023</v>
      </c>
      <c r="H133" s="41">
        <f>DAY(Table1[[#This Row],[Date]])</f>
        <v>28</v>
      </c>
      <c r="I133" s="41">
        <f>MONTH(Table1[[#This Row],[Date]])</f>
        <v>3</v>
      </c>
      <c r="J133" s="41" t="str">
        <f t="shared" si="24"/>
        <v>March</v>
      </c>
      <c r="K133" s="41">
        <f>DAY(Table1[[#This Row],[Date]])</f>
        <v>28</v>
      </c>
      <c r="L133" s="41" t="str">
        <f t="shared" si="25"/>
        <v>Tuesday</v>
      </c>
      <c r="M133" s="107">
        <f>WEEKNUM(D133, 1)-WEEKNUM(DATE(Table1[[#This Row],[Year]],Table1[[#This Row],[Month]],1),1)+1</f>
        <v>5</v>
      </c>
      <c r="N133" s="41">
        <f t="shared" si="26"/>
        <v>13</v>
      </c>
      <c r="O133" s="41">
        <f>Table1[[#This Row],[ADR]]*Table1[[#This Row],[Occupancy %]]</f>
        <v>1936.4939999999999</v>
      </c>
      <c r="P133" s="86">
        <f t="shared" si="27"/>
        <v>1962</v>
      </c>
      <c r="Q133" s="86">
        <f t="shared" si="30"/>
        <v>1</v>
      </c>
      <c r="R133" s="113">
        <f>Table1[[#This Row],[Index MPI]]-Q132</f>
        <v>0</v>
      </c>
      <c r="S133" s="87">
        <f>Table1[[#This Row],[Index MPI]]-Q126</f>
        <v>0</v>
      </c>
      <c r="T133" s="41">
        <f>Table1[[#This Row],[ADR]]/(P139+P140)</f>
        <v>0.5</v>
      </c>
      <c r="U133" s="112">
        <f t="shared" si="31"/>
        <v>0</v>
      </c>
      <c r="V133" s="92">
        <f t="shared" si="45"/>
        <v>0</v>
      </c>
      <c r="W133" s="41">
        <f>O133/((O209+O285)/2)</f>
        <v>1.6665821348267553</v>
      </c>
      <c r="X133" s="110">
        <f t="shared" si="47"/>
        <v>0</v>
      </c>
      <c r="Y133" s="92">
        <f t="shared" si="48"/>
        <v>0.98699999999999999</v>
      </c>
      <c r="Z133" s="92">
        <f>(Table1[[#This Row],[avgdailyrent]]-F132)/F132</f>
        <v>0</v>
      </c>
      <c r="AA133" s="87">
        <f t="shared" si="49"/>
        <v>0</v>
      </c>
      <c r="AB133" s="92">
        <f t="shared" si="50"/>
        <v>0</v>
      </c>
      <c r="AC133" s="87">
        <f t="shared" si="36"/>
        <v>0</v>
      </c>
      <c r="AD133" s="92">
        <f t="shared" si="44"/>
        <v>0</v>
      </c>
      <c r="AE133" s="252">
        <f t="shared" si="38"/>
        <v>0</v>
      </c>
      <c r="AF133" s="87" t="e">
        <f ca="1">AVERAGEIFS(Y:Y,D:D,"&gt;="&amp;TODAY()-28,D:D,"&lt;="&amp;TODAY(),B:B,)</f>
        <v>#DIV/0!</v>
      </c>
      <c r="AG133" s="318">
        <f ca="1">AVERAGEIFS(Y:Y,D:D,"&gt;="&amp;TODAY()-28,D:D,"&lt;="&amp;TODAY())</f>
        <v>0.76482579000135331</v>
      </c>
      <c r="AH133" s="318">
        <f ca="1">AVERAGEIFS(O:O,D:D,"&gt;="&amp;TODAY()-28,D:D,"&lt;="&amp;TODAY())</f>
        <v>1407.541540796813</v>
      </c>
      <c r="AI133" s="91">
        <f t="shared" si="39"/>
        <v>0</v>
      </c>
    </row>
    <row r="134" spans="1:35" ht="13.8" x14ac:dyDescent="0.25">
      <c r="A134" s="122" t="s">
        <v>32</v>
      </c>
      <c r="B134" s="123" t="s">
        <v>14</v>
      </c>
      <c r="C134" s="124" t="s">
        <v>36</v>
      </c>
      <c r="D134" s="279">
        <v>45014</v>
      </c>
      <c r="E134" s="41">
        <v>0.98699999999999999</v>
      </c>
      <c r="F134" s="41">
        <v>1962</v>
      </c>
      <c r="G134" s="41">
        <f t="shared" si="51"/>
        <v>2023</v>
      </c>
      <c r="H134" s="41">
        <f>DAY(Table1[[#This Row],[Date]])</f>
        <v>29</v>
      </c>
      <c r="I134" s="41">
        <f>MONTH(Table1[[#This Row],[Date]])</f>
        <v>3</v>
      </c>
      <c r="J134" s="41" t="str">
        <f t="shared" si="24"/>
        <v>March</v>
      </c>
      <c r="K134" s="41">
        <f>DAY(Table1[[#This Row],[Date]])</f>
        <v>29</v>
      </c>
      <c r="L134" s="41" t="str">
        <f t="shared" si="25"/>
        <v>Wednesday</v>
      </c>
      <c r="M134" s="107">
        <f>WEEKNUM(D134, 1)-WEEKNUM(DATE(Table1[[#This Row],[Year]],Table1[[#This Row],[Month]],1),1)+1</f>
        <v>5</v>
      </c>
      <c r="N134" s="41">
        <f t="shared" si="26"/>
        <v>13</v>
      </c>
      <c r="O134" s="41">
        <f>Table1[[#This Row],[ADR]]*Table1[[#This Row],[Occupancy %]]</f>
        <v>1936.4939999999999</v>
      </c>
      <c r="P134" s="86">
        <f t="shared" si="27"/>
        <v>1962</v>
      </c>
      <c r="Q134" s="86">
        <f t="shared" si="30"/>
        <v>1</v>
      </c>
      <c r="R134" s="113">
        <f>Table1[[#This Row],[Index MPI]]-Q133</f>
        <v>0</v>
      </c>
      <c r="S134" s="87">
        <f>Table1[[#This Row],[Index MPI]]-Q127</f>
        <v>0</v>
      </c>
      <c r="T134" s="41">
        <f>Table1[[#This Row],[ADR]]/(P140+P141)</f>
        <v>0.5</v>
      </c>
      <c r="U134" s="112">
        <f t="shared" si="31"/>
        <v>0</v>
      </c>
      <c r="V134" s="92">
        <f t="shared" si="45"/>
        <v>0</v>
      </c>
      <c r="W134" s="41">
        <f>O134/((O210+O286)/2)</f>
        <v>1.6577889606942269</v>
      </c>
      <c r="X134" s="110">
        <f t="shared" si="47"/>
        <v>-8.7931741325284474E-3</v>
      </c>
      <c r="Y134" s="92">
        <f t="shared" si="48"/>
        <v>0.98699999999999999</v>
      </c>
      <c r="Z134" s="92">
        <f>(Table1[[#This Row],[avgdailyrent]]-F133)/F133</f>
        <v>0</v>
      </c>
      <c r="AA134" s="87">
        <f t="shared" si="49"/>
        <v>0</v>
      </c>
      <c r="AB134" s="92">
        <f t="shared" si="50"/>
        <v>0</v>
      </c>
      <c r="AC134" s="87">
        <f t="shared" si="36"/>
        <v>0</v>
      </c>
      <c r="AD134" s="92">
        <f t="shared" si="44"/>
        <v>0</v>
      </c>
      <c r="AE134" s="252">
        <f t="shared" si="38"/>
        <v>0</v>
      </c>
      <c r="AF134" s="87" t="e">
        <f ca="1">AVERAGEIFS(Y:Y,D:D,"&gt;="&amp;TODAY()-28,D:D,"&lt;="&amp;TODAY(),B:B,)</f>
        <v>#DIV/0!</v>
      </c>
      <c r="AG134" s="318">
        <f ca="1">AVERAGEIFS(Y:Y,D:D,"&gt;="&amp;TODAY()-28,D:D,"&lt;="&amp;TODAY())</f>
        <v>0.76482579000135331</v>
      </c>
      <c r="AH134" s="318">
        <f ca="1">AVERAGEIFS(O:O,D:D,"&gt;="&amp;TODAY()-28,D:D,"&lt;="&amp;TODAY())</f>
        <v>1407.541540796813</v>
      </c>
      <c r="AI134" s="91">
        <f t="shared" si="39"/>
        <v>0</v>
      </c>
    </row>
    <row r="135" spans="1:35" ht="13.8" x14ac:dyDescent="0.25">
      <c r="A135" s="122" t="s">
        <v>32</v>
      </c>
      <c r="B135" s="123" t="s">
        <v>14</v>
      </c>
      <c r="C135" s="124" t="s">
        <v>36</v>
      </c>
      <c r="D135" s="279">
        <v>45015</v>
      </c>
      <c r="E135" s="41">
        <v>0.98699999999999999</v>
      </c>
      <c r="F135" s="41">
        <v>1962</v>
      </c>
      <c r="G135" s="41">
        <f t="shared" si="51"/>
        <v>2023</v>
      </c>
      <c r="H135" s="41">
        <f>DAY(Table1[[#This Row],[Date]])</f>
        <v>30</v>
      </c>
      <c r="I135" s="41">
        <f>MONTH(Table1[[#This Row],[Date]])</f>
        <v>3</v>
      </c>
      <c r="J135" s="41" t="str">
        <f t="shared" ref="J135:J198" si="52">TEXT(D135,"MMMM")</f>
        <v>March</v>
      </c>
      <c r="K135" s="41">
        <f>DAY(Table1[[#This Row],[Date]])</f>
        <v>30</v>
      </c>
      <c r="L135" s="41" t="str">
        <f t="shared" ref="L135:L198" si="53">CHOOSE(WEEKDAY(D135),"Sunday","Monday","Tuesday","Wednesday","Thursday","Friday","Saturday")</f>
        <v>Thursday</v>
      </c>
      <c r="M135" s="107">
        <f>WEEKNUM(D135, 1)-WEEKNUM(DATE(Table1[[#This Row],[Year]],Table1[[#This Row],[Month]],1),1)+1</f>
        <v>5</v>
      </c>
      <c r="N135" s="41">
        <f t="shared" ref="N135:N198" si="54">WEEKNUM(D135)</f>
        <v>13</v>
      </c>
      <c r="O135" s="41">
        <f>Table1[[#This Row],[ADR]]*Table1[[#This Row],[Occupancy %]]</f>
        <v>1936.4939999999999</v>
      </c>
      <c r="P135" s="86">
        <f t="shared" si="27"/>
        <v>1962</v>
      </c>
      <c r="Q135" s="86">
        <f t="shared" si="30"/>
        <v>1</v>
      </c>
      <c r="R135" s="113">
        <f>Table1[[#This Row],[Index MPI]]-Q134</f>
        <v>0</v>
      </c>
      <c r="S135" s="87">
        <f>Table1[[#This Row],[Index MPI]]-Q128</f>
        <v>0</v>
      </c>
      <c r="T135" s="41">
        <f>Table1[[#This Row],[ADR]]/(P141+P142)</f>
        <v>0.5</v>
      </c>
      <c r="U135" s="112">
        <f t="shared" si="31"/>
        <v>0</v>
      </c>
      <c r="V135" s="92">
        <f t="shared" si="45"/>
        <v>0</v>
      </c>
      <c r="W135" s="41">
        <f>O135/((O211+O287)/2)</f>
        <v>1.6577889606942269</v>
      </c>
      <c r="X135" s="110">
        <f t="shared" si="47"/>
        <v>-8.7931741325284474E-3</v>
      </c>
      <c r="Y135" s="92">
        <f t="shared" si="48"/>
        <v>0.98699999999999999</v>
      </c>
      <c r="Z135" s="92">
        <f>(Table1[[#This Row],[avgdailyrent]]-F134)/F134</f>
        <v>0</v>
      </c>
      <c r="AA135" s="87">
        <f t="shared" si="49"/>
        <v>0</v>
      </c>
      <c r="AB135" s="92">
        <f t="shared" si="50"/>
        <v>0</v>
      </c>
      <c r="AC135" s="87">
        <f t="shared" si="36"/>
        <v>0</v>
      </c>
      <c r="AD135" s="92">
        <f t="shared" si="44"/>
        <v>0</v>
      </c>
      <c r="AE135" s="252">
        <f t="shared" si="38"/>
        <v>0</v>
      </c>
      <c r="AF135" s="87" t="e">
        <f ca="1">AVERAGEIFS(Y:Y,D:D,"&gt;="&amp;TODAY()-28,D:D,"&lt;="&amp;TODAY(),B:B,)</f>
        <v>#DIV/0!</v>
      </c>
      <c r="AG135" s="318">
        <f ca="1">AVERAGEIFS(Y:Y,D:D,"&gt;="&amp;TODAY()-28,D:D,"&lt;="&amp;TODAY())</f>
        <v>0.76482579000135331</v>
      </c>
      <c r="AH135" s="318">
        <f ca="1">AVERAGEIFS(O:O,D:D,"&gt;="&amp;TODAY()-28,D:D,"&lt;="&amp;TODAY())</f>
        <v>1407.541540796813</v>
      </c>
      <c r="AI135" s="91">
        <f t="shared" si="39"/>
        <v>0</v>
      </c>
    </row>
    <row r="136" spans="1:35" ht="13.8" x14ac:dyDescent="0.25">
      <c r="A136" s="122" t="s">
        <v>32</v>
      </c>
      <c r="B136" s="123" t="s">
        <v>14</v>
      </c>
      <c r="C136" s="124" t="s">
        <v>36</v>
      </c>
      <c r="D136" s="279">
        <v>45016</v>
      </c>
      <c r="E136" s="41">
        <v>0.98699999999999999</v>
      </c>
      <c r="F136" s="41">
        <v>1962</v>
      </c>
      <c r="G136" s="41">
        <f t="shared" si="51"/>
        <v>2023</v>
      </c>
      <c r="H136" s="41">
        <f>DAY(Table1[[#This Row],[Date]])</f>
        <v>31</v>
      </c>
      <c r="I136" s="41">
        <f>MONTH(Table1[[#This Row],[Date]])</f>
        <v>3</v>
      </c>
      <c r="J136" s="41" t="str">
        <f t="shared" si="52"/>
        <v>March</v>
      </c>
      <c r="K136" s="41">
        <f>DAY(Table1[[#This Row],[Date]])</f>
        <v>31</v>
      </c>
      <c r="L136" s="41" t="str">
        <f t="shared" si="53"/>
        <v>Friday</v>
      </c>
      <c r="M136" s="107">
        <f>WEEKNUM(D136, 1)-WEEKNUM(DATE(Table1[[#This Row],[Year]],Table1[[#This Row],[Month]],1),1)+1</f>
        <v>5</v>
      </c>
      <c r="N136" s="41">
        <f t="shared" si="54"/>
        <v>13</v>
      </c>
      <c r="O136" s="41">
        <f>Table1[[#This Row],[ADR]]*Table1[[#This Row],[Occupancy %]]</f>
        <v>1936.4939999999999</v>
      </c>
      <c r="P136" s="86">
        <f t="shared" ref="P136:P199" si="55">F136</f>
        <v>1962</v>
      </c>
      <c r="Q136" s="86">
        <f t="shared" si="30"/>
        <v>1</v>
      </c>
      <c r="R136" s="113">
        <f>Table1[[#This Row],[Index MPI]]-Q135</f>
        <v>0</v>
      </c>
      <c r="S136" s="87">
        <f>Table1[[#This Row],[Index MPI]]-Q129</f>
        <v>0</v>
      </c>
      <c r="T136" s="41">
        <f>Table1[[#This Row],[ADR]]/(P142+P143)</f>
        <v>0.5</v>
      </c>
      <c r="U136" s="112">
        <f t="shared" si="31"/>
        <v>0</v>
      </c>
      <c r="V136" s="92">
        <f t="shared" si="45"/>
        <v>0</v>
      </c>
      <c r="W136" s="41">
        <f>O136/((O212+O288)/2)</f>
        <v>1.6577889606942269</v>
      </c>
      <c r="X136" s="110">
        <f t="shared" si="47"/>
        <v>-8.7931741325284474E-3</v>
      </c>
      <c r="Y136" s="92">
        <f t="shared" si="48"/>
        <v>0.98699999999999999</v>
      </c>
      <c r="Z136" s="92">
        <f>(Table1[[#This Row],[avgdailyrent]]-F135)/F135</f>
        <v>0</v>
      </c>
      <c r="AA136" s="87">
        <f t="shared" si="49"/>
        <v>0</v>
      </c>
      <c r="AB136" s="92">
        <f t="shared" si="50"/>
        <v>0</v>
      </c>
      <c r="AC136" s="87">
        <f t="shared" si="36"/>
        <v>0</v>
      </c>
      <c r="AD136" s="92">
        <f t="shared" si="44"/>
        <v>0</v>
      </c>
      <c r="AE136" s="252">
        <f t="shared" si="38"/>
        <v>0</v>
      </c>
      <c r="AF136" s="87" t="e">
        <f ca="1">AVERAGEIFS(Y:Y,D:D,"&gt;="&amp;TODAY()-28,D:D,"&lt;="&amp;TODAY(),B:B,)</f>
        <v>#DIV/0!</v>
      </c>
      <c r="AG136" s="318">
        <f ca="1">AVERAGEIFS(Y:Y,D:D,"&gt;="&amp;TODAY()-28,D:D,"&lt;="&amp;TODAY())</f>
        <v>0.76482579000135331</v>
      </c>
      <c r="AH136" s="318">
        <f ca="1">AVERAGEIFS(O:O,D:D,"&gt;="&amp;TODAY()-28,D:D,"&lt;="&amp;TODAY())</f>
        <v>1407.541540796813</v>
      </c>
      <c r="AI136" s="91">
        <f t="shared" si="39"/>
        <v>0</v>
      </c>
    </row>
    <row r="137" spans="1:35" ht="13.8" x14ac:dyDescent="0.25">
      <c r="A137" s="122" t="s">
        <v>32</v>
      </c>
      <c r="B137" s="123" t="s">
        <v>14</v>
      </c>
      <c r="C137" s="124" t="s">
        <v>36</v>
      </c>
      <c r="D137" s="279">
        <v>45017</v>
      </c>
      <c r="E137" s="41">
        <v>0.98699999999999999</v>
      </c>
      <c r="F137" s="41">
        <v>1962</v>
      </c>
      <c r="G137" s="41">
        <f t="shared" si="51"/>
        <v>2023</v>
      </c>
      <c r="H137" s="41">
        <f>DAY(Table1[[#This Row],[Date]])</f>
        <v>1</v>
      </c>
      <c r="I137" s="41">
        <f>MONTH(Table1[[#This Row],[Date]])</f>
        <v>4</v>
      </c>
      <c r="J137" s="41" t="str">
        <f t="shared" si="52"/>
        <v>April</v>
      </c>
      <c r="K137" s="41">
        <f>DAY(Table1[[#This Row],[Date]])</f>
        <v>1</v>
      </c>
      <c r="L137" s="41" t="str">
        <f t="shared" si="53"/>
        <v>Saturday</v>
      </c>
      <c r="M137" s="107">
        <f>WEEKNUM(D137, 1)-WEEKNUM(DATE(Table1[[#This Row],[Year]],Table1[[#This Row],[Month]],1),1)+1</f>
        <v>1</v>
      </c>
      <c r="N137" s="41">
        <f t="shared" si="54"/>
        <v>13</v>
      </c>
      <c r="O137" s="41">
        <f>Table1[[#This Row],[ADR]]*Table1[[#This Row],[Occupancy %]]</f>
        <v>1936.4939999999999</v>
      </c>
      <c r="P137" s="86">
        <f t="shared" si="55"/>
        <v>1962</v>
      </c>
      <c r="Q137" s="86">
        <f t="shared" ref="Q137:Q200" si="56">Y137/((Y143+Y144)/2)</f>
        <v>1</v>
      </c>
      <c r="R137" s="113">
        <f>Table1[[#This Row],[Index MPI]]-Q136</f>
        <v>0</v>
      </c>
      <c r="S137" s="87">
        <f>Table1[[#This Row],[Index MPI]]-Q130</f>
        <v>0</v>
      </c>
      <c r="T137" s="41">
        <f>Table1[[#This Row],[ADR]]/(P143+P144)</f>
        <v>0.5</v>
      </c>
      <c r="U137" s="112">
        <f t="shared" ref="U137:U200" si="57">(T145-T137)/T137</f>
        <v>0</v>
      </c>
      <c r="V137" s="92">
        <f t="shared" si="45"/>
        <v>0</v>
      </c>
      <c r="W137" s="41">
        <f>O137/((O213+O289)/2)</f>
        <v>1.6577889606942269</v>
      </c>
      <c r="X137" s="110">
        <f t="shared" si="47"/>
        <v>0</v>
      </c>
      <c r="Y137" s="92">
        <f t="shared" si="48"/>
        <v>0.98699999999999999</v>
      </c>
      <c r="Z137" s="92">
        <f>(Table1[[#This Row],[avgdailyrent]]-F136)/F136</f>
        <v>0</v>
      </c>
      <c r="AA137" s="87">
        <f t="shared" si="49"/>
        <v>0</v>
      </c>
      <c r="AB137" s="92">
        <f t="shared" si="50"/>
        <v>0</v>
      </c>
      <c r="AC137" s="87">
        <f t="shared" ref="AC137:AC200" si="58">(O137-O136)/O136</f>
        <v>0</v>
      </c>
      <c r="AD137" s="92">
        <f t="shared" si="44"/>
        <v>0</v>
      </c>
      <c r="AE137" s="252">
        <f t="shared" ref="AE137:AE200" si="59">((Y137-Y130)/Y130)</f>
        <v>0</v>
      </c>
      <c r="AF137" s="87" t="e">
        <f ca="1">AVERAGEIFS(Y:Y,D:D,"&gt;="&amp;TODAY()-28,D:D,"&lt;="&amp;TODAY(),B:B,)</f>
        <v>#DIV/0!</v>
      </c>
      <c r="AG137" s="320">
        <f ca="1">AVERAGEIFS(Y:Y,D:D,"&gt;="&amp;TODAY()-28,D:D,"&lt;="&amp;TODAY())</f>
        <v>0.76482579000135331</v>
      </c>
      <c r="AH137" s="320">
        <f ca="1">AVERAGEIFS(O:O,D:D,"&gt;="&amp;TODAY()-28,D:D,"&lt;="&amp;TODAY())</f>
        <v>1407.541540796813</v>
      </c>
      <c r="AI137" s="91">
        <f t="shared" ref="AI137:AI200" si="60">(O137-O130)/O130</f>
        <v>0</v>
      </c>
    </row>
    <row r="138" spans="1:35" ht="13.8" x14ac:dyDescent="0.25">
      <c r="A138" s="122" t="s">
        <v>32</v>
      </c>
      <c r="B138" s="123" t="s">
        <v>14</v>
      </c>
      <c r="C138" s="124" t="s">
        <v>36</v>
      </c>
      <c r="D138" s="279">
        <v>45018</v>
      </c>
      <c r="E138" s="41">
        <v>0.98699999999999999</v>
      </c>
      <c r="F138" s="41">
        <v>1962</v>
      </c>
      <c r="G138" s="41">
        <f t="shared" si="51"/>
        <v>2023</v>
      </c>
      <c r="H138" s="41">
        <f>DAY(Table1[[#This Row],[Date]])</f>
        <v>2</v>
      </c>
      <c r="I138" s="41">
        <f>MONTH(Table1[[#This Row],[Date]])</f>
        <v>4</v>
      </c>
      <c r="J138" s="41" t="str">
        <f t="shared" si="52"/>
        <v>April</v>
      </c>
      <c r="K138" s="41">
        <f>DAY(Table1[[#This Row],[Date]])</f>
        <v>2</v>
      </c>
      <c r="L138" s="41" t="str">
        <f t="shared" si="53"/>
        <v>Sunday</v>
      </c>
      <c r="M138" s="107">
        <f>WEEKNUM(D138, 1)-WEEKNUM(DATE(Table1[[#This Row],[Year]],Table1[[#This Row],[Month]],1),1)+1</f>
        <v>2</v>
      </c>
      <c r="N138" s="41">
        <f t="shared" si="54"/>
        <v>14</v>
      </c>
      <c r="O138" s="41">
        <f>Table1[[#This Row],[ADR]]*Table1[[#This Row],[Occupancy %]]</f>
        <v>1936.4939999999999</v>
      </c>
      <c r="P138" s="86">
        <f t="shared" si="55"/>
        <v>1962</v>
      </c>
      <c r="Q138" s="86">
        <f t="shared" si="56"/>
        <v>1</v>
      </c>
      <c r="R138" s="113">
        <f>Table1[[#This Row],[Index MPI]]-Q137</f>
        <v>0</v>
      </c>
      <c r="S138" s="87">
        <f>Table1[[#This Row],[Index MPI]]-Q131</f>
        <v>0</v>
      </c>
      <c r="T138" s="41">
        <f>Table1[[#This Row],[ADR]]/(P144+P145)</f>
        <v>0.5</v>
      </c>
      <c r="U138" s="112">
        <f t="shared" si="57"/>
        <v>0</v>
      </c>
      <c r="V138" s="92">
        <f t="shared" si="45"/>
        <v>0</v>
      </c>
      <c r="W138" s="41">
        <f>O138/((O214+O290)/2)</f>
        <v>1.6577889606942269</v>
      </c>
      <c r="X138" s="110">
        <f t="shared" si="47"/>
        <v>0</v>
      </c>
      <c r="Y138" s="92">
        <f t="shared" si="48"/>
        <v>0.98699999999999999</v>
      </c>
      <c r="Z138" s="92">
        <f>(Table1[[#This Row],[avgdailyrent]]-F137)/F137</f>
        <v>0</v>
      </c>
      <c r="AA138" s="87">
        <f t="shared" si="49"/>
        <v>0</v>
      </c>
      <c r="AB138" s="92">
        <f t="shared" si="50"/>
        <v>0</v>
      </c>
      <c r="AC138" s="87">
        <f t="shared" si="58"/>
        <v>0</v>
      </c>
      <c r="AD138" s="92">
        <f t="shared" si="44"/>
        <v>0</v>
      </c>
      <c r="AE138" s="252">
        <f t="shared" si="59"/>
        <v>0</v>
      </c>
      <c r="AF138" s="87" t="e">
        <f ca="1">AVERAGEIFS(Y:Y,D:D,"&gt;="&amp;TODAY()-28,D:D,"&lt;="&amp;TODAY(),B:B,)</f>
        <v>#DIV/0!</v>
      </c>
      <c r="AG138" s="320">
        <f ca="1">AVERAGEIFS(Y:Y,D:D,"&gt;="&amp;TODAY()-28,D:D,"&lt;="&amp;TODAY())</f>
        <v>0.76482579000135331</v>
      </c>
      <c r="AH138" s="320">
        <f ca="1">AVERAGEIFS(O:O,D:D,"&gt;="&amp;TODAY()-28,D:D,"&lt;="&amp;TODAY())</f>
        <v>1407.541540796813</v>
      </c>
      <c r="AI138" s="91">
        <f t="shared" si="60"/>
        <v>0</v>
      </c>
    </row>
    <row r="139" spans="1:35" ht="13.8" x14ac:dyDescent="0.25">
      <c r="A139" s="122" t="s">
        <v>32</v>
      </c>
      <c r="B139" s="123" t="s">
        <v>14</v>
      </c>
      <c r="C139" s="124" t="s">
        <v>36</v>
      </c>
      <c r="D139" s="279">
        <v>45019</v>
      </c>
      <c r="E139" s="41">
        <v>0.98699999999999999</v>
      </c>
      <c r="F139" s="41">
        <v>1962</v>
      </c>
      <c r="G139" s="41">
        <f t="shared" si="51"/>
        <v>2023</v>
      </c>
      <c r="H139" s="41">
        <f>DAY(Table1[[#This Row],[Date]])</f>
        <v>3</v>
      </c>
      <c r="I139" s="41">
        <f>MONTH(Table1[[#This Row],[Date]])</f>
        <v>4</v>
      </c>
      <c r="J139" s="41" t="str">
        <f t="shared" si="52"/>
        <v>April</v>
      </c>
      <c r="K139" s="41">
        <f>DAY(Table1[[#This Row],[Date]])</f>
        <v>3</v>
      </c>
      <c r="L139" s="41" t="str">
        <f t="shared" si="53"/>
        <v>Monday</v>
      </c>
      <c r="M139" s="107">
        <f>WEEKNUM(D139, 1)-WEEKNUM(DATE(Table1[[#This Row],[Year]],Table1[[#This Row],[Month]],1),1)+1</f>
        <v>2</v>
      </c>
      <c r="N139" s="41">
        <f t="shared" si="54"/>
        <v>14</v>
      </c>
      <c r="O139" s="41">
        <f>Table1[[#This Row],[ADR]]*Table1[[#This Row],[Occupancy %]]</f>
        <v>1936.4939999999999</v>
      </c>
      <c r="P139" s="86">
        <f t="shared" si="55"/>
        <v>1962</v>
      </c>
      <c r="Q139" s="86">
        <f t="shared" si="56"/>
        <v>1</v>
      </c>
      <c r="R139" s="113">
        <f>Table1[[#This Row],[Index MPI]]-Q138</f>
        <v>0</v>
      </c>
      <c r="S139" s="87">
        <f>Table1[[#This Row],[Index MPI]]-Q132</f>
        <v>0</v>
      </c>
      <c r="T139" s="41">
        <f>Table1[[#This Row],[ADR]]/(P145+P146)</f>
        <v>0.5</v>
      </c>
      <c r="U139" s="112">
        <f t="shared" si="57"/>
        <v>0</v>
      </c>
      <c r="V139" s="92">
        <f t="shared" si="45"/>
        <v>0</v>
      </c>
      <c r="W139" s="41">
        <f>O139/((O215+O291)/2)</f>
        <v>1.6577889606942269</v>
      </c>
      <c r="X139" s="110">
        <f t="shared" si="47"/>
        <v>0</v>
      </c>
      <c r="Y139" s="92">
        <f t="shared" si="48"/>
        <v>0.98699999999999999</v>
      </c>
      <c r="Z139" s="92">
        <f>(Table1[[#This Row],[avgdailyrent]]-F138)/F138</f>
        <v>0</v>
      </c>
      <c r="AA139" s="87">
        <f t="shared" si="49"/>
        <v>0</v>
      </c>
      <c r="AB139" s="92">
        <f t="shared" si="50"/>
        <v>0</v>
      </c>
      <c r="AC139" s="87">
        <f t="shared" si="58"/>
        <v>0</v>
      </c>
      <c r="AD139" s="92">
        <f t="shared" si="44"/>
        <v>0</v>
      </c>
      <c r="AE139" s="252">
        <f t="shared" si="59"/>
        <v>0</v>
      </c>
      <c r="AF139" s="87" t="e">
        <f ca="1">AVERAGEIFS(Y:Y,D:D,"&gt;="&amp;TODAY()-28,D:D,"&lt;="&amp;TODAY(),B:B,)</f>
        <v>#DIV/0!</v>
      </c>
      <c r="AG139" s="320">
        <f ca="1">AVERAGEIFS(Y:Y,D:D,"&gt;="&amp;TODAY()-28,D:D,"&lt;="&amp;TODAY())</f>
        <v>0.76482579000135331</v>
      </c>
      <c r="AH139" s="320">
        <f ca="1">AVERAGEIFS(O:O,D:D,"&gt;="&amp;TODAY()-28,D:D,"&lt;="&amp;TODAY())</f>
        <v>1407.541540796813</v>
      </c>
      <c r="AI139" s="91">
        <f t="shared" si="60"/>
        <v>0</v>
      </c>
    </row>
    <row r="140" spans="1:35" ht="13.8" x14ac:dyDescent="0.25">
      <c r="A140" s="122" t="s">
        <v>32</v>
      </c>
      <c r="B140" s="123" t="s">
        <v>14</v>
      </c>
      <c r="C140" s="124" t="s">
        <v>36</v>
      </c>
      <c r="D140" s="279">
        <v>45020</v>
      </c>
      <c r="E140" s="41">
        <v>0.98699999999999999</v>
      </c>
      <c r="F140" s="41">
        <v>1962</v>
      </c>
      <c r="G140" s="41">
        <f t="shared" si="51"/>
        <v>2023</v>
      </c>
      <c r="H140" s="41">
        <f>DAY(Table1[[#This Row],[Date]])</f>
        <v>4</v>
      </c>
      <c r="I140" s="41">
        <f>MONTH(Table1[[#This Row],[Date]])</f>
        <v>4</v>
      </c>
      <c r="J140" s="41" t="str">
        <f t="shared" si="52"/>
        <v>April</v>
      </c>
      <c r="K140" s="41">
        <f>DAY(Table1[[#This Row],[Date]])</f>
        <v>4</v>
      </c>
      <c r="L140" s="41" t="str">
        <f t="shared" si="53"/>
        <v>Tuesday</v>
      </c>
      <c r="M140" s="107">
        <f>WEEKNUM(D140, 1)-WEEKNUM(DATE(Table1[[#This Row],[Year]],Table1[[#This Row],[Month]],1),1)+1</f>
        <v>2</v>
      </c>
      <c r="N140" s="41">
        <f t="shared" si="54"/>
        <v>14</v>
      </c>
      <c r="O140" s="41">
        <f>Table1[[#This Row],[ADR]]*Table1[[#This Row],[Occupancy %]]</f>
        <v>1936.4939999999999</v>
      </c>
      <c r="P140" s="86">
        <f t="shared" si="55"/>
        <v>1962</v>
      </c>
      <c r="Q140" s="86">
        <f t="shared" si="56"/>
        <v>1</v>
      </c>
      <c r="R140" s="113">
        <f>Table1[[#This Row],[Index MPI]]-Q139</f>
        <v>0</v>
      </c>
      <c r="S140" s="87">
        <f>Table1[[#This Row],[Index MPI]]-Q133</f>
        <v>0</v>
      </c>
      <c r="T140" s="41">
        <f>Table1[[#This Row],[ADR]]/(P146+P147)</f>
        <v>0.5</v>
      </c>
      <c r="U140" s="112">
        <f t="shared" si="57"/>
        <v>0</v>
      </c>
      <c r="V140" s="92">
        <f t="shared" si="45"/>
        <v>0</v>
      </c>
      <c r="W140" s="41">
        <f>O140/((O216+O292)/2)</f>
        <v>1.6577889606942269</v>
      </c>
      <c r="X140" s="110">
        <f t="shared" si="47"/>
        <v>0</v>
      </c>
      <c r="Y140" s="92">
        <f t="shared" si="48"/>
        <v>0.98699999999999999</v>
      </c>
      <c r="Z140" s="92">
        <f>(Table1[[#This Row],[avgdailyrent]]-F139)/F139</f>
        <v>0</v>
      </c>
      <c r="AA140" s="87">
        <f t="shared" si="49"/>
        <v>0</v>
      </c>
      <c r="AB140" s="92">
        <f t="shared" si="50"/>
        <v>0</v>
      </c>
      <c r="AC140" s="87">
        <f t="shared" si="58"/>
        <v>0</v>
      </c>
      <c r="AD140" s="92">
        <f t="shared" si="44"/>
        <v>0</v>
      </c>
      <c r="AE140" s="252">
        <f t="shared" si="59"/>
        <v>0</v>
      </c>
      <c r="AF140" s="87" t="e">
        <f ca="1">AVERAGEIFS(Y:Y,D:D,"&gt;="&amp;TODAY()-28,D:D,"&lt;="&amp;TODAY(),B:B,)</f>
        <v>#DIV/0!</v>
      </c>
      <c r="AG140" s="320">
        <f ca="1">AVERAGEIFS(Y:Y,D:D,"&gt;="&amp;TODAY()-28,D:D,"&lt;="&amp;TODAY())</f>
        <v>0.76482579000135331</v>
      </c>
      <c r="AH140" s="320">
        <f ca="1">AVERAGEIFS(O:O,D:D,"&gt;="&amp;TODAY()-28,D:D,"&lt;="&amp;TODAY())</f>
        <v>1407.541540796813</v>
      </c>
      <c r="AI140" s="91">
        <f t="shared" si="60"/>
        <v>0</v>
      </c>
    </row>
    <row r="141" spans="1:35" ht="13.8" x14ac:dyDescent="0.25">
      <c r="A141" s="122" t="s">
        <v>32</v>
      </c>
      <c r="B141" s="123" t="s">
        <v>14</v>
      </c>
      <c r="C141" s="124" t="s">
        <v>36</v>
      </c>
      <c r="D141" s="279">
        <v>45021</v>
      </c>
      <c r="E141" s="41">
        <v>0.98699999999999999</v>
      </c>
      <c r="F141" s="41">
        <v>1962</v>
      </c>
      <c r="G141" s="41">
        <f t="shared" si="51"/>
        <v>2023</v>
      </c>
      <c r="H141" s="41">
        <f>DAY(Table1[[#This Row],[Date]])</f>
        <v>5</v>
      </c>
      <c r="I141" s="41">
        <f>MONTH(Table1[[#This Row],[Date]])</f>
        <v>4</v>
      </c>
      <c r="J141" s="41" t="str">
        <f t="shared" si="52"/>
        <v>April</v>
      </c>
      <c r="K141" s="41">
        <f>DAY(Table1[[#This Row],[Date]])</f>
        <v>5</v>
      </c>
      <c r="L141" s="41" t="str">
        <f t="shared" si="53"/>
        <v>Wednesday</v>
      </c>
      <c r="M141" s="107">
        <f>WEEKNUM(D141, 1)-WEEKNUM(DATE(Table1[[#This Row],[Year]],Table1[[#This Row],[Month]],1),1)+1</f>
        <v>2</v>
      </c>
      <c r="N141" s="41">
        <f t="shared" si="54"/>
        <v>14</v>
      </c>
      <c r="O141" s="41">
        <f>Table1[[#This Row],[ADR]]*Table1[[#This Row],[Occupancy %]]</f>
        <v>1936.4939999999999</v>
      </c>
      <c r="P141" s="86">
        <f t="shared" si="55"/>
        <v>1962</v>
      </c>
      <c r="Q141" s="86">
        <f t="shared" si="56"/>
        <v>1</v>
      </c>
      <c r="R141" s="113">
        <f>Table1[[#This Row],[Index MPI]]-Q140</f>
        <v>0</v>
      </c>
      <c r="S141" s="87">
        <f>Table1[[#This Row],[Index MPI]]-Q134</f>
        <v>0</v>
      </c>
      <c r="T141" s="41">
        <f>Table1[[#This Row],[ADR]]/(P147+P148)</f>
        <v>0.5</v>
      </c>
      <c r="U141" s="112">
        <f t="shared" si="57"/>
        <v>0</v>
      </c>
      <c r="V141" s="92">
        <f t="shared" si="45"/>
        <v>0</v>
      </c>
      <c r="W141" s="41">
        <f>O141/((O217+O293)/2)</f>
        <v>1.6577889606942269</v>
      </c>
      <c r="X141" s="110">
        <f t="shared" si="47"/>
        <v>0</v>
      </c>
      <c r="Y141" s="92">
        <f t="shared" si="48"/>
        <v>0.98699999999999999</v>
      </c>
      <c r="Z141" s="92">
        <f>(Table1[[#This Row],[avgdailyrent]]-F140)/F140</f>
        <v>0</v>
      </c>
      <c r="AA141" s="87">
        <f t="shared" si="49"/>
        <v>0</v>
      </c>
      <c r="AB141" s="92">
        <f t="shared" si="50"/>
        <v>0</v>
      </c>
      <c r="AC141" s="87">
        <f t="shared" si="58"/>
        <v>0</v>
      </c>
      <c r="AD141" s="92">
        <f t="shared" si="44"/>
        <v>0</v>
      </c>
      <c r="AE141" s="252">
        <f t="shared" si="59"/>
        <v>0</v>
      </c>
      <c r="AF141" s="87" t="e">
        <f ca="1">AVERAGEIFS(Y:Y,D:D,"&gt;="&amp;TODAY()-28,D:D,"&lt;="&amp;TODAY(),B:B,)</f>
        <v>#DIV/0!</v>
      </c>
      <c r="AG141" s="320">
        <f ca="1">AVERAGEIFS(Y:Y,D:D,"&gt;="&amp;TODAY()-28,D:D,"&lt;="&amp;TODAY())</f>
        <v>0.76482579000135331</v>
      </c>
      <c r="AH141" s="320">
        <f ca="1">AVERAGEIFS(O:O,D:D,"&gt;="&amp;TODAY()-28,D:D,"&lt;="&amp;TODAY())</f>
        <v>1407.541540796813</v>
      </c>
      <c r="AI141" s="91">
        <f t="shared" si="60"/>
        <v>0</v>
      </c>
    </row>
    <row r="142" spans="1:35" ht="13.8" x14ac:dyDescent="0.25">
      <c r="A142" s="122" t="s">
        <v>32</v>
      </c>
      <c r="B142" s="123" t="s">
        <v>14</v>
      </c>
      <c r="C142" s="124" t="s">
        <v>36</v>
      </c>
      <c r="D142" s="279">
        <v>45022</v>
      </c>
      <c r="E142" s="41">
        <v>0.98699999999999999</v>
      </c>
      <c r="F142" s="41">
        <v>1962</v>
      </c>
      <c r="G142" s="41">
        <f t="shared" si="51"/>
        <v>2023</v>
      </c>
      <c r="H142" s="41">
        <f>DAY(Table1[[#This Row],[Date]])</f>
        <v>6</v>
      </c>
      <c r="I142" s="41">
        <f>MONTH(Table1[[#This Row],[Date]])</f>
        <v>4</v>
      </c>
      <c r="J142" s="41" t="str">
        <f t="shared" si="52"/>
        <v>April</v>
      </c>
      <c r="K142" s="41">
        <f>DAY(Table1[[#This Row],[Date]])</f>
        <v>6</v>
      </c>
      <c r="L142" s="41" t="str">
        <f t="shared" si="53"/>
        <v>Thursday</v>
      </c>
      <c r="M142" s="107">
        <f>WEEKNUM(D142, 1)-WEEKNUM(DATE(Table1[[#This Row],[Year]],Table1[[#This Row],[Month]],1),1)+1</f>
        <v>2</v>
      </c>
      <c r="N142" s="41">
        <f t="shared" si="54"/>
        <v>14</v>
      </c>
      <c r="O142" s="41">
        <f>Table1[[#This Row],[ADR]]*Table1[[#This Row],[Occupancy %]]</f>
        <v>1936.4939999999999</v>
      </c>
      <c r="P142" s="86">
        <f t="shared" si="55"/>
        <v>1962</v>
      </c>
      <c r="Q142" s="86">
        <f t="shared" si="56"/>
        <v>1</v>
      </c>
      <c r="R142" s="113">
        <f>Table1[[#This Row],[Index MPI]]-Q141</f>
        <v>0</v>
      </c>
      <c r="S142" s="87">
        <f>Table1[[#This Row],[Index MPI]]-Q135</f>
        <v>0</v>
      </c>
      <c r="T142" s="41">
        <f>Table1[[#This Row],[ADR]]/(P148+P149)</f>
        <v>0.5</v>
      </c>
      <c r="U142" s="112">
        <f t="shared" si="57"/>
        <v>0</v>
      </c>
      <c r="V142" s="92">
        <f t="shared" si="45"/>
        <v>0</v>
      </c>
      <c r="W142" s="41">
        <f>O142/((O218+O294)/2)</f>
        <v>1.6577889606942269</v>
      </c>
      <c r="X142" s="110">
        <f t="shared" si="47"/>
        <v>0</v>
      </c>
      <c r="Y142" s="92">
        <f t="shared" si="48"/>
        <v>0.98699999999999999</v>
      </c>
      <c r="Z142" s="92">
        <f>(Table1[[#This Row],[avgdailyrent]]-F141)/F141</f>
        <v>0</v>
      </c>
      <c r="AA142" s="87">
        <f t="shared" si="49"/>
        <v>0</v>
      </c>
      <c r="AB142" s="92">
        <f t="shared" si="50"/>
        <v>0</v>
      </c>
      <c r="AC142" s="87">
        <f t="shared" si="58"/>
        <v>0</v>
      </c>
      <c r="AD142" s="92">
        <f t="shared" si="44"/>
        <v>0</v>
      </c>
      <c r="AE142" s="252">
        <f t="shared" si="59"/>
        <v>0</v>
      </c>
      <c r="AF142" s="87" t="e">
        <f ca="1">AVERAGEIFS(Y:Y,D:D,"&gt;="&amp;TODAY()-28,D:D,"&lt;="&amp;TODAY(),B:B,)</f>
        <v>#DIV/0!</v>
      </c>
      <c r="AG142" s="320">
        <f ca="1">AVERAGEIFS(Y:Y,D:D,"&gt;="&amp;TODAY()-28,D:D,"&lt;="&amp;TODAY())</f>
        <v>0.76482579000135331</v>
      </c>
      <c r="AH142" s="320">
        <f ca="1">AVERAGEIFS(O:O,D:D,"&gt;="&amp;TODAY()-28,D:D,"&lt;="&amp;TODAY())</f>
        <v>1407.541540796813</v>
      </c>
      <c r="AI142" s="91">
        <f t="shared" si="60"/>
        <v>0</v>
      </c>
    </row>
    <row r="143" spans="1:35" ht="13.8" x14ac:dyDescent="0.25">
      <c r="A143" s="122" t="s">
        <v>32</v>
      </c>
      <c r="B143" s="123" t="s">
        <v>14</v>
      </c>
      <c r="C143" s="124" t="s">
        <v>36</v>
      </c>
      <c r="D143" s="279">
        <v>45023</v>
      </c>
      <c r="E143" s="41">
        <v>0.98699999999999999</v>
      </c>
      <c r="F143" s="41">
        <v>1962</v>
      </c>
      <c r="G143" s="41">
        <f t="shared" si="51"/>
        <v>2023</v>
      </c>
      <c r="H143" s="41">
        <f>DAY(Table1[[#This Row],[Date]])</f>
        <v>7</v>
      </c>
      <c r="I143" s="41">
        <f>MONTH(Table1[[#This Row],[Date]])</f>
        <v>4</v>
      </c>
      <c r="J143" s="41" t="str">
        <f t="shared" si="52"/>
        <v>April</v>
      </c>
      <c r="K143" s="41">
        <f>DAY(Table1[[#This Row],[Date]])</f>
        <v>7</v>
      </c>
      <c r="L143" s="41" t="str">
        <f t="shared" si="53"/>
        <v>Friday</v>
      </c>
      <c r="M143" s="107">
        <f>WEEKNUM(D143, 1)-WEEKNUM(DATE(Table1[[#This Row],[Year]],Table1[[#This Row],[Month]],1),1)+1</f>
        <v>2</v>
      </c>
      <c r="N143" s="41">
        <f t="shared" si="54"/>
        <v>14</v>
      </c>
      <c r="O143" s="41">
        <f>Table1[[#This Row],[ADR]]*Table1[[#This Row],[Occupancy %]]</f>
        <v>1936.4939999999999</v>
      </c>
      <c r="P143" s="86">
        <f t="shared" si="55"/>
        <v>1962</v>
      </c>
      <c r="Q143" s="86">
        <f t="shared" si="56"/>
        <v>1</v>
      </c>
      <c r="R143" s="113">
        <f>Table1[[#This Row],[Index MPI]]-Q142</f>
        <v>0</v>
      </c>
      <c r="S143" s="87">
        <f>Table1[[#This Row],[Index MPI]]-Q136</f>
        <v>0</v>
      </c>
      <c r="T143" s="41">
        <f>Table1[[#This Row],[ADR]]/(P149+P150)</f>
        <v>0.5</v>
      </c>
      <c r="U143" s="112">
        <f t="shared" si="57"/>
        <v>0</v>
      </c>
      <c r="V143" s="92">
        <f t="shared" si="45"/>
        <v>0</v>
      </c>
      <c r="W143" s="41">
        <f>O143/((O219+O295)/2)</f>
        <v>1.6577889606942269</v>
      </c>
      <c r="X143" s="110">
        <f t="shared" si="47"/>
        <v>0</v>
      </c>
      <c r="Y143" s="92">
        <f t="shared" si="48"/>
        <v>0.98699999999999999</v>
      </c>
      <c r="Z143" s="92">
        <f>(Table1[[#This Row],[avgdailyrent]]-F142)/F142</f>
        <v>0</v>
      </c>
      <c r="AA143" s="87">
        <f t="shared" si="49"/>
        <v>0</v>
      </c>
      <c r="AB143" s="92">
        <f t="shared" si="50"/>
        <v>0</v>
      </c>
      <c r="AC143" s="87">
        <f t="shared" si="58"/>
        <v>0</v>
      </c>
      <c r="AD143" s="92">
        <f t="shared" ref="AD143:AD206" si="61">((P143-P136)/P136)</f>
        <v>0</v>
      </c>
      <c r="AE143" s="252">
        <f t="shared" si="59"/>
        <v>0</v>
      </c>
      <c r="AF143" s="87" t="e">
        <f ca="1">AVERAGEIFS(Y:Y,D:D,"&gt;="&amp;TODAY()-28,D:D,"&lt;="&amp;TODAY(),B:B,)</f>
        <v>#DIV/0!</v>
      </c>
      <c r="AG143" s="320">
        <f ca="1">AVERAGEIFS(Y:Y,D:D,"&gt;="&amp;TODAY()-28,D:D,"&lt;="&amp;TODAY())</f>
        <v>0.76482579000135331</v>
      </c>
      <c r="AH143" s="320">
        <f ca="1">AVERAGEIFS(O:O,D:D,"&gt;="&amp;TODAY()-28,D:D,"&lt;="&amp;TODAY())</f>
        <v>1407.541540796813</v>
      </c>
      <c r="AI143" s="91">
        <f t="shared" si="60"/>
        <v>0</v>
      </c>
    </row>
    <row r="144" spans="1:35" ht="13.8" x14ac:dyDescent="0.25">
      <c r="A144" s="122" t="s">
        <v>32</v>
      </c>
      <c r="B144" s="123" t="s">
        <v>14</v>
      </c>
      <c r="C144" s="124" t="s">
        <v>36</v>
      </c>
      <c r="D144" s="279">
        <v>45024</v>
      </c>
      <c r="E144" s="41">
        <v>0.98699999999999999</v>
      </c>
      <c r="F144" s="41">
        <v>1962</v>
      </c>
      <c r="G144" s="41">
        <f t="shared" si="51"/>
        <v>2023</v>
      </c>
      <c r="H144" s="41">
        <f>DAY(Table1[[#This Row],[Date]])</f>
        <v>8</v>
      </c>
      <c r="I144" s="41">
        <f>MONTH(Table1[[#This Row],[Date]])</f>
        <v>4</v>
      </c>
      <c r="J144" s="41" t="str">
        <f t="shared" si="52"/>
        <v>April</v>
      </c>
      <c r="K144" s="41">
        <f>DAY(Table1[[#This Row],[Date]])</f>
        <v>8</v>
      </c>
      <c r="L144" s="41" t="str">
        <f t="shared" si="53"/>
        <v>Saturday</v>
      </c>
      <c r="M144" s="107">
        <f>WEEKNUM(D144, 1)-WEEKNUM(DATE(Table1[[#This Row],[Year]],Table1[[#This Row],[Month]],1),1)+1</f>
        <v>2</v>
      </c>
      <c r="N144" s="41">
        <f t="shared" si="54"/>
        <v>14</v>
      </c>
      <c r="O144" s="41">
        <f>Table1[[#This Row],[ADR]]*Table1[[#This Row],[Occupancy %]]</f>
        <v>1936.4939999999999</v>
      </c>
      <c r="P144" s="86">
        <f t="shared" si="55"/>
        <v>1962</v>
      </c>
      <c r="Q144" s="86">
        <f t="shared" si="56"/>
        <v>1</v>
      </c>
      <c r="R144" s="113">
        <f>Table1[[#This Row],[Index MPI]]-Q143</f>
        <v>0</v>
      </c>
      <c r="S144" s="87">
        <f>Table1[[#This Row],[Index MPI]]-Q137</f>
        <v>0</v>
      </c>
      <c r="T144" s="41">
        <f>Table1[[#This Row],[ADR]]/(P150+P151)</f>
        <v>0.5</v>
      </c>
      <c r="U144" s="112">
        <f t="shared" si="57"/>
        <v>0</v>
      </c>
      <c r="V144" s="92">
        <f t="shared" si="45"/>
        <v>0</v>
      </c>
      <c r="W144" s="41">
        <f>O144/((O225+O296)/2)</f>
        <v>1.7266593485150985</v>
      </c>
      <c r="X144" s="110">
        <f t="shared" si="47"/>
        <v>6.8870387820871626E-2</v>
      </c>
      <c r="Y144" s="92">
        <f t="shared" si="48"/>
        <v>0.98699999999999999</v>
      </c>
      <c r="Z144" s="92">
        <f>(Table1[[#This Row],[avgdailyrent]]-F143)/F143</f>
        <v>0</v>
      </c>
      <c r="AA144" s="87">
        <f t="shared" si="49"/>
        <v>0</v>
      </c>
      <c r="AB144" s="92">
        <f t="shared" si="50"/>
        <v>0</v>
      </c>
      <c r="AC144" s="87">
        <f t="shared" si="58"/>
        <v>0</v>
      </c>
      <c r="AD144" s="92">
        <f t="shared" si="61"/>
        <v>0</v>
      </c>
      <c r="AE144" s="252">
        <f t="shared" si="59"/>
        <v>0</v>
      </c>
      <c r="AF144" s="87" t="e">
        <f ca="1">AVERAGEIFS(Y:Y,D:D,"&gt;="&amp;TODAY()-28,D:D,"&lt;="&amp;TODAY(),B:B,)</f>
        <v>#DIV/0!</v>
      </c>
      <c r="AG144" s="320">
        <f ca="1">AVERAGEIFS(Y:Y,D:D,"&gt;="&amp;TODAY()-28,D:D,"&lt;="&amp;TODAY())</f>
        <v>0.76482579000135331</v>
      </c>
      <c r="AH144" s="320">
        <f ca="1">AVERAGEIFS(O:O,D:D,"&gt;="&amp;TODAY()-28,D:D,"&lt;="&amp;TODAY())</f>
        <v>1407.541540796813</v>
      </c>
      <c r="AI144" s="91">
        <f t="shared" si="60"/>
        <v>0</v>
      </c>
    </row>
    <row r="145" spans="1:35" ht="13.8" x14ac:dyDescent="0.25">
      <c r="A145" s="122" t="s">
        <v>32</v>
      </c>
      <c r="B145" s="123" t="s">
        <v>14</v>
      </c>
      <c r="C145" s="124" t="s">
        <v>36</v>
      </c>
      <c r="D145" s="279">
        <v>45025</v>
      </c>
      <c r="E145" s="41">
        <v>0.98699999999999999</v>
      </c>
      <c r="F145" s="41">
        <v>1962</v>
      </c>
      <c r="G145" s="41">
        <f t="shared" si="51"/>
        <v>2023</v>
      </c>
      <c r="H145" s="41">
        <f>DAY(Table1[[#This Row],[Date]])</f>
        <v>9</v>
      </c>
      <c r="I145" s="41">
        <f>MONTH(Table1[[#This Row],[Date]])</f>
        <v>4</v>
      </c>
      <c r="J145" s="41" t="str">
        <f t="shared" si="52"/>
        <v>April</v>
      </c>
      <c r="K145" s="41">
        <f>DAY(Table1[[#This Row],[Date]])</f>
        <v>9</v>
      </c>
      <c r="L145" s="41" t="str">
        <f t="shared" si="53"/>
        <v>Sunday</v>
      </c>
      <c r="M145" s="107">
        <f>WEEKNUM(D145, 1)-WEEKNUM(DATE(Table1[[#This Row],[Year]],Table1[[#This Row],[Month]],1),1)+1</f>
        <v>3</v>
      </c>
      <c r="N145" s="41">
        <f t="shared" si="54"/>
        <v>15</v>
      </c>
      <c r="O145" s="41">
        <f>Table1[[#This Row],[ADR]]*Table1[[#This Row],[Occupancy %]]</f>
        <v>1936.4939999999999</v>
      </c>
      <c r="P145" s="86">
        <f t="shared" si="55"/>
        <v>1962</v>
      </c>
      <c r="Q145" s="86">
        <f t="shared" si="56"/>
        <v>1</v>
      </c>
      <c r="R145" s="113">
        <f>Table1[[#This Row],[Index MPI]]-Q144</f>
        <v>0</v>
      </c>
      <c r="S145" s="87">
        <f>Table1[[#This Row],[Index MPI]]-Q138</f>
        <v>0</v>
      </c>
      <c r="T145" s="41">
        <f>Table1[[#This Row],[ADR]]/(P151+P152)</f>
        <v>0.5</v>
      </c>
      <c r="U145" s="112">
        <f t="shared" si="57"/>
        <v>0</v>
      </c>
      <c r="V145" s="92">
        <f t="shared" si="45"/>
        <v>0</v>
      </c>
      <c r="W145" s="41">
        <f>O145/((O226+O297)/2)</f>
        <v>1.6918609210030169</v>
      </c>
      <c r="X145" s="110">
        <f t="shared" si="47"/>
        <v>3.4071960308790006E-2</v>
      </c>
      <c r="Y145" s="92">
        <f t="shared" si="48"/>
        <v>0.98699999999999999</v>
      </c>
      <c r="Z145" s="92">
        <f>(Table1[[#This Row],[avgdailyrent]]-F144)/F144</f>
        <v>0</v>
      </c>
      <c r="AA145" s="87">
        <f t="shared" si="49"/>
        <v>0</v>
      </c>
      <c r="AB145" s="92">
        <f t="shared" si="50"/>
        <v>0</v>
      </c>
      <c r="AC145" s="87">
        <f t="shared" si="58"/>
        <v>0</v>
      </c>
      <c r="AD145" s="92">
        <f t="shared" si="61"/>
        <v>0</v>
      </c>
      <c r="AE145" s="252">
        <f t="shared" si="59"/>
        <v>0</v>
      </c>
      <c r="AF145" s="87" t="e">
        <f ca="1">AVERAGEIFS(Y:Y,D:D,"&gt;="&amp;TODAY()-28,D:D,"&lt;="&amp;TODAY(),B:B,)</f>
        <v>#DIV/0!</v>
      </c>
      <c r="AG145" s="320">
        <f ca="1">AVERAGEIFS(Y:Y,D:D,"&gt;="&amp;TODAY()-28,D:D,"&lt;="&amp;TODAY())</f>
        <v>0.76482579000135331</v>
      </c>
      <c r="AH145" s="320">
        <f ca="1">AVERAGEIFS(O:O,D:D,"&gt;="&amp;TODAY()-28,D:D,"&lt;="&amp;TODAY())</f>
        <v>1407.541540796813</v>
      </c>
      <c r="AI145" s="91">
        <f t="shared" si="60"/>
        <v>0</v>
      </c>
    </row>
    <row r="146" spans="1:35" ht="13.8" x14ac:dyDescent="0.25">
      <c r="A146" s="122" t="s">
        <v>32</v>
      </c>
      <c r="B146" s="123" t="s">
        <v>14</v>
      </c>
      <c r="C146" s="124" t="s">
        <v>36</v>
      </c>
      <c r="D146" s="279">
        <v>45026</v>
      </c>
      <c r="E146" s="41">
        <v>0.98699999999999999</v>
      </c>
      <c r="F146" s="41">
        <v>1962</v>
      </c>
      <c r="G146" s="41">
        <f t="shared" si="51"/>
        <v>2023</v>
      </c>
      <c r="H146" s="41">
        <f>DAY(Table1[[#This Row],[Date]])</f>
        <v>10</v>
      </c>
      <c r="I146" s="41">
        <f>MONTH(Table1[[#This Row],[Date]])</f>
        <v>4</v>
      </c>
      <c r="J146" s="41" t="str">
        <f t="shared" si="52"/>
        <v>April</v>
      </c>
      <c r="K146" s="41">
        <f>DAY(Table1[[#This Row],[Date]])</f>
        <v>10</v>
      </c>
      <c r="L146" s="41" t="str">
        <f t="shared" si="53"/>
        <v>Monday</v>
      </c>
      <c r="M146" s="107">
        <f>WEEKNUM(D146, 1)-WEEKNUM(DATE(Table1[[#This Row],[Year]],Table1[[#This Row],[Month]],1),1)+1</f>
        <v>3</v>
      </c>
      <c r="N146" s="41">
        <f t="shared" si="54"/>
        <v>15</v>
      </c>
      <c r="O146" s="41">
        <f>Table1[[#This Row],[ADR]]*Table1[[#This Row],[Occupancy %]]</f>
        <v>1936.4939999999999</v>
      </c>
      <c r="P146" s="86">
        <f t="shared" si="55"/>
        <v>1962</v>
      </c>
      <c r="Q146" s="86">
        <f t="shared" si="56"/>
        <v>1</v>
      </c>
      <c r="R146" s="113">
        <f>Table1[[#This Row],[Index MPI]]-Q145</f>
        <v>0</v>
      </c>
      <c r="S146" s="87">
        <f>Table1[[#This Row],[Index MPI]]-Q139</f>
        <v>0</v>
      </c>
      <c r="T146" s="41">
        <f>Table1[[#This Row],[ADR]]/(P152+P153)</f>
        <v>0.5</v>
      </c>
      <c r="U146" s="112">
        <f t="shared" si="57"/>
        <v>0</v>
      </c>
      <c r="V146" s="92">
        <f t="shared" si="45"/>
        <v>0</v>
      </c>
      <c r="W146" s="41">
        <f>O146/((O227+O298)/2)</f>
        <v>1.6918609210030169</v>
      </c>
      <c r="X146" s="110">
        <f t="shared" si="47"/>
        <v>3.4071960308790006E-2</v>
      </c>
      <c r="Y146" s="92">
        <f t="shared" si="48"/>
        <v>0.98699999999999999</v>
      </c>
      <c r="Z146" s="92">
        <f>(Table1[[#This Row],[avgdailyrent]]-F145)/F145</f>
        <v>0</v>
      </c>
      <c r="AA146" s="87">
        <f t="shared" si="49"/>
        <v>0</v>
      </c>
      <c r="AB146" s="92">
        <f t="shared" si="50"/>
        <v>0</v>
      </c>
      <c r="AC146" s="87">
        <f t="shared" si="58"/>
        <v>0</v>
      </c>
      <c r="AD146" s="92">
        <f t="shared" si="61"/>
        <v>0</v>
      </c>
      <c r="AE146" s="252">
        <f t="shared" si="59"/>
        <v>0</v>
      </c>
      <c r="AF146" s="87" t="e">
        <f ca="1">AVERAGEIFS(Y:Y,D:D,"&gt;="&amp;TODAY()-28,D:D,"&lt;="&amp;TODAY(),B:B,)</f>
        <v>#DIV/0!</v>
      </c>
      <c r="AG146" s="320">
        <f ca="1">AVERAGEIFS(Y:Y,D:D,"&gt;="&amp;TODAY()-28,D:D,"&lt;="&amp;TODAY())</f>
        <v>0.76482579000135331</v>
      </c>
      <c r="AH146" s="320">
        <f ca="1">AVERAGEIFS(O:O,D:D,"&gt;="&amp;TODAY()-28,D:D,"&lt;="&amp;TODAY())</f>
        <v>1407.541540796813</v>
      </c>
      <c r="AI146" s="91">
        <f t="shared" si="60"/>
        <v>0</v>
      </c>
    </row>
    <row r="147" spans="1:35" ht="13.8" x14ac:dyDescent="0.25">
      <c r="A147" s="122" t="s">
        <v>32</v>
      </c>
      <c r="B147" s="123" t="s">
        <v>14</v>
      </c>
      <c r="C147" s="124" t="s">
        <v>36</v>
      </c>
      <c r="D147" s="279">
        <v>45027</v>
      </c>
      <c r="E147" s="41">
        <v>0.98699999999999999</v>
      </c>
      <c r="F147" s="41">
        <v>1962</v>
      </c>
      <c r="G147" s="41">
        <f t="shared" si="51"/>
        <v>2023</v>
      </c>
      <c r="H147" s="41">
        <f>DAY(Table1[[#This Row],[Date]])</f>
        <v>11</v>
      </c>
      <c r="I147" s="41">
        <f>MONTH(Table1[[#This Row],[Date]])</f>
        <v>4</v>
      </c>
      <c r="J147" s="41" t="str">
        <f t="shared" si="52"/>
        <v>April</v>
      </c>
      <c r="K147" s="41">
        <f>DAY(Table1[[#This Row],[Date]])</f>
        <v>11</v>
      </c>
      <c r="L147" s="41" t="str">
        <f t="shared" si="53"/>
        <v>Tuesday</v>
      </c>
      <c r="M147" s="107">
        <f>WEEKNUM(D147, 1)-WEEKNUM(DATE(Table1[[#This Row],[Year]],Table1[[#This Row],[Month]],1),1)+1</f>
        <v>3</v>
      </c>
      <c r="N147" s="41">
        <f t="shared" si="54"/>
        <v>15</v>
      </c>
      <c r="O147" s="41">
        <f>Table1[[#This Row],[ADR]]*Table1[[#This Row],[Occupancy %]]</f>
        <v>1936.4939999999999</v>
      </c>
      <c r="P147" s="86">
        <f t="shared" si="55"/>
        <v>1962</v>
      </c>
      <c r="Q147" s="86">
        <f t="shared" si="56"/>
        <v>1</v>
      </c>
      <c r="R147" s="113">
        <f>Table1[[#This Row],[Index MPI]]-Q146</f>
        <v>0</v>
      </c>
      <c r="S147" s="87">
        <f>Table1[[#This Row],[Index MPI]]-Q140</f>
        <v>0</v>
      </c>
      <c r="T147" s="41">
        <f>Table1[[#This Row],[ADR]]/(P153+P154)</f>
        <v>0.5</v>
      </c>
      <c r="U147" s="112">
        <f t="shared" si="57"/>
        <v>0</v>
      </c>
      <c r="V147" s="92">
        <f t="shared" si="45"/>
        <v>0</v>
      </c>
      <c r="W147" s="41">
        <f>O147/((O228+O299)/2)</f>
        <v>1.6918609210030169</v>
      </c>
      <c r="X147" s="110">
        <f t="shared" si="47"/>
        <v>-3.479842751208162E-2</v>
      </c>
      <c r="Y147" s="92">
        <f t="shared" si="48"/>
        <v>0.98699999999999999</v>
      </c>
      <c r="Z147" s="92">
        <f>(Table1[[#This Row],[avgdailyrent]]-F146)/F146</f>
        <v>0</v>
      </c>
      <c r="AA147" s="87">
        <f t="shared" si="49"/>
        <v>0</v>
      </c>
      <c r="AB147" s="92">
        <f t="shared" si="50"/>
        <v>0</v>
      </c>
      <c r="AC147" s="87">
        <f t="shared" si="58"/>
        <v>0</v>
      </c>
      <c r="AD147" s="92">
        <f t="shared" si="61"/>
        <v>0</v>
      </c>
      <c r="AE147" s="252">
        <f t="shared" si="59"/>
        <v>0</v>
      </c>
      <c r="AF147" s="87" t="e">
        <f ca="1">AVERAGEIFS(Y:Y,D:D,"&gt;="&amp;TODAY()-28,D:D,"&lt;="&amp;TODAY(),B:B,)</f>
        <v>#DIV/0!</v>
      </c>
      <c r="AG147" s="320">
        <f ca="1">AVERAGEIFS(Y:Y,D:D,"&gt;="&amp;TODAY()-28,D:D,"&lt;="&amp;TODAY())</f>
        <v>0.76482579000135331</v>
      </c>
      <c r="AH147" s="320">
        <f ca="1">AVERAGEIFS(O:O,D:D,"&gt;="&amp;TODAY()-28,D:D,"&lt;="&amp;TODAY())</f>
        <v>1407.541540796813</v>
      </c>
      <c r="AI147" s="91">
        <f t="shared" si="60"/>
        <v>0</v>
      </c>
    </row>
    <row r="148" spans="1:35" ht="13.8" x14ac:dyDescent="0.25">
      <c r="A148" s="122" t="s">
        <v>32</v>
      </c>
      <c r="B148" s="123" t="s">
        <v>14</v>
      </c>
      <c r="C148" s="124" t="s">
        <v>36</v>
      </c>
      <c r="D148" s="279">
        <v>45028</v>
      </c>
      <c r="E148" s="41">
        <v>0.98699999999999999</v>
      </c>
      <c r="F148" s="41">
        <v>1962</v>
      </c>
      <c r="G148" s="41">
        <f t="shared" si="51"/>
        <v>2023</v>
      </c>
      <c r="H148" s="41">
        <f>DAY(Table1[[#This Row],[Date]])</f>
        <v>12</v>
      </c>
      <c r="I148" s="41">
        <f>MONTH(Table1[[#This Row],[Date]])</f>
        <v>4</v>
      </c>
      <c r="J148" s="41" t="str">
        <f t="shared" si="52"/>
        <v>April</v>
      </c>
      <c r="K148" s="41">
        <f>DAY(Table1[[#This Row],[Date]])</f>
        <v>12</v>
      </c>
      <c r="L148" s="41" t="str">
        <f t="shared" si="53"/>
        <v>Wednesday</v>
      </c>
      <c r="M148" s="107">
        <f>WEEKNUM(D148, 1)-WEEKNUM(DATE(Table1[[#This Row],[Year]],Table1[[#This Row],[Month]],1),1)+1</f>
        <v>3</v>
      </c>
      <c r="N148" s="41">
        <f t="shared" si="54"/>
        <v>15</v>
      </c>
      <c r="O148" s="41">
        <f>Table1[[#This Row],[ADR]]*Table1[[#This Row],[Occupancy %]]</f>
        <v>1936.4939999999999</v>
      </c>
      <c r="P148" s="86">
        <f t="shared" si="55"/>
        <v>1962</v>
      </c>
      <c r="Q148" s="86">
        <f t="shared" si="56"/>
        <v>1</v>
      </c>
      <c r="R148" s="113">
        <f>Table1[[#This Row],[Index MPI]]-Q147</f>
        <v>0</v>
      </c>
      <c r="S148" s="87">
        <f>Table1[[#This Row],[Index MPI]]-Q141</f>
        <v>0</v>
      </c>
      <c r="T148" s="41">
        <f>Table1[[#This Row],[ADR]]/(P154+P155)</f>
        <v>0.5</v>
      </c>
      <c r="U148" s="112">
        <f t="shared" si="57"/>
        <v>0</v>
      </c>
      <c r="V148" s="92">
        <f t="shared" si="45"/>
        <v>0</v>
      </c>
      <c r="W148" s="41">
        <f>O148/((O229+O300)/2)</f>
        <v>1.6918609210030169</v>
      </c>
      <c r="X148" s="110">
        <f t="shared" si="47"/>
        <v>0</v>
      </c>
      <c r="Y148" s="92">
        <f t="shared" si="48"/>
        <v>0.98699999999999999</v>
      </c>
      <c r="Z148" s="92">
        <f>(Table1[[#This Row],[avgdailyrent]]-F147)/F147</f>
        <v>0</v>
      </c>
      <c r="AA148" s="87">
        <f t="shared" si="49"/>
        <v>0</v>
      </c>
      <c r="AB148" s="92">
        <f t="shared" si="50"/>
        <v>0</v>
      </c>
      <c r="AC148" s="87">
        <f t="shared" si="58"/>
        <v>0</v>
      </c>
      <c r="AD148" s="92">
        <f t="shared" si="61"/>
        <v>0</v>
      </c>
      <c r="AE148" s="252">
        <f t="shared" si="59"/>
        <v>0</v>
      </c>
      <c r="AF148" s="87" t="e">
        <f ca="1">AVERAGEIFS(Y:Y,D:D,"&gt;="&amp;TODAY()-28,D:D,"&lt;="&amp;TODAY(),B:B,)</f>
        <v>#DIV/0!</v>
      </c>
      <c r="AG148" s="320">
        <f ca="1">AVERAGEIFS(Y:Y,D:D,"&gt;="&amp;TODAY()-28,D:D,"&lt;="&amp;TODAY())</f>
        <v>0.76482579000135331</v>
      </c>
      <c r="AH148" s="320">
        <f ca="1">AVERAGEIFS(O:O,D:D,"&gt;="&amp;TODAY()-28,D:D,"&lt;="&amp;TODAY())</f>
        <v>1407.541540796813</v>
      </c>
      <c r="AI148" s="91">
        <f t="shared" si="60"/>
        <v>0</v>
      </c>
    </row>
    <row r="149" spans="1:35" ht="13.8" x14ac:dyDescent="0.25">
      <c r="A149" s="321" t="s">
        <v>32</v>
      </c>
      <c r="B149" s="48" t="s">
        <v>14</v>
      </c>
      <c r="C149" s="48" t="s">
        <v>36</v>
      </c>
      <c r="D149" s="279">
        <v>44958</v>
      </c>
      <c r="E149" s="41">
        <v>0.98699999999999999</v>
      </c>
      <c r="F149" s="41">
        <v>1962</v>
      </c>
      <c r="G149" s="41">
        <f t="shared" si="51"/>
        <v>2023</v>
      </c>
      <c r="H149" s="41">
        <f>DAY(Table1[[#This Row],[Date]])</f>
        <v>1</v>
      </c>
      <c r="I149" s="41">
        <f>MONTH(Table1[[#This Row],[Date]])</f>
        <v>2</v>
      </c>
      <c r="J149" s="41" t="str">
        <f t="shared" si="52"/>
        <v>February</v>
      </c>
      <c r="K149" s="41">
        <f>DAY(Table1[[#This Row],[Date]])</f>
        <v>1</v>
      </c>
      <c r="L149" s="41" t="str">
        <f t="shared" si="53"/>
        <v>Wednesday</v>
      </c>
      <c r="M149" s="107">
        <f>WEEKNUM(D149, 1)-WEEKNUM(DATE(Table1[[#This Row],[Year]],Table1[[#This Row],[Month]],1),1)+1</f>
        <v>1</v>
      </c>
      <c r="N149" s="41">
        <f t="shared" si="54"/>
        <v>5</v>
      </c>
      <c r="O149" s="41">
        <f>Table1[[#This Row],[ADR]]*Table1[[#This Row],[Occupancy %]]</f>
        <v>1936.4939999999999</v>
      </c>
      <c r="P149" s="86">
        <f t="shared" si="55"/>
        <v>1962</v>
      </c>
      <c r="Q149" s="86">
        <f t="shared" si="56"/>
        <v>1</v>
      </c>
      <c r="R149" s="113">
        <f>Table1[[#This Row],[Index MPI]]-Q148</f>
        <v>0</v>
      </c>
      <c r="S149" s="87">
        <f>Table1[[#This Row],[Index MPI]]-Q142</f>
        <v>0</v>
      </c>
      <c r="T149" s="41">
        <f>Table1[[#This Row],[ADR]]/(P155+P156)</f>
        <v>0.5</v>
      </c>
      <c r="U149" s="112">
        <f t="shared" si="57"/>
        <v>0</v>
      </c>
      <c r="V149" s="92">
        <f t="shared" si="45"/>
        <v>0</v>
      </c>
      <c r="W149" s="41">
        <f>O149/((O230+O301)/2)</f>
        <v>1.6824037409128705</v>
      </c>
      <c r="X149" s="110" t="e">
        <f>W149-#REF!</f>
        <v>#REF!</v>
      </c>
      <c r="Y149" s="92">
        <f t="shared" ref="Y149:Y163" si="62">E149</f>
        <v>0.98699999999999999</v>
      </c>
      <c r="Z149" s="92">
        <f>(Table1[[#This Row],[avgdailyrent]]-F148)/F148</f>
        <v>0</v>
      </c>
      <c r="AA149" s="87">
        <f t="shared" si="49"/>
        <v>0</v>
      </c>
      <c r="AB149" s="92">
        <f t="shared" si="50"/>
        <v>0</v>
      </c>
      <c r="AC149" s="87">
        <f t="shared" si="58"/>
        <v>0</v>
      </c>
      <c r="AD149" s="92">
        <f t="shared" si="61"/>
        <v>0</v>
      </c>
      <c r="AE149" s="252">
        <f t="shared" si="59"/>
        <v>0</v>
      </c>
      <c r="AF149" s="87" t="e">
        <f ca="1">AVERAGEIFS(Y:Y,D:D,"&gt;="&amp;TODAY()-28,D:D,"&lt;="&amp;TODAY(),B:B,)</f>
        <v>#DIV/0!</v>
      </c>
      <c r="AG149" s="252">
        <f ca="1">AVERAGEIFS(Y:Y,D:D,"&gt;="&amp;TODAY()-28,D:D,"&lt;="&amp;TODAY())</f>
        <v>0.76482579000135331</v>
      </c>
      <c r="AH149" s="252">
        <f ca="1">AVERAGEIFS(O:O,D:D,"&gt;="&amp;TODAY()-28,D:D,"&lt;="&amp;TODAY())</f>
        <v>1407.541540796813</v>
      </c>
      <c r="AI149" s="91">
        <f t="shared" si="60"/>
        <v>0</v>
      </c>
    </row>
    <row r="150" spans="1:35" ht="13.8" x14ac:dyDescent="0.25">
      <c r="A150" s="321" t="s">
        <v>32</v>
      </c>
      <c r="B150" s="48" t="s">
        <v>14</v>
      </c>
      <c r="C150" s="48" t="s">
        <v>36</v>
      </c>
      <c r="D150" s="279">
        <v>44959</v>
      </c>
      <c r="E150" s="41">
        <v>0.98699999999999999</v>
      </c>
      <c r="F150" s="41">
        <v>1962</v>
      </c>
      <c r="G150" s="41">
        <f t="shared" si="51"/>
        <v>2023</v>
      </c>
      <c r="H150" s="41">
        <f>DAY(Table1[[#This Row],[Date]])</f>
        <v>2</v>
      </c>
      <c r="I150" s="41">
        <f>MONTH(Table1[[#This Row],[Date]])</f>
        <v>2</v>
      </c>
      <c r="J150" s="41" t="str">
        <f t="shared" si="52"/>
        <v>February</v>
      </c>
      <c r="K150" s="41">
        <f>DAY(Table1[[#This Row],[Date]])</f>
        <v>2</v>
      </c>
      <c r="L150" s="41" t="str">
        <f t="shared" si="53"/>
        <v>Thursday</v>
      </c>
      <c r="M150" s="107">
        <f>WEEKNUM(D150, 1)-WEEKNUM(DATE(Table1[[#This Row],[Year]],Table1[[#This Row],[Month]],1),1)+1</f>
        <v>1</v>
      </c>
      <c r="N150" s="41">
        <f t="shared" si="54"/>
        <v>5</v>
      </c>
      <c r="O150" s="41">
        <f>Table1[[#This Row],[ADR]]*Table1[[#This Row],[Occupancy %]]</f>
        <v>1936.4939999999999</v>
      </c>
      <c r="P150" s="86">
        <f t="shared" si="55"/>
        <v>1962</v>
      </c>
      <c r="Q150" s="86">
        <f t="shared" si="56"/>
        <v>1</v>
      </c>
      <c r="R150" s="113">
        <f>Table1[[#This Row],[Index MPI]]-Q149</f>
        <v>0</v>
      </c>
      <c r="S150" s="87">
        <f>Table1[[#This Row],[Index MPI]]-Q143</f>
        <v>0</v>
      </c>
      <c r="T150" s="41">
        <f>Table1[[#This Row],[ADR]]/(P156+P157)</f>
        <v>0.5</v>
      </c>
      <c r="U150" s="112">
        <f t="shared" si="57"/>
        <v>0</v>
      </c>
      <c r="V150" s="92">
        <f t="shared" ref="V150:V163" si="63">((T150-T113)/T150)*100</f>
        <v>0</v>
      </c>
      <c r="W150" s="41">
        <f>O150/((O231+O302)/2)</f>
        <v>1.6824037409128705</v>
      </c>
      <c r="X150" s="110" t="e">
        <f>W150-#REF!</f>
        <v>#REF!</v>
      </c>
      <c r="Y150" s="92">
        <f t="shared" si="62"/>
        <v>0.98699999999999999</v>
      </c>
      <c r="Z150" s="92">
        <f>(Table1[[#This Row],[avgdailyrent]]-F149)/F149</f>
        <v>0</v>
      </c>
      <c r="AA150" s="87">
        <f t="shared" si="49"/>
        <v>0</v>
      </c>
      <c r="AB150" s="92">
        <f t="shared" si="50"/>
        <v>0</v>
      </c>
      <c r="AC150" s="87">
        <f t="shared" si="58"/>
        <v>0</v>
      </c>
      <c r="AD150" s="92">
        <f t="shared" si="61"/>
        <v>0</v>
      </c>
      <c r="AE150" s="252">
        <f t="shared" si="59"/>
        <v>0</v>
      </c>
      <c r="AF150" s="87" t="e">
        <f ca="1">AVERAGEIFS(Y:Y,D:D,"&gt;="&amp;TODAY()-28,D:D,"&lt;="&amp;TODAY(),B:B,)</f>
        <v>#DIV/0!</v>
      </c>
      <c r="AG150" s="252">
        <f ca="1">AVERAGEIFS(Y:Y,D:D,"&gt;="&amp;TODAY()-28,D:D,"&lt;="&amp;TODAY())</f>
        <v>0.76482579000135331</v>
      </c>
      <c r="AH150" s="252">
        <f ca="1">AVERAGEIFS(O:O,D:D,"&gt;="&amp;TODAY()-28,D:D,"&lt;="&amp;TODAY())</f>
        <v>1407.541540796813</v>
      </c>
      <c r="AI150" s="91">
        <f t="shared" si="60"/>
        <v>0</v>
      </c>
    </row>
    <row r="151" spans="1:35" ht="13.8" x14ac:dyDescent="0.25">
      <c r="A151" s="321" t="s">
        <v>32</v>
      </c>
      <c r="B151" s="48" t="s">
        <v>14</v>
      </c>
      <c r="C151" s="48" t="s">
        <v>36</v>
      </c>
      <c r="D151" s="279">
        <v>44960</v>
      </c>
      <c r="E151" s="41">
        <v>0.98699999999999999</v>
      </c>
      <c r="F151" s="41">
        <v>1962</v>
      </c>
      <c r="G151" s="41">
        <f t="shared" ref="G151:G182" si="64">YEAR(D151)</f>
        <v>2023</v>
      </c>
      <c r="H151" s="41">
        <f>DAY(Table1[[#This Row],[Date]])</f>
        <v>3</v>
      </c>
      <c r="I151" s="41">
        <f>MONTH(Table1[[#This Row],[Date]])</f>
        <v>2</v>
      </c>
      <c r="J151" s="41" t="str">
        <f t="shared" si="52"/>
        <v>February</v>
      </c>
      <c r="K151" s="41">
        <f>DAY(Table1[[#This Row],[Date]])</f>
        <v>3</v>
      </c>
      <c r="L151" s="41" t="str">
        <f t="shared" si="53"/>
        <v>Friday</v>
      </c>
      <c r="M151" s="107">
        <f>WEEKNUM(D151, 1)-WEEKNUM(DATE(Table1[[#This Row],[Year]],Table1[[#This Row],[Month]],1),1)+1</f>
        <v>1</v>
      </c>
      <c r="N151" s="41">
        <f t="shared" si="54"/>
        <v>5</v>
      </c>
      <c r="O151" s="41">
        <f>Table1[[#This Row],[ADR]]*Table1[[#This Row],[Occupancy %]]</f>
        <v>1936.4939999999999</v>
      </c>
      <c r="P151" s="86">
        <f t="shared" si="55"/>
        <v>1962</v>
      </c>
      <c r="Q151" s="86">
        <f t="shared" si="56"/>
        <v>1</v>
      </c>
      <c r="R151" s="113">
        <f>Table1[[#This Row],[Index MPI]]-Q150</f>
        <v>0</v>
      </c>
      <c r="S151" s="87">
        <f>Table1[[#This Row],[Index MPI]]-Q144</f>
        <v>0</v>
      </c>
      <c r="T151" s="41">
        <f>Table1[[#This Row],[ADR]]/(P157+P158)</f>
        <v>0.5</v>
      </c>
      <c r="U151" s="112">
        <f t="shared" si="57"/>
        <v>0</v>
      </c>
      <c r="V151" s="92">
        <f t="shared" si="63"/>
        <v>0</v>
      </c>
      <c r="W151" s="41">
        <f>O151/((O232+O303)/2)</f>
        <v>1.6824037409128705</v>
      </c>
      <c r="X151" s="110">
        <f t="shared" ref="X151:X214" si="65">W151-W148</f>
        <v>-9.4571800901463998E-3</v>
      </c>
      <c r="Y151" s="92">
        <f t="shared" si="62"/>
        <v>0.98699999999999999</v>
      </c>
      <c r="Z151" s="92">
        <f>(Table1[[#This Row],[avgdailyrent]]-F150)/F150</f>
        <v>0</v>
      </c>
      <c r="AA151" s="87">
        <f t="shared" si="49"/>
        <v>0</v>
      </c>
      <c r="AB151" s="92">
        <f t="shared" si="50"/>
        <v>0</v>
      </c>
      <c r="AC151" s="87">
        <f t="shared" si="58"/>
        <v>0</v>
      </c>
      <c r="AD151" s="92">
        <f t="shared" si="61"/>
        <v>0</v>
      </c>
      <c r="AE151" s="252">
        <f t="shared" si="59"/>
        <v>0</v>
      </c>
      <c r="AF151" s="87" t="e">
        <f ca="1">AVERAGEIFS(Y:Y,D:D,"&gt;="&amp;TODAY()-28,D:D,"&lt;="&amp;TODAY(),B:B,)</f>
        <v>#DIV/0!</v>
      </c>
      <c r="AG151" s="252">
        <f ca="1">AVERAGEIFS(Y:Y,D:D,"&gt;="&amp;TODAY()-28,D:D,"&lt;="&amp;TODAY())</f>
        <v>0.76482579000135331</v>
      </c>
      <c r="AH151" s="252">
        <f ca="1">AVERAGEIFS(O:O,D:D,"&gt;="&amp;TODAY()-28,D:D,"&lt;="&amp;TODAY())</f>
        <v>1407.541540796813</v>
      </c>
      <c r="AI151" s="91">
        <f t="shared" si="60"/>
        <v>0</v>
      </c>
    </row>
    <row r="152" spans="1:35" ht="13.8" x14ac:dyDescent="0.25">
      <c r="A152" s="321" t="s">
        <v>32</v>
      </c>
      <c r="B152" s="48" t="s">
        <v>14</v>
      </c>
      <c r="C152" s="48" t="s">
        <v>36</v>
      </c>
      <c r="D152" s="279">
        <v>44961</v>
      </c>
      <c r="E152" s="41">
        <v>0.98699999999999999</v>
      </c>
      <c r="F152" s="41">
        <v>1962</v>
      </c>
      <c r="G152" s="41">
        <f t="shared" si="64"/>
        <v>2023</v>
      </c>
      <c r="H152" s="41">
        <f>DAY(Table1[[#This Row],[Date]])</f>
        <v>4</v>
      </c>
      <c r="I152" s="41">
        <f>MONTH(Table1[[#This Row],[Date]])</f>
        <v>2</v>
      </c>
      <c r="J152" s="41" t="str">
        <f t="shared" si="52"/>
        <v>February</v>
      </c>
      <c r="K152" s="41">
        <f>DAY(Table1[[#This Row],[Date]])</f>
        <v>4</v>
      </c>
      <c r="L152" s="41" t="str">
        <f t="shared" si="53"/>
        <v>Saturday</v>
      </c>
      <c r="M152" s="107">
        <f>WEEKNUM(D152, 1)-WEEKNUM(DATE(Table1[[#This Row],[Year]],Table1[[#This Row],[Month]],1),1)+1</f>
        <v>1</v>
      </c>
      <c r="N152" s="41">
        <f t="shared" si="54"/>
        <v>5</v>
      </c>
      <c r="O152" s="41">
        <f>Table1[[#This Row],[ADR]]*Table1[[#This Row],[Occupancy %]]</f>
        <v>1936.4939999999999</v>
      </c>
      <c r="P152" s="86">
        <f t="shared" si="55"/>
        <v>1962</v>
      </c>
      <c r="Q152" s="86">
        <f t="shared" si="56"/>
        <v>1</v>
      </c>
      <c r="R152" s="113">
        <f>Table1[[#This Row],[Index MPI]]-Q151</f>
        <v>0</v>
      </c>
      <c r="S152" s="87">
        <f>Table1[[#This Row],[Index MPI]]-Q145</f>
        <v>0</v>
      </c>
      <c r="T152" s="41">
        <f>Table1[[#This Row],[ADR]]/(P158+P159)</f>
        <v>0.5</v>
      </c>
      <c r="U152" s="112">
        <f t="shared" si="57"/>
        <v>0</v>
      </c>
      <c r="V152" s="92">
        <f t="shared" si="63"/>
        <v>0</v>
      </c>
      <c r="W152" s="41">
        <f>O152/((O233+O304)/2)</f>
        <v>1.6824037409128705</v>
      </c>
      <c r="X152" s="110">
        <f t="shared" si="65"/>
        <v>0</v>
      </c>
      <c r="Y152" s="92">
        <f t="shared" si="62"/>
        <v>0.98699999999999999</v>
      </c>
      <c r="Z152" s="92">
        <f>(Table1[[#This Row],[avgdailyrent]]-F151)/F151</f>
        <v>0</v>
      </c>
      <c r="AA152" s="87">
        <f t="shared" si="49"/>
        <v>0</v>
      </c>
      <c r="AB152" s="92">
        <f t="shared" si="50"/>
        <v>0</v>
      </c>
      <c r="AC152" s="87">
        <f t="shared" si="58"/>
        <v>0</v>
      </c>
      <c r="AD152" s="92">
        <f t="shared" si="61"/>
        <v>0</v>
      </c>
      <c r="AE152" s="252">
        <f t="shared" si="59"/>
        <v>0</v>
      </c>
      <c r="AF152" s="87" t="e">
        <f ca="1">AVERAGEIFS(Y:Y,D:D,"&gt;="&amp;TODAY()-28,D:D,"&lt;="&amp;TODAY(),B:B,)</f>
        <v>#DIV/0!</v>
      </c>
      <c r="AG152" s="252">
        <f ca="1">AVERAGEIFS(Y:Y,D:D,"&gt;="&amp;TODAY()-28,D:D,"&lt;="&amp;TODAY())</f>
        <v>0.76482579000135331</v>
      </c>
      <c r="AH152" s="252">
        <f ca="1">AVERAGEIFS(O:O,D:D,"&gt;="&amp;TODAY()-28,D:D,"&lt;="&amp;TODAY())</f>
        <v>1407.541540796813</v>
      </c>
      <c r="AI152" s="91">
        <f t="shared" si="60"/>
        <v>0</v>
      </c>
    </row>
    <row r="153" spans="1:35" ht="13.8" x14ac:dyDescent="0.25">
      <c r="A153" s="321" t="s">
        <v>32</v>
      </c>
      <c r="B153" s="48" t="s">
        <v>14</v>
      </c>
      <c r="C153" s="48" t="s">
        <v>36</v>
      </c>
      <c r="D153" s="279">
        <v>44962</v>
      </c>
      <c r="E153" s="41">
        <v>0.98699999999999999</v>
      </c>
      <c r="F153" s="41">
        <v>1962</v>
      </c>
      <c r="G153" s="41">
        <f t="shared" si="64"/>
        <v>2023</v>
      </c>
      <c r="H153" s="41">
        <f>DAY(Table1[[#This Row],[Date]])</f>
        <v>5</v>
      </c>
      <c r="I153" s="41">
        <f>MONTH(Table1[[#This Row],[Date]])</f>
        <v>2</v>
      </c>
      <c r="J153" s="41" t="str">
        <f t="shared" si="52"/>
        <v>February</v>
      </c>
      <c r="K153" s="41">
        <f>DAY(Table1[[#This Row],[Date]])</f>
        <v>5</v>
      </c>
      <c r="L153" s="41" t="str">
        <f t="shared" si="53"/>
        <v>Sunday</v>
      </c>
      <c r="M153" s="107">
        <f>WEEKNUM(D153, 1)-WEEKNUM(DATE(Table1[[#This Row],[Year]],Table1[[#This Row],[Month]],1),1)+1</f>
        <v>2</v>
      </c>
      <c r="N153" s="41">
        <f t="shared" si="54"/>
        <v>6</v>
      </c>
      <c r="O153" s="41">
        <f>Table1[[#This Row],[ADR]]*Table1[[#This Row],[Occupancy %]]</f>
        <v>1936.4939999999999</v>
      </c>
      <c r="P153" s="86">
        <f t="shared" si="55"/>
        <v>1962</v>
      </c>
      <c r="Q153" s="86">
        <f t="shared" si="56"/>
        <v>1</v>
      </c>
      <c r="R153" s="113">
        <f>Table1[[#This Row],[Index MPI]]-Q152</f>
        <v>0</v>
      </c>
      <c r="S153" s="87">
        <f>Table1[[#This Row],[Index MPI]]-Q146</f>
        <v>0</v>
      </c>
      <c r="T153" s="41">
        <f>Table1[[#This Row],[ADR]]/(P159+P160)</f>
        <v>0.5</v>
      </c>
      <c r="U153" s="112">
        <f t="shared" si="57"/>
        <v>0</v>
      </c>
      <c r="V153" s="92">
        <f t="shared" si="63"/>
        <v>0</v>
      </c>
      <c r="W153" s="41">
        <f>O153/((O234+O305)/2)</f>
        <v>1.6824037409128705</v>
      </c>
      <c r="X153" s="110">
        <f t="shared" si="65"/>
        <v>0</v>
      </c>
      <c r="Y153" s="92">
        <f t="shared" si="62"/>
        <v>0.98699999999999999</v>
      </c>
      <c r="Z153" s="92">
        <f>(Table1[[#This Row],[avgdailyrent]]-F152)/F152</f>
        <v>0</v>
      </c>
      <c r="AA153" s="87">
        <f t="shared" si="49"/>
        <v>0</v>
      </c>
      <c r="AB153" s="92">
        <f t="shared" si="50"/>
        <v>0</v>
      </c>
      <c r="AC153" s="87">
        <f t="shared" si="58"/>
        <v>0</v>
      </c>
      <c r="AD153" s="92">
        <f t="shared" si="61"/>
        <v>0</v>
      </c>
      <c r="AE153" s="252">
        <f t="shared" si="59"/>
        <v>0</v>
      </c>
      <c r="AF153" s="87" t="e">
        <f ca="1">AVERAGEIFS(Y:Y,D:D,"&gt;="&amp;TODAY()-28,D:D,"&lt;="&amp;TODAY(),B:B,)</f>
        <v>#DIV/0!</v>
      </c>
      <c r="AG153" s="252">
        <f ca="1">AVERAGEIFS(Y:Y,D:D,"&gt;="&amp;TODAY()-28,D:D,"&lt;="&amp;TODAY())</f>
        <v>0.76482579000135331</v>
      </c>
      <c r="AH153" s="252">
        <f ca="1">AVERAGEIFS(O:O,D:D,"&gt;="&amp;TODAY()-28,D:D,"&lt;="&amp;TODAY())</f>
        <v>1407.541540796813</v>
      </c>
      <c r="AI153" s="91">
        <f t="shared" si="60"/>
        <v>0</v>
      </c>
    </row>
    <row r="154" spans="1:35" ht="13.8" x14ac:dyDescent="0.25">
      <c r="A154" s="321" t="s">
        <v>32</v>
      </c>
      <c r="B154" s="48" t="s">
        <v>14</v>
      </c>
      <c r="C154" s="48" t="s">
        <v>36</v>
      </c>
      <c r="D154" s="279">
        <v>44963</v>
      </c>
      <c r="E154" s="41">
        <v>0.98699999999999999</v>
      </c>
      <c r="F154" s="41">
        <v>1962</v>
      </c>
      <c r="G154" s="41">
        <f t="shared" si="64"/>
        <v>2023</v>
      </c>
      <c r="H154" s="41">
        <f>DAY(Table1[[#This Row],[Date]])</f>
        <v>6</v>
      </c>
      <c r="I154" s="41">
        <f>MONTH(Table1[[#This Row],[Date]])</f>
        <v>2</v>
      </c>
      <c r="J154" s="41" t="str">
        <f t="shared" si="52"/>
        <v>February</v>
      </c>
      <c r="K154" s="41">
        <f>DAY(Table1[[#This Row],[Date]])</f>
        <v>6</v>
      </c>
      <c r="L154" s="41" t="str">
        <f t="shared" si="53"/>
        <v>Monday</v>
      </c>
      <c r="M154" s="107">
        <f>WEEKNUM(D154, 1)-WEEKNUM(DATE(Table1[[#This Row],[Year]],Table1[[#This Row],[Month]],1),1)+1</f>
        <v>2</v>
      </c>
      <c r="N154" s="41">
        <f t="shared" si="54"/>
        <v>6</v>
      </c>
      <c r="O154" s="41">
        <f>Table1[[#This Row],[ADR]]*Table1[[#This Row],[Occupancy %]]</f>
        <v>1936.4939999999999</v>
      </c>
      <c r="P154" s="86">
        <f t="shared" si="55"/>
        <v>1962</v>
      </c>
      <c r="Q154" s="86">
        <f t="shared" si="56"/>
        <v>1</v>
      </c>
      <c r="R154" s="113">
        <f>Table1[[#This Row],[Index MPI]]-Q153</f>
        <v>0</v>
      </c>
      <c r="S154" s="87">
        <f>Table1[[#This Row],[Index MPI]]-Q147</f>
        <v>0</v>
      </c>
      <c r="T154" s="41">
        <f>Table1[[#This Row],[ADR]]/(P160+P161)</f>
        <v>0.5</v>
      </c>
      <c r="U154" s="112">
        <f t="shared" si="57"/>
        <v>0</v>
      </c>
      <c r="V154" s="92">
        <f t="shared" si="63"/>
        <v>0</v>
      </c>
      <c r="W154" s="41">
        <f>O154/((O235+O306)/2)</f>
        <v>1.6824037409128705</v>
      </c>
      <c r="X154" s="110">
        <f t="shared" si="65"/>
        <v>0</v>
      </c>
      <c r="Y154" s="92">
        <f t="shared" si="62"/>
        <v>0.98699999999999999</v>
      </c>
      <c r="Z154" s="92">
        <f>(Table1[[#This Row],[avgdailyrent]]-F153)/F153</f>
        <v>0</v>
      </c>
      <c r="AA154" s="87">
        <f t="shared" si="49"/>
        <v>0</v>
      </c>
      <c r="AB154" s="92">
        <f t="shared" si="50"/>
        <v>0</v>
      </c>
      <c r="AC154" s="87">
        <f t="shared" si="58"/>
        <v>0</v>
      </c>
      <c r="AD154" s="92">
        <f t="shared" si="61"/>
        <v>0</v>
      </c>
      <c r="AE154" s="252">
        <f t="shared" si="59"/>
        <v>0</v>
      </c>
      <c r="AF154" s="87" t="e">
        <f ca="1">AVERAGEIFS(Y:Y,D:D,"&gt;="&amp;TODAY()-28,D:D,"&lt;="&amp;TODAY(),B:B,)</f>
        <v>#DIV/0!</v>
      </c>
      <c r="AG154" s="252">
        <f ca="1">AVERAGEIFS(Y:Y,D:D,"&gt;="&amp;TODAY()-28,D:D,"&lt;="&amp;TODAY())</f>
        <v>0.76482579000135331</v>
      </c>
      <c r="AH154" s="252">
        <f ca="1">AVERAGEIFS(O:O,D:D,"&gt;="&amp;TODAY()-28,D:D,"&lt;="&amp;TODAY())</f>
        <v>1407.541540796813</v>
      </c>
      <c r="AI154" s="91">
        <f t="shared" si="60"/>
        <v>0</v>
      </c>
    </row>
    <row r="155" spans="1:35" ht="13.8" x14ac:dyDescent="0.25">
      <c r="A155" s="321" t="s">
        <v>32</v>
      </c>
      <c r="B155" s="48" t="s">
        <v>14</v>
      </c>
      <c r="C155" s="48" t="s">
        <v>36</v>
      </c>
      <c r="D155" s="279">
        <v>44964</v>
      </c>
      <c r="E155" s="41">
        <v>0.98699999999999999</v>
      </c>
      <c r="F155" s="41">
        <v>1962</v>
      </c>
      <c r="G155" s="41">
        <f t="shared" si="64"/>
        <v>2023</v>
      </c>
      <c r="H155" s="41">
        <f>DAY(Table1[[#This Row],[Date]])</f>
        <v>7</v>
      </c>
      <c r="I155" s="41">
        <f>MONTH(Table1[[#This Row],[Date]])</f>
        <v>2</v>
      </c>
      <c r="J155" s="41" t="str">
        <f t="shared" si="52"/>
        <v>February</v>
      </c>
      <c r="K155" s="41">
        <f>DAY(Table1[[#This Row],[Date]])</f>
        <v>7</v>
      </c>
      <c r="L155" s="41" t="str">
        <f t="shared" si="53"/>
        <v>Tuesday</v>
      </c>
      <c r="M155" s="107">
        <f>WEEKNUM(D155, 1)-WEEKNUM(DATE(Table1[[#This Row],[Year]],Table1[[#This Row],[Month]],1),1)+1</f>
        <v>2</v>
      </c>
      <c r="N155" s="41">
        <f t="shared" si="54"/>
        <v>6</v>
      </c>
      <c r="O155" s="41">
        <f>Table1[[#This Row],[ADR]]*Table1[[#This Row],[Occupancy %]]</f>
        <v>1936.4939999999999</v>
      </c>
      <c r="P155" s="86">
        <f t="shared" si="55"/>
        <v>1962</v>
      </c>
      <c r="Q155" s="86">
        <f t="shared" si="56"/>
        <v>1</v>
      </c>
      <c r="R155" s="113">
        <f>Table1[[#This Row],[Index MPI]]-Q154</f>
        <v>0</v>
      </c>
      <c r="S155" s="87">
        <f>Table1[[#This Row],[Index MPI]]-Q148</f>
        <v>0</v>
      </c>
      <c r="T155" s="41">
        <f>Table1[[#This Row],[ADR]]/(P161+P162)</f>
        <v>0.5</v>
      </c>
      <c r="U155" s="112">
        <f t="shared" si="57"/>
        <v>0</v>
      </c>
      <c r="V155" s="92">
        <f t="shared" si="63"/>
        <v>0</v>
      </c>
      <c r="W155" s="41">
        <f>O155/((O236+O307)/2)</f>
        <v>1.6824037409128705</v>
      </c>
      <c r="X155" s="110">
        <f t="shared" si="65"/>
        <v>0</v>
      </c>
      <c r="Y155" s="92">
        <f t="shared" si="62"/>
        <v>0.98699999999999999</v>
      </c>
      <c r="Z155" s="92">
        <f>(Table1[[#This Row],[avgdailyrent]]-F154)/F154</f>
        <v>0</v>
      </c>
      <c r="AA155" s="87">
        <f t="shared" si="49"/>
        <v>0</v>
      </c>
      <c r="AB155" s="92">
        <f t="shared" si="50"/>
        <v>0</v>
      </c>
      <c r="AC155" s="87">
        <f t="shared" si="58"/>
        <v>0</v>
      </c>
      <c r="AD155" s="92">
        <f t="shared" si="61"/>
        <v>0</v>
      </c>
      <c r="AE155" s="252">
        <f t="shared" si="59"/>
        <v>0</v>
      </c>
      <c r="AF155" s="87" t="e">
        <f ca="1">AVERAGEIFS(Y:Y,D:D,"&gt;="&amp;TODAY()-28,D:D,"&lt;="&amp;TODAY(),B:B,)</f>
        <v>#DIV/0!</v>
      </c>
      <c r="AG155" s="252">
        <f ca="1">AVERAGEIFS(Y:Y,D:D,"&gt;="&amp;TODAY()-28,D:D,"&lt;="&amp;TODAY())</f>
        <v>0.76482579000135331</v>
      </c>
      <c r="AH155" s="252">
        <f ca="1">AVERAGEIFS(O:O,D:D,"&gt;="&amp;TODAY()-28,D:D,"&lt;="&amp;TODAY())</f>
        <v>1407.541540796813</v>
      </c>
      <c r="AI155" s="91">
        <f t="shared" si="60"/>
        <v>0</v>
      </c>
    </row>
    <row r="156" spans="1:35" ht="13.8" x14ac:dyDescent="0.25">
      <c r="A156" s="321" t="s">
        <v>32</v>
      </c>
      <c r="B156" s="48" t="s">
        <v>14</v>
      </c>
      <c r="C156" s="48" t="s">
        <v>36</v>
      </c>
      <c r="D156" s="279">
        <v>44965</v>
      </c>
      <c r="E156" s="41">
        <v>0.98699999999999999</v>
      </c>
      <c r="F156" s="41">
        <v>1962</v>
      </c>
      <c r="G156" s="41">
        <f t="shared" si="64"/>
        <v>2023</v>
      </c>
      <c r="H156" s="41">
        <f>DAY(Table1[[#This Row],[Date]])</f>
        <v>8</v>
      </c>
      <c r="I156" s="41">
        <f>MONTH(Table1[[#This Row],[Date]])</f>
        <v>2</v>
      </c>
      <c r="J156" s="41" t="str">
        <f t="shared" si="52"/>
        <v>February</v>
      </c>
      <c r="K156" s="41">
        <f>DAY(Table1[[#This Row],[Date]])</f>
        <v>8</v>
      </c>
      <c r="L156" s="41" t="str">
        <f t="shared" si="53"/>
        <v>Wednesday</v>
      </c>
      <c r="M156" s="107">
        <f>WEEKNUM(D156, 1)-WEEKNUM(DATE(Table1[[#This Row],[Year]],Table1[[#This Row],[Month]],1),1)+1</f>
        <v>2</v>
      </c>
      <c r="N156" s="41">
        <f t="shared" si="54"/>
        <v>6</v>
      </c>
      <c r="O156" s="41">
        <f>Table1[[#This Row],[ADR]]*Table1[[#This Row],[Occupancy %]]</f>
        <v>1936.4939999999999</v>
      </c>
      <c r="P156" s="86">
        <f t="shared" si="55"/>
        <v>1962</v>
      </c>
      <c r="Q156" s="86">
        <f t="shared" si="56"/>
        <v>1</v>
      </c>
      <c r="R156" s="113">
        <f>Table1[[#This Row],[Index MPI]]-Q155</f>
        <v>0</v>
      </c>
      <c r="S156" s="87">
        <f>Table1[[#This Row],[Index MPI]]-Q149</f>
        <v>0</v>
      </c>
      <c r="T156" s="41">
        <f>Table1[[#This Row],[ADR]]/(P162+P163)</f>
        <v>0.5</v>
      </c>
      <c r="U156" s="112">
        <f t="shared" si="57"/>
        <v>0</v>
      </c>
      <c r="V156" s="92">
        <f t="shared" si="63"/>
        <v>0</v>
      </c>
      <c r="W156" s="41">
        <f>O156/((O237+O308)/2)</f>
        <v>1.6546433678402357</v>
      </c>
      <c r="X156" s="110">
        <f t="shared" si="65"/>
        <v>-2.7760373072634792E-2</v>
      </c>
      <c r="Y156" s="92">
        <f t="shared" si="62"/>
        <v>0.98699999999999999</v>
      </c>
      <c r="Z156" s="92">
        <f>(Table1[[#This Row],[avgdailyrent]]-F155)/F155</f>
        <v>0</v>
      </c>
      <c r="AA156" s="87">
        <f t="shared" si="49"/>
        <v>0</v>
      </c>
      <c r="AB156" s="92">
        <f t="shared" si="50"/>
        <v>0</v>
      </c>
      <c r="AC156" s="87">
        <f t="shared" si="58"/>
        <v>0</v>
      </c>
      <c r="AD156" s="92">
        <f t="shared" si="61"/>
        <v>0</v>
      </c>
      <c r="AE156" s="252">
        <f t="shared" si="59"/>
        <v>0</v>
      </c>
      <c r="AF156" s="87" t="e">
        <f ca="1">AVERAGEIFS(Y:Y,D:D,"&gt;="&amp;TODAY()-28,D:D,"&lt;="&amp;TODAY(),B:B,)</f>
        <v>#DIV/0!</v>
      </c>
      <c r="AG156" s="252">
        <f ca="1">AVERAGEIFS(Y:Y,D:D,"&gt;="&amp;TODAY()-28,D:D,"&lt;="&amp;TODAY())</f>
        <v>0.76482579000135331</v>
      </c>
      <c r="AH156" s="252">
        <f ca="1">AVERAGEIFS(O:O,D:D,"&gt;="&amp;TODAY()-28,D:D,"&lt;="&amp;TODAY())</f>
        <v>1407.541540796813</v>
      </c>
      <c r="AI156" s="91">
        <f t="shared" si="60"/>
        <v>0</v>
      </c>
    </row>
    <row r="157" spans="1:35" ht="13.8" x14ac:dyDescent="0.25">
      <c r="A157" s="321" t="s">
        <v>32</v>
      </c>
      <c r="B157" s="48" t="s">
        <v>14</v>
      </c>
      <c r="C157" s="48" t="s">
        <v>36</v>
      </c>
      <c r="D157" s="279">
        <v>44966</v>
      </c>
      <c r="E157" s="41">
        <v>0.98699999999999999</v>
      </c>
      <c r="F157" s="41">
        <v>1962</v>
      </c>
      <c r="G157" s="41">
        <f t="shared" si="64"/>
        <v>2023</v>
      </c>
      <c r="H157" s="41">
        <f>DAY(Table1[[#This Row],[Date]])</f>
        <v>9</v>
      </c>
      <c r="I157" s="41">
        <f>MONTH(Table1[[#This Row],[Date]])</f>
        <v>2</v>
      </c>
      <c r="J157" s="41" t="str">
        <f t="shared" si="52"/>
        <v>February</v>
      </c>
      <c r="K157" s="41">
        <f>DAY(Table1[[#This Row],[Date]])</f>
        <v>9</v>
      </c>
      <c r="L157" s="41" t="str">
        <f t="shared" si="53"/>
        <v>Thursday</v>
      </c>
      <c r="M157" s="107">
        <f>WEEKNUM(D157, 1)-WEEKNUM(DATE(Table1[[#This Row],[Year]],Table1[[#This Row],[Month]],1),1)+1</f>
        <v>2</v>
      </c>
      <c r="N157" s="41">
        <f t="shared" si="54"/>
        <v>6</v>
      </c>
      <c r="O157" s="41">
        <f>Table1[[#This Row],[ADR]]*Table1[[#This Row],[Occupancy %]]</f>
        <v>1936.4939999999999</v>
      </c>
      <c r="P157" s="86">
        <f t="shared" si="55"/>
        <v>1962</v>
      </c>
      <c r="Q157" s="86">
        <f t="shared" si="56"/>
        <v>1</v>
      </c>
      <c r="R157" s="113">
        <f>Table1[[#This Row],[Index MPI]]-Q156</f>
        <v>0</v>
      </c>
      <c r="S157" s="87">
        <f>Table1[[#This Row],[Index MPI]]-Q150</f>
        <v>0</v>
      </c>
      <c r="T157" s="41">
        <f>Table1[[#This Row],[ADR]]/(P163+P164)</f>
        <v>0.5</v>
      </c>
      <c r="U157" s="112">
        <f t="shared" si="57"/>
        <v>0</v>
      </c>
      <c r="V157" s="92">
        <f t="shared" si="63"/>
        <v>0</v>
      </c>
      <c r="W157" s="41">
        <f>O157/((O238+O309)/2)</f>
        <v>1.6546433678402357</v>
      </c>
      <c r="X157" s="110">
        <f t="shared" si="65"/>
        <v>-2.7760373072634792E-2</v>
      </c>
      <c r="Y157" s="92">
        <f t="shared" si="62"/>
        <v>0.98699999999999999</v>
      </c>
      <c r="Z157" s="92">
        <f>(Table1[[#This Row],[avgdailyrent]]-F156)/F156</f>
        <v>0</v>
      </c>
      <c r="AA157" s="87">
        <f t="shared" ref="AA157:AA220" si="66">(Y157-Y154)/Y154</f>
        <v>0</v>
      </c>
      <c r="AB157" s="92">
        <f t="shared" ref="AB157:AB220" si="67">O157-O154</f>
        <v>0</v>
      </c>
      <c r="AC157" s="87">
        <f t="shared" si="58"/>
        <v>0</v>
      </c>
      <c r="AD157" s="92">
        <f t="shared" si="61"/>
        <v>0</v>
      </c>
      <c r="AE157" s="252">
        <f t="shared" si="59"/>
        <v>0</v>
      </c>
      <c r="AF157" s="87" t="e">
        <f ca="1">AVERAGEIFS(Y:Y,D:D,"&gt;="&amp;TODAY()-28,D:D,"&lt;="&amp;TODAY(),B:B,)</f>
        <v>#DIV/0!</v>
      </c>
      <c r="AG157" s="252">
        <f ca="1">AVERAGEIFS(Y:Y,D:D,"&gt;="&amp;TODAY()-28,D:D,"&lt;="&amp;TODAY())</f>
        <v>0.76482579000135331</v>
      </c>
      <c r="AH157" s="252">
        <f ca="1">AVERAGEIFS(O:O,D:D,"&gt;="&amp;TODAY()-28,D:D,"&lt;="&amp;TODAY())</f>
        <v>1407.541540796813</v>
      </c>
      <c r="AI157" s="91">
        <f t="shared" si="60"/>
        <v>0</v>
      </c>
    </row>
    <row r="158" spans="1:35" ht="13.8" x14ac:dyDescent="0.25">
      <c r="A158" s="321" t="s">
        <v>32</v>
      </c>
      <c r="B158" s="48" t="s">
        <v>14</v>
      </c>
      <c r="C158" s="48" t="s">
        <v>36</v>
      </c>
      <c r="D158" s="279">
        <v>44967</v>
      </c>
      <c r="E158" s="41">
        <v>0.98699999999999999</v>
      </c>
      <c r="F158" s="41">
        <v>1962</v>
      </c>
      <c r="G158" s="41">
        <f t="shared" si="64"/>
        <v>2023</v>
      </c>
      <c r="H158" s="41">
        <f>DAY(Table1[[#This Row],[Date]])</f>
        <v>10</v>
      </c>
      <c r="I158" s="41">
        <f>MONTH(Table1[[#This Row],[Date]])</f>
        <v>2</v>
      </c>
      <c r="J158" s="41" t="str">
        <f t="shared" si="52"/>
        <v>February</v>
      </c>
      <c r="K158" s="41">
        <f>DAY(Table1[[#This Row],[Date]])</f>
        <v>10</v>
      </c>
      <c r="L158" s="41" t="str">
        <f t="shared" si="53"/>
        <v>Friday</v>
      </c>
      <c r="M158" s="107">
        <f>WEEKNUM(D158, 1)-WEEKNUM(DATE(Table1[[#This Row],[Year]],Table1[[#This Row],[Month]],1),1)+1</f>
        <v>2</v>
      </c>
      <c r="N158" s="41">
        <f t="shared" si="54"/>
        <v>6</v>
      </c>
      <c r="O158" s="41">
        <f>Table1[[#This Row],[ADR]]*Table1[[#This Row],[Occupancy %]]</f>
        <v>1936.4939999999999</v>
      </c>
      <c r="P158" s="86">
        <f t="shared" si="55"/>
        <v>1962</v>
      </c>
      <c r="Q158" s="86">
        <f t="shared" si="56"/>
        <v>1</v>
      </c>
      <c r="R158" s="113">
        <f>Table1[[#This Row],[Index MPI]]-Q157</f>
        <v>0</v>
      </c>
      <c r="S158" s="87">
        <f>Table1[[#This Row],[Index MPI]]-Q151</f>
        <v>0</v>
      </c>
      <c r="T158" s="41">
        <f>Table1[[#This Row],[ADR]]/(P164+P165)</f>
        <v>0.5</v>
      </c>
      <c r="U158" s="112">
        <f t="shared" si="57"/>
        <v>0</v>
      </c>
      <c r="V158" s="92">
        <f t="shared" si="63"/>
        <v>0</v>
      </c>
      <c r="W158" s="41">
        <f>O158/((O239+O310)/2)</f>
        <v>1.6546433678402357</v>
      </c>
      <c r="X158" s="110">
        <f t="shared" si="65"/>
        <v>-2.7760373072634792E-2</v>
      </c>
      <c r="Y158" s="92">
        <f t="shared" si="62"/>
        <v>0.98699999999999999</v>
      </c>
      <c r="Z158" s="92">
        <f>(Table1[[#This Row],[avgdailyrent]]-F157)/F157</f>
        <v>0</v>
      </c>
      <c r="AA158" s="87">
        <f t="shared" si="66"/>
        <v>0</v>
      </c>
      <c r="AB158" s="92">
        <f t="shared" si="67"/>
        <v>0</v>
      </c>
      <c r="AC158" s="87">
        <f t="shared" si="58"/>
        <v>0</v>
      </c>
      <c r="AD158" s="92">
        <f t="shared" si="61"/>
        <v>0</v>
      </c>
      <c r="AE158" s="252">
        <f t="shared" si="59"/>
        <v>0</v>
      </c>
      <c r="AF158" s="87" t="e">
        <f ca="1">AVERAGEIFS(Y:Y,D:D,"&gt;="&amp;TODAY()-28,D:D,"&lt;="&amp;TODAY(),B:B,)</f>
        <v>#DIV/0!</v>
      </c>
      <c r="AG158" s="252">
        <f ca="1">AVERAGEIFS(Y:Y,D:D,"&gt;="&amp;TODAY()-28,D:D,"&lt;="&amp;TODAY())</f>
        <v>0.76482579000135331</v>
      </c>
      <c r="AH158" s="252">
        <f ca="1">AVERAGEIFS(O:O,D:D,"&gt;="&amp;TODAY()-28,D:D,"&lt;="&amp;TODAY())</f>
        <v>1407.541540796813</v>
      </c>
      <c r="AI158" s="91">
        <f t="shared" si="60"/>
        <v>0</v>
      </c>
    </row>
    <row r="159" spans="1:35" ht="13.8" x14ac:dyDescent="0.25">
      <c r="A159" s="321" t="s">
        <v>32</v>
      </c>
      <c r="B159" s="48" t="s">
        <v>14</v>
      </c>
      <c r="C159" s="48" t="s">
        <v>36</v>
      </c>
      <c r="D159" s="279">
        <v>44968</v>
      </c>
      <c r="E159" s="41">
        <v>0.98699999999999999</v>
      </c>
      <c r="F159" s="41">
        <v>1962</v>
      </c>
      <c r="G159" s="41">
        <f t="shared" si="64"/>
        <v>2023</v>
      </c>
      <c r="H159" s="41">
        <f>DAY(Table1[[#This Row],[Date]])</f>
        <v>11</v>
      </c>
      <c r="I159" s="41">
        <f>MONTH(Table1[[#This Row],[Date]])</f>
        <v>2</v>
      </c>
      <c r="J159" s="41" t="str">
        <f t="shared" si="52"/>
        <v>February</v>
      </c>
      <c r="K159" s="41">
        <f>DAY(Table1[[#This Row],[Date]])</f>
        <v>11</v>
      </c>
      <c r="L159" s="41" t="str">
        <f t="shared" si="53"/>
        <v>Saturday</v>
      </c>
      <c r="M159" s="107">
        <f>WEEKNUM(D159, 1)-WEEKNUM(DATE(Table1[[#This Row],[Year]],Table1[[#This Row],[Month]],1),1)+1</f>
        <v>2</v>
      </c>
      <c r="N159" s="41">
        <f t="shared" si="54"/>
        <v>6</v>
      </c>
      <c r="O159" s="41">
        <f>Table1[[#This Row],[ADR]]*Table1[[#This Row],[Occupancy %]]</f>
        <v>1936.4939999999999</v>
      </c>
      <c r="P159" s="86">
        <f t="shared" si="55"/>
        <v>1962</v>
      </c>
      <c r="Q159" s="86">
        <f t="shared" si="56"/>
        <v>1</v>
      </c>
      <c r="R159" s="113">
        <f>Table1[[#This Row],[Index MPI]]-Q158</f>
        <v>0</v>
      </c>
      <c r="S159" s="87">
        <f>Table1[[#This Row],[Index MPI]]-Q152</f>
        <v>0</v>
      </c>
      <c r="T159" s="41">
        <f>Table1[[#This Row],[ADR]]/(P165+P166)</f>
        <v>0.5</v>
      </c>
      <c r="U159" s="112">
        <f t="shared" si="57"/>
        <v>0</v>
      </c>
      <c r="V159" s="92">
        <f t="shared" si="63"/>
        <v>0</v>
      </c>
      <c r="W159" s="41">
        <f>O159/((O240+O311)/2)</f>
        <v>1.6546433678402357</v>
      </c>
      <c r="X159" s="110">
        <f t="shared" si="65"/>
        <v>0</v>
      </c>
      <c r="Y159" s="92">
        <f t="shared" si="62"/>
        <v>0.98699999999999999</v>
      </c>
      <c r="Z159" s="92">
        <f>(Table1[[#This Row],[avgdailyrent]]-F158)/F158</f>
        <v>0</v>
      </c>
      <c r="AA159" s="87">
        <f t="shared" si="66"/>
        <v>0</v>
      </c>
      <c r="AB159" s="92">
        <f t="shared" si="67"/>
        <v>0</v>
      </c>
      <c r="AC159" s="87">
        <f t="shared" si="58"/>
        <v>0</v>
      </c>
      <c r="AD159" s="92">
        <f t="shared" si="61"/>
        <v>0</v>
      </c>
      <c r="AE159" s="252">
        <f t="shared" si="59"/>
        <v>0</v>
      </c>
      <c r="AF159" s="87" t="e">
        <f ca="1">AVERAGEIFS(Y:Y,D:D,"&gt;="&amp;TODAY()-28,D:D,"&lt;="&amp;TODAY(),B:B,)</f>
        <v>#DIV/0!</v>
      </c>
      <c r="AG159" s="252">
        <f ca="1">AVERAGEIFS(Y:Y,D:D,"&gt;="&amp;TODAY()-28,D:D,"&lt;="&amp;TODAY())</f>
        <v>0.76482579000135331</v>
      </c>
      <c r="AH159" s="252">
        <f ca="1">AVERAGEIFS(O:O,D:D,"&gt;="&amp;TODAY()-28,D:D,"&lt;="&amp;TODAY())</f>
        <v>1407.541540796813</v>
      </c>
      <c r="AI159" s="91">
        <f t="shared" si="60"/>
        <v>0</v>
      </c>
    </row>
    <row r="160" spans="1:35" ht="13.8" x14ac:dyDescent="0.25">
      <c r="A160" s="321" t="s">
        <v>32</v>
      </c>
      <c r="B160" s="48" t="s">
        <v>14</v>
      </c>
      <c r="C160" s="48" t="s">
        <v>36</v>
      </c>
      <c r="D160" s="279">
        <v>44969</v>
      </c>
      <c r="E160" s="41">
        <v>0.98699999999999999</v>
      </c>
      <c r="F160" s="41">
        <v>1962</v>
      </c>
      <c r="G160" s="41">
        <f t="shared" si="64"/>
        <v>2023</v>
      </c>
      <c r="H160" s="41">
        <f>DAY(Table1[[#This Row],[Date]])</f>
        <v>12</v>
      </c>
      <c r="I160" s="41">
        <f>MONTH(Table1[[#This Row],[Date]])</f>
        <v>2</v>
      </c>
      <c r="J160" s="41" t="str">
        <f t="shared" si="52"/>
        <v>February</v>
      </c>
      <c r="K160" s="41">
        <f>DAY(Table1[[#This Row],[Date]])</f>
        <v>12</v>
      </c>
      <c r="L160" s="41" t="str">
        <f t="shared" si="53"/>
        <v>Sunday</v>
      </c>
      <c r="M160" s="107">
        <f>WEEKNUM(D160, 1)-WEEKNUM(DATE(Table1[[#This Row],[Year]],Table1[[#This Row],[Month]],1),1)+1</f>
        <v>3</v>
      </c>
      <c r="N160" s="41">
        <f t="shared" si="54"/>
        <v>7</v>
      </c>
      <c r="O160" s="41">
        <f>Table1[[#This Row],[ADR]]*Table1[[#This Row],[Occupancy %]]</f>
        <v>1936.4939999999999</v>
      </c>
      <c r="P160" s="86">
        <f t="shared" si="55"/>
        <v>1962</v>
      </c>
      <c r="Q160" s="86">
        <f t="shared" si="56"/>
        <v>1</v>
      </c>
      <c r="R160" s="113">
        <f>Table1[[#This Row],[Index MPI]]-Q159</f>
        <v>0</v>
      </c>
      <c r="S160" s="87">
        <f>Table1[[#This Row],[Index MPI]]-Q153</f>
        <v>0</v>
      </c>
      <c r="T160" s="41">
        <f>Table1[[#This Row],[ADR]]/(P166+P167)</f>
        <v>0.5</v>
      </c>
      <c r="U160" s="112">
        <f t="shared" si="57"/>
        <v>0</v>
      </c>
      <c r="V160" s="92">
        <f t="shared" si="63"/>
        <v>0</v>
      </c>
      <c r="W160" s="41">
        <f>O160/((O241+O312)/2)</f>
        <v>1.6546433678402357</v>
      </c>
      <c r="X160" s="110">
        <f t="shared" si="65"/>
        <v>0</v>
      </c>
      <c r="Y160" s="92">
        <f t="shared" si="62"/>
        <v>0.98699999999999999</v>
      </c>
      <c r="Z160" s="92">
        <f>(Table1[[#This Row],[avgdailyrent]]-F159)/F159</f>
        <v>0</v>
      </c>
      <c r="AA160" s="87">
        <f t="shared" si="66"/>
        <v>0</v>
      </c>
      <c r="AB160" s="92">
        <f t="shared" si="67"/>
        <v>0</v>
      </c>
      <c r="AC160" s="87">
        <f t="shared" si="58"/>
        <v>0</v>
      </c>
      <c r="AD160" s="92">
        <f t="shared" si="61"/>
        <v>0</v>
      </c>
      <c r="AE160" s="252">
        <f t="shared" si="59"/>
        <v>0</v>
      </c>
      <c r="AF160" s="87" t="e">
        <f ca="1">AVERAGEIFS(Y:Y,D:D,"&gt;="&amp;TODAY()-28,D:D,"&lt;="&amp;TODAY(),B:B,)</f>
        <v>#DIV/0!</v>
      </c>
      <c r="AG160" s="252">
        <f ca="1">AVERAGEIFS(Y:Y,D:D,"&gt;="&amp;TODAY()-28,D:D,"&lt;="&amp;TODAY())</f>
        <v>0.76482579000135331</v>
      </c>
      <c r="AH160" s="252">
        <f ca="1">AVERAGEIFS(O:O,D:D,"&gt;="&amp;TODAY()-28,D:D,"&lt;="&amp;TODAY())</f>
        <v>1407.541540796813</v>
      </c>
      <c r="AI160" s="91">
        <f t="shared" si="60"/>
        <v>0</v>
      </c>
    </row>
    <row r="161" spans="1:35" ht="13.8" x14ac:dyDescent="0.25">
      <c r="A161" s="122" t="s">
        <v>32</v>
      </c>
      <c r="B161" s="124" t="s">
        <v>14</v>
      </c>
      <c r="C161" s="124" t="s">
        <v>36</v>
      </c>
      <c r="D161" s="279">
        <v>44970</v>
      </c>
      <c r="E161" s="41">
        <v>0.98699999999999999</v>
      </c>
      <c r="F161" s="41">
        <v>1962</v>
      </c>
      <c r="G161" s="41">
        <f t="shared" si="64"/>
        <v>2023</v>
      </c>
      <c r="H161" s="41">
        <f>DAY(Table1[[#This Row],[Date]])</f>
        <v>13</v>
      </c>
      <c r="I161" s="41">
        <f>MONTH(Table1[[#This Row],[Date]])</f>
        <v>2</v>
      </c>
      <c r="J161" s="41" t="str">
        <f t="shared" si="52"/>
        <v>February</v>
      </c>
      <c r="K161" s="41">
        <f>DAY(Table1[[#This Row],[Date]])</f>
        <v>13</v>
      </c>
      <c r="L161" s="41" t="str">
        <f t="shared" si="53"/>
        <v>Monday</v>
      </c>
      <c r="M161" s="107">
        <f>WEEKNUM(D161, 1)-WEEKNUM(DATE(Table1[[#This Row],[Year]],Table1[[#This Row],[Month]],1),1)+1</f>
        <v>3</v>
      </c>
      <c r="N161" s="41">
        <f t="shared" si="54"/>
        <v>7</v>
      </c>
      <c r="O161" s="41">
        <f>Table1[[#This Row],[ADR]]*Table1[[#This Row],[Occupancy %]]</f>
        <v>1936.4939999999999</v>
      </c>
      <c r="P161" s="86">
        <f t="shared" si="55"/>
        <v>1962</v>
      </c>
      <c r="Q161" s="86">
        <f t="shared" si="56"/>
        <v>1</v>
      </c>
      <c r="R161" s="113">
        <f>Table1[[#This Row],[Index MPI]]-Q160</f>
        <v>0</v>
      </c>
      <c r="S161" s="87">
        <f>Table1[[#This Row],[Index MPI]]-Q154</f>
        <v>0</v>
      </c>
      <c r="T161" s="41">
        <f>Table1[[#This Row],[ADR]]/(P167+P168)</f>
        <v>0.5</v>
      </c>
      <c r="U161" s="112">
        <f t="shared" si="57"/>
        <v>0</v>
      </c>
      <c r="V161" s="92">
        <f t="shared" si="63"/>
        <v>0</v>
      </c>
      <c r="W161" s="41">
        <f>O161/((O242+O313)/2)</f>
        <v>1.6546433678402357</v>
      </c>
      <c r="X161" s="110">
        <f t="shared" si="65"/>
        <v>0</v>
      </c>
      <c r="Y161" s="92">
        <f t="shared" si="62"/>
        <v>0.98699999999999999</v>
      </c>
      <c r="Z161" s="92">
        <f>(Table1[[#This Row],[avgdailyrent]]-F160)/F160</f>
        <v>0</v>
      </c>
      <c r="AA161" s="87">
        <f t="shared" si="66"/>
        <v>0</v>
      </c>
      <c r="AB161" s="92">
        <f t="shared" si="67"/>
        <v>0</v>
      </c>
      <c r="AC161" s="87">
        <f t="shared" si="58"/>
        <v>0</v>
      </c>
      <c r="AD161" s="92">
        <f t="shared" si="61"/>
        <v>0</v>
      </c>
      <c r="AE161" s="252">
        <f t="shared" si="59"/>
        <v>0</v>
      </c>
      <c r="AF161" s="87" t="e">
        <f ca="1">AVERAGEIFS(Y:Y,D:D,"&gt;="&amp;TODAY()-28,D:D,"&lt;="&amp;TODAY(),B:B,)</f>
        <v>#DIV/0!</v>
      </c>
      <c r="AG161" s="252">
        <f ca="1">AVERAGEIFS(Y:Y,D:D,"&gt;="&amp;TODAY()-28,D:D,"&lt;="&amp;TODAY())</f>
        <v>0.76482579000135331</v>
      </c>
      <c r="AH161" s="252">
        <f ca="1">AVERAGEIFS(O:O,D:D,"&gt;="&amp;TODAY()-28,D:D,"&lt;="&amp;TODAY())</f>
        <v>1407.541540796813</v>
      </c>
      <c r="AI161" s="91">
        <f t="shared" si="60"/>
        <v>0</v>
      </c>
    </row>
    <row r="162" spans="1:35" ht="13.8" x14ac:dyDescent="0.25">
      <c r="A162" s="122" t="s">
        <v>32</v>
      </c>
      <c r="B162" s="124" t="s">
        <v>14</v>
      </c>
      <c r="C162" s="124" t="s">
        <v>36</v>
      </c>
      <c r="D162" s="279">
        <v>44971</v>
      </c>
      <c r="E162" s="41">
        <v>0.98699999999999999</v>
      </c>
      <c r="F162" s="41">
        <v>1962</v>
      </c>
      <c r="G162" s="41">
        <f t="shared" si="64"/>
        <v>2023</v>
      </c>
      <c r="H162" s="41">
        <f>DAY(Table1[[#This Row],[Date]])</f>
        <v>14</v>
      </c>
      <c r="I162" s="41">
        <f>MONTH(Table1[[#This Row],[Date]])</f>
        <v>2</v>
      </c>
      <c r="J162" s="41" t="str">
        <f t="shared" si="52"/>
        <v>February</v>
      </c>
      <c r="K162" s="41">
        <f>DAY(Table1[[#This Row],[Date]])</f>
        <v>14</v>
      </c>
      <c r="L162" s="41" t="str">
        <f t="shared" si="53"/>
        <v>Tuesday</v>
      </c>
      <c r="M162" s="107">
        <f>WEEKNUM(D162, 1)-WEEKNUM(DATE(Table1[[#This Row],[Year]],Table1[[#This Row],[Month]],1),1)+1</f>
        <v>3</v>
      </c>
      <c r="N162" s="41">
        <f t="shared" si="54"/>
        <v>7</v>
      </c>
      <c r="O162" s="41">
        <f>Table1[[#This Row],[ADR]]*Table1[[#This Row],[Occupancy %]]</f>
        <v>1936.4939999999999</v>
      </c>
      <c r="P162" s="86">
        <f t="shared" si="55"/>
        <v>1962</v>
      </c>
      <c r="Q162" s="86">
        <f t="shared" si="56"/>
        <v>1</v>
      </c>
      <c r="R162" s="113">
        <f>Table1[[#This Row],[Index MPI]]-Q161</f>
        <v>0</v>
      </c>
      <c r="S162" s="87">
        <f>Table1[[#This Row],[Index MPI]]-Q155</f>
        <v>0</v>
      </c>
      <c r="T162" s="41">
        <f>Table1[[#This Row],[ADR]]/(P168+P169)</f>
        <v>0.5</v>
      </c>
      <c r="U162" s="112">
        <f t="shared" si="57"/>
        <v>0</v>
      </c>
      <c r="V162" s="92">
        <f t="shared" si="63"/>
        <v>0</v>
      </c>
      <c r="W162" s="41">
        <f>O162/((O243+O314)/2)</f>
        <v>1.6546433678402357</v>
      </c>
      <c r="X162" s="110">
        <f t="shared" si="65"/>
        <v>0</v>
      </c>
      <c r="Y162" s="92">
        <f t="shared" si="62"/>
        <v>0.98699999999999999</v>
      </c>
      <c r="Z162" s="92">
        <f>(Table1[[#This Row],[avgdailyrent]]-F161)/F161</f>
        <v>0</v>
      </c>
      <c r="AA162" s="87">
        <f t="shared" si="66"/>
        <v>0</v>
      </c>
      <c r="AB162" s="92">
        <f t="shared" si="67"/>
        <v>0</v>
      </c>
      <c r="AC162" s="87">
        <f t="shared" si="58"/>
        <v>0</v>
      </c>
      <c r="AD162" s="92">
        <f t="shared" si="61"/>
        <v>0</v>
      </c>
      <c r="AE162" s="252">
        <f t="shared" si="59"/>
        <v>0</v>
      </c>
      <c r="AF162" s="87" t="e">
        <f ca="1">AVERAGEIFS(Y:Y,D:D,"&gt;="&amp;TODAY()-28,D:D,"&lt;="&amp;TODAY(),B:B,)</f>
        <v>#DIV/0!</v>
      </c>
      <c r="AG162" s="252">
        <f ca="1">AVERAGEIFS(Y:Y,D:D,"&gt;="&amp;TODAY()-28,D:D,"&lt;="&amp;TODAY())</f>
        <v>0.76482579000135331</v>
      </c>
      <c r="AH162" s="252">
        <f ca="1">AVERAGEIFS(O:O,D:D,"&gt;="&amp;TODAY()-28,D:D,"&lt;="&amp;TODAY())</f>
        <v>1407.541540796813</v>
      </c>
      <c r="AI162" s="91">
        <f t="shared" si="60"/>
        <v>0</v>
      </c>
    </row>
    <row r="163" spans="1:35" ht="13.8" x14ac:dyDescent="0.25">
      <c r="A163" s="122" t="s">
        <v>32</v>
      </c>
      <c r="B163" s="124" t="s">
        <v>14</v>
      </c>
      <c r="C163" s="124" t="s">
        <v>36</v>
      </c>
      <c r="D163" s="279">
        <v>44972</v>
      </c>
      <c r="E163" s="41">
        <v>0.98699999999999999</v>
      </c>
      <c r="F163" s="41">
        <v>1962</v>
      </c>
      <c r="G163" s="41">
        <f t="shared" si="64"/>
        <v>2023</v>
      </c>
      <c r="H163" s="41">
        <f>DAY(Table1[[#This Row],[Date]])</f>
        <v>15</v>
      </c>
      <c r="I163" s="41">
        <f>MONTH(Table1[[#This Row],[Date]])</f>
        <v>2</v>
      </c>
      <c r="J163" s="41" t="str">
        <f t="shared" si="52"/>
        <v>February</v>
      </c>
      <c r="K163" s="41">
        <f>DAY(Table1[[#This Row],[Date]])</f>
        <v>15</v>
      </c>
      <c r="L163" s="41" t="str">
        <f t="shared" si="53"/>
        <v>Wednesday</v>
      </c>
      <c r="M163" s="107">
        <f>WEEKNUM(D163, 1)-WEEKNUM(DATE(Table1[[#This Row],[Year]],Table1[[#This Row],[Month]],1),1)+1</f>
        <v>3</v>
      </c>
      <c r="N163" s="41">
        <f t="shared" si="54"/>
        <v>7</v>
      </c>
      <c r="O163" s="41">
        <f>Table1[[#This Row],[ADR]]*Table1[[#This Row],[Occupancy %]]</f>
        <v>1936.4939999999999</v>
      </c>
      <c r="P163" s="86">
        <f t="shared" si="55"/>
        <v>1962</v>
      </c>
      <c r="Q163" s="86">
        <f t="shared" si="56"/>
        <v>1</v>
      </c>
      <c r="R163" s="113">
        <f>Table1[[#This Row],[Index MPI]]-Q162</f>
        <v>0</v>
      </c>
      <c r="S163" s="87">
        <f>Table1[[#This Row],[Index MPI]]-Q156</f>
        <v>0</v>
      </c>
      <c r="T163" s="41">
        <f>Table1[[#This Row],[ADR]]/(P169+P170)</f>
        <v>0.5</v>
      </c>
      <c r="U163" s="112">
        <f t="shared" si="57"/>
        <v>0</v>
      </c>
      <c r="V163" s="92">
        <f t="shared" si="63"/>
        <v>0</v>
      </c>
      <c r="W163" s="41">
        <f>O163/((O244+O315)/2)</f>
        <v>1.6323322224567844</v>
      </c>
      <c r="X163" s="110">
        <f t="shared" si="65"/>
        <v>-2.2311145383451247E-2</v>
      </c>
      <c r="Y163" s="92">
        <f t="shared" si="62"/>
        <v>0.98699999999999999</v>
      </c>
      <c r="Z163" s="92">
        <f>(Table1[[#This Row],[avgdailyrent]]-F162)/F162</f>
        <v>0</v>
      </c>
      <c r="AA163" s="87">
        <f t="shared" si="66"/>
        <v>0</v>
      </c>
      <c r="AB163" s="92">
        <f t="shared" si="67"/>
        <v>0</v>
      </c>
      <c r="AC163" s="87">
        <f t="shared" si="58"/>
        <v>0</v>
      </c>
      <c r="AD163" s="92">
        <f t="shared" si="61"/>
        <v>0</v>
      </c>
      <c r="AE163" s="252">
        <f t="shared" si="59"/>
        <v>0</v>
      </c>
      <c r="AF163" s="87" t="e">
        <f ca="1">AVERAGEIFS(Y:Y,D:D,"&gt;="&amp;TODAY()-28,D:D,"&lt;="&amp;TODAY(),B:B,)</f>
        <v>#DIV/0!</v>
      </c>
      <c r="AG163" s="252">
        <f ca="1">AVERAGEIFS(Y:Y,D:D,"&gt;="&amp;TODAY()-28,D:D,"&lt;="&amp;TODAY())</f>
        <v>0.76482579000135331</v>
      </c>
      <c r="AH163" s="252">
        <f ca="1">AVERAGEIFS(O:O,D:D,"&gt;="&amp;TODAY()-28,D:D,"&lt;="&amp;TODAY())</f>
        <v>1407.541540796813</v>
      </c>
      <c r="AI163" s="91">
        <f t="shared" si="60"/>
        <v>0</v>
      </c>
    </row>
    <row r="164" spans="1:35" ht="13.8" x14ac:dyDescent="0.25">
      <c r="A164" s="122" t="s">
        <v>32</v>
      </c>
      <c r="B164" s="124" t="s">
        <v>14</v>
      </c>
      <c r="C164" s="124" t="s">
        <v>36</v>
      </c>
      <c r="D164" s="279">
        <v>44973</v>
      </c>
      <c r="E164" s="41">
        <v>0.98699999999999999</v>
      </c>
      <c r="F164" s="41">
        <v>1962</v>
      </c>
      <c r="G164" s="41">
        <f t="shared" si="64"/>
        <v>2023</v>
      </c>
      <c r="H164" s="41">
        <f>DAY(Table1[[#This Row],[Date]])</f>
        <v>16</v>
      </c>
      <c r="I164" s="41">
        <f>MONTH(Table1[[#This Row],[Date]])</f>
        <v>2</v>
      </c>
      <c r="J164" s="41" t="str">
        <f t="shared" si="52"/>
        <v>February</v>
      </c>
      <c r="K164" s="41">
        <f>DAY(Table1[[#This Row],[Date]])</f>
        <v>16</v>
      </c>
      <c r="L164" s="41" t="str">
        <f t="shared" si="53"/>
        <v>Thursday</v>
      </c>
      <c r="M164" s="107">
        <f>WEEKNUM(D164, 1)-WEEKNUM(DATE(Table1[[#This Row],[Year]],Table1[[#This Row],[Month]],1),1)+1</f>
        <v>3</v>
      </c>
      <c r="N164" s="41">
        <f t="shared" si="54"/>
        <v>7</v>
      </c>
      <c r="O164" s="41">
        <f>Table1[[#This Row],[ADR]]*Table1[[#This Row],[Occupancy %]]</f>
        <v>1936.4939999999999</v>
      </c>
      <c r="P164" s="86">
        <f t="shared" si="55"/>
        <v>1962</v>
      </c>
      <c r="Q164" s="86">
        <f t="shared" si="56"/>
        <v>1</v>
      </c>
      <c r="R164" s="113">
        <f>Table1[[#This Row],[Index MPI]]-Q163</f>
        <v>0</v>
      </c>
      <c r="S164" s="87">
        <f>Table1[[#This Row],[Index MPI]]-Q157</f>
        <v>0</v>
      </c>
      <c r="T164" s="41">
        <f>Table1[[#This Row],[ADR]]/(P170+P171)</f>
        <v>0.5</v>
      </c>
      <c r="U164" s="112">
        <f t="shared" si="57"/>
        <v>0</v>
      </c>
      <c r="V164" s="41"/>
      <c r="W164" s="41">
        <f>O164/((O245+O316)/2)</f>
        <v>1.6323322224567844</v>
      </c>
      <c r="X164" s="110">
        <f t="shared" si="65"/>
        <v>-2.2311145383451247E-2</v>
      </c>
      <c r="Y164" s="92">
        <f t="shared" ref="Y164:Y232" si="68">E164</f>
        <v>0.98699999999999999</v>
      </c>
      <c r="Z164" s="92">
        <f>(Table1[[#This Row],[avgdailyrent]]-F163)/F163</f>
        <v>0</v>
      </c>
      <c r="AA164" s="87">
        <f t="shared" si="66"/>
        <v>0</v>
      </c>
      <c r="AB164" s="92">
        <f t="shared" si="67"/>
        <v>0</v>
      </c>
      <c r="AC164" s="87">
        <f t="shared" si="58"/>
        <v>0</v>
      </c>
      <c r="AD164" s="92">
        <f t="shared" si="61"/>
        <v>0</v>
      </c>
      <c r="AE164" s="252">
        <f t="shared" si="59"/>
        <v>0</v>
      </c>
      <c r="AF164" s="87" t="e">
        <f ca="1">AVERAGEIFS(Y:Y,D:D,"&gt;="&amp;TODAY()-28,D:D,"&lt;="&amp;TODAY(),B:B,)</f>
        <v>#DIV/0!</v>
      </c>
      <c r="AG164" s="318">
        <f ca="1">AVERAGEIFS(Y:Y,D:D,"&gt;="&amp;TODAY()-28,D:D,"&lt;="&amp;TODAY())</f>
        <v>0.76482579000135331</v>
      </c>
      <c r="AH164" s="318">
        <f ca="1">AVERAGEIFS(O:O,D:D,"&gt;="&amp;TODAY()-28,D:D,"&lt;="&amp;TODAY())</f>
        <v>1407.541540796813</v>
      </c>
      <c r="AI164" s="91">
        <f t="shared" si="60"/>
        <v>0</v>
      </c>
    </row>
    <row r="165" spans="1:35" ht="13.8" x14ac:dyDescent="0.25">
      <c r="A165" s="122" t="s">
        <v>32</v>
      </c>
      <c r="B165" s="124" t="s">
        <v>14</v>
      </c>
      <c r="C165" s="124" t="s">
        <v>36</v>
      </c>
      <c r="D165" s="279">
        <v>44974</v>
      </c>
      <c r="E165" s="41">
        <v>0.98699999999999999</v>
      </c>
      <c r="F165" s="41">
        <v>1962</v>
      </c>
      <c r="G165" s="41">
        <f t="shared" si="64"/>
        <v>2023</v>
      </c>
      <c r="H165" s="41">
        <f>DAY(Table1[[#This Row],[Date]])</f>
        <v>17</v>
      </c>
      <c r="I165" s="41">
        <f>MONTH(Table1[[#This Row],[Date]])</f>
        <v>2</v>
      </c>
      <c r="J165" s="41" t="str">
        <f t="shared" si="52"/>
        <v>February</v>
      </c>
      <c r="K165" s="41">
        <f>DAY(Table1[[#This Row],[Date]])</f>
        <v>17</v>
      </c>
      <c r="L165" s="41" t="str">
        <f t="shared" si="53"/>
        <v>Friday</v>
      </c>
      <c r="M165" s="107">
        <f>WEEKNUM(D165, 1)-WEEKNUM(DATE(Table1[[#This Row],[Year]],Table1[[#This Row],[Month]],1),1)+1</f>
        <v>3</v>
      </c>
      <c r="N165" s="41">
        <f t="shared" si="54"/>
        <v>7</v>
      </c>
      <c r="O165" s="41">
        <f>Table1[[#This Row],[ADR]]*Table1[[#This Row],[Occupancy %]]</f>
        <v>1936.4939999999999</v>
      </c>
      <c r="P165" s="86">
        <f t="shared" si="55"/>
        <v>1962</v>
      </c>
      <c r="Q165" s="86">
        <f t="shared" si="56"/>
        <v>1</v>
      </c>
      <c r="R165" s="113">
        <f>Table1[[#This Row],[Index MPI]]-Q164</f>
        <v>0</v>
      </c>
      <c r="S165" s="87">
        <f>Table1[[#This Row],[Index MPI]]-Q158</f>
        <v>0</v>
      </c>
      <c r="T165" s="41">
        <f>Table1[[#This Row],[ADR]]/(P171+P172)</f>
        <v>0.5</v>
      </c>
      <c r="U165" s="112">
        <f t="shared" si="57"/>
        <v>0</v>
      </c>
      <c r="V165" s="41"/>
      <c r="W165" s="41">
        <f>O165/((O246+O317)/2)</f>
        <v>1.6323322224567844</v>
      </c>
      <c r="X165" s="110">
        <f t="shared" si="65"/>
        <v>-2.2311145383451247E-2</v>
      </c>
      <c r="Y165" s="92">
        <f t="shared" si="68"/>
        <v>0.98699999999999999</v>
      </c>
      <c r="Z165" s="92">
        <f>(Table1[[#This Row],[avgdailyrent]]-F164)/F164</f>
        <v>0</v>
      </c>
      <c r="AA165" s="87">
        <f t="shared" si="66"/>
        <v>0</v>
      </c>
      <c r="AB165" s="92">
        <f t="shared" si="67"/>
        <v>0</v>
      </c>
      <c r="AC165" s="87">
        <f t="shared" si="58"/>
        <v>0</v>
      </c>
      <c r="AD165" s="92">
        <f t="shared" si="61"/>
        <v>0</v>
      </c>
      <c r="AE165" s="252">
        <f t="shared" si="59"/>
        <v>0</v>
      </c>
      <c r="AF165" s="87" t="e">
        <f ca="1">AVERAGEIFS(Y:Y,D:D,"&gt;="&amp;TODAY()-28,D:D,"&lt;="&amp;TODAY(),B:B,)</f>
        <v>#DIV/0!</v>
      </c>
      <c r="AG165" s="318">
        <f ca="1">AVERAGEIFS(Y:Y,D:D,"&gt;="&amp;TODAY()-28,D:D,"&lt;="&amp;TODAY())</f>
        <v>0.76482579000135331</v>
      </c>
      <c r="AH165" s="318">
        <f ca="1">AVERAGEIFS(O:O,D:D,"&gt;="&amp;TODAY()-28,D:D,"&lt;="&amp;TODAY())</f>
        <v>1407.541540796813</v>
      </c>
      <c r="AI165" s="91">
        <f t="shared" si="60"/>
        <v>0</v>
      </c>
    </row>
    <row r="166" spans="1:35" ht="13.8" x14ac:dyDescent="0.25">
      <c r="A166" s="122" t="s">
        <v>32</v>
      </c>
      <c r="B166" s="124" t="s">
        <v>14</v>
      </c>
      <c r="C166" s="124" t="s">
        <v>36</v>
      </c>
      <c r="D166" s="279">
        <v>44975</v>
      </c>
      <c r="E166" s="41">
        <v>0.98699999999999999</v>
      </c>
      <c r="F166" s="41">
        <v>1962</v>
      </c>
      <c r="G166" s="41">
        <f t="shared" si="64"/>
        <v>2023</v>
      </c>
      <c r="H166" s="41">
        <f>DAY(Table1[[#This Row],[Date]])</f>
        <v>18</v>
      </c>
      <c r="I166" s="41">
        <f>MONTH(Table1[[#This Row],[Date]])</f>
        <v>2</v>
      </c>
      <c r="J166" s="41" t="str">
        <f t="shared" si="52"/>
        <v>February</v>
      </c>
      <c r="K166" s="41">
        <f>DAY(Table1[[#This Row],[Date]])</f>
        <v>18</v>
      </c>
      <c r="L166" s="41" t="str">
        <f t="shared" si="53"/>
        <v>Saturday</v>
      </c>
      <c r="M166" s="107">
        <f>WEEKNUM(D166, 1)-WEEKNUM(DATE(Table1[[#This Row],[Year]],Table1[[#This Row],[Month]],1),1)+1</f>
        <v>3</v>
      </c>
      <c r="N166" s="41">
        <f t="shared" si="54"/>
        <v>7</v>
      </c>
      <c r="O166" s="41">
        <f>Table1[[#This Row],[ADR]]*Table1[[#This Row],[Occupancy %]]</f>
        <v>1936.4939999999999</v>
      </c>
      <c r="P166" s="86">
        <f t="shared" si="55"/>
        <v>1962</v>
      </c>
      <c r="Q166" s="86">
        <f t="shared" si="56"/>
        <v>1</v>
      </c>
      <c r="R166" s="113">
        <f>Table1[[#This Row],[Index MPI]]-Q165</f>
        <v>0</v>
      </c>
      <c r="S166" s="87">
        <f>Table1[[#This Row],[Index MPI]]-Q159</f>
        <v>0</v>
      </c>
      <c r="T166" s="41">
        <f>Table1[[#This Row],[ADR]]/(P172+P173)</f>
        <v>0.5</v>
      </c>
      <c r="U166" s="112">
        <f t="shared" si="57"/>
        <v>0</v>
      </c>
      <c r="V166" s="41"/>
      <c r="W166" s="41">
        <f>O166/((O247+O318)/2)</f>
        <v>1.6323322224567844</v>
      </c>
      <c r="X166" s="110">
        <f t="shared" si="65"/>
        <v>0</v>
      </c>
      <c r="Y166" s="92">
        <f t="shared" si="68"/>
        <v>0.98699999999999999</v>
      </c>
      <c r="Z166" s="92">
        <f>(Table1[[#This Row],[avgdailyrent]]-F165)/F165</f>
        <v>0</v>
      </c>
      <c r="AA166" s="87">
        <f t="shared" si="66"/>
        <v>0</v>
      </c>
      <c r="AB166" s="92">
        <f t="shared" si="67"/>
        <v>0</v>
      </c>
      <c r="AC166" s="87">
        <f t="shared" si="58"/>
        <v>0</v>
      </c>
      <c r="AD166" s="92">
        <f t="shared" si="61"/>
        <v>0</v>
      </c>
      <c r="AE166" s="252">
        <f t="shared" si="59"/>
        <v>0</v>
      </c>
      <c r="AF166" s="87" t="e">
        <f ca="1">AVERAGEIFS(Y:Y,D:D,"&gt;="&amp;TODAY()-28,D:D,"&lt;="&amp;TODAY(),B:B,)</f>
        <v>#DIV/0!</v>
      </c>
      <c r="AG166" s="318">
        <f ca="1">AVERAGEIFS(Y:Y,D:D,"&gt;="&amp;TODAY()-28,D:D,"&lt;="&amp;TODAY())</f>
        <v>0.76482579000135331</v>
      </c>
      <c r="AH166" s="318">
        <f ca="1">AVERAGEIFS(O:O,D:D,"&gt;="&amp;TODAY()-28,D:D,"&lt;="&amp;TODAY())</f>
        <v>1407.541540796813</v>
      </c>
      <c r="AI166" s="91">
        <f t="shared" si="60"/>
        <v>0</v>
      </c>
    </row>
    <row r="167" spans="1:35" ht="13.8" x14ac:dyDescent="0.25">
      <c r="A167" s="122" t="s">
        <v>32</v>
      </c>
      <c r="B167" s="124" t="s">
        <v>14</v>
      </c>
      <c r="C167" s="124" t="s">
        <v>36</v>
      </c>
      <c r="D167" s="279">
        <v>44976</v>
      </c>
      <c r="E167" s="41">
        <v>0.98699999999999999</v>
      </c>
      <c r="F167" s="41">
        <v>1962</v>
      </c>
      <c r="G167" s="41">
        <f t="shared" si="64"/>
        <v>2023</v>
      </c>
      <c r="H167" s="41">
        <f>DAY(Table1[[#This Row],[Date]])</f>
        <v>19</v>
      </c>
      <c r="I167" s="41">
        <f>MONTH(Table1[[#This Row],[Date]])</f>
        <v>2</v>
      </c>
      <c r="J167" s="41" t="str">
        <f t="shared" si="52"/>
        <v>February</v>
      </c>
      <c r="K167" s="41">
        <f>DAY(Table1[[#This Row],[Date]])</f>
        <v>19</v>
      </c>
      <c r="L167" s="41" t="str">
        <f t="shared" si="53"/>
        <v>Sunday</v>
      </c>
      <c r="M167" s="107">
        <f>WEEKNUM(D167, 1)-WEEKNUM(DATE(Table1[[#This Row],[Year]],Table1[[#This Row],[Month]],1),1)+1</f>
        <v>4</v>
      </c>
      <c r="N167" s="41">
        <f t="shared" si="54"/>
        <v>8</v>
      </c>
      <c r="O167" s="41">
        <f>Table1[[#This Row],[ADR]]*Table1[[#This Row],[Occupancy %]]</f>
        <v>1936.4939999999999</v>
      </c>
      <c r="P167" s="86">
        <f t="shared" si="55"/>
        <v>1962</v>
      </c>
      <c r="Q167" s="86">
        <f t="shared" si="56"/>
        <v>1</v>
      </c>
      <c r="R167" s="113">
        <f>Table1[[#This Row],[Index MPI]]-Q166</f>
        <v>0</v>
      </c>
      <c r="S167" s="87">
        <f>Table1[[#This Row],[Index MPI]]-Q160</f>
        <v>0</v>
      </c>
      <c r="T167" s="41">
        <f>Table1[[#This Row],[ADR]]/(P173+P174)</f>
        <v>0.5</v>
      </c>
      <c r="U167" s="112">
        <f t="shared" si="57"/>
        <v>0</v>
      </c>
      <c r="V167" s="41"/>
      <c r="W167" s="41">
        <f>O167/((O248+O319)/2)</f>
        <v>1.6323322224567844</v>
      </c>
      <c r="X167" s="110">
        <f t="shared" si="65"/>
        <v>0</v>
      </c>
      <c r="Y167" s="92">
        <f t="shared" si="68"/>
        <v>0.98699999999999999</v>
      </c>
      <c r="Z167" s="92">
        <f>(Table1[[#This Row],[avgdailyrent]]-F166)/F166</f>
        <v>0</v>
      </c>
      <c r="AA167" s="87">
        <f t="shared" si="66"/>
        <v>0</v>
      </c>
      <c r="AB167" s="92">
        <f t="shared" si="67"/>
        <v>0</v>
      </c>
      <c r="AC167" s="87">
        <f t="shared" si="58"/>
        <v>0</v>
      </c>
      <c r="AD167" s="92">
        <f t="shared" si="61"/>
        <v>0</v>
      </c>
      <c r="AE167" s="252">
        <f t="shared" si="59"/>
        <v>0</v>
      </c>
      <c r="AF167" s="87" t="e">
        <f ca="1">AVERAGEIFS(Y:Y,D:D,"&gt;="&amp;TODAY()-28,D:D,"&lt;="&amp;TODAY(),B:B,)</f>
        <v>#DIV/0!</v>
      </c>
      <c r="AG167" s="318">
        <f ca="1">AVERAGEIFS(Y:Y,D:D,"&gt;="&amp;TODAY()-28,D:D,"&lt;="&amp;TODAY())</f>
        <v>0.76482579000135331</v>
      </c>
      <c r="AH167" s="318">
        <f ca="1">AVERAGEIFS(O:O,D:D,"&gt;="&amp;TODAY()-28,D:D,"&lt;="&amp;TODAY())</f>
        <v>1407.541540796813</v>
      </c>
      <c r="AI167" s="91">
        <f t="shared" si="60"/>
        <v>0</v>
      </c>
    </row>
    <row r="168" spans="1:35" ht="13.8" x14ac:dyDescent="0.25">
      <c r="A168" s="122" t="s">
        <v>32</v>
      </c>
      <c r="B168" s="124" t="s">
        <v>14</v>
      </c>
      <c r="C168" s="124" t="s">
        <v>36</v>
      </c>
      <c r="D168" s="279">
        <v>44977</v>
      </c>
      <c r="E168" s="41">
        <v>0.98699999999999999</v>
      </c>
      <c r="F168" s="41">
        <v>1962</v>
      </c>
      <c r="G168" s="41">
        <f t="shared" si="64"/>
        <v>2023</v>
      </c>
      <c r="H168" s="41">
        <f>DAY(Table1[[#This Row],[Date]])</f>
        <v>20</v>
      </c>
      <c r="I168" s="41">
        <f>MONTH(Table1[[#This Row],[Date]])</f>
        <v>2</v>
      </c>
      <c r="J168" s="41" t="str">
        <f t="shared" si="52"/>
        <v>February</v>
      </c>
      <c r="K168" s="41">
        <f>DAY(Table1[[#This Row],[Date]])</f>
        <v>20</v>
      </c>
      <c r="L168" s="41" t="str">
        <f t="shared" si="53"/>
        <v>Monday</v>
      </c>
      <c r="M168" s="107">
        <f>WEEKNUM(D168, 1)-WEEKNUM(DATE(Table1[[#This Row],[Year]],Table1[[#This Row],[Month]],1),1)+1</f>
        <v>4</v>
      </c>
      <c r="N168" s="41">
        <f t="shared" si="54"/>
        <v>8</v>
      </c>
      <c r="O168" s="41">
        <f>Table1[[#This Row],[ADR]]*Table1[[#This Row],[Occupancy %]]</f>
        <v>1936.4939999999999</v>
      </c>
      <c r="P168" s="86">
        <f t="shared" si="55"/>
        <v>1962</v>
      </c>
      <c r="Q168" s="86">
        <f t="shared" si="56"/>
        <v>1</v>
      </c>
      <c r="R168" s="113">
        <f>Table1[[#This Row],[Index MPI]]-Q167</f>
        <v>0</v>
      </c>
      <c r="S168" s="87">
        <f>Table1[[#This Row],[Index MPI]]-Q161</f>
        <v>0</v>
      </c>
      <c r="T168" s="41">
        <f>Table1[[#This Row],[ADR]]/(P174+P175)</f>
        <v>0.5</v>
      </c>
      <c r="U168" s="112">
        <f t="shared" si="57"/>
        <v>0</v>
      </c>
      <c r="V168" s="41"/>
      <c r="W168" s="41">
        <f>O168/((O249+O320)/2)</f>
        <v>1.6323322224567844</v>
      </c>
      <c r="X168" s="110">
        <f t="shared" si="65"/>
        <v>0</v>
      </c>
      <c r="Y168" s="92">
        <f t="shared" si="68"/>
        <v>0.98699999999999999</v>
      </c>
      <c r="Z168" s="92">
        <f>(Table1[[#This Row],[avgdailyrent]]-F167)/F167</f>
        <v>0</v>
      </c>
      <c r="AA168" s="87">
        <f t="shared" si="66"/>
        <v>0</v>
      </c>
      <c r="AB168" s="92">
        <f t="shared" si="67"/>
        <v>0</v>
      </c>
      <c r="AC168" s="87">
        <f t="shared" si="58"/>
        <v>0</v>
      </c>
      <c r="AD168" s="92">
        <f t="shared" si="61"/>
        <v>0</v>
      </c>
      <c r="AE168" s="252">
        <f t="shared" si="59"/>
        <v>0</v>
      </c>
      <c r="AF168" s="87" t="e">
        <f ca="1">AVERAGEIFS(Y:Y,D:D,"&gt;="&amp;TODAY()-28,D:D,"&lt;="&amp;TODAY(),B:B,)</f>
        <v>#DIV/0!</v>
      </c>
      <c r="AG168" s="318">
        <f ca="1">AVERAGEIFS(Y:Y,D:D,"&gt;="&amp;TODAY()-28,D:D,"&lt;="&amp;TODAY())</f>
        <v>0.76482579000135331</v>
      </c>
      <c r="AH168" s="318">
        <f ca="1">AVERAGEIFS(O:O,D:D,"&gt;="&amp;TODAY()-28,D:D,"&lt;="&amp;TODAY())</f>
        <v>1407.541540796813</v>
      </c>
      <c r="AI168" s="91">
        <f t="shared" si="60"/>
        <v>0</v>
      </c>
    </row>
    <row r="169" spans="1:35" ht="13.8" x14ac:dyDescent="0.25">
      <c r="A169" s="122" t="s">
        <v>32</v>
      </c>
      <c r="B169" s="124" t="s">
        <v>14</v>
      </c>
      <c r="C169" s="124" t="s">
        <v>36</v>
      </c>
      <c r="D169" s="279">
        <v>44978</v>
      </c>
      <c r="E169" s="41">
        <v>0.98699999999999999</v>
      </c>
      <c r="F169" s="41">
        <v>1962</v>
      </c>
      <c r="G169" s="41">
        <f t="shared" si="64"/>
        <v>2023</v>
      </c>
      <c r="H169" s="41">
        <f>DAY(Table1[[#This Row],[Date]])</f>
        <v>21</v>
      </c>
      <c r="I169" s="41">
        <f>MONTH(Table1[[#This Row],[Date]])</f>
        <v>2</v>
      </c>
      <c r="J169" s="41" t="str">
        <f t="shared" si="52"/>
        <v>February</v>
      </c>
      <c r="K169" s="41">
        <f>DAY(Table1[[#This Row],[Date]])</f>
        <v>21</v>
      </c>
      <c r="L169" s="41" t="str">
        <f t="shared" si="53"/>
        <v>Tuesday</v>
      </c>
      <c r="M169" s="107">
        <f>WEEKNUM(D169, 1)-WEEKNUM(DATE(Table1[[#This Row],[Year]],Table1[[#This Row],[Month]],1),1)+1</f>
        <v>4</v>
      </c>
      <c r="N169" s="41">
        <f t="shared" si="54"/>
        <v>8</v>
      </c>
      <c r="O169" s="41">
        <f>Table1[[#This Row],[ADR]]*Table1[[#This Row],[Occupancy %]]</f>
        <v>1936.4939999999999</v>
      </c>
      <c r="P169" s="86">
        <f t="shared" si="55"/>
        <v>1962</v>
      </c>
      <c r="Q169" s="86">
        <f t="shared" si="56"/>
        <v>1</v>
      </c>
      <c r="R169" s="113">
        <f>Table1[[#This Row],[Index MPI]]-Q168</f>
        <v>0</v>
      </c>
      <c r="S169" s="87">
        <f>Table1[[#This Row],[Index MPI]]-Q162</f>
        <v>0</v>
      </c>
      <c r="T169" s="41">
        <f>Table1[[#This Row],[ADR]]/(P175+P176)</f>
        <v>0.5</v>
      </c>
      <c r="U169" s="112">
        <f t="shared" si="57"/>
        <v>0</v>
      </c>
      <c r="V169" s="41"/>
      <c r="W169" s="41">
        <f>O169/((O250+O321)/2)</f>
        <v>1.6323322224567844</v>
      </c>
      <c r="X169" s="110">
        <f t="shared" si="65"/>
        <v>0</v>
      </c>
      <c r="Y169" s="92">
        <f t="shared" si="68"/>
        <v>0.98699999999999999</v>
      </c>
      <c r="Z169" s="92">
        <f>(Table1[[#This Row],[avgdailyrent]]-F168)/F168</f>
        <v>0</v>
      </c>
      <c r="AA169" s="87">
        <f t="shared" si="66"/>
        <v>0</v>
      </c>
      <c r="AB169" s="92">
        <f t="shared" si="67"/>
        <v>0</v>
      </c>
      <c r="AC169" s="87">
        <f t="shared" si="58"/>
        <v>0</v>
      </c>
      <c r="AD169" s="92">
        <f t="shared" si="61"/>
        <v>0</v>
      </c>
      <c r="AE169" s="252">
        <f t="shared" si="59"/>
        <v>0</v>
      </c>
      <c r="AF169" s="87" t="e">
        <f ca="1">AVERAGEIFS(Y:Y,D:D,"&gt;="&amp;TODAY()-28,D:D,"&lt;="&amp;TODAY(),B:B,)</f>
        <v>#DIV/0!</v>
      </c>
      <c r="AG169" s="318">
        <f ca="1">AVERAGEIFS(Y:Y,D:D,"&gt;="&amp;TODAY()-28,D:D,"&lt;="&amp;TODAY())</f>
        <v>0.76482579000135331</v>
      </c>
      <c r="AH169" s="318">
        <f ca="1">AVERAGEIFS(O:O,D:D,"&gt;="&amp;TODAY()-28,D:D,"&lt;="&amp;TODAY())</f>
        <v>1407.541540796813</v>
      </c>
      <c r="AI169" s="91">
        <f t="shared" si="60"/>
        <v>0</v>
      </c>
    </row>
    <row r="170" spans="1:35" ht="13.8" x14ac:dyDescent="0.25">
      <c r="A170" s="122" t="s">
        <v>32</v>
      </c>
      <c r="B170" s="124" t="s">
        <v>14</v>
      </c>
      <c r="C170" s="124" t="s">
        <v>36</v>
      </c>
      <c r="D170" s="279">
        <v>44979</v>
      </c>
      <c r="E170" s="41">
        <v>0.98699999999999999</v>
      </c>
      <c r="F170" s="41">
        <v>1962</v>
      </c>
      <c r="G170" s="41">
        <f t="shared" si="64"/>
        <v>2023</v>
      </c>
      <c r="H170" s="41">
        <f>DAY(Table1[[#This Row],[Date]])</f>
        <v>22</v>
      </c>
      <c r="I170" s="41">
        <f>MONTH(Table1[[#This Row],[Date]])</f>
        <v>2</v>
      </c>
      <c r="J170" s="41" t="str">
        <f t="shared" si="52"/>
        <v>February</v>
      </c>
      <c r="K170" s="41">
        <f>DAY(Table1[[#This Row],[Date]])</f>
        <v>22</v>
      </c>
      <c r="L170" s="41" t="str">
        <f t="shared" si="53"/>
        <v>Wednesday</v>
      </c>
      <c r="M170" s="107">
        <f>WEEKNUM(D170, 1)-WEEKNUM(DATE(Table1[[#This Row],[Year]],Table1[[#This Row],[Month]],1),1)+1</f>
        <v>4</v>
      </c>
      <c r="N170" s="41">
        <f t="shared" si="54"/>
        <v>8</v>
      </c>
      <c r="O170" s="41">
        <f>Table1[[#This Row],[ADR]]*Table1[[#This Row],[Occupancy %]]</f>
        <v>1936.4939999999999</v>
      </c>
      <c r="P170" s="86">
        <f t="shared" si="55"/>
        <v>1962</v>
      </c>
      <c r="Q170" s="86">
        <f t="shared" si="56"/>
        <v>1</v>
      </c>
      <c r="R170" s="113">
        <f>Table1[[#This Row],[Index MPI]]-Q169</f>
        <v>0</v>
      </c>
      <c r="S170" s="87">
        <f>Table1[[#This Row],[Index MPI]]-Q163</f>
        <v>0</v>
      </c>
      <c r="T170" s="41">
        <f>Table1[[#This Row],[ADR]]/(P176+P177)</f>
        <v>0.5</v>
      </c>
      <c r="U170" s="112">
        <f t="shared" si="57"/>
        <v>0</v>
      </c>
      <c r="V170" s="41"/>
      <c r="W170" s="41">
        <f>O170/((O251+O322)/2)</f>
        <v>1.6237133700154709</v>
      </c>
      <c r="X170" s="110">
        <f t="shared" si="65"/>
        <v>-8.6188524413135514E-3</v>
      </c>
      <c r="Y170" s="92">
        <f t="shared" si="68"/>
        <v>0.98699999999999999</v>
      </c>
      <c r="Z170" s="92">
        <f>(Table1[[#This Row],[avgdailyrent]]-F169)/F169</f>
        <v>0</v>
      </c>
      <c r="AA170" s="87">
        <f t="shared" si="66"/>
        <v>0</v>
      </c>
      <c r="AB170" s="92">
        <f t="shared" si="67"/>
        <v>0</v>
      </c>
      <c r="AC170" s="87">
        <f t="shared" si="58"/>
        <v>0</v>
      </c>
      <c r="AD170" s="92">
        <f t="shared" si="61"/>
        <v>0</v>
      </c>
      <c r="AE170" s="252">
        <f t="shared" si="59"/>
        <v>0</v>
      </c>
      <c r="AF170" s="87" t="e">
        <f ca="1">AVERAGEIFS(Y:Y,D:D,"&gt;="&amp;TODAY()-28,D:D,"&lt;="&amp;TODAY(),B:B,)</f>
        <v>#DIV/0!</v>
      </c>
      <c r="AG170" s="318">
        <f ca="1">AVERAGEIFS(Y:Y,D:D,"&gt;="&amp;TODAY()-28,D:D,"&lt;="&amp;TODAY())</f>
        <v>0.76482579000135331</v>
      </c>
      <c r="AH170" s="318">
        <f ca="1">AVERAGEIFS(O:O,D:D,"&gt;="&amp;TODAY()-28,D:D,"&lt;="&amp;TODAY())</f>
        <v>1407.541540796813</v>
      </c>
      <c r="AI170" s="91">
        <f t="shared" si="60"/>
        <v>0</v>
      </c>
    </row>
    <row r="171" spans="1:35" ht="13.8" x14ac:dyDescent="0.25">
      <c r="A171" s="122" t="s">
        <v>32</v>
      </c>
      <c r="B171" s="124" t="s">
        <v>14</v>
      </c>
      <c r="C171" s="124" t="s">
        <v>36</v>
      </c>
      <c r="D171" s="279">
        <v>44980</v>
      </c>
      <c r="E171" s="41">
        <v>0.98699999999999999</v>
      </c>
      <c r="F171" s="41">
        <v>1962</v>
      </c>
      <c r="G171" s="41">
        <f t="shared" si="64"/>
        <v>2023</v>
      </c>
      <c r="H171" s="41">
        <f>DAY(Table1[[#This Row],[Date]])</f>
        <v>23</v>
      </c>
      <c r="I171" s="41">
        <f>MONTH(Table1[[#This Row],[Date]])</f>
        <v>2</v>
      </c>
      <c r="J171" s="41" t="str">
        <f t="shared" si="52"/>
        <v>February</v>
      </c>
      <c r="K171" s="41">
        <f>DAY(Table1[[#This Row],[Date]])</f>
        <v>23</v>
      </c>
      <c r="L171" s="41" t="str">
        <f t="shared" si="53"/>
        <v>Thursday</v>
      </c>
      <c r="M171" s="107">
        <f>WEEKNUM(D171, 1)-WEEKNUM(DATE(Table1[[#This Row],[Year]],Table1[[#This Row],[Month]],1),1)+1</f>
        <v>4</v>
      </c>
      <c r="N171" s="41">
        <f t="shared" si="54"/>
        <v>8</v>
      </c>
      <c r="O171" s="41">
        <f>Table1[[#This Row],[ADR]]*Table1[[#This Row],[Occupancy %]]</f>
        <v>1936.4939999999999</v>
      </c>
      <c r="P171" s="86">
        <f t="shared" si="55"/>
        <v>1962</v>
      </c>
      <c r="Q171" s="86">
        <f t="shared" si="56"/>
        <v>1</v>
      </c>
      <c r="R171" s="113">
        <f>Table1[[#This Row],[Index MPI]]-Q170</f>
        <v>0</v>
      </c>
      <c r="S171" s="87">
        <f>Table1[[#This Row],[Index MPI]]-Q164</f>
        <v>0</v>
      </c>
      <c r="T171" s="41">
        <f>Table1[[#This Row],[ADR]]/(P177+P178)</f>
        <v>0.5</v>
      </c>
      <c r="U171" s="112">
        <f t="shared" si="57"/>
        <v>0</v>
      </c>
      <c r="V171" s="41"/>
      <c r="W171" s="41">
        <f>O171/((O252+O323)/2)</f>
        <v>1.6237133700154709</v>
      </c>
      <c r="X171" s="110">
        <f t="shared" si="65"/>
        <v>-8.6188524413135514E-3</v>
      </c>
      <c r="Y171" s="92">
        <f t="shared" si="68"/>
        <v>0.98699999999999999</v>
      </c>
      <c r="Z171" s="92">
        <f>(Table1[[#This Row],[avgdailyrent]]-F170)/F170</f>
        <v>0</v>
      </c>
      <c r="AA171" s="87">
        <f t="shared" si="66"/>
        <v>0</v>
      </c>
      <c r="AB171" s="92">
        <f t="shared" si="67"/>
        <v>0</v>
      </c>
      <c r="AC171" s="87">
        <f t="shared" si="58"/>
        <v>0</v>
      </c>
      <c r="AD171" s="92">
        <f t="shared" si="61"/>
        <v>0</v>
      </c>
      <c r="AE171" s="252">
        <f t="shared" si="59"/>
        <v>0</v>
      </c>
      <c r="AF171" s="87" t="e">
        <f ca="1">AVERAGEIFS(Y:Y,D:D,"&gt;="&amp;TODAY()-28,D:D,"&lt;="&amp;TODAY(),B:B,)</f>
        <v>#DIV/0!</v>
      </c>
      <c r="AG171" s="318">
        <f ca="1">AVERAGEIFS(Y:Y,D:D,"&gt;="&amp;TODAY()-28,D:D,"&lt;="&amp;TODAY())</f>
        <v>0.76482579000135331</v>
      </c>
      <c r="AH171" s="318">
        <f ca="1">AVERAGEIFS(O:O,D:D,"&gt;="&amp;TODAY()-28,D:D,"&lt;="&amp;TODAY())</f>
        <v>1407.541540796813</v>
      </c>
      <c r="AI171" s="91">
        <f t="shared" si="60"/>
        <v>0</v>
      </c>
    </row>
    <row r="172" spans="1:35" ht="13.8" x14ac:dyDescent="0.25">
      <c r="A172" s="122" t="s">
        <v>32</v>
      </c>
      <c r="B172" s="124" t="s">
        <v>14</v>
      </c>
      <c r="C172" s="124" t="s">
        <v>36</v>
      </c>
      <c r="D172" s="279">
        <v>44981</v>
      </c>
      <c r="E172" s="41">
        <v>0.98699999999999999</v>
      </c>
      <c r="F172" s="41">
        <v>1962</v>
      </c>
      <c r="G172" s="41">
        <f t="shared" si="64"/>
        <v>2023</v>
      </c>
      <c r="H172" s="41">
        <f>DAY(Table1[[#This Row],[Date]])</f>
        <v>24</v>
      </c>
      <c r="I172" s="41">
        <f>MONTH(Table1[[#This Row],[Date]])</f>
        <v>2</v>
      </c>
      <c r="J172" s="41" t="str">
        <f t="shared" si="52"/>
        <v>February</v>
      </c>
      <c r="K172" s="41">
        <f>DAY(Table1[[#This Row],[Date]])</f>
        <v>24</v>
      </c>
      <c r="L172" s="41" t="str">
        <f t="shared" si="53"/>
        <v>Friday</v>
      </c>
      <c r="M172" s="107">
        <f>WEEKNUM(D172, 1)-WEEKNUM(DATE(Table1[[#This Row],[Year]],Table1[[#This Row],[Month]],1),1)+1</f>
        <v>4</v>
      </c>
      <c r="N172" s="41">
        <f t="shared" si="54"/>
        <v>8</v>
      </c>
      <c r="O172" s="41">
        <f>Table1[[#This Row],[ADR]]*Table1[[#This Row],[Occupancy %]]</f>
        <v>1936.4939999999999</v>
      </c>
      <c r="P172" s="86">
        <f t="shared" si="55"/>
        <v>1962</v>
      </c>
      <c r="Q172" s="86">
        <f t="shared" si="56"/>
        <v>1</v>
      </c>
      <c r="R172" s="113">
        <f>Table1[[#This Row],[Index MPI]]-Q171</f>
        <v>0</v>
      </c>
      <c r="S172" s="87">
        <f>Table1[[#This Row],[Index MPI]]-Q165</f>
        <v>0</v>
      </c>
      <c r="T172" s="41">
        <f>Table1[[#This Row],[ADR]]/(P178+P179)</f>
        <v>0.5</v>
      </c>
      <c r="U172" s="112">
        <f t="shared" si="57"/>
        <v>0</v>
      </c>
      <c r="V172" s="41"/>
      <c r="W172" s="41">
        <f>O172/((O253+O324)/2)</f>
        <v>1.6007042416431088</v>
      </c>
      <c r="X172" s="110">
        <f t="shared" si="65"/>
        <v>-3.1627980813675682E-2</v>
      </c>
      <c r="Y172" s="92">
        <f t="shared" si="68"/>
        <v>0.98699999999999999</v>
      </c>
      <c r="Z172" s="92">
        <f>(Table1[[#This Row],[avgdailyrent]]-F171)/F171</f>
        <v>0</v>
      </c>
      <c r="AA172" s="87">
        <f t="shared" si="66"/>
        <v>0</v>
      </c>
      <c r="AB172" s="92">
        <f t="shared" si="67"/>
        <v>0</v>
      </c>
      <c r="AC172" s="87">
        <f t="shared" si="58"/>
        <v>0</v>
      </c>
      <c r="AD172" s="92">
        <f t="shared" si="61"/>
        <v>0</v>
      </c>
      <c r="AE172" s="252">
        <f t="shared" si="59"/>
        <v>0</v>
      </c>
      <c r="AF172" s="87" t="e">
        <f ca="1">AVERAGEIFS(Y:Y,D:D,"&gt;="&amp;TODAY()-28,D:D,"&lt;="&amp;TODAY(),B:B,)</f>
        <v>#DIV/0!</v>
      </c>
      <c r="AG172" s="318">
        <f ca="1">AVERAGEIFS(Y:Y,D:D,"&gt;="&amp;TODAY()-28,D:D,"&lt;="&amp;TODAY())</f>
        <v>0.76482579000135331</v>
      </c>
      <c r="AH172" s="318">
        <f ca="1">AVERAGEIFS(O:O,D:D,"&gt;="&amp;TODAY()-28,D:D,"&lt;="&amp;TODAY())</f>
        <v>1407.541540796813</v>
      </c>
      <c r="AI172" s="91">
        <f t="shared" si="60"/>
        <v>0</v>
      </c>
    </row>
    <row r="173" spans="1:35" ht="13.8" x14ac:dyDescent="0.25">
      <c r="A173" s="122" t="s">
        <v>32</v>
      </c>
      <c r="B173" s="124" t="s">
        <v>14</v>
      </c>
      <c r="C173" s="124" t="s">
        <v>36</v>
      </c>
      <c r="D173" s="279">
        <v>44982</v>
      </c>
      <c r="E173" s="41">
        <v>0.98699999999999999</v>
      </c>
      <c r="F173" s="41">
        <v>1962</v>
      </c>
      <c r="G173" s="41">
        <f t="shared" si="64"/>
        <v>2023</v>
      </c>
      <c r="H173" s="41">
        <f>DAY(Table1[[#This Row],[Date]])</f>
        <v>25</v>
      </c>
      <c r="I173" s="41">
        <f>MONTH(Table1[[#This Row],[Date]])</f>
        <v>2</v>
      </c>
      <c r="J173" s="41" t="str">
        <f t="shared" si="52"/>
        <v>February</v>
      </c>
      <c r="K173" s="41">
        <f>DAY(Table1[[#This Row],[Date]])</f>
        <v>25</v>
      </c>
      <c r="L173" s="41" t="str">
        <f t="shared" si="53"/>
        <v>Saturday</v>
      </c>
      <c r="M173" s="107">
        <f>WEEKNUM(D173, 1)-WEEKNUM(DATE(Table1[[#This Row],[Year]],Table1[[#This Row],[Month]],1),1)+1</f>
        <v>4</v>
      </c>
      <c r="N173" s="41">
        <f t="shared" si="54"/>
        <v>8</v>
      </c>
      <c r="O173" s="41">
        <f>Table1[[#This Row],[ADR]]*Table1[[#This Row],[Occupancy %]]</f>
        <v>1936.4939999999999</v>
      </c>
      <c r="P173" s="86">
        <f t="shared" si="55"/>
        <v>1962</v>
      </c>
      <c r="Q173" s="86">
        <f t="shared" si="56"/>
        <v>1</v>
      </c>
      <c r="R173" s="113">
        <f>Table1[[#This Row],[Index MPI]]-Q172</f>
        <v>0</v>
      </c>
      <c r="S173" s="87">
        <f>Table1[[#This Row],[Index MPI]]-Q166</f>
        <v>0</v>
      </c>
      <c r="T173" s="41">
        <f>Table1[[#This Row],[ADR]]/(P179+P180)</f>
        <v>0.5</v>
      </c>
      <c r="U173" s="112">
        <f t="shared" si="57"/>
        <v>0</v>
      </c>
      <c r="V173" s="41"/>
      <c r="W173" s="41">
        <f>O173/((O254+O325)/2)</f>
        <v>1.5915298403811275</v>
      </c>
      <c r="X173" s="110">
        <f t="shared" si="65"/>
        <v>-3.2183529634343344E-2</v>
      </c>
      <c r="Y173" s="92">
        <f t="shared" si="68"/>
        <v>0.98699999999999999</v>
      </c>
      <c r="Z173" s="92">
        <f>(Table1[[#This Row],[avgdailyrent]]-F172)/F172</f>
        <v>0</v>
      </c>
      <c r="AA173" s="87">
        <f t="shared" si="66"/>
        <v>0</v>
      </c>
      <c r="AB173" s="92">
        <f t="shared" si="67"/>
        <v>0</v>
      </c>
      <c r="AC173" s="87">
        <f t="shared" si="58"/>
        <v>0</v>
      </c>
      <c r="AD173" s="92">
        <f t="shared" si="61"/>
        <v>0</v>
      </c>
      <c r="AE173" s="252">
        <f t="shared" si="59"/>
        <v>0</v>
      </c>
      <c r="AF173" s="87" t="e">
        <f ca="1">AVERAGEIFS(Y:Y,D:D,"&gt;="&amp;TODAY()-28,D:D,"&lt;="&amp;TODAY(),B:B,)</f>
        <v>#DIV/0!</v>
      </c>
      <c r="AG173" s="318">
        <f ca="1">AVERAGEIFS(Y:Y,D:D,"&gt;="&amp;TODAY()-28,D:D,"&lt;="&amp;TODAY())</f>
        <v>0.76482579000135331</v>
      </c>
      <c r="AH173" s="318">
        <f ca="1">AVERAGEIFS(O:O,D:D,"&gt;="&amp;TODAY()-28,D:D,"&lt;="&amp;TODAY())</f>
        <v>1407.541540796813</v>
      </c>
      <c r="AI173" s="91">
        <f t="shared" si="60"/>
        <v>0</v>
      </c>
    </row>
    <row r="174" spans="1:35" ht="13.8" x14ac:dyDescent="0.25">
      <c r="A174" s="122" t="s">
        <v>32</v>
      </c>
      <c r="B174" s="124" t="s">
        <v>14</v>
      </c>
      <c r="C174" s="124" t="s">
        <v>36</v>
      </c>
      <c r="D174" s="279">
        <v>44983</v>
      </c>
      <c r="E174" s="41">
        <v>0.98699999999999999</v>
      </c>
      <c r="F174" s="41">
        <v>1962</v>
      </c>
      <c r="G174" s="41">
        <f t="shared" si="64"/>
        <v>2023</v>
      </c>
      <c r="H174" s="41">
        <f>DAY(Table1[[#This Row],[Date]])</f>
        <v>26</v>
      </c>
      <c r="I174" s="41">
        <f>MONTH(Table1[[#This Row],[Date]])</f>
        <v>2</v>
      </c>
      <c r="J174" s="41" t="str">
        <f t="shared" si="52"/>
        <v>February</v>
      </c>
      <c r="K174" s="41">
        <f>DAY(Table1[[#This Row],[Date]])</f>
        <v>26</v>
      </c>
      <c r="L174" s="41" t="str">
        <f t="shared" si="53"/>
        <v>Sunday</v>
      </c>
      <c r="M174" s="107">
        <f>WEEKNUM(D174, 1)-WEEKNUM(DATE(Table1[[#This Row],[Year]],Table1[[#This Row],[Month]],1),1)+1</f>
        <v>5</v>
      </c>
      <c r="N174" s="41">
        <f t="shared" si="54"/>
        <v>9</v>
      </c>
      <c r="O174" s="41">
        <f>Table1[[#This Row],[ADR]]*Table1[[#This Row],[Occupancy %]]</f>
        <v>1936.4939999999999</v>
      </c>
      <c r="P174" s="86">
        <f t="shared" si="55"/>
        <v>1962</v>
      </c>
      <c r="Q174" s="86">
        <f t="shared" si="56"/>
        <v>1</v>
      </c>
      <c r="R174" s="113">
        <f>Table1[[#This Row],[Index MPI]]-Q173</f>
        <v>0</v>
      </c>
      <c r="S174" s="87">
        <f>Table1[[#This Row],[Index MPI]]-Q167</f>
        <v>0</v>
      </c>
      <c r="T174" s="41">
        <f>Table1[[#This Row],[ADR]]/(P180+P181)</f>
        <v>0.5</v>
      </c>
      <c r="U174" s="112">
        <f t="shared" si="57"/>
        <v>0</v>
      </c>
      <c r="V174" s="41"/>
      <c r="W174" s="41">
        <f>O174/((O255+O326)/2)</f>
        <v>1.5915298403811275</v>
      </c>
      <c r="X174" s="110">
        <f t="shared" si="65"/>
        <v>-3.2183529634343344E-2</v>
      </c>
      <c r="Y174" s="92">
        <f t="shared" si="68"/>
        <v>0.98699999999999999</v>
      </c>
      <c r="Z174" s="92">
        <f>(Table1[[#This Row],[avgdailyrent]]-F173)/F173</f>
        <v>0</v>
      </c>
      <c r="AA174" s="87">
        <f t="shared" si="66"/>
        <v>0</v>
      </c>
      <c r="AB174" s="92">
        <f t="shared" si="67"/>
        <v>0</v>
      </c>
      <c r="AC174" s="87">
        <f t="shared" si="58"/>
        <v>0</v>
      </c>
      <c r="AD174" s="92">
        <f t="shared" si="61"/>
        <v>0</v>
      </c>
      <c r="AE174" s="252">
        <f t="shared" si="59"/>
        <v>0</v>
      </c>
      <c r="AF174" s="87" t="e">
        <f ca="1">AVERAGEIFS(Y:Y,D:D,"&gt;="&amp;TODAY()-28,D:D,"&lt;="&amp;TODAY(),B:B,)</f>
        <v>#DIV/0!</v>
      </c>
      <c r="AG174" s="318">
        <f ca="1">AVERAGEIFS(Y:Y,D:D,"&gt;="&amp;TODAY()-28,D:D,"&lt;="&amp;TODAY())</f>
        <v>0.76482579000135331</v>
      </c>
      <c r="AH174" s="318">
        <f ca="1">AVERAGEIFS(O:O,D:D,"&gt;="&amp;TODAY()-28,D:D,"&lt;="&amp;TODAY())</f>
        <v>1407.541540796813</v>
      </c>
      <c r="AI174" s="91">
        <f t="shared" si="60"/>
        <v>0</v>
      </c>
    </row>
    <row r="175" spans="1:35" ht="13.8" x14ac:dyDescent="0.25">
      <c r="A175" s="122" t="s">
        <v>32</v>
      </c>
      <c r="B175" s="124" t="s">
        <v>14</v>
      </c>
      <c r="C175" s="124" t="s">
        <v>36</v>
      </c>
      <c r="D175" s="279">
        <v>44984</v>
      </c>
      <c r="E175" s="41">
        <v>0.98699999999999999</v>
      </c>
      <c r="F175" s="41">
        <v>1962</v>
      </c>
      <c r="G175" s="41">
        <f t="shared" si="64"/>
        <v>2023</v>
      </c>
      <c r="H175" s="41">
        <f>DAY(Table1[[#This Row],[Date]])</f>
        <v>27</v>
      </c>
      <c r="I175" s="41">
        <f>MONTH(Table1[[#This Row],[Date]])</f>
        <v>2</v>
      </c>
      <c r="J175" s="41" t="str">
        <f t="shared" si="52"/>
        <v>February</v>
      </c>
      <c r="K175" s="41">
        <f>DAY(Table1[[#This Row],[Date]])</f>
        <v>27</v>
      </c>
      <c r="L175" s="41" t="str">
        <f t="shared" si="53"/>
        <v>Monday</v>
      </c>
      <c r="M175" s="107">
        <f>WEEKNUM(D175, 1)-WEEKNUM(DATE(Table1[[#This Row],[Year]],Table1[[#This Row],[Month]],1),1)+1</f>
        <v>5</v>
      </c>
      <c r="N175" s="41">
        <f t="shared" si="54"/>
        <v>9</v>
      </c>
      <c r="O175" s="41">
        <f>Table1[[#This Row],[ADR]]*Table1[[#This Row],[Occupancy %]]</f>
        <v>1936.4939999999999</v>
      </c>
      <c r="P175" s="86">
        <f t="shared" si="55"/>
        <v>1962</v>
      </c>
      <c r="Q175" s="86">
        <f t="shared" si="56"/>
        <v>1</v>
      </c>
      <c r="R175" s="113">
        <f>Table1[[#This Row],[Index MPI]]-Q174</f>
        <v>0</v>
      </c>
      <c r="S175" s="87">
        <f>Table1[[#This Row],[Index MPI]]-Q168</f>
        <v>0</v>
      </c>
      <c r="T175" s="41">
        <f>Table1[[#This Row],[ADR]]/(P181+P182)</f>
        <v>0.5</v>
      </c>
      <c r="U175" s="112">
        <f t="shared" si="57"/>
        <v>0</v>
      </c>
      <c r="V175" s="41"/>
      <c r="W175" s="41">
        <f>O175/((O256+O327)/2)</f>
        <v>1.5915298403811275</v>
      </c>
      <c r="X175" s="110">
        <f t="shared" si="65"/>
        <v>-9.1744012619812132E-3</v>
      </c>
      <c r="Y175" s="92">
        <f t="shared" si="68"/>
        <v>0.98699999999999999</v>
      </c>
      <c r="Z175" s="92">
        <f>(Table1[[#This Row],[avgdailyrent]]-F174)/F174</f>
        <v>0</v>
      </c>
      <c r="AA175" s="87">
        <f t="shared" si="66"/>
        <v>0</v>
      </c>
      <c r="AB175" s="92">
        <f t="shared" si="67"/>
        <v>0</v>
      </c>
      <c r="AC175" s="87">
        <f t="shared" si="58"/>
        <v>0</v>
      </c>
      <c r="AD175" s="92">
        <f t="shared" si="61"/>
        <v>0</v>
      </c>
      <c r="AE175" s="252">
        <f t="shared" si="59"/>
        <v>0</v>
      </c>
      <c r="AF175" s="87" t="e">
        <f ca="1">AVERAGEIFS(Y:Y,D:D,"&gt;="&amp;TODAY()-28,D:D,"&lt;="&amp;TODAY(),B:B,)</f>
        <v>#DIV/0!</v>
      </c>
      <c r="AG175" s="318">
        <f ca="1">AVERAGEIFS(Y:Y,D:D,"&gt;="&amp;TODAY()-28,D:D,"&lt;="&amp;TODAY())</f>
        <v>0.76482579000135331</v>
      </c>
      <c r="AH175" s="318">
        <f ca="1">AVERAGEIFS(O:O,D:D,"&gt;="&amp;TODAY()-28,D:D,"&lt;="&amp;TODAY())</f>
        <v>1407.541540796813</v>
      </c>
      <c r="AI175" s="91">
        <f t="shared" si="60"/>
        <v>0</v>
      </c>
    </row>
    <row r="176" spans="1:35" ht="13.8" x14ac:dyDescent="0.25">
      <c r="A176" s="122" t="s">
        <v>32</v>
      </c>
      <c r="B176" s="124" t="s">
        <v>14</v>
      </c>
      <c r="C176" s="124" t="s">
        <v>36</v>
      </c>
      <c r="D176" s="279">
        <v>44985</v>
      </c>
      <c r="E176" s="41">
        <v>0.98699999999999999</v>
      </c>
      <c r="F176" s="41">
        <v>1962</v>
      </c>
      <c r="G176" s="41">
        <f t="shared" si="64"/>
        <v>2023</v>
      </c>
      <c r="H176" s="41">
        <f>DAY(Table1[[#This Row],[Date]])</f>
        <v>28</v>
      </c>
      <c r="I176" s="41">
        <f>MONTH(Table1[[#This Row],[Date]])</f>
        <v>2</v>
      </c>
      <c r="J176" s="41" t="str">
        <f t="shared" si="52"/>
        <v>February</v>
      </c>
      <c r="K176" s="41">
        <f>DAY(Table1[[#This Row],[Date]])</f>
        <v>28</v>
      </c>
      <c r="L176" s="41" t="str">
        <f t="shared" si="53"/>
        <v>Tuesday</v>
      </c>
      <c r="M176" s="107">
        <f>WEEKNUM(D176, 1)-WEEKNUM(DATE(Table1[[#This Row],[Year]],Table1[[#This Row],[Month]],1),1)+1</f>
        <v>5</v>
      </c>
      <c r="N176" s="41">
        <f t="shared" si="54"/>
        <v>9</v>
      </c>
      <c r="O176" s="41">
        <f>Table1[[#This Row],[ADR]]*Table1[[#This Row],[Occupancy %]]</f>
        <v>1936.4939999999999</v>
      </c>
      <c r="P176" s="86">
        <f t="shared" si="55"/>
        <v>1962</v>
      </c>
      <c r="Q176" s="86">
        <f t="shared" si="56"/>
        <v>1</v>
      </c>
      <c r="R176" s="113">
        <f>Table1[[#This Row],[Index MPI]]-Q175</f>
        <v>0</v>
      </c>
      <c r="S176" s="87">
        <f>Table1[[#This Row],[Index MPI]]-Q169</f>
        <v>0</v>
      </c>
      <c r="T176" s="41">
        <f>Table1[[#This Row],[ADR]]/(P182+P183)</f>
        <v>0.5</v>
      </c>
      <c r="U176" s="112">
        <f t="shared" si="57"/>
        <v>0</v>
      </c>
      <c r="V176" s="41"/>
      <c r="W176" s="41">
        <f>O176/((O257+O328)/2)</f>
        <v>1.5915298403811275</v>
      </c>
      <c r="X176" s="110">
        <f t="shared" si="65"/>
        <v>0</v>
      </c>
      <c r="Y176" s="92">
        <f t="shared" si="68"/>
        <v>0.98699999999999999</v>
      </c>
      <c r="Z176" s="92">
        <f>(Table1[[#This Row],[avgdailyrent]]-F175)/F175</f>
        <v>0</v>
      </c>
      <c r="AA176" s="87">
        <f t="shared" si="66"/>
        <v>0</v>
      </c>
      <c r="AB176" s="92">
        <f t="shared" si="67"/>
        <v>0</v>
      </c>
      <c r="AC176" s="87">
        <f t="shared" si="58"/>
        <v>0</v>
      </c>
      <c r="AD176" s="92">
        <f t="shared" si="61"/>
        <v>0</v>
      </c>
      <c r="AE176" s="252">
        <f t="shared" si="59"/>
        <v>0</v>
      </c>
      <c r="AF176" s="87" t="e">
        <f ca="1">AVERAGEIFS(Y:Y,D:D,"&gt;="&amp;TODAY()-28,D:D,"&lt;="&amp;TODAY(),B:B,)</f>
        <v>#DIV/0!</v>
      </c>
      <c r="AG176" s="318">
        <f ca="1">AVERAGEIFS(Y:Y,D:D,"&gt;="&amp;TODAY()-28,D:D,"&lt;="&amp;TODAY())</f>
        <v>0.76482579000135331</v>
      </c>
      <c r="AH176" s="318">
        <f ca="1">AVERAGEIFS(O:O,D:D,"&gt;="&amp;TODAY()-28,D:D,"&lt;="&amp;TODAY())</f>
        <v>1407.541540796813</v>
      </c>
      <c r="AI176" s="91">
        <f t="shared" si="60"/>
        <v>0</v>
      </c>
    </row>
    <row r="177" spans="1:35" ht="13.8" x14ac:dyDescent="0.25">
      <c r="A177" s="122" t="s">
        <v>32</v>
      </c>
      <c r="B177" s="124" t="s">
        <v>14</v>
      </c>
      <c r="C177" s="124" t="s">
        <v>36</v>
      </c>
      <c r="D177" s="279">
        <v>44986</v>
      </c>
      <c r="E177" s="41">
        <v>0.98699999999999999</v>
      </c>
      <c r="F177" s="41">
        <v>1962</v>
      </c>
      <c r="G177" s="41">
        <f t="shared" si="64"/>
        <v>2023</v>
      </c>
      <c r="H177" s="41">
        <f>DAY(Table1[[#This Row],[Date]])</f>
        <v>1</v>
      </c>
      <c r="I177" s="41">
        <f>MONTH(Table1[[#This Row],[Date]])</f>
        <v>3</v>
      </c>
      <c r="J177" s="41" t="str">
        <f t="shared" si="52"/>
        <v>March</v>
      </c>
      <c r="K177" s="41">
        <f>DAY(Table1[[#This Row],[Date]])</f>
        <v>1</v>
      </c>
      <c r="L177" s="41" t="str">
        <f t="shared" si="53"/>
        <v>Wednesday</v>
      </c>
      <c r="M177" s="107">
        <f>WEEKNUM(D177, 1)-WEEKNUM(DATE(Table1[[#This Row],[Year]],Table1[[#This Row],[Month]],1),1)+1</f>
        <v>1</v>
      </c>
      <c r="N177" s="41">
        <f t="shared" si="54"/>
        <v>9</v>
      </c>
      <c r="O177" s="41">
        <f>Table1[[#This Row],[ADR]]*Table1[[#This Row],[Occupancy %]]</f>
        <v>1936.4939999999999</v>
      </c>
      <c r="P177" s="86">
        <f t="shared" si="55"/>
        <v>1962</v>
      </c>
      <c r="Q177" s="86">
        <f t="shared" si="56"/>
        <v>1</v>
      </c>
      <c r="R177" s="113">
        <f>Table1[[#This Row],[Index MPI]]-Q176</f>
        <v>0</v>
      </c>
      <c r="S177" s="87">
        <f>Table1[[#This Row],[Index MPI]]-Q170</f>
        <v>0</v>
      </c>
      <c r="T177" s="41">
        <f>Table1[[#This Row],[ADR]]/(P183+P184)</f>
        <v>0.5</v>
      </c>
      <c r="U177" s="112">
        <f t="shared" si="57"/>
        <v>0</v>
      </c>
      <c r="V177" s="41"/>
      <c r="W177" s="41">
        <f>O177/((O258+O329)/2)</f>
        <v>1.5642712216286792</v>
      </c>
      <c r="X177" s="110">
        <f t="shared" si="65"/>
        <v>-2.7258618752448394E-2</v>
      </c>
      <c r="Y177" s="92">
        <f t="shared" si="68"/>
        <v>0.98699999999999999</v>
      </c>
      <c r="Z177" s="92">
        <f>(Table1[[#This Row],[avgdailyrent]]-F176)/F176</f>
        <v>0</v>
      </c>
      <c r="AA177" s="87">
        <f t="shared" si="66"/>
        <v>0</v>
      </c>
      <c r="AB177" s="92">
        <f t="shared" si="67"/>
        <v>0</v>
      </c>
      <c r="AC177" s="87">
        <f t="shared" si="58"/>
        <v>0</v>
      </c>
      <c r="AD177" s="92">
        <f t="shared" si="61"/>
        <v>0</v>
      </c>
      <c r="AE177" s="252">
        <f t="shared" si="59"/>
        <v>0</v>
      </c>
      <c r="AF177" s="87" t="e">
        <f ca="1">AVERAGEIFS(Y:Y,D:D,"&gt;="&amp;TODAY()-28,D:D,"&lt;="&amp;TODAY(),B:B,)</f>
        <v>#DIV/0!</v>
      </c>
      <c r="AG177" s="318">
        <f ca="1">AVERAGEIFS(Y:Y,D:D,"&gt;="&amp;TODAY()-28,D:D,"&lt;="&amp;TODAY())</f>
        <v>0.76482579000135331</v>
      </c>
      <c r="AH177" s="318">
        <f ca="1">AVERAGEIFS(O:O,D:D,"&gt;="&amp;TODAY()-28,D:D,"&lt;="&amp;TODAY())</f>
        <v>1407.541540796813</v>
      </c>
      <c r="AI177" s="91">
        <f t="shared" si="60"/>
        <v>0</v>
      </c>
    </row>
    <row r="178" spans="1:35" ht="13.8" x14ac:dyDescent="0.25">
      <c r="A178" s="122" t="s">
        <v>32</v>
      </c>
      <c r="B178" s="124" t="s">
        <v>14</v>
      </c>
      <c r="C178" s="124" t="s">
        <v>36</v>
      </c>
      <c r="D178" s="279">
        <v>44987</v>
      </c>
      <c r="E178" s="41">
        <v>0.98699999999999999</v>
      </c>
      <c r="F178" s="41">
        <v>1962</v>
      </c>
      <c r="G178" s="41">
        <f t="shared" si="64"/>
        <v>2023</v>
      </c>
      <c r="H178" s="41">
        <f>DAY(Table1[[#This Row],[Date]])</f>
        <v>2</v>
      </c>
      <c r="I178" s="41">
        <f>MONTH(Table1[[#This Row],[Date]])</f>
        <v>3</v>
      </c>
      <c r="J178" s="41" t="str">
        <f t="shared" si="52"/>
        <v>March</v>
      </c>
      <c r="K178" s="41">
        <f>DAY(Table1[[#This Row],[Date]])</f>
        <v>2</v>
      </c>
      <c r="L178" s="41" t="str">
        <f t="shared" si="53"/>
        <v>Thursday</v>
      </c>
      <c r="M178" s="107">
        <f>WEEKNUM(D178, 1)-WEEKNUM(DATE(Table1[[#This Row],[Year]],Table1[[#This Row],[Month]],1),1)+1</f>
        <v>1</v>
      </c>
      <c r="N178" s="41">
        <f t="shared" si="54"/>
        <v>9</v>
      </c>
      <c r="O178" s="41">
        <f>Table1[[#This Row],[ADR]]*Table1[[#This Row],[Occupancy %]]</f>
        <v>1936.4939999999999</v>
      </c>
      <c r="P178" s="86">
        <f t="shared" si="55"/>
        <v>1962</v>
      </c>
      <c r="Q178" s="86">
        <f t="shared" si="56"/>
        <v>1</v>
      </c>
      <c r="R178" s="113">
        <f>Table1[[#This Row],[Index MPI]]-Q177</f>
        <v>0</v>
      </c>
      <c r="S178" s="87">
        <f>Table1[[#This Row],[Index MPI]]-Q171</f>
        <v>0</v>
      </c>
      <c r="T178" s="41">
        <f>Table1[[#This Row],[ADR]]/(P184+P185)</f>
        <v>0.5</v>
      </c>
      <c r="U178" s="112">
        <f t="shared" si="57"/>
        <v>0</v>
      </c>
      <c r="V178" s="41"/>
      <c r="W178" s="41">
        <f>O178/((O259+O330)/2)</f>
        <v>1.5642712216286792</v>
      </c>
      <c r="X178" s="110">
        <f t="shared" si="65"/>
        <v>-2.7258618752448394E-2</v>
      </c>
      <c r="Y178" s="92">
        <f t="shared" si="68"/>
        <v>0.98699999999999999</v>
      </c>
      <c r="Z178" s="92">
        <f>(Table1[[#This Row],[avgdailyrent]]-F177)/F177</f>
        <v>0</v>
      </c>
      <c r="AA178" s="87">
        <f t="shared" si="66"/>
        <v>0</v>
      </c>
      <c r="AB178" s="92">
        <f t="shared" si="67"/>
        <v>0</v>
      </c>
      <c r="AC178" s="87">
        <f t="shared" si="58"/>
        <v>0</v>
      </c>
      <c r="AD178" s="92">
        <f t="shared" si="61"/>
        <v>0</v>
      </c>
      <c r="AE178" s="252">
        <f t="shared" si="59"/>
        <v>0</v>
      </c>
      <c r="AF178" s="87" t="e">
        <f ca="1">AVERAGEIFS(Y:Y,D:D,"&gt;="&amp;TODAY()-28,D:D,"&lt;="&amp;TODAY(),B:B,)</f>
        <v>#DIV/0!</v>
      </c>
      <c r="AG178" s="318">
        <f ca="1">AVERAGEIFS(Y:Y,D:D,"&gt;="&amp;TODAY()-28,D:D,"&lt;="&amp;TODAY())</f>
        <v>0.76482579000135331</v>
      </c>
      <c r="AH178" s="318">
        <f ca="1">AVERAGEIFS(O:O,D:D,"&gt;="&amp;TODAY()-28,D:D,"&lt;="&amp;TODAY())</f>
        <v>1407.541540796813</v>
      </c>
      <c r="AI178" s="91">
        <f t="shared" si="60"/>
        <v>0</v>
      </c>
    </row>
    <row r="179" spans="1:35" ht="13.8" x14ac:dyDescent="0.25">
      <c r="A179" s="122" t="s">
        <v>32</v>
      </c>
      <c r="B179" s="124" t="s">
        <v>14</v>
      </c>
      <c r="C179" s="124" t="s">
        <v>36</v>
      </c>
      <c r="D179" s="279">
        <v>44988</v>
      </c>
      <c r="E179" s="41">
        <v>0.98699999999999999</v>
      </c>
      <c r="F179" s="41">
        <v>1962</v>
      </c>
      <c r="G179" s="41">
        <f t="shared" si="64"/>
        <v>2023</v>
      </c>
      <c r="H179" s="41">
        <f>DAY(Table1[[#This Row],[Date]])</f>
        <v>3</v>
      </c>
      <c r="I179" s="41">
        <f>MONTH(Table1[[#This Row],[Date]])</f>
        <v>3</v>
      </c>
      <c r="J179" s="41" t="str">
        <f t="shared" si="52"/>
        <v>March</v>
      </c>
      <c r="K179" s="41">
        <f>DAY(Table1[[#This Row],[Date]])</f>
        <v>3</v>
      </c>
      <c r="L179" s="41" t="str">
        <f t="shared" si="53"/>
        <v>Friday</v>
      </c>
      <c r="M179" s="107">
        <f>WEEKNUM(D179, 1)-WEEKNUM(DATE(Table1[[#This Row],[Year]],Table1[[#This Row],[Month]],1),1)+1</f>
        <v>1</v>
      </c>
      <c r="N179" s="41">
        <f t="shared" si="54"/>
        <v>9</v>
      </c>
      <c r="O179" s="41">
        <f>Table1[[#This Row],[ADR]]*Table1[[#This Row],[Occupancy %]]</f>
        <v>1936.4939999999999</v>
      </c>
      <c r="P179" s="86">
        <f t="shared" si="55"/>
        <v>1962</v>
      </c>
      <c r="Q179" s="86">
        <f t="shared" si="56"/>
        <v>1</v>
      </c>
      <c r="R179" s="113">
        <f>Table1[[#This Row],[Index MPI]]-Q178</f>
        <v>0</v>
      </c>
      <c r="S179" s="87">
        <f>Table1[[#This Row],[Index MPI]]-Q172</f>
        <v>0</v>
      </c>
      <c r="T179" s="41">
        <f>Table1[[#This Row],[ADR]]/(P185+P186)</f>
        <v>0.5</v>
      </c>
      <c r="U179" s="112">
        <f t="shared" si="57"/>
        <v>0</v>
      </c>
      <c r="V179" s="41"/>
      <c r="W179" s="41">
        <f>O179/((O260+O331)/2)</f>
        <v>1.5642712216286792</v>
      </c>
      <c r="X179" s="110">
        <f t="shared" si="65"/>
        <v>-2.7258618752448394E-2</v>
      </c>
      <c r="Y179" s="92">
        <f t="shared" si="68"/>
        <v>0.98699999999999999</v>
      </c>
      <c r="Z179" s="92">
        <f>(Table1[[#This Row],[avgdailyrent]]-F178)/F178</f>
        <v>0</v>
      </c>
      <c r="AA179" s="87">
        <f t="shared" si="66"/>
        <v>0</v>
      </c>
      <c r="AB179" s="92">
        <f t="shared" si="67"/>
        <v>0</v>
      </c>
      <c r="AC179" s="87">
        <f t="shared" si="58"/>
        <v>0</v>
      </c>
      <c r="AD179" s="92">
        <f t="shared" si="61"/>
        <v>0</v>
      </c>
      <c r="AE179" s="252">
        <f t="shared" si="59"/>
        <v>0</v>
      </c>
      <c r="AF179" s="87" t="e">
        <f ca="1">AVERAGEIFS(Y:Y,D:D,"&gt;="&amp;TODAY()-28,D:D,"&lt;="&amp;TODAY(),B:B,)</f>
        <v>#DIV/0!</v>
      </c>
      <c r="AG179" s="318">
        <f ca="1">AVERAGEIFS(Y:Y,D:D,"&gt;="&amp;TODAY()-28,D:D,"&lt;="&amp;TODAY())</f>
        <v>0.76482579000135331</v>
      </c>
      <c r="AH179" s="318">
        <f ca="1">AVERAGEIFS(O:O,D:D,"&gt;="&amp;TODAY()-28,D:D,"&lt;="&amp;TODAY())</f>
        <v>1407.541540796813</v>
      </c>
      <c r="AI179" s="91">
        <f t="shared" si="60"/>
        <v>0</v>
      </c>
    </row>
    <row r="180" spans="1:35" ht="13.8" x14ac:dyDescent="0.25">
      <c r="A180" s="122" t="s">
        <v>32</v>
      </c>
      <c r="B180" s="124" t="s">
        <v>14</v>
      </c>
      <c r="C180" s="124" t="s">
        <v>36</v>
      </c>
      <c r="D180" s="279">
        <v>44989</v>
      </c>
      <c r="E180" s="41">
        <v>0.98699999999999999</v>
      </c>
      <c r="F180" s="41">
        <v>1962</v>
      </c>
      <c r="G180" s="41">
        <f t="shared" si="64"/>
        <v>2023</v>
      </c>
      <c r="H180" s="41">
        <f>DAY(Table1[[#This Row],[Date]])</f>
        <v>4</v>
      </c>
      <c r="I180" s="41">
        <f>MONTH(Table1[[#This Row],[Date]])</f>
        <v>3</v>
      </c>
      <c r="J180" s="41" t="str">
        <f t="shared" si="52"/>
        <v>March</v>
      </c>
      <c r="K180" s="41">
        <f>DAY(Table1[[#This Row],[Date]])</f>
        <v>4</v>
      </c>
      <c r="L180" s="41" t="str">
        <f t="shared" si="53"/>
        <v>Saturday</v>
      </c>
      <c r="M180" s="107">
        <f>WEEKNUM(D180, 1)-WEEKNUM(DATE(Table1[[#This Row],[Year]],Table1[[#This Row],[Month]],1),1)+1</f>
        <v>1</v>
      </c>
      <c r="N180" s="41">
        <f t="shared" si="54"/>
        <v>9</v>
      </c>
      <c r="O180" s="41">
        <f>Table1[[#This Row],[ADR]]*Table1[[#This Row],[Occupancy %]]</f>
        <v>1936.4939999999999</v>
      </c>
      <c r="P180" s="86">
        <f t="shared" si="55"/>
        <v>1962</v>
      </c>
      <c r="Q180" s="86">
        <f t="shared" si="56"/>
        <v>1</v>
      </c>
      <c r="R180" s="113">
        <f>Table1[[#This Row],[Index MPI]]-Q179</f>
        <v>0</v>
      </c>
      <c r="S180" s="87">
        <f>Table1[[#This Row],[Index MPI]]-Q173</f>
        <v>0</v>
      </c>
      <c r="T180" s="41">
        <f>Table1[[#This Row],[ADR]]/(P186+P187)</f>
        <v>0.5</v>
      </c>
      <c r="U180" s="112">
        <f t="shared" si="57"/>
        <v>0</v>
      </c>
      <c r="V180" s="41"/>
      <c r="W180" s="41">
        <f>O180/((O261+O332)/2)</f>
        <v>1.5642712216286792</v>
      </c>
      <c r="X180" s="110">
        <f t="shared" si="65"/>
        <v>0</v>
      </c>
      <c r="Y180" s="92">
        <f t="shared" si="68"/>
        <v>0.98699999999999999</v>
      </c>
      <c r="Z180" s="92">
        <f>(Table1[[#This Row],[avgdailyrent]]-F179)/F179</f>
        <v>0</v>
      </c>
      <c r="AA180" s="87">
        <f t="shared" si="66"/>
        <v>0</v>
      </c>
      <c r="AB180" s="92">
        <f t="shared" si="67"/>
        <v>0</v>
      </c>
      <c r="AC180" s="87">
        <f t="shared" si="58"/>
        <v>0</v>
      </c>
      <c r="AD180" s="92">
        <f t="shared" si="61"/>
        <v>0</v>
      </c>
      <c r="AE180" s="252">
        <f t="shared" si="59"/>
        <v>0</v>
      </c>
      <c r="AF180" s="87" t="e">
        <f ca="1">AVERAGEIFS(Y:Y,D:D,"&gt;="&amp;TODAY()-28,D:D,"&lt;="&amp;TODAY(),B:B,)</f>
        <v>#DIV/0!</v>
      </c>
      <c r="AG180" s="318">
        <f ca="1">AVERAGEIFS(Y:Y,D:D,"&gt;="&amp;TODAY()-28,D:D,"&lt;="&amp;TODAY())</f>
        <v>0.76482579000135331</v>
      </c>
      <c r="AH180" s="318">
        <f ca="1">AVERAGEIFS(O:O,D:D,"&gt;="&amp;TODAY()-28,D:D,"&lt;="&amp;TODAY())</f>
        <v>1407.541540796813</v>
      </c>
      <c r="AI180" s="91">
        <f t="shared" si="60"/>
        <v>0</v>
      </c>
    </row>
    <row r="181" spans="1:35" ht="13.8" x14ac:dyDescent="0.25">
      <c r="A181" s="122" t="s">
        <v>32</v>
      </c>
      <c r="B181" s="124" t="s">
        <v>14</v>
      </c>
      <c r="C181" s="124" t="s">
        <v>36</v>
      </c>
      <c r="D181" s="279">
        <v>44990</v>
      </c>
      <c r="E181" s="41">
        <v>0.98699999999999999</v>
      </c>
      <c r="F181" s="41">
        <v>1962</v>
      </c>
      <c r="G181" s="41">
        <f t="shared" si="64"/>
        <v>2023</v>
      </c>
      <c r="H181" s="41">
        <f>DAY(Table1[[#This Row],[Date]])</f>
        <v>5</v>
      </c>
      <c r="I181" s="41">
        <f>MONTH(Table1[[#This Row],[Date]])</f>
        <v>3</v>
      </c>
      <c r="J181" s="41" t="str">
        <f t="shared" si="52"/>
        <v>March</v>
      </c>
      <c r="K181" s="41">
        <f>DAY(Table1[[#This Row],[Date]])</f>
        <v>5</v>
      </c>
      <c r="L181" s="41" t="str">
        <f t="shared" si="53"/>
        <v>Sunday</v>
      </c>
      <c r="M181" s="107">
        <f>WEEKNUM(D181, 1)-WEEKNUM(DATE(Table1[[#This Row],[Year]],Table1[[#This Row],[Month]],1),1)+1</f>
        <v>2</v>
      </c>
      <c r="N181" s="41">
        <f t="shared" si="54"/>
        <v>10</v>
      </c>
      <c r="O181" s="41">
        <f>Table1[[#This Row],[ADR]]*Table1[[#This Row],[Occupancy %]]</f>
        <v>1936.4939999999999</v>
      </c>
      <c r="P181" s="86">
        <f t="shared" si="55"/>
        <v>1962</v>
      </c>
      <c r="Q181" s="86">
        <f t="shared" si="56"/>
        <v>1</v>
      </c>
      <c r="R181" s="113">
        <f>Table1[[#This Row],[Index MPI]]-Q180</f>
        <v>0</v>
      </c>
      <c r="S181" s="87">
        <f>Table1[[#This Row],[Index MPI]]-Q174</f>
        <v>0</v>
      </c>
      <c r="T181" s="41">
        <f>Table1[[#This Row],[ADR]]/(P187+P188)</f>
        <v>0.5</v>
      </c>
      <c r="U181" s="112">
        <f t="shared" si="57"/>
        <v>0</v>
      </c>
      <c r="V181" s="41"/>
      <c r="W181" s="41">
        <f>O181/((O262+O333)/2)</f>
        <v>1.5642712216286792</v>
      </c>
      <c r="X181" s="110">
        <f t="shared" si="65"/>
        <v>0</v>
      </c>
      <c r="Y181" s="92">
        <f t="shared" si="68"/>
        <v>0.98699999999999999</v>
      </c>
      <c r="Z181" s="92">
        <f>(Table1[[#This Row],[avgdailyrent]]-F180)/F180</f>
        <v>0</v>
      </c>
      <c r="AA181" s="87">
        <f t="shared" si="66"/>
        <v>0</v>
      </c>
      <c r="AB181" s="92">
        <f t="shared" si="67"/>
        <v>0</v>
      </c>
      <c r="AC181" s="87">
        <f t="shared" si="58"/>
        <v>0</v>
      </c>
      <c r="AD181" s="92">
        <f t="shared" si="61"/>
        <v>0</v>
      </c>
      <c r="AE181" s="252">
        <f t="shared" si="59"/>
        <v>0</v>
      </c>
      <c r="AF181" s="87" t="e">
        <f ca="1">AVERAGEIFS(Y:Y,D:D,"&gt;="&amp;TODAY()-28,D:D,"&lt;="&amp;TODAY(),B:B,)</f>
        <v>#DIV/0!</v>
      </c>
      <c r="AG181" s="318">
        <f ca="1">AVERAGEIFS(Y:Y,D:D,"&gt;="&amp;TODAY()-28,D:D,"&lt;="&amp;TODAY())</f>
        <v>0.76482579000135331</v>
      </c>
      <c r="AH181" s="318">
        <f ca="1">AVERAGEIFS(O:O,D:D,"&gt;="&amp;TODAY()-28,D:D,"&lt;="&amp;TODAY())</f>
        <v>1407.541540796813</v>
      </c>
      <c r="AI181" s="91">
        <f t="shared" si="60"/>
        <v>0</v>
      </c>
    </row>
    <row r="182" spans="1:35" ht="13.8" x14ac:dyDescent="0.25">
      <c r="A182" s="122" t="s">
        <v>32</v>
      </c>
      <c r="B182" s="124" t="s">
        <v>14</v>
      </c>
      <c r="C182" s="124" t="s">
        <v>36</v>
      </c>
      <c r="D182" s="279">
        <v>44991</v>
      </c>
      <c r="E182" s="41">
        <v>0.98699999999999999</v>
      </c>
      <c r="F182" s="41">
        <v>1962</v>
      </c>
      <c r="G182" s="41">
        <f t="shared" si="64"/>
        <v>2023</v>
      </c>
      <c r="H182" s="41">
        <f>DAY(Table1[[#This Row],[Date]])</f>
        <v>6</v>
      </c>
      <c r="I182" s="41">
        <f>MONTH(Table1[[#This Row],[Date]])</f>
        <v>3</v>
      </c>
      <c r="J182" s="41" t="str">
        <f t="shared" si="52"/>
        <v>March</v>
      </c>
      <c r="K182" s="41">
        <f>DAY(Table1[[#This Row],[Date]])</f>
        <v>6</v>
      </c>
      <c r="L182" s="41" t="str">
        <f t="shared" si="53"/>
        <v>Monday</v>
      </c>
      <c r="M182" s="107">
        <f>WEEKNUM(D182, 1)-WEEKNUM(DATE(Table1[[#This Row],[Year]],Table1[[#This Row],[Month]],1),1)+1</f>
        <v>2</v>
      </c>
      <c r="N182" s="41">
        <f t="shared" si="54"/>
        <v>10</v>
      </c>
      <c r="O182" s="41">
        <f>Table1[[#This Row],[ADR]]*Table1[[#This Row],[Occupancy %]]</f>
        <v>1936.4939999999999</v>
      </c>
      <c r="P182" s="86">
        <f t="shared" si="55"/>
        <v>1962</v>
      </c>
      <c r="Q182" s="86">
        <f t="shared" si="56"/>
        <v>1</v>
      </c>
      <c r="R182" s="113">
        <f>Table1[[#This Row],[Index MPI]]-Q181</f>
        <v>0</v>
      </c>
      <c r="S182" s="87">
        <f>Table1[[#This Row],[Index MPI]]-Q175</f>
        <v>0</v>
      </c>
      <c r="T182" s="41">
        <f>Table1[[#This Row],[ADR]]/(P188+P189)</f>
        <v>0.5</v>
      </c>
      <c r="U182" s="112">
        <f t="shared" si="57"/>
        <v>0</v>
      </c>
      <c r="V182" s="41"/>
      <c r="W182" s="41">
        <f>O182/((O263+O334)/2)</f>
        <v>1.5642712216286792</v>
      </c>
      <c r="X182" s="110">
        <f t="shared" si="65"/>
        <v>0</v>
      </c>
      <c r="Y182" s="92">
        <f t="shared" si="68"/>
        <v>0.98699999999999999</v>
      </c>
      <c r="Z182" s="92">
        <f>(Table1[[#This Row],[avgdailyrent]]-F181)/F181</f>
        <v>0</v>
      </c>
      <c r="AA182" s="87">
        <f t="shared" si="66"/>
        <v>0</v>
      </c>
      <c r="AB182" s="92">
        <f t="shared" si="67"/>
        <v>0</v>
      </c>
      <c r="AC182" s="87">
        <f t="shared" si="58"/>
        <v>0</v>
      </c>
      <c r="AD182" s="92">
        <f t="shared" si="61"/>
        <v>0</v>
      </c>
      <c r="AE182" s="252">
        <f t="shared" si="59"/>
        <v>0</v>
      </c>
      <c r="AF182" s="87" t="e">
        <f ca="1">AVERAGEIFS(Y:Y,D:D,"&gt;="&amp;TODAY()-28,D:D,"&lt;="&amp;TODAY(),B:B,)</f>
        <v>#DIV/0!</v>
      </c>
      <c r="AG182" s="318">
        <f ca="1">AVERAGEIFS(Y:Y,D:D,"&gt;="&amp;TODAY()-28,D:D,"&lt;="&amp;TODAY())</f>
        <v>0.76482579000135331</v>
      </c>
      <c r="AH182" s="318">
        <f ca="1">AVERAGEIFS(O:O,D:D,"&gt;="&amp;TODAY()-28,D:D,"&lt;="&amp;TODAY())</f>
        <v>1407.541540796813</v>
      </c>
      <c r="AI182" s="91">
        <f t="shared" si="60"/>
        <v>0</v>
      </c>
    </row>
    <row r="183" spans="1:35" ht="13.8" x14ac:dyDescent="0.25">
      <c r="A183" s="122" t="s">
        <v>32</v>
      </c>
      <c r="B183" s="124" t="s">
        <v>14</v>
      </c>
      <c r="C183" s="124" t="s">
        <v>36</v>
      </c>
      <c r="D183" s="279">
        <v>44992</v>
      </c>
      <c r="E183" s="41">
        <v>0.98699999999999999</v>
      </c>
      <c r="F183" s="41">
        <v>1962</v>
      </c>
      <c r="G183" s="41">
        <f t="shared" ref="G183:G219" si="69">YEAR(D183)</f>
        <v>2023</v>
      </c>
      <c r="H183" s="41">
        <f>DAY(Table1[[#This Row],[Date]])</f>
        <v>7</v>
      </c>
      <c r="I183" s="41">
        <f>MONTH(Table1[[#This Row],[Date]])</f>
        <v>3</v>
      </c>
      <c r="J183" s="41" t="str">
        <f t="shared" si="52"/>
        <v>March</v>
      </c>
      <c r="K183" s="41">
        <f>DAY(Table1[[#This Row],[Date]])</f>
        <v>7</v>
      </c>
      <c r="L183" s="41" t="str">
        <f t="shared" si="53"/>
        <v>Tuesday</v>
      </c>
      <c r="M183" s="107">
        <f>WEEKNUM(D183, 1)-WEEKNUM(DATE(Table1[[#This Row],[Year]],Table1[[#This Row],[Month]],1),1)+1</f>
        <v>2</v>
      </c>
      <c r="N183" s="41">
        <f t="shared" si="54"/>
        <v>10</v>
      </c>
      <c r="O183" s="41">
        <f>Table1[[#This Row],[ADR]]*Table1[[#This Row],[Occupancy %]]</f>
        <v>1936.4939999999999</v>
      </c>
      <c r="P183" s="86">
        <f t="shared" si="55"/>
        <v>1962</v>
      </c>
      <c r="Q183" s="86">
        <f t="shared" si="56"/>
        <v>1</v>
      </c>
      <c r="R183" s="113">
        <f>Table1[[#This Row],[Index MPI]]-Q182</f>
        <v>0</v>
      </c>
      <c r="S183" s="87">
        <f>Table1[[#This Row],[Index MPI]]-Q176</f>
        <v>0</v>
      </c>
      <c r="T183" s="41">
        <f>Table1[[#This Row],[ADR]]/(P189+P190)</f>
        <v>0.5</v>
      </c>
      <c r="U183" s="112">
        <f t="shared" si="57"/>
        <v>0</v>
      </c>
      <c r="V183" s="41"/>
      <c r="W183" s="41">
        <f>O183/((O264+O335)/2)</f>
        <v>1.5642712216286792</v>
      </c>
      <c r="X183" s="110">
        <f t="shared" si="65"/>
        <v>0</v>
      </c>
      <c r="Y183" s="92">
        <f t="shared" si="68"/>
        <v>0.98699999999999999</v>
      </c>
      <c r="Z183" s="92">
        <f>(Table1[[#This Row],[avgdailyrent]]-F182)/F182</f>
        <v>0</v>
      </c>
      <c r="AA183" s="87">
        <f t="shared" si="66"/>
        <v>0</v>
      </c>
      <c r="AB183" s="92">
        <f t="shared" si="67"/>
        <v>0</v>
      </c>
      <c r="AC183" s="87">
        <f t="shared" si="58"/>
        <v>0</v>
      </c>
      <c r="AD183" s="92">
        <f t="shared" si="61"/>
        <v>0</v>
      </c>
      <c r="AE183" s="252">
        <f t="shared" si="59"/>
        <v>0</v>
      </c>
      <c r="AF183" s="87" t="e">
        <f ca="1">AVERAGEIFS(Y:Y,D:D,"&gt;="&amp;TODAY()-28,D:D,"&lt;="&amp;TODAY(),B:B,)</f>
        <v>#DIV/0!</v>
      </c>
      <c r="AG183" s="318">
        <f ca="1">AVERAGEIFS(Y:Y,D:D,"&gt;="&amp;TODAY()-28,D:D,"&lt;="&amp;TODAY())</f>
        <v>0.76482579000135331</v>
      </c>
      <c r="AH183" s="318">
        <f ca="1">AVERAGEIFS(O:O,D:D,"&gt;="&amp;TODAY()-28,D:D,"&lt;="&amp;TODAY())</f>
        <v>1407.541540796813</v>
      </c>
      <c r="AI183" s="91">
        <f t="shared" si="60"/>
        <v>0</v>
      </c>
    </row>
    <row r="184" spans="1:35" ht="13.8" x14ac:dyDescent="0.25">
      <c r="A184" s="122" t="s">
        <v>32</v>
      </c>
      <c r="B184" s="124" t="s">
        <v>14</v>
      </c>
      <c r="C184" s="124" t="s">
        <v>36</v>
      </c>
      <c r="D184" s="279">
        <v>44993</v>
      </c>
      <c r="E184" s="41">
        <v>0.98699999999999999</v>
      </c>
      <c r="F184" s="41">
        <v>1962</v>
      </c>
      <c r="G184" s="41">
        <f t="shared" si="69"/>
        <v>2023</v>
      </c>
      <c r="H184" s="41">
        <f>DAY(Table1[[#This Row],[Date]])</f>
        <v>8</v>
      </c>
      <c r="I184" s="41">
        <f>MONTH(Table1[[#This Row],[Date]])</f>
        <v>3</v>
      </c>
      <c r="J184" s="41" t="str">
        <f t="shared" si="52"/>
        <v>March</v>
      </c>
      <c r="K184" s="41">
        <f>DAY(Table1[[#This Row],[Date]])</f>
        <v>8</v>
      </c>
      <c r="L184" s="41" t="str">
        <f t="shared" si="53"/>
        <v>Wednesday</v>
      </c>
      <c r="M184" s="107">
        <f>WEEKNUM(D184, 1)-WEEKNUM(DATE(Table1[[#This Row],[Year]],Table1[[#This Row],[Month]],1),1)+1</f>
        <v>2</v>
      </c>
      <c r="N184" s="41">
        <f t="shared" si="54"/>
        <v>10</v>
      </c>
      <c r="O184" s="41">
        <f>Table1[[#This Row],[ADR]]*Table1[[#This Row],[Occupancy %]]</f>
        <v>1936.4939999999999</v>
      </c>
      <c r="P184" s="86">
        <f t="shared" si="55"/>
        <v>1962</v>
      </c>
      <c r="Q184" s="86">
        <f t="shared" si="56"/>
        <v>1</v>
      </c>
      <c r="R184" s="113">
        <f>Table1[[#This Row],[Index MPI]]-Q183</f>
        <v>0</v>
      </c>
      <c r="S184" s="87">
        <f>Table1[[#This Row],[Index MPI]]-Q177</f>
        <v>0</v>
      </c>
      <c r="T184" s="41">
        <f>Table1[[#This Row],[ADR]]/(P190+P191)</f>
        <v>0.5</v>
      </c>
      <c r="U184" s="112">
        <f t="shared" si="57"/>
        <v>0</v>
      </c>
      <c r="V184" s="41"/>
      <c r="W184" s="41">
        <f>O184/((O265+O336)/2)</f>
        <v>1.5229807102986981</v>
      </c>
      <c r="X184" s="110">
        <f t="shared" si="65"/>
        <v>-4.1290511329981072E-2</v>
      </c>
      <c r="Y184" s="92">
        <f t="shared" si="68"/>
        <v>0.98699999999999999</v>
      </c>
      <c r="Z184" s="92">
        <f>(Table1[[#This Row],[avgdailyrent]]-F183)/F183</f>
        <v>0</v>
      </c>
      <c r="AA184" s="87">
        <f t="shared" si="66"/>
        <v>0</v>
      </c>
      <c r="AB184" s="92">
        <f t="shared" si="67"/>
        <v>0</v>
      </c>
      <c r="AC184" s="87">
        <f t="shared" si="58"/>
        <v>0</v>
      </c>
      <c r="AD184" s="92">
        <f t="shared" si="61"/>
        <v>0</v>
      </c>
      <c r="AE184" s="252">
        <f t="shared" si="59"/>
        <v>0</v>
      </c>
      <c r="AF184" s="87" t="e">
        <f ca="1">AVERAGEIFS(Y:Y,D:D,"&gt;="&amp;TODAY()-28,D:D,"&lt;="&amp;TODAY(),B:B,)</f>
        <v>#DIV/0!</v>
      </c>
      <c r="AG184" s="318">
        <f ca="1">AVERAGEIFS(Y:Y,D:D,"&gt;="&amp;TODAY()-28,D:D,"&lt;="&amp;TODAY())</f>
        <v>0.76482579000135331</v>
      </c>
      <c r="AH184" s="318">
        <f ca="1">AVERAGEIFS(O:O,D:D,"&gt;="&amp;TODAY()-28,D:D,"&lt;="&amp;TODAY())</f>
        <v>1407.541540796813</v>
      </c>
      <c r="AI184" s="91">
        <f t="shared" si="60"/>
        <v>0</v>
      </c>
    </row>
    <row r="185" spans="1:35" ht="13.8" x14ac:dyDescent="0.25">
      <c r="A185" s="122" t="s">
        <v>32</v>
      </c>
      <c r="B185" s="124" t="s">
        <v>14</v>
      </c>
      <c r="C185" s="124" t="s">
        <v>36</v>
      </c>
      <c r="D185" s="279">
        <v>44994</v>
      </c>
      <c r="E185" s="41">
        <v>0.98699999999999999</v>
      </c>
      <c r="F185" s="41">
        <v>1962</v>
      </c>
      <c r="G185" s="41">
        <f t="shared" si="69"/>
        <v>2023</v>
      </c>
      <c r="H185" s="41">
        <f>DAY(Table1[[#This Row],[Date]])</f>
        <v>9</v>
      </c>
      <c r="I185" s="41">
        <f>MONTH(Table1[[#This Row],[Date]])</f>
        <v>3</v>
      </c>
      <c r="J185" s="41" t="str">
        <f t="shared" si="52"/>
        <v>March</v>
      </c>
      <c r="K185" s="41">
        <f>DAY(Table1[[#This Row],[Date]])</f>
        <v>9</v>
      </c>
      <c r="L185" s="41" t="str">
        <f t="shared" si="53"/>
        <v>Thursday</v>
      </c>
      <c r="M185" s="107">
        <f>WEEKNUM(D185, 1)-WEEKNUM(DATE(Table1[[#This Row],[Year]],Table1[[#This Row],[Month]],1),1)+1</f>
        <v>2</v>
      </c>
      <c r="N185" s="41">
        <f t="shared" si="54"/>
        <v>10</v>
      </c>
      <c r="O185" s="41">
        <f>Table1[[#This Row],[ADR]]*Table1[[#This Row],[Occupancy %]]</f>
        <v>1936.4939999999999</v>
      </c>
      <c r="P185" s="86">
        <f t="shared" si="55"/>
        <v>1962</v>
      </c>
      <c r="Q185" s="86">
        <f t="shared" si="56"/>
        <v>1</v>
      </c>
      <c r="R185" s="113">
        <f>Table1[[#This Row],[Index MPI]]-Q184</f>
        <v>0</v>
      </c>
      <c r="S185" s="87">
        <f>Table1[[#This Row],[Index MPI]]-Q178</f>
        <v>0</v>
      </c>
      <c r="T185" s="41">
        <f>Table1[[#This Row],[ADR]]/(P191+P192)</f>
        <v>0.5</v>
      </c>
      <c r="U185" s="112">
        <f t="shared" si="57"/>
        <v>0</v>
      </c>
      <c r="V185" s="41"/>
      <c r="W185" s="41">
        <f>O185/((O266+O337)/2)</f>
        <v>1.5229807102986981</v>
      </c>
      <c r="X185" s="110">
        <f t="shared" si="65"/>
        <v>-4.1290511329981072E-2</v>
      </c>
      <c r="Y185" s="92">
        <f t="shared" si="68"/>
        <v>0.98699999999999999</v>
      </c>
      <c r="Z185" s="92">
        <f>(Table1[[#This Row],[avgdailyrent]]-F184)/F184</f>
        <v>0</v>
      </c>
      <c r="AA185" s="87">
        <f t="shared" si="66"/>
        <v>0</v>
      </c>
      <c r="AB185" s="92">
        <f t="shared" si="67"/>
        <v>0</v>
      </c>
      <c r="AC185" s="87">
        <f t="shared" si="58"/>
        <v>0</v>
      </c>
      <c r="AD185" s="92">
        <f t="shared" si="61"/>
        <v>0</v>
      </c>
      <c r="AE185" s="252">
        <f t="shared" si="59"/>
        <v>0</v>
      </c>
      <c r="AF185" s="87" t="e">
        <f ca="1">AVERAGEIFS(Y:Y,D:D,"&gt;="&amp;TODAY()-28,D:D,"&lt;="&amp;TODAY(),B:B,)</f>
        <v>#DIV/0!</v>
      </c>
      <c r="AG185" s="318">
        <f ca="1">AVERAGEIFS(Y:Y,D:D,"&gt;="&amp;TODAY()-28,D:D,"&lt;="&amp;TODAY())</f>
        <v>0.76482579000135331</v>
      </c>
      <c r="AH185" s="318">
        <f ca="1">AVERAGEIFS(O:O,D:D,"&gt;="&amp;TODAY()-28,D:D,"&lt;="&amp;TODAY())</f>
        <v>1407.541540796813</v>
      </c>
      <c r="AI185" s="91">
        <f t="shared" si="60"/>
        <v>0</v>
      </c>
    </row>
    <row r="186" spans="1:35" ht="13.8" x14ac:dyDescent="0.25">
      <c r="A186" s="122" t="s">
        <v>32</v>
      </c>
      <c r="B186" s="124" t="s">
        <v>14</v>
      </c>
      <c r="C186" s="124" t="s">
        <v>36</v>
      </c>
      <c r="D186" s="279">
        <v>44995</v>
      </c>
      <c r="E186" s="41">
        <v>0.98699999999999999</v>
      </c>
      <c r="F186" s="41">
        <v>1962</v>
      </c>
      <c r="G186" s="41">
        <f t="shared" si="69"/>
        <v>2023</v>
      </c>
      <c r="H186" s="41">
        <f>DAY(Table1[[#This Row],[Date]])</f>
        <v>10</v>
      </c>
      <c r="I186" s="41">
        <f>MONTH(Table1[[#This Row],[Date]])</f>
        <v>3</v>
      </c>
      <c r="J186" s="41" t="str">
        <f t="shared" si="52"/>
        <v>March</v>
      </c>
      <c r="K186" s="41">
        <f>DAY(Table1[[#This Row],[Date]])</f>
        <v>10</v>
      </c>
      <c r="L186" s="41" t="str">
        <f t="shared" si="53"/>
        <v>Friday</v>
      </c>
      <c r="M186" s="107">
        <f>WEEKNUM(D186, 1)-WEEKNUM(DATE(Table1[[#This Row],[Year]],Table1[[#This Row],[Month]],1),1)+1</f>
        <v>2</v>
      </c>
      <c r="N186" s="41">
        <f t="shared" si="54"/>
        <v>10</v>
      </c>
      <c r="O186" s="41">
        <f>Table1[[#This Row],[ADR]]*Table1[[#This Row],[Occupancy %]]</f>
        <v>1936.4939999999999</v>
      </c>
      <c r="P186" s="86">
        <f t="shared" si="55"/>
        <v>1962</v>
      </c>
      <c r="Q186" s="86">
        <f t="shared" si="56"/>
        <v>1</v>
      </c>
      <c r="R186" s="113">
        <f>Table1[[#This Row],[Index MPI]]-Q185</f>
        <v>0</v>
      </c>
      <c r="S186" s="87">
        <f>Table1[[#This Row],[Index MPI]]-Q179</f>
        <v>0</v>
      </c>
      <c r="T186" s="41">
        <f>Table1[[#This Row],[ADR]]/(P192+P193)</f>
        <v>0.5</v>
      </c>
      <c r="U186" s="112">
        <f t="shared" si="57"/>
        <v>0</v>
      </c>
      <c r="V186" s="41"/>
      <c r="W186" s="41">
        <f>O186/((O267+O338)/2)</f>
        <v>1.5229807102986981</v>
      </c>
      <c r="X186" s="110">
        <f t="shared" si="65"/>
        <v>-4.1290511329981072E-2</v>
      </c>
      <c r="Y186" s="92">
        <f t="shared" si="68"/>
        <v>0.98699999999999999</v>
      </c>
      <c r="Z186" s="92">
        <f>(Table1[[#This Row],[avgdailyrent]]-F185)/F185</f>
        <v>0</v>
      </c>
      <c r="AA186" s="87">
        <f t="shared" si="66"/>
        <v>0</v>
      </c>
      <c r="AB186" s="92">
        <f t="shared" si="67"/>
        <v>0</v>
      </c>
      <c r="AC186" s="87">
        <f t="shared" si="58"/>
        <v>0</v>
      </c>
      <c r="AD186" s="92">
        <f t="shared" si="61"/>
        <v>0</v>
      </c>
      <c r="AE186" s="252">
        <f t="shared" si="59"/>
        <v>0</v>
      </c>
      <c r="AF186" s="87" t="e">
        <f ca="1">AVERAGEIFS(Y:Y,D:D,"&gt;="&amp;TODAY()-28,D:D,"&lt;="&amp;TODAY(),B:B,)</f>
        <v>#DIV/0!</v>
      </c>
      <c r="AG186" s="318">
        <f ca="1">AVERAGEIFS(Y:Y,D:D,"&gt;="&amp;TODAY()-28,D:D,"&lt;="&amp;TODAY())</f>
        <v>0.76482579000135331</v>
      </c>
      <c r="AH186" s="318">
        <f ca="1">AVERAGEIFS(O:O,D:D,"&gt;="&amp;TODAY()-28,D:D,"&lt;="&amp;TODAY())</f>
        <v>1407.541540796813</v>
      </c>
      <c r="AI186" s="91">
        <f t="shared" si="60"/>
        <v>0</v>
      </c>
    </row>
    <row r="187" spans="1:35" ht="13.8" x14ac:dyDescent="0.25">
      <c r="A187" s="122" t="s">
        <v>32</v>
      </c>
      <c r="B187" s="124" t="s">
        <v>14</v>
      </c>
      <c r="C187" s="124" t="s">
        <v>36</v>
      </c>
      <c r="D187" s="279">
        <v>44996</v>
      </c>
      <c r="E187" s="41">
        <v>0.98699999999999999</v>
      </c>
      <c r="F187" s="41">
        <v>1962</v>
      </c>
      <c r="G187" s="41">
        <f t="shared" si="69"/>
        <v>2023</v>
      </c>
      <c r="H187" s="41">
        <f>DAY(Table1[[#This Row],[Date]])</f>
        <v>11</v>
      </c>
      <c r="I187" s="41">
        <f>MONTH(Table1[[#This Row],[Date]])</f>
        <v>3</v>
      </c>
      <c r="J187" s="41" t="str">
        <f t="shared" si="52"/>
        <v>March</v>
      </c>
      <c r="K187" s="41">
        <f>DAY(Table1[[#This Row],[Date]])</f>
        <v>11</v>
      </c>
      <c r="L187" s="41" t="str">
        <f t="shared" si="53"/>
        <v>Saturday</v>
      </c>
      <c r="M187" s="107">
        <f>WEEKNUM(D187, 1)-WEEKNUM(DATE(Table1[[#This Row],[Year]],Table1[[#This Row],[Month]],1),1)+1</f>
        <v>2</v>
      </c>
      <c r="N187" s="41">
        <f t="shared" si="54"/>
        <v>10</v>
      </c>
      <c r="O187" s="41">
        <f>Table1[[#This Row],[ADR]]*Table1[[#This Row],[Occupancy %]]</f>
        <v>1936.4939999999999</v>
      </c>
      <c r="P187" s="86">
        <f t="shared" si="55"/>
        <v>1962</v>
      </c>
      <c r="Q187" s="86">
        <f t="shared" si="56"/>
        <v>1</v>
      </c>
      <c r="R187" s="113">
        <f>Table1[[#This Row],[Index MPI]]-Q186</f>
        <v>0</v>
      </c>
      <c r="S187" s="87">
        <f>Table1[[#This Row],[Index MPI]]-Q180</f>
        <v>0</v>
      </c>
      <c r="T187" s="41">
        <f>Table1[[#This Row],[ADR]]/(P193+P194)</f>
        <v>0.5</v>
      </c>
      <c r="U187" s="112">
        <f t="shared" si="57"/>
        <v>0</v>
      </c>
      <c r="V187" s="41"/>
      <c r="W187" s="41">
        <f>O187/((O268+O339)/2)</f>
        <v>1.5229807102986981</v>
      </c>
      <c r="X187" s="110">
        <f t="shared" si="65"/>
        <v>0</v>
      </c>
      <c r="Y187" s="92">
        <f t="shared" si="68"/>
        <v>0.98699999999999999</v>
      </c>
      <c r="Z187" s="92">
        <f>(Table1[[#This Row],[avgdailyrent]]-F186)/F186</f>
        <v>0</v>
      </c>
      <c r="AA187" s="87">
        <f t="shared" si="66"/>
        <v>0</v>
      </c>
      <c r="AB187" s="92">
        <f t="shared" si="67"/>
        <v>0</v>
      </c>
      <c r="AC187" s="87">
        <f t="shared" si="58"/>
        <v>0</v>
      </c>
      <c r="AD187" s="92">
        <f t="shared" si="61"/>
        <v>0</v>
      </c>
      <c r="AE187" s="252">
        <f t="shared" si="59"/>
        <v>0</v>
      </c>
      <c r="AF187" s="87" t="e">
        <f ca="1">AVERAGEIFS(Y:Y,D:D,"&gt;="&amp;TODAY()-28,D:D,"&lt;="&amp;TODAY(),B:B,)</f>
        <v>#DIV/0!</v>
      </c>
      <c r="AG187" s="318">
        <f ca="1">AVERAGEIFS(Y:Y,D:D,"&gt;="&amp;TODAY()-28,D:D,"&lt;="&amp;TODAY())</f>
        <v>0.76482579000135331</v>
      </c>
      <c r="AH187" s="318">
        <f ca="1">AVERAGEIFS(O:O,D:D,"&gt;="&amp;TODAY()-28,D:D,"&lt;="&amp;TODAY())</f>
        <v>1407.541540796813</v>
      </c>
      <c r="AI187" s="91">
        <f t="shared" si="60"/>
        <v>0</v>
      </c>
    </row>
    <row r="188" spans="1:35" ht="13.8" x14ac:dyDescent="0.25">
      <c r="A188" s="122" t="s">
        <v>32</v>
      </c>
      <c r="B188" s="124" t="s">
        <v>14</v>
      </c>
      <c r="C188" s="124" t="s">
        <v>36</v>
      </c>
      <c r="D188" s="279">
        <v>44997</v>
      </c>
      <c r="E188" s="41">
        <v>0.98699999999999999</v>
      </c>
      <c r="F188" s="41">
        <v>1962</v>
      </c>
      <c r="G188" s="41">
        <f t="shared" si="69"/>
        <v>2023</v>
      </c>
      <c r="H188" s="41">
        <f>DAY(Table1[[#This Row],[Date]])</f>
        <v>12</v>
      </c>
      <c r="I188" s="41">
        <f>MONTH(Table1[[#This Row],[Date]])</f>
        <v>3</v>
      </c>
      <c r="J188" s="41" t="str">
        <f t="shared" si="52"/>
        <v>March</v>
      </c>
      <c r="K188" s="41">
        <f>DAY(Table1[[#This Row],[Date]])</f>
        <v>12</v>
      </c>
      <c r="L188" s="41" t="str">
        <f t="shared" si="53"/>
        <v>Sunday</v>
      </c>
      <c r="M188" s="107">
        <f>WEEKNUM(D188, 1)-WEEKNUM(DATE(Table1[[#This Row],[Year]],Table1[[#This Row],[Month]],1),1)+1</f>
        <v>3</v>
      </c>
      <c r="N188" s="41">
        <f t="shared" si="54"/>
        <v>11</v>
      </c>
      <c r="O188" s="41">
        <f>Table1[[#This Row],[ADR]]*Table1[[#This Row],[Occupancy %]]</f>
        <v>1936.4939999999999</v>
      </c>
      <c r="P188" s="86">
        <f t="shared" si="55"/>
        <v>1962</v>
      </c>
      <c r="Q188" s="86">
        <f t="shared" si="56"/>
        <v>1</v>
      </c>
      <c r="R188" s="113">
        <f>Table1[[#This Row],[Index MPI]]-Q187</f>
        <v>0</v>
      </c>
      <c r="S188" s="87">
        <f>Table1[[#This Row],[Index MPI]]-Q181</f>
        <v>0</v>
      </c>
      <c r="T188" s="41">
        <f>Table1[[#This Row],[ADR]]/(P194+P195)</f>
        <v>0.5</v>
      </c>
      <c r="U188" s="112">
        <f t="shared" si="57"/>
        <v>0</v>
      </c>
      <c r="V188" s="41"/>
      <c r="W188" s="41">
        <f>O188/((O269+O340)/2)</f>
        <v>1.5229807102986981</v>
      </c>
      <c r="X188" s="110">
        <f t="shared" si="65"/>
        <v>0</v>
      </c>
      <c r="Y188" s="92">
        <f t="shared" si="68"/>
        <v>0.98699999999999999</v>
      </c>
      <c r="Z188" s="92">
        <f>(Table1[[#This Row],[avgdailyrent]]-F187)/F187</f>
        <v>0</v>
      </c>
      <c r="AA188" s="87">
        <f t="shared" si="66"/>
        <v>0</v>
      </c>
      <c r="AB188" s="92">
        <f t="shared" si="67"/>
        <v>0</v>
      </c>
      <c r="AC188" s="87">
        <f t="shared" si="58"/>
        <v>0</v>
      </c>
      <c r="AD188" s="92">
        <f t="shared" si="61"/>
        <v>0</v>
      </c>
      <c r="AE188" s="252">
        <f t="shared" si="59"/>
        <v>0</v>
      </c>
      <c r="AF188" s="87" t="e">
        <f ca="1">AVERAGEIFS(Y:Y,D:D,"&gt;="&amp;TODAY()-28,D:D,"&lt;="&amp;TODAY(),B:B,)</f>
        <v>#DIV/0!</v>
      </c>
      <c r="AG188" s="318">
        <f ca="1">AVERAGEIFS(Y:Y,D:D,"&gt;="&amp;TODAY()-28,D:D,"&lt;="&amp;TODAY())</f>
        <v>0.76482579000135331</v>
      </c>
      <c r="AH188" s="318">
        <f ca="1">AVERAGEIFS(O:O,D:D,"&gt;="&amp;TODAY()-28,D:D,"&lt;="&amp;TODAY())</f>
        <v>1407.541540796813</v>
      </c>
      <c r="AI188" s="91">
        <f t="shared" si="60"/>
        <v>0</v>
      </c>
    </row>
    <row r="189" spans="1:35" ht="13.8" x14ac:dyDescent="0.25">
      <c r="A189" s="122" t="s">
        <v>32</v>
      </c>
      <c r="B189" s="124" t="s">
        <v>14</v>
      </c>
      <c r="C189" s="124" t="s">
        <v>36</v>
      </c>
      <c r="D189" s="279">
        <v>44998</v>
      </c>
      <c r="E189" s="41">
        <v>0.98699999999999999</v>
      </c>
      <c r="F189" s="41">
        <v>1962</v>
      </c>
      <c r="G189" s="41">
        <f t="shared" si="69"/>
        <v>2023</v>
      </c>
      <c r="H189" s="41">
        <f>DAY(Table1[[#This Row],[Date]])</f>
        <v>13</v>
      </c>
      <c r="I189" s="41">
        <f>MONTH(Table1[[#This Row],[Date]])</f>
        <v>3</v>
      </c>
      <c r="J189" s="41" t="str">
        <f t="shared" si="52"/>
        <v>March</v>
      </c>
      <c r="K189" s="41">
        <f>DAY(Table1[[#This Row],[Date]])</f>
        <v>13</v>
      </c>
      <c r="L189" s="41" t="str">
        <f t="shared" si="53"/>
        <v>Monday</v>
      </c>
      <c r="M189" s="107">
        <f>WEEKNUM(D189, 1)-WEEKNUM(DATE(Table1[[#This Row],[Year]],Table1[[#This Row],[Month]],1),1)+1</f>
        <v>3</v>
      </c>
      <c r="N189" s="41">
        <f t="shared" si="54"/>
        <v>11</v>
      </c>
      <c r="O189" s="41">
        <f>Table1[[#This Row],[ADR]]*Table1[[#This Row],[Occupancy %]]</f>
        <v>1936.4939999999999</v>
      </c>
      <c r="P189" s="86">
        <f t="shared" si="55"/>
        <v>1962</v>
      </c>
      <c r="Q189" s="86">
        <f t="shared" si="56"/>
        <v>1</v>
      </c>
      <c r="R189" s="113">
        <f>Table1[[#This Row],[Index MPI]]-Q188</f>
        <v>0</v>
      </c>
      <c r="S189" s="87">
        <f>Table1[[#This Row],[Index MPI]]-Q182</f>
        <v>0</v>
      </c>
      <c r="T189" s="41">
        <f>Table1[[#This Row],[ADR]]/(P195+P196)</f>
        <v>0.5</v>
      </c>
      <c r="U189" s="112">
        <f t="shared" si="57"/>
        <v>0</v>
      </c>
      <c r="V189" s="41"/>
      <c r="W189" s="41">
        <f>O189/((O270+O341)/2)</f>
        <v>1.5229807102986981</v>
      </c>
      <c r="X189" s="110">
        <f t="shared" si="65"/>
        <v>0</v>
      </c>
      <c r="Y189" s="92">
        <f t="shared" si="68"/>
        <v>0.98699999999999999</v>
      </c>
      <c r="Z189" s="92">
        <f>(Table1[[#This Row],[avgdailyrent]]-F188)/F188</f>
        <v>0</v>
      </c>
      <c r="AA189" s="87">
        <f t="shared" si="66"/>
        <v>0</v>
      </c>
      <c r="AB189" s="92">
        <f t="shared" si="67"/>
        <v>0</v>
      </c>
      <c r="AC189" s="87">
        <f t="shared" si="58"/>
        <v>0</v>
      </c>
      <c r="AD189" s="92">
        <f t="shared" si="61"/>
        <v>0</v>
      </c>
      <c r="AE189" s="252">
        <f t="shared" si="59"/>
        <v>0</v>
      </c>
      <c r="AF189" s="87" t="e">
        <f ca="1">AVERAGEIFS(Y:Y,D:D,"&gt;="&amp;TODAY()-28,D:D,"&lt;="&amp;TODAY(),B:B,)</f>
        <v>#DIV/0!</v>
      </c>
      <c r="AG189" s="318">
        <f ca="1">AVERAGEIFS(Y:Y,D:D,"&gt;="&amp;TODAY()-28,D:D,"&lt;="&amp;TODAY())</f>
        <v>0.76482579000135331</v>
      </c>
      <c r="AH189" s="318">
        <f ca="1">AVERAGEIFS(O:O,D:D,"&gt;="&amp;TODAY()-28,D:D,"&lt;="&amp;TODAY())</f>
        <v>1407.541540796813</v>
      </c>
      <c r="AI189" s="91">
        <f t="shared" si="60"/>
        <v>0</v>
      </c>
    </row>
    <row r="190" spans="1:35" ht="13.8" x14ac:dyDescent="0.25">
      <c r="A190" s="122" t="s">
        <v>32</v>
      </c>
      <c r="B190" s="124" t="s">
        <v>14</v>
      </c>
      <c r="C190" s="124" t="s">
        <v>36</v>
      </c>
      <c r="D190" s="279">
        <v>44999</v>
      </c>
      <c r="E190" s="41">
        <v>0.98699999999999999</v>
      </c>
      <c r="F190" s="41">
        <v>1962</v>
      </c>
      <c r="G190" s="41">
        <f t="shared" si="69"/>
        <v>2023</v>
      </c>
      <c r="H190" s="41">
        <f>DAY(Table1[[#This Row],[Date]])</f>
        <v>14</v>
      </c>
      <c r="I190" s="41">
        <f>MONTH(Table1[[#This Row],[Date]])</f>
        <v>3</v>
      </c>
      <c r="J190" s="41" t="str">
        <f t="shared" si="52"/>
        <v>March</v>
      </c>
      <c r="K190" s="41">
        <f>DAY(Table1[[#This Row],[Date]])</f>
        <v>14</v>
      </c>
      <c r="L190" s="41" t="str">
        <f t="shared" si="53"/>
        <v>Tuesday</v>
      </c>
      <c r="M190" s="107">
        <f>WEEKNUM(D190, 1)-WEEKNUM(DATE(Table1[[#This Row],[Year]],Table1[[#This Row],[Month]],1),1)+1</f>
        <v>3</v>
      </c>
      <c r="N190" s="41">
        <f t="shared" si="54"/>
        <v>11</v>
      </c>
      <c r="O190" s="41">
        <f>Table1[[#This Row],[ADR]]*Table1[[#This Row],[Occupancy %]]</f>
        <v>1936.4939999999999</v>
      </c>
      <c r="P190" s="86">
        <f t="shared" si="55"/>
        <v>1962</v>
      </c>
      <c r="Q190" s="86">
        <f t="shared" si="56"/>
        <v>1</v>
      </c>
      <c r="R190" s="113">
        <f>Table1[[#This Row],[Index MPI]]-Q189</f>
        <v>0</v>
      </c>
      <c r="S190" s="87">
        <f>Table1[[#This Row],[Index MPI]]-Q183</f>
        <v>0</v>
      </c>
      <c r="T190" s="41">
        <f>Table1[[#This Row],[ADR]]/(P196+P197)</f>
        <v>0.5</v>
      </c>
      <c r="U190" s="112">
        <f t="shared" si="57"/>
        <v>0</v>
      </c>
      <c r="V190" s="41"/>
      <c r="W190" s="41">
        <f>O190/((O271+O342)/2)</f>
        <v>1.5229807102986981</v>
      </c>
      <c r="X190" s="110">
        <f t="shared" si="65"/>
        <v>0</v>
      </c>
      <c r="Y190" s="92">
        <f t="shared" si="68"/>
        <v>0.98699999999999999</v>
      </c>
      <c r="Z190" s="92">
        <f>(Table1[[#This Row],[avgdailyrent]]-F189)/F189</f>
        <v>0</v>
      </c>
      <c r="AA190" s="87">
        <f t="shared" si="66"/>
        <v>0</v>
      </c>
      <c r="AB190" s="92">
        <f t="shared" si="67"/>
        <v>0</v>
      </c>
      <c r="AC190" s="87">
        <f t="shared" si="58"/>
        <v>0</v>
      </c>
      <c r="AD190" s="92">
        <f t="shared" si="61"/>
        <v>0</v>
      </c>
      <c r="AE190" s="252">
        <f t="shared" si="59"/>
        <v>0</v>
      </c>
      <c r="AF190" s="87" t="e">
        <f ca="1">AVERAGEIFS(Y:Y,D:D,"&gt;="&amp;TODAY()-28,D:D,"&lt;="&amp;TODAY(),B:B,)</f>
        <v>#DIV/0!</v>
      </c>
      <c r="AG190" s="318">
        <f ca="1">AVERAGEIFS(Y:Y,D:D,"&gt;="&amp;TODAY()-28,D:D,"&lt;="&amp;TODAY())</f>
        <v>0.76482579000135331</v>
      </c>
      <c r="AH190" s="318">
        <f ca="1">AVERAGEIFS(O:O,D:D,"&gt;="&amp;TODAY()-28,D:D,"&lt;="&amp;TODAY())</f>
        <v>1407.541540796813</v>
      </c>
      <c r="AI190" s="91">
        <f t="shared" si="60"/>
        <v>0</v>
      </c>
    </row>
    <row r="191" spans="1:35" ht="13.8" x14ac:dyDescent="0.25">
      <c r="A191" s="122" t="s">
        <v>32</v>
      </c>
      <c r="B191" s="124" t="s">
        <v>14</v>
      </c>
      <c r="C191" s="124" t="s">
        <v>36</v>
      </c>
      <c r="D191" s="279">
        <v>45000</v>
      </c>
      <c r="E191" s="41">
        <v>0.98699999999999999</v>
      </c>
      <c r="F191" s="41">
        <v>1962</v>
      </c>
      <c r="G191" s="41">
        <f t="shared" si="69"/>
        <v>2023</v>
      </c>
      <c r="H191" s="41">
        <f>DAY(Table1[[#This Row],[Date]])</f>
        <v>15</v>
      </c>
      <c r="I191" s="41">
        <f>MONTH(Table1[[#This Row],[Date]])</f>
        <v>3</v>
      </c>
      <c r="J191" s="41" t="str">
        <f t="shared" si="52"/>
        <v>March</v>
      </c>
      <c r="K191" s="41">
        <f>DAY(Table1[[#This Row],[Date]])</f>
        <v>15</v>
      </c>
      <c r="L191" s="41" t="str">
        <f t="shared" si="53"/>
        <v>Wednesday</v>
      </c>
      <c r="M191" s="107">
        <f>WEEKNUM(D191, 1)-WEEKNUM(DATE(Table1[[#This Row],[Year]],Table1[[#This Row],[Month]],1),1)+1</f>
        <v>3</v>
      </c>
      <c r="N191" s="41">
        <f t="shared" si="54"/>
        <v>11</v>
      </c>
      <c r="O191" s="41">
        <f>Table1[[#This Row],[ADR]]*Table1[[#This Row],[Occupancy %]]</f>
        <v>1936.4939999999999</v>
      </c>
      <c r="P191" s="86">
        <f t="shared" si="55"/>
        <v>1962</v>
      </c>
      <c r="Q191" s="86">
        <f t="shared" si="56"/>
        <v>1</v>
      </c>
      <c r="R191" s="113">
        <f>Table1[[#This Row],[Index MPI]]-Q190</f>
        <v>0</v>
      </c>
      <c r="S191" s="87">
        <f>Table1[[#This Row],[Index MPI]]-Q184</f>
        <v>0</v>
      </c>
      <c r="T191" s="41">
        <f>Table1[[#This Row],[ADR]]/(P197+P198)</f>
        <v>0.5</v>
      </c>
      <c r="U191" s="112">
        <f t="shared" si="57"/>
        <v>0</v>
      </c>
      <c r="V191" s="41"/>
      <c r="W191" s="41">
        <f>O191/((O272+O343)/2)</f>
        <v>1.4974274847083562</v>
      </c>
      <c r="X191" s="110">
        <f t="shared" si="65"/>
        <v>-2.5553225590341899E-2</v>
      </c>
      <c r="Y191" s="92">
        <f t="shared" si="68"/>
        <v>0.98699999999999999</v>
      </c>
      <c r="Z191" s="92">
        <f>(Table1[[#This Row],[avgdailyrent]]-F190)/F190</f>
        <v>0</v>
      </c>
      <c r="AA191" s="87">
        <f t="shared" si="66"/>
        <v>0</v>
      </c>
      <c r="AB191" s="92">
        <f t="shared" si="67"/>
        <v>0</v>
      </c>
      <c r="AC191" s="87">
        <f t="shared" si="58"/>
        <v>0</v>
      </c>
      <c r="AD191" s="92">
        <f t="shared" si="61"/>
        <v>0</v>
      </c>
      <c r="AE191" s="252">
        <f t="shared" si="59"/>
        <v>0</v>
      </c>
      <c r="AF191" s="87" t="e">
        <f ca="1">AVERAGEIFS(Y:Y,D:D,"&gt;="&amp;TODAY()-28,D:D,"&lt;="&amp;TODAY(),B:B,)</f>
        <v>#DIV/0!</v>
      </c>
      <c r="AG191" s="318">
        <f ca="1">AVERAGEIFS(Y:Y,D:D,"&gt;="&amp;TODAY()-28,D:D,"&lt;="&amp;TODAY())</f>
        <v>0.76482579000135331</v>
      </c>
      <c r="AH191" s="318">
        <f ca="1">AVERAGEIFS(O:O,D:D,"&gt;="&amp;TODAY()-28,D:D,"&lt;="&amp;TODAY())</f>
        <v>1407.541540796813</v>
      </c>
      <c r="AI191" s="91">
        <f t="shared" si="60"/>
        <v>0</v>
      </c>
    </row>
    <row r="192" spans="1:35" ht="13.8" x14ac:dyDescent="0.25">
      <c r="A192" s="122" t="s">
        <v>32</v>
      </c>
      <c r="B192" s="124" t="s">
        <v>14</v>
      </c>
      <c r="C192" s="124" t="s">
        <v>36</v>
      </c>
      <c r="D192" s="279">
        <v>45001</v>
      </c>
      <c r="E192" s="41">
        <v>0.98699999999999999</v>
      </c>
      <c r="F192" s="41">
        <v>1962</v>
      </c>
      <c r="G192" s="41">
        <f t="shared" si="69"/>
        <v>2023</v>
      </c>
      <c r="H192" s="41">
        <f>DAY(Table1[[#This Row],[Date]])</f>
        <v>16</v>
      </c>
      <c r="I192" s="41">
        <f>MONTH(Table1[[#This Row],[Date]])</f>
        <v>3</v>
      </c>
      <c r="J192" s="41" t="str">
        <f t="shared" si="52"/>
        <v>March</v>
      </c>
      <c r="K192" s="41">
        <f>DAY(Table1[[#This Row],[Date]])</f>
        <v>16</v>
      </c>
      <c r="L192" s="41" t="str">
        <f t="shared" si="53"/>
        <v>Thursday</v>
      </c>
      <c r="M192" s="107">
        <f>WEEKNUM(D192, 1)-WEEKNUM(DATE(Table1[[#This Row],[Year]],Table1[[#This Row],[Month]],1),1)+1</f>
        <v>3</v>
      </c>
      <c r="N192" s="41">
        <f t="shared" si="54"/>
        <v>11</v>
      </c>
      <c r="O192" s="41">
        <f>Table1[[#This Row],[ADR]]*Table1[[#This Row],[Occupancy %]]</f>
        <v>1936.4939999999999</v>
      </c>
      <c r="P192" s="86">
        <f t="shared" si="55"/>
        <v>1962</v>
      </c>
      <c r="Q192" s="86">
        <f t="shared" si="56"/>
        <v>1</v>
      </c>
      <c r="R192" s="113">
        <f>Table1[[#This Row],[Index MPI]]-Q191</f>
        <v>0</v>
      </c>
      <c r="S192" s="87">
        <f>Table1[[#This Row],[Index MPI]]-Q185</f>
        <v>0</v>
      </c>
      <c r="T192" s="41">
        <f>Table1[[#This Row],[ADR]]/(P198+P199)</f>
        <v>0.5</v>
      </c>
      <c r="U192" s="112">
        <f t="shared" si="57"/>
        <v>0</v>
      </c>
      <c r="V192" s="41"/>
      <c r="W192" s="41">
        <f>O192/((O273+O344)/2)</f>
        <v>1.4974274847083562</v>
      </c>
      <c r="X192" s="110">
        <f t="shared" si="65"/>
        <v>-2.5553225590341899E-2</v>
      </c>
      <c r="Y192" s="92">
        <f t="shared" si="68"/>
        <v>0.98699999999999999</v>
      </c>
      <c r="Z192" s="92">
        <f>(Table1[[#This Row],[avgdailyrent]]-F191)/F191</f>
        <v>0</v>
      </c>
      <c r="AA192" s="87">
        <f t="shared" si="66"/>
        <v>0</v>
      </c>
      <c r="AB192" s="92">
        <f t="shared" si="67"/>
        <v>0</v>
      </c>
      <c r="AC192" s="87">
        <f t="shared" si="58"/>
        <v>0</v>
      </c>
      <c r="AD192" s="92">
        <f t="shared" si="61"/>
        <v>0</v>
      </c>
      <c r="AE192" s="252">
        <f t="shared" si="59"/>
        <v>0</v>
      </c>
      <c r="AF192" s="87" t="e">
        <f ca="1">AVERAGEIFS(Y:Y,D:D,"&gt;="&amp;TODAY()-28,D:D,"&lt;="&amp;TODAY(),B:B,)</f>
        <v>#DIV/0!</v>
      </c>
      <c r="AG192" s="318">
        <f ca="1">AVERAGEIFS(Y:Y,D:D,"&gt;="&amp;TODAY()-28,D:D,"&lt;="&amp;TODAY())</f>
        <v>0.76482579000135331</v>
      </c>
      <c r="AH192" s="318">
        <f ca="1">AVERAGEIFS(O:O,D:D,"&gt;="&amp;TODAY()-28,D:D,"&lt;="&amp;TODAY())</f>
        <v>1407.541540796813</v>
      </c>
      <c r="AI192" s="91">
        <f t="shared" si="60"/>
        <v>0</v>
      </c>
    </row>
    <row r="193" spans="1:35" ht="13.8" x14ac:dyDescent="0.25">
      <c r="A193" s="122" t="s">
        <v>32</v>
      </c>
      <c r="B193" s="124" t="s">
        <v>14</v>
      </c>
      <c r="C193" s="124" t="s">
        <v>36</v>
      </c>
      <c r="D193" s="279">
        <v>45002</v>
      </c>
      <c r="E193" s="41">
        <v>0.98699999999999999</v>
      </c>
      <c r="F193" s="41">
        <v>1962</v>
      </c>
      <c r="G193" s="41">
        <f t="shared" si="69"/>
        <v>2023</v>
      </c>
      <c r="H193" s="41">
        <f>DAY(Table1[[#This Row],[Date]])</f>
        <v>17</v>
      </c>
      <c r="I193" s="41">
        <f>MONTH(Table1[[#This Row],[Date]])</f>
        <v>3</v>
      </c>
      <c r="J193" s="41" t="str">
        <f t="shared" si="52"/>
        <v>March</v>
      </c>
      <c r="K193" s="41">
        <f>DAY(Table1[[#This Row],[Date]])</f>
        <v>17</v>
      </c>
      <c r="L193" s="41" t="str">
        <f t="shared" si="53"/>
        <v>Friday</v>
      </c>
      <c r="M193" s="107">
        <f>WEEKNUM(D193, 1)-WEEKNUM(DATE(Table1[[#This Row],[Year]],Table1[[#This Row],[Month]],1),1)+1</f>
        <v>3</v>
      </c>
      <c r="N193" s="41">
        <f t="shared" si="54"/>
        <v>11</v>
      </c>
      <c r="O193" s="41">
        <f>Table1[[#This Row],[ADR]]*Table1[[#This Row],[Occupancy %]]</f>
        <v>1936.4939999999999</v>
      </c>
      <c r="P193" s="86">
        <f t="shared" si="55"/>
        <v>1962</v>
      </c>
      <c r="Q193" s="86">
        <f t="shared" si="56"/>
        <v>1</v>
      </c>
      <c r="R193" s="113">
        <f>Table1[[#This Row],[Index MPI]]-Q192</f>
        <v>0</v>
      </c>
      <c r="S193" s="87">
        <f>Table1[[#This Row],[Index MPI]]-Q186</f>
        <v>0</v>
      </c>
      <c r="T193" s="41">
        <f>Table1[[#This Row],[ADR]]/(P199+P200)</f>
        <v>0.5</v>
      </c>
      <c r="U193" s="112">
        <f t="shared" si="57"/>
        <v>0</v>
      </c>
      <c r="V193" s="41"/>
      <c r="W193" s="41">
        <f>O193/((O274+O345)/2)</f>
        <v>1.4974274847083562</v>
      </c>
      <c r="X193" s="110">
        <f t="shared" si="65"/>
        <v>-2.5553225590341899E-2</v>
      </c>
      <c r="Y193" s="92">
        <f t="shared" si="68"/>
        <v>0.98699999999999999</v>
      </c>
      <c r="Z193" s="92">
        <f>(Table1[[#This Row],[avgdailyrent]]-F192)/F192</f>
        <v>0</v>
      </c>
      <c r="AA193" s="87">
        <f t="shared" si="66"/>
        <v>0</v>
      </c>
      <c r="AB193" s="92">
        <f t="shared" si="67"/>
        <v>0</v>
      </c>
      <c r="AC193" s="87">
        <f t="shared" si="58"/>
        <v>0</v>
      </c>
      <c r="AD193" s="92">
        <f t="shared" si="61"/>
        <v>0</v>
      </c>
      <c r="AE193" s="252">
        <f t="shared" si="59"/>
        <v>0</v>
      </c>
      <c r="AF193" s="87" t="e">
        <f ca="1">AVERAGEIFS(Y:Y,D:D,"&gt;="&amp;TODAY()-28,D:D,"&lt;="&amp;TODAY(),B:B,)</f>
        <v>#DIV/0!</v>
      </c>
      <c r="AG193" s="318">
        <f ca="1">AVERAGEIFS(Y:Y,D:D,"&gt;="&amp;TODAY()-28,D:D,"&lt;="&amp;TODAY())</f>
        <v>0.76482579000135331</v>
      </c>
      <c r="AH193" s="318">
        <f ca="1">AVERAGEIFS(O:O,D:D,"&gt;="&amp;TODAY()-28,D:D,"&lt;="&amp;TODAY())</f>
        <v>1407.541540796813</v>
      </c>
      <c r="AI193" s="91">
        <f t="shared" si="60"/>
        <v>0</v>
      </c>
    </row>
    <row r="194" spans="1:35" ht="13.8" x14ac:dyDescent="0.25">
      <c r="A194" s="122" t="s">
        <v>32</v>
      </c>
      <c r="B194" s="124" t="s">
        <v>14</v>
      </c>
      <c r="C194" s="124" t="s">
        <v>36</v>
      </c>
      <c r="D194" s="279">
        <v>45003</v>
      </c>
      <c r="E194" s="41">
        <v>0.98699999999999999</v>
      </c>
      <c r="F194" s="41">
        <v>1962</v>
      </c>
      <c r="G194" s="41">
        <f t="shared" si="69"/>
        <v>2023</v>
      </c>
      <c r="H194" s="41">
        <f>DAY(Table1[[#This Row],[Date]])</f>
        <v>18</v>
      </c>
      <c r="I194" s="41">
        <f>MONTH(Table1[[#This Row],[Date]])</f>
        <v>3</v>
      </c>
      <c r="J194" s="41" t="str">
        <f t="shared" si="52"/>
        <v>March</v>
      </c>
      <c r="K194" s="41">
        <f>DAY(Table1[[#This Row],[Date]])</f>
        <v>18</v>
      </c>
      <c r="L194" s="41" t="str">
        <f t="shared" si="53"/>
        <v>Saturday</v>
      </c>
      <c r="M194" s="107">
        <f>WEEKNUM(D194, 1)-WEEKNUM(DATE(Table1[[#This Row],[Year]],Table1[[#This Row],[Month]],1),1)+1</f>
        <v>3</v>
      </c>
      <c r="N194" s="41">
        <f t="shared" si="54"/>
        <v>11</v>
      </c>
      <c r="O194" s="41">
        <f>Table1[[#This Row],[ADR]]*Table1[[#This Row],[Occupancy %]]</f>
        <v>1936.4939999999999</v>
      </c>
      <c r="P194" s="86">
        <f t="shared" si="55"/>
        <v>1962</v>
      </c>
      <c r="Q194" s="86">
        <f t="shared" si="56"/>
        <v>1</v>
      </c>
      <c r="R194" s="113">
        <f>Table1[[#This Row],[Index MPI]]-Q193</f>
        <v>0</v>
      </c>
      <c r="S194" s="87">
        <f>Table1[[#This Row],[Index MPI]]-Q187</f>
        <v>0</v>
      </c>
      <c r="T194" s="41">
        <f>Table1[[#This Row],[ADR]]/(P200+P201)</f>
        <v>0.5</v>
      </c>
      <c r="U194" s="112">
        <f t="shared" si="57"/>
        <v>0</v>
      </c>
      <c r="V194" s="41"/>
      <c r="W194" s="41">
        <f>O194/((O275+O346)/2)</f>
        <v>1.4974274847083562</v>
      </c>
      <c r="X194" s="110">
        <f t="shared" si="65"/>
        <v>0</v>
      </c>
      <c r="Y194" s="92">
        <f t="shared" si="68"/>
        <v>0.98699999999999999</v>
      </c>
      <c r="Z194" s="92">
        <f>(Table1[[#This Row],[avgdailyrent]]-F193)/F193</f>
        <v>0</v>
      </c>
      <c r="AA194" s="87">
        <f t="shared" si="66"/>
        <v>0</v>
      </c>
      <c r="AB194" s="92">
        <f t="shared" si="67"/>
        <v>0</v>
      </c>
      <c r="AC194" s="87">
        <f t="shared" si="58"/>
        <v>0</v>
      </c>
      <c r="AD194" s="92">
        <f t="shared" si="61"/>
        <v>0</v>
      </c>
      <c r="AE194" s="252">
        <f t="shared" si="59"/>
        <v>0</v>
      </c>
      <c r="AF194" s="87" t="e">
        <f ca="1">AVERAGEIFS(Y:Y,D:D,"&gt;="&amp;TODAY()-28,D:D,"&lt;="&amp;TODAY(),B:B,)</f>
        <v>#DIV/0!</v>
      </c>
      <c r="AG194" s="318">
        <f ca="1">AVERAGEIFS(Y:Y,D:D,"&gt;="&amp;TODAY()-28,D:D,"&lt;="&amp;TODAY())</f>
        <v>0.76482579000135331</v>
      </c>
      <c r="AH194" s="318">
        <f ca="1">AVERAGEIFS(O:O,D:D,"&gt;="&amp;TODAY()-28,D:D,"&lt;="&amp;TODAY())</f>
        <v>1407.541540796813</v>
      </c>
      <c r="AI194" s="91">
        <f t="shared" si="60"/>
        <v>0</v>
      </c>
    </row>
    <row r="195" spans="1:35" ht="13.8" x14ac:dyDescent="0.25">
      <c r="A195" s="122" t="s">
        <v>32</v>
      </c>
      <c r="B195" s="124" t="s">
        <v>14</v>
      </c>
      <c r="C195" s="124" t="s">
        <v>36</v>
      </c>
      <c r="D195" s="279">
        <v>45004</v>
      </c>
      <c r="E195" s="41">
        <v>0.98699999999999999</v>
      </c>
      <c r="F195" s="41">
        <v>1962</v>
      </c>
      <c r="G195" s="41">
        <f t="shared" si="69"/>
        <v>2023</v>
      </c>
      <c r="H195" s="41">
        <f>DAY(Table1[[#This Row],[Date]])</f>
        <v>19</v>
      </c>
      <c r="I195" s="41">
        <f>MONTH(Table1[[#This Row],[Date]])</f>
        <v>3</v>
      </c>
      <c r="J195" s="41" t="str">
        <f t="shared" si="52"/>
        <v>March</v>
      </c>
      <c r="K195" s="41">
        <f>DAY(Table1[[#This Row],[Date]])</f>
        <v>19</v>
      </c>
      <c r="L195" s="41" t="str">
        <f t="shared" si="53"/>
        <v>Sunday</v>
      </c>
      <c r="M195" s="107">
        <f>WEEKNUM(D195, 1)-WEEKNUM(DATE(Table1[[#This Row],[Year]],Table1[[#This Row],[Month]],1),1)+1</f>
        <v>4</v>
      </c>
      <c r="N195" s="41">
        <f t="shared" si="54"/>
        <v>12</v>
      </c>
      <c r="O195" s="41">
        <f>Table1[[#This Row],[ADR]]*Table1[[#This Row],[Occupancy %]]</f>
        <v>1936.4939999999999</v>
      </c>
      <c r="P195" s="86">
        <f t="shared" si="55"/>
        <v>1962</v>
      </c>
      <c r="Q195" s="86">
        <f t="shared" si="56"/>
        <v>1</v>
      </c>
      <c r="R195" s="113">
        <f>Table1[[#This Row],[Index MPI]]-Q194</f>
        <v>0</v>
      </c>
      <c r="S195" s="87">
        <f>Table1[[#This Row],[Index MPI]]-Q188</f>
        <v>0</v>
      </c>
      <c r="T195" s="41">
        <f>Table1[[#This Row],[ADR]]/(P201+P202)</f>
        <v>0.5</v>
      </c>
      <c r="U195" s="112">
        <f t="shared" si="57"/>
        <v>0</v>
      </c>
      <c r="V195" s="41"/>
      <c r="W195" s="41">
        <f>O195/((O276+O347)/2)</f>
        <v>1.4974274847083562</v>
      </c>
      <c r="X195" s="110">
        <f t="shared" si="65"/>
        <v>0</v>
      </c>
      <c r="Y195" s="92">
        <f t="shared" si="68"/>
        <v>0.98699999999999999</v>
      </c>
      <c r="Z195" s="92">
        <f>(Table1[[#This Row],[avgdailyrent]]-F194)/F194</f>
        <v>0</v>
      </c>
      <c r="AA195" s="87">
        <f t="shared" si="66"/>
        <v>0</v>
      </c>
      <c r="AB195" s="92">
        <f t="shared" si="67"/>
        <v>0</v>
      </c>
      <c r="AC195" s="87">
        <f t="shared" si="58"/>
        <v>0</v>
      </c>
      <c r="AD195" s="92">
        <f t="shared" si="61"/>
        <v>0</v>
      </c>
      <c r="AE195" s="252">
        <f t="shared" si="59"/>
        <v>0</v>
      </c>
      <c r="AF195" s="87" t="e">
        <f ca="1">AVERAGEIFS(Y:Y,D:D,"&gt;="&amp;TODAY()-28,D:D,"&lt;="&amp;TODAY(),B:B,)</f>
        <v>#DIV/0!</v>
      </c>
      <c r="AG195" s="318">
        <f ca="1">AVERAGEIFS(Y:Y,D:D,"&gt;="&amp;TODAY()-28,D:D,"&lt;="&amp;TODAY())</f>
        <v>0.76482579000135331</v>
      </c>
      <c r="AH195" s="318">
        <f ca="1">AVERAGEIFS(O:O,D:D,"&gt;="&amp;TODAY()-28,D:D,"&lt;="&amp;TODAY())</f>
        <v>1407.541540796813</v>
      </c>
      <c r="AI195" s="91">
        <f t="shared" si="60"/>
        <v>0</v>
      </c>
    </row>
    <row r="196" spans="1:35" ht="13.8" x14ac:dyDescent="0.25">
      <c r="A196" s="122" t="s">
        <v>32</v>
      </c>
      <c r="B196" s="124" t="s">
        <v>14</v>
      </c>
      <c r="C196" s="124" t="s">
        <v>36</v>
      </c>
      <c r="D196" s="279">
        <v>45005</v>
      </c>
      <c r="E196" s="41">
        <v>0.98699999999999999</v>
      </c>
      <c r="F196" s="41">
        <v>1962</v>
      </c>
      <c r="G196" s="41">
        <f t="shared" si="69"/>
        <v>2023</v>
      </c>
      <c r="H196" s="41">
        <f>DAY(Table1[[#This Row],[Date]])</f>
        <v>20</v>
      </c>
      <c r="I196" s="41">
        <f>MONTH(Table1[[#This Row],[Date]])</f>
        <v>3</v>
      </c>
      <c r="J196" s="41" t="str">
        <f t="shared" si="52"/>
        <v>March</v>
      </c>
      <c r="K196" s="41">
        <f>DAY(Table1[[#This Row],[Date]])</f>
        <v>20</v>
      </c>
      <c r="L196" s="41" t="str">
        <f t="shared" si="53"/>
        <v>Monday</v>
      </c>
      <c r="M196" s="107">
        <f>WEEKNUM(D196, 1)-WEEKNUM(DATE(Table1[[#This Row],[Year]],Table1[[#This Row],[Month]],1),1)+1</f>
        <v>4</v>
      </c>
      <c r="N196" s="41">
        <f t="shared" si="54"/>
        <v>12</v>
      </c>
      <c r="O196" s="41">
        <f>Table1[[#This Row],[ADR]]*Table1[[#This Row],[Occupancy %]]</f>
        <v>1936.4939999999999</v>
      </c>
      <c r="P196" s="86">
        <f t="shared" si="55"/>
        <v>1962</v>
      </c>
      <c r="Q196" s="86">
        <f t="shared" si="56"/>
        <v>1</v>
      </c>
      <c r="R196" s="113">
        <f>Table1[[#This Row],[Index MPI]]-Q195</f>
        <v>0</v>
      </c>
      <c r="S196" s="87">
        <f>Table1[[#This Row],[Index MPI]]-Q189</f>
        <v>0</v>
      </c>
      <c r="T196" s="41">
        <f>Table1[[#This Row],[ADR]]/(P202+P203)</f>
        <v>0.5</v>
      </c>
      <c r="U196" s="112">
        <f t="shared" si="57"/>
        <v>0</v>
      </c>
      <c r="V196" s="41"/>
      <c r="W196" s="41">
        <f>O196/((O277+O348)/2)</f>
        <v>1.4974274847083562</v>
      </c>
      <c r="X196" s="110">
        <f t="shared" si="65"/>
        <v>0</v>
      </c>
      <c r="Y196" s="92">
        <f t="shared" si="68"/>
        <v>0.98699999999999999</v>
      </c>
      <c r="Z196" s="92">
        <f>(Table1[[#This Row],[avgdailyrent]]-F195)/F195</f>
        <v>0</v>
      </c>
      <c r="AA196" s="87">
        <f t="shared" si="66"/>
        <v>0</v>
      </c>
      <c r="AB196" s="92">
        <f t="shared" si="67"/>
        <v>0</v>
      </c>
      <c r="AC196" s="87">
        <f t="shared" si="58"/>
        <v>0</v>
      </c>
      <c r="AD196" s="92">
        <f t="shared" si="61"/>
        <v>0</v>
      </c>
      <c r="AE196" s="252">
        <f t="shared" si="59"/>
        <v>0</v>
      </c>
      <c r="AF196" s="87" t="e">
        <f ca="1">AVERAGEIFS(Y:Y,D:D,"&gt;="&amp;TODAY()-28,D:D,"&lt;="&amp;TODAY(),B:B,)</f>
        <v>#DIV/0!</v>
      </c>
      <c r="AG196" s="318">
        <f ca="1">AVERAGEIFS(Y:Y,D:D,"&gt;="&amp;TODAY()-28,D:D,"&lt;="&amp;TODAY())</f>
        <v>0.76482579000135331</v>
      </c>
      <c r="AH196" s="318">
        <f ca="1">AVERAGEIFS(O:O,D:D,"&gt;="&amp;TODAY()-28,D:D,"&lt;="&amp;TODAY())</f>
        <v>1407.541540796813</v>
      </c>
      <c r="AI196" s="91">
        <f t="shared" si="60"/>
        <v>0</v>
      </c>
    </row>
    <row r="197" spans="1:35" ht="13.8" x14ac:dyDescent="0.25">
      <c r="A197" s="122" t="s">
        <v>32</v>
      </c>
      <c r="B197" s="124" t="s">
        <v>14</v>
      </c>
      <c r="C197" s="124" t="s">
        <v>36</v>
      </c>
      <c r="D197" s="279">
        <v>45006</v>
      </c>
      <c r="E197" s="41">
        <v>0.98699999999999999</v>
      </c>
      <c r="F197" s="41">
        <v>1962</v>
      </c>
      <c r="G197" s="41">
        <f t="shared" si="69"/>
        <v>2023</v>
      </c>
      <c r="H197" s="41">
        <f>DAY(Table1[[#This Row],[Date]])</f>
        <v>21</v>
      </c>
      <c r="I197" s="41">
        <f>MONTH(Table1[[#This Row],[Date]])</f>
        <v>3</v>
      </c>
      <c r="J197" s="41" t="str">
        <f t="shared" si="52"/>
        <v>March</v>
      </c>
      <c r="K197" s="41">
        <f>DAY(Table1[[#This Row],[Date]])</f>
        <v>21</v>
      </c>
      <c r="L197" s="41" t="str">
        <f t="shared" si="53"/>
        <v>Tuesday</v>
      </c>
      <c r="M197" s="107">
        <f>WEEKNUM(D197, 1)-WEEKNUM(DATE(Table1[[#This Row],[Year]],Table1[[#This Row],[Month]],1),1)+1</f>
        <v>4</v>
      </c>
      <c r="N197" s="41">
        <f t="shared" si="54"/>
        <v>12</v>
      </c>
      <c r="O197" s="41">
        <f>Table1[[#This Row],[ADR]]*Table1[[#This Row],[Occupancy %]]</f>
        <v>1936.4939999999999</v>
      </c>
      <c r="P197" s="86">
        <f t="shared" si="55"/>
        <v>1962</v>
      </c>
      <c r="Q197" s="86">
        <f t="shared" si="56"/>
        <v>1</v>
      </c>
      <c r="R197" s="113">
        <f>Table1[[#This Row],[Index MPI]]-Q196</f>
        <v>0</v>
      </c>
      <c r="S197" s="87">
        <f>Table1[[#This Row],[Index MPI]]-Q190</f>
        <v>0</v>
      </c>
      <c r="T197" s="41">
        <f>Table1[[#This Row],[ADR]]/(P203+P204)</f>
        <v>0.5</v>
      </c>
      <c r="U197" s="112">
        <f t="shared" si="57"/>
        <v>0</v>
      </c>
      <c r="V197" s="41"/>
      <c r="W197" s="41">
        <f>O197/((O278+O349)/2)</f>
        <v>1.4974274847083562</v>
      </c>
      <c r="X197" s="110">
        <f t="shared" si="65"/>
        <v>0</v>
      </c>
      <c r="Y197" s="92">
        <f t="shared" si="68"/>
        <v>0.98699999999999999</v>
      </c>
      <c r="Z197" s="92">
        <f>(Table1[[#This Row],[avgdailyrent]]-F196)/F196</f>
        <v>0</v>
      </c>
      <c r="AA197" s="87">
        <f t="shared" si="66"/>
        <v>0</v>
      </c>
      <c r="AB197" s="92">
        <f t="shared" si="67"/>
        <v>0</v>
      </c>
      <c r="AC197" s="87">
        <f t="shared" si="58"/>
        <v>0</v>
      </c>
      <c r="AD197" s="92">
        <f t="shared" si="61"/>
        <v>0</v>
      </c>
      <c r="AE197" s="252">
        <f t="shared" si="59"/>
        <v>0</v>
      </c>
      <c r="AF197" s="87" t="e">
        <f ca="1">AVERAGEIFS(Y:Y,D:D,"&gt;="&amp;TODAY()-28,D:D,"&lt;="&amp;TODAY(),B:B,)</f>
        <v>#DIV/0!</v>
      </c>
      <c r="AG197" s="318">
        <f ca="1">AVERAGEIFS(Y:Y,D:D,"&gt;="&amp;TODAY()-28,D:D,"&lt;="&amp;TODAY())</f>
        <v>0.76482579000135331</v>
      </c>
      <c r="AH197" s="318">
        <f ca="1">AVERAGEIFS(O:O,D:D,"&gt;="&amp;TODAY()-28,D:D,"&lt;="&amp;TODAY())</f>
        <v>1407.541540796813</v>
      </c>
      <c r="AI197" s="91">
        <f t="shared" si="60"/>
        <v>0</v>
      </c>
    </row>
    <row r="198" spans="1:35" ht="13.8" x14ac:dyDescent="0.25">
      <c r="A198" s="122" t="s">
        <v>32</v>
      </c>
      <c r="B198" s="124" t="s">
        <v>14</v>
      </c>
      <c r="C198" s="124" t="s">
        <v>36</v>
      </c>
      <c r="D198" s="279">
        <v>45007</v>
      </c>
      <c r="E198" s="41">
        <v>0.98699999999999999</v>
      </c>
      <c r="F198" s="41">
        <v>1962</v>
      </c>
      <c r="G198" s="41">
        <f t="shared" si="69"/>
        <v>2023</v>
      </c>
      <c r="H198" s="41">
        <f>DAY(Table1[[#This Row],[Date]])</f>
        <v>22</v>
      </c>
      <c r="I198" s="41">
        <f>MONTH(Table1[[#This Row],[Date]])</f>
        <v>3</v>
      </c>
      <c r="J198" s="41" t="str">
        <f t="shared" si="52"/>
        <v>March</v>
      </c>
      <c r="K198" s="41">
        <f>DAY(Table1[[#This Row],[Date]])</f>
        <v>22</v>
      </c>
      <c r="L198" s="41" t="str">
        <f t="shared" si="53"/>
        <v>Wednesday</v>
      </c>
      <c r="M198" s="107">
        <f>WEEKNUM(D198, 1)-WEEKNUM(DATE(Table1[[#This Row],[Year]],Table1[[#This Row],[Month]],1),1)+1</f>
        <v>4</v>
      </c>
      <c r="N198" s="41">
        <f t="shared" si="54"/>
        <v>12</v>
      </c>
      <c r="O198" s="41">
        <f>Table1[[#This Row],[ADR]]*Table1[[#This Row],[Occupancy %]]</f>
        <v>1936.4939999999999</v>
      </c>
      <c r="P198" s="86">
        <f t="shared" si="55"/>
        <v>1962</v>
      </c>
      <c r="Q198" s="86">
        <f t="shared" si="56"/>
        <v>1</v>
      </c>
      <c r="R198" s="113">
        <f>Table1[[#This Row],[Index MPI]]-Q197</f>
        <v>0</v>
      </c>
      <c r="S198" s="87">
        <f>Table1[[#This Row],[Index MPI]]-Q191</f>
        <v>0</v>
      </c>
      <c r="T198" s="41">
        <f>Table1[[#This Row],[ADR]]/(P204+P205)</f>
        <v>0.5</v>
      </c>
      <c r="U198" s="112">
        <f t="shared" si="57"/>
        <v>0</v>
      </c>
      <c r="V198" s="41"/>
      <c r="W198" s="41">
        <f>O198/((O279+O350)/2)</f>
        <v>1.4896103872793882</v>
      </c>
      <c r="X198" s="110">
        <f t="shared" si="65"/>
        <v>-7.8170974289679673E-3</v>
      </c>
      <c r="Y198" s="92">
        <f t="shared" si="68"/>
        <v>0.98699999999999999</v>
      </c>
      <c r="Z198" s="92">
        <f>(Table1[[#This Row],[avgdailyrent]]-F197)/F197</f>
        <v>0</v>
      </c>
      <c r="AA198" s="87">
        <f t="shared" si="66"/>
        <v>0</v>
      </c>
      <c r="AB198" s="92">
        <f t="shared" si="67"/>
        <v>0</v>
      </c>
      <c r="AC198" s="87">
        <f t="shared" si="58"/>
        <v>0</v>
      </c>
      <c r="AD198" s="92">
        <f t="shared" si="61"/>
        <v>0</v>
      </c>
      <c r="AE198" s="252">
        <f t="shared" si="59"/>
        <v>0</v>
      </c>
      <c r="AF198" s="87" t="e">
        <f ca="1">AVERAGEIFS(Y:Y,D:D,"&gt;="&amp;TODAY()-28,D:D,"&lt;="&amp;TODAY(),B:B,)</f>
        <v>#DIV/0!</v>
      </c>
      <c r="AG198" s="318">
        <f ca="1">AVERAGEIFS(Y:Y,D:D,"&gt;="&amp;TODAY()-28,D:D,"&lt;="&amp;TODAY())</f>
        <v>0.76482579000135331</v>
      </c>
      <c r="AH198" s="318">
        <f ca="1">AVERAGEIFS(O:O,D:D,"&gt;="&amp;TODAY()-28,D:D,"&lt;="&amp;TODAY())</f>
        <v>1407.541540796813</v>
      </c>
      <c r="AI198" s="91">
        <f t="shared" si="60"/>
        <v>0</v>
      </c>
    </row>
    <row r="199" spans="1:35" ht="13.8" x14ac:dyDescent="0.25">
      <c r="A199" s="122" t="s">
        <v>32</v>
      </c>
      <c r="B199" s="124" t="s">
        <v>14</v>
      </c>
      <c r="C199" s="124" t="s">
        <v>36</v>
      </c>
      <c r="D199" s="279">
        <v>45008</v>
      </c>
      <c r="E199" s="41">
        <v>0.98699999999999999</v>
      </c>
      <c r="F199" s="41">
        <v>1962</v>
      </c>
      <c r="G199" s="41">
        <f t="shared" si="69"/>
        <v>2023</v>
      </c>
      <c r="H199" s="41">
        <f>DAY(Table1[[#This Row],[Date]])</f>
        <v>23</v>
      </c>
      <c r="I199" s="41">
        <f>MONTH(Table1[[#This Row],[Date]])</f>
        <v>3</v>
      </c>
      <c r="J199" s="41" t="str">
        <f t="shared" ref="J199:J219" si="70">TEXT(D199,"MMMM")</f>
        <v>March</v>
      </c>
      <c r="K199" s="41">
        <f>DAY(Table1[[#This Row],[Date]])</f>
        <v>23</v>
      </c>
      <c r="L199" s="41" t="str">
        <f t="shared" ref="L199:L219" si="71">CHOOSE(WEEKDAY(D199),"Sunday","Monday","Tuesday","Wednesday","Thursday","Friday","Saturday")</f>
        <v>Thursday</v>
      </c>
      <c r="M199" s="107">
        <f>WEEKNUM(D199, 1)-WEEKNUM(DATE(Table1[[#This Row],[Year]],Table1[[#This Row],[Month]],1),1)+1</f>
        <v>4</v>
      </c>
      <c r="N199" s="41">
        <f t="shared" ref="N199:N219" si="72">WEEKNUM(D199)</f>
        <v>12</v>
      </c>
      <c r="O199" s="41">
        <f>Table1[[#This Row],[ADR]]*Table1[[#This Row],[Occupancy %]]</f>
        <v>1936.4939999999999</v>
      </c>
      <c r="P199" s="86">
        <f t="shared" si="55"/>
        <v>1962</v>
      </c>
      <c r="Q199" s="86">
        <f t="shared" si="56"/>
        <v>1</v>
      </c>
      <c r="R199" s="113">
        <f>Table1[[#This Row],[Index MPI]]-Q198</f>
        <v>0</v>
      </c>
      <c r="S199" s="87">
        <f>Table1[[#This Row],[Index MPI]]-Q192</f>
        <v>0</v>
      </c>
      <c r="T199" s="41">
        <f>Table1[[#This Row],[ADR]]/(P205+P206)</f>
        <v>0.5</v>
      </c>
      <c r="U199" s="112">
        <f t="shared" si="57"/>
        <v>0</v>
      </c>
      <c r="V199" s="41"/>
      <c r="W199" s="41">
        <f>O199/((O280+O351)/2)</f>
        <v>1.4896103872793882</v>
      </c>
      <c r="X199" s="110">
        <f t="shared" si="65"/>
        <v>-7.8170974289679673E-3</v>
      </c>
      <c r="Y199" s="92">
        <f t="shared" si="68"/>
        <v>0.98699999999999999</v>
      </c>
      <c r="Z199" s="92">
        <f>(Table1[[#This Row],[avgdailyrent]]-F198)/F198</f>
        <v>0</v>
      </c>
      <c r="AA199" s="87">
        <f t="shared" si="66"/>
        <v>0</v>
      </c>
      <c r="AB199" s="92">
        <f t="shared" si="67"/>
        <v>0</v>
      </c>
      <c r="AC199" s="87">
        <f t="shared" si="58"/>
        <v>0</v>
      </c>
      <c r="AD199" s="92">
        <f t="shared" si="61"/>
        <v>0</v>
      </c>
      <c r="AE199" s="252">
        <f t="shared" si="59"/>
        <v>0</v>
      </c>
      <c r="AF199" s="87" t="e">
        <f ca="1">AVERAGEIFS(Y:Y,D:D,"&gt;="&amp;TODAY()-28,D:D,"&lt;="&amp;TODAY(),B:B,)</f>
        <v>#DIV/0!</v>
      </c>
      <c r="AG199" s="318">
        <f ca="1">AVERAGEIFS(Y:Y,D:D,"&gt;="&amp;TODAY()-28,D:D,"&lt;="&amp;TODAY())</f>
        <v>0.76482579000135331</v>
      </c>
      <c r="AH199" s="318">
        <f ca="1">AVERAGEIFS(O:O,D:D,"&gt;="&amp;TODAY()-28,D:D,"&lt;="&amp;TODAY())</f>
        <v>1407.541540796813</v>
      </c>
      <c r="AI199" s="91">
        <f t="shared" si="60"/>
        <v>0</v>
      </c>
    </row>
    <row r="200" spans="1:35" ht="13.8" x14ac:dyDescent="0.25">
      <c r="A200" s="122" t="s">
        <v>32</v>
      </c>
      <c r="B200" s="124" t="s">
        <v>14</v>
      </c>
      <c r="C200" s="124" t="s">
        <v>36</v>
      </c>
      <c r="D200" s="279">
        <v>45009</v>
      </c>
      <c r="E200" s="41">
        <v>0.98699999999999999</v>
      </c>
      <c r="F200" s="41">
        <v>1962</v>
      </c>
      <c r="G200" s="41">
        <f t="shared" si="69"/>
        <v>2023</v>
      </c>
      <c r="H200" s="41">
        <f>DAY(Table1[[#This Row],[Date]])</f>
        <v>24</v>
      </c>
      <c r="I200" s="41">
        <f>MONTH(Table1[[#This Row],[Date]])</f>
        <v>3</v>
      </c>
      <c r="J200" s="41" t="str">
        <f t="shared" si="70"/>
        <v>March</v>
      </c>
      <c r="K200" s="41">
        <f>DAY(Table1[[#This Row],[Date]])</f>
        <v>24</v>
      </c>
      <c r="L200" s="41" t="str">
        <f t="shared" si="71"/>
        <v>Friday</v>
      </c>
      <c r="M200" s="107">
        <f>WEEKNUM(D200, 1)-WEEKNUM(DATE(Table1[[#This Row],[Year]],Table1[[#This Row],[Month]],1),1)+1</f>
        <v>4</v>
      </c>
      <c r="N200" s="41">
        <f t="shared" si="72"/>
        <v>12</v>
      </c>
      <c r="O200" s="41">
        <f>Table1[[#This Row],[ADR]]*Table1[[#This Row],[Occupancy %]]</f>
        <v>1936.4939999999999</v>
      </c>
      <c r="P200" s="86">
        <f t="shared" ref="P200:P268" si="73">F200</f>
        <v>1962</v>
      </c>
      <c r="Q200" s="86">
        <f t="shared" si="56"/>
        <v>1</v>
      </c>
      <c r="R200" s="113">
        <f>Table1[[#This Row],[Index MPI]]-Q199</f>
        <v>0</v>
      </c>
      <c r="S200" s="87">
        <f>Table1[[#This Row],[Index MPI]]-Q193</f>
        <v>0</v>
      </c>
      <c r="T200" s="41">
        <f>Table1[[#This Row],[ADR]]/(P206+P207)</f>
        <v>0.5</v>
      </c>
      <c r="U200" s="112">
        <f t="shared" si="57"/>
        <v>0</v>
      </c>
      <c r="V200" s="41"/>
      <c r="W200" s="41">
        <f>O200/((O281+O352)/2)</f>
        <v>1.4896103872793882</v>
      </c>
      <c r="X200" s="110">
        <f t="shared" si="65"/>
        <v>-7.8170974289679673E-3</v>
      </c>
      <c r="Y200" s="92">
        <f t="shared" si="68"/>
        <v>0.98699999999999999</v>
      </c>
      <c r="Z200" s="92">
        <f>(Table1[[#This Row],[avgdailyrent]]-F199)/F199</f>
        <v>0</v>
      </c>
      <c r="AA200" s="87">
        <f t="shared" si="66"/>
        <v>0</v>
      </c>
      <c r="AB200" s="92">
        <f t="shared" si="67"/>
        <v>0</v>
      </c>
      <c r="AC200" s="87">
        <f t="shared" si="58"/>
        <v>0</v>
      </c>
      <c r="AD200" s="92">
        <f t="shared" si="61"/>
        <v>0</v>
      </c>
      <c r="AE200" s="252">
        <f t="shared" si="59"/>
        <v>0</v>
      </c>
      <c r="AF200" s="87" t="e">
        <f ca="1">AVERAGEIFS(Y:Y,D:D,"&gt;="&amp;TODAY()-28,D:D,"&lt;="&amp;TODAY(),B:B,)</f>
        <v>#DIV/0!</v>
      </c>
      <c r="AG200" s="318">
        <f ca="1">AVERAGEIFS(Y:Y,D:D,"&gt;="&amp;TODAY()-28,D:D,"&lt;="&amp;TODAY())</f>
        <v>0.76482579000135331</v>
      </c>
      <c r="AH200" s="318">
        <f ca="1">AVERAGEIFS(O:O,D:D,"&gt;="&amp;TODAY()-28,D:D,"&lt;="&amp;TODAY())</f>
        <v>1407.541540796813</v>
      </c>
      <c r="AI200" s="91">
        <f t="shared" si="60"/>
        <v>0</v>
      </c>
    </row>
    <row r="201" spans="1:35" ht="13.8" x14ac:dyDescent="0.25">
      <c r="A201" s="122" t="s">
        <v>32</v>
      </c>
      <c r="B201" s="124" t="s">
        <v>14</v>
      </c>
      <c r="C201" s="124" t="s">
        <v>36</v>
      </c>
      <c r="D201" s="279">
        <v>45010</v>
      </c>
      <c r="E201" s="41">
        <v>0.98699999999999999</v>
      </c>
      <c r="F201" s="41">
        <v>1962</v>
      </c>
      <c r="G201" s="41">
        <f t="shared" si="69"/>
        <v>2023</v>
      </c>
      <c r="H201" s="41">
        <f>DAY(Table1[[#This Row],[Date]])</f>
        <v>25</v>
      </c>
      <c r="I201" s="41">
        <f>MONTH(Table1[[#This Row],[Date]])</f>
        <v>3</v>
      </c>
      <c r="J201" s="41" t="str">
        <f t="shared" si="70"/>
        <v>March</v>
      </c>
      <c r="K201" s="41">
        <f>DAY(Table1[[#This Row],[Date]])</f>
        <v>25</v>
      </c>
      <c r="L201" s="41" t="str">
        <f t="shared" si="71"/>
        <v>Saturday</v>
      </c>
      <c r="M201" s="107">
        <f>WEEKNUM(D201, 1)-WEEKNUM(DATE(Table1[[#This Row],[Year]],Table1[[#This Row],[Month]],1),1)+1</f>
        <v>4</v>
      </c>
      <c r="N201" s="41">
        <f t="shared" si="72"/>
        <v>12</v>
      </c>
      <c r="O201" s="41">
        <f>Table1[[#This Row],[ADR]]*Table1[[#This Row],[Occupancy %]]</f>
        <v>1936.4939999999999</v>
      </c>
      <c r="P201" s="86">
        <f t="shared" si="73"/>
        <v>1962</v>
      </c>
      <c r="Q201" s="86">
        <f t="shared" ref="Q201:Q269" si="74">Y201/((Y207+Y208)/2)</f>
        <v>1</v>
      </c>
      <c r="R201" s="113">
        <f>Table1[[#This Row],[Index MPI]]-Q200</f>
        <v>0</v>
      </c>
      <c r="S201" s="87">
        <f>Table1[[#This Row],[Index MPI]]-Q194</f>
        <v>0</v>
      </c>
      <c r="T201" s="41">
        <f>Table1[[#This Row],[ADR]]/(P207+P208)</f>
        <v>0.5</v>
      </c>
      <c r="U201" s="112">
        <f t="shared" ref="U201:U269" si="75">(T209-T201)/T201</f>
        <v>0</v>
      </c>
      <c r="V201" s="41"/>
      <c r="W201" s="41">
        <f>O201/((O282+O353)/2)</f>
        <v>1.4896103872793882</v>
      </c>
      <c r="X201" s="110">
        <f t="shared" si="65"/>
        <v>0</v>
      </c>
      <c r="Y201" s="92">
        <f t="shared" si="68"/>
        <v>0.98699999999999999</v>
      </c>
      <c r="Z201" s="92">
        <f>(Table1[[#This Row],[avgdailyrent]]-F200)/F200</f>
        <v>0</v>
      </c>
      <c r="AA201" s="87">
        <f t="shared" si="66"/>
        <v>0</v>
      </c>
      <c r="AB201" s="92">
        <f t="shared" si="67"/>
        <v>0</v>
      </c>
      <c r="AC201" s="87">
        <f t="shared" ref="AC201:AC269" si="76">(O201-O200)/O200</f>
        <v>0</v>
      </c>
      <c r="AD201" s="92">
        <f t="shared" si="61"/>
        <v>0</v>
      </c>
      <c r="AE201" s="252">
        <f t="shared" ref="AE201:AE269" si="77">((Y201-Y194)/Y194)</f>
        <v>0</v>
      </c>
      <c r="AF201" s="87" t="e">
        <f ca="1">AVERAGEIFS(Y:Y,D:D,"&gt;="&amp;TODAY()-28,D:D,"&lt;="&amp;TODAY(),B:B,)</f>
        <v>#DIV/0!</v>
      </c>
      <c r="AG201" s="318">
        <f ca="1">AVERAGEIFS(Y:Y,D:D,"&gt;="&amp;TODAY()-28,D:D,"&lt;="&amp;TODAY())</f>
        <v>0.76482579000135331</v>
      </c>
      <c r="AH201" s="318">
        <f ca="1">AVERAGEIFS(O:O,D:D,"&gt;="&amp;TODAY()-28,D:D,"&lt;="&amp;TODAY())</f>
        <v>1407.541540796813</v>
      </c>
      <c r="AI201" s="91">
        <f t="shared" ref="AI201:AI269" si="78">(O201-O194)/O194</f>
        <v>0</v>
      </c>
    </row>
    <row r="202" spans="1:35" ht="13.8" x14ac:dyDescent="0.25">
      <c r="A202" s="122" t="s">
        <v>32</v>
      </c>
      <c r="B202" s="124" t="s">
        <v>14</v>
      </c>
      <c r="C202" s="124" t="s">
        <v>36</v>
      </c>
      <c r="D202" s="279">
        <v>45011</v>
      </c>
      <c r="E202" s="41">
        <v>0.98699999999999999</v>
      </c>
      <c r="F202" s="41">
        <v>1962</v>
      </c>
      <c r="G202" s="41">
        <f t="shared" si="69"/>
        <v>2023</v>
      </c>
      <c r="H202" s="41">
        <f>DAY(Table1[[#This Row],[Date]])</f>
        <v>26</v>
      </c>
      <c r="I202" s="41">
        <f>MONTH(Table1[[#This Row],[Date]])</f>
        <v>3</v>
      </c>
      <c r="J202" s="41" t="str">
        <f t="shared" si="70"/>
        <v>March</v>
      </c>
      <c r="K202" s="41">
        <f>DAY(Table1[[#This Row],[Date]])</f>
        <v>26</v>
      </c>
      <c r="L202" s="41" t="str">
        <f t="shared" si="71"/>
        <v>Sunday</v>
      </c>
      <c r="M202" s="107">
        <f>WEEKNUM(D202, 1)-WEEKNUM(DATE(Table1[[#This Row],[Year]],Table1[[#This Row],[Month]],1),1)+1</f>
        <v>5</v>
      </c>
      <c r="N202" s="41">
        <f t="shared" si="72"/>
        <v>13</v>
      </c>
      <c r="O202" s="41">
        <f>Table1[[#This Row],[ADR]]*Table1[[#This Row],[Occupancy %]]</f>
        <v>1936.4939999999999</v>
      </c>
      <c r="P202" s="86">
        <f t="shared" si="73"/>
        <v>1962</v>
      </c>
      <c r="Q202" s="86">
        <f t="shared" si="74"/>
        <v>1</v>
      </c>
      <c r="R202" s="113">
        <f>Table1[[#This Row],[Index MPI]]-Q201</f>
        <v>0</v>
      </c>
      <c r="S202" s="87">
        <f>Table1[[#This Row],[Index MPI]]-Q195</f>
        <v>0</v>
      </c>
      <c r="T202" s="41">
        <f>Table1[[#This Row],[ADR]]/(P208+P209)</f>
        <v>0.5</v>
      </c>
      <c r="U202" s="112">
        <f t="shared" si="75"/>
        <v>0</v>
      </c>
      <c r="V202" s="41"/>
      <c r="W202" s="41">
        <f>O202/((O283+O354)/2)</f>
        <v>1.4896103872793882</v>
      </c>
      <c r="X202" s="110">
        <f t="shared" si="65"/>
        <v>0</v>
      </c>
      <c r="Y202" s="92">
        <f t="shared" si="68"/>
        <v>0.98699999999999999</v>
      </c>
      <c r="Z202" s="92">
        <f>(Table1[[#This Row],[avgdailyrent]]-F201)/F201</f>
        <v>0</v>
      </c>
      <c r="AA202" s="87">
        <f t="shared" si="66"/>
        <v>0</v>
      </c>
      <c r="AB202" s="92">
        <f t="shared" si="67"/>
        <v>0</v>
      </c>
      <c r="AC202" s="87">
        <f t="shared" si="76"/>
        <v>0</v>
      </c>
      <c r="AD202" s="92">
        <f t="shared" si="61"/>
        <v>0</v>
      </c>
      <c r="AE202" s="252">
        <f t="shared" si="77"/>
        <v>0</v>
      </c>
      <c r="AF202" s="87" t="e">
        <f ca="1">AVERAGEIFS(Y:Y,D:D,"&gt;="&amp;TODAY()-28,D:D,"&lt;="&amp;TODAY(),B:B,)</f>
        <v>#DIV/0!</v>
      </c>
      <c r="AG202" s="318">
        <f ca="1">AVERAGEIFS(Y:Y,D:D,"&gt;="&amp;TODAY()-28,D:D,"&lt;="&amp;TODAY())</f>
        <v>0.76482579000135331</v>
      </c>
      <c r="AH202" s="318">
        <f ca="1">AVERAGEIFS(O:O,D:D,"&gt;="&amp;TODAY()-28,D:D,"&lt;="&amp;TODAY())</f>
        <v>1407.541540796813</v>
      </c>
      <c r="AI202" s="91">
        <f t="shared" si="78"/>
        <v>0</v>
      </c>
    </row>
    <row r="203" spans="1:35" ht="13.8" x14ac:dyDescent="0.25">
      <c r="A203" s="122" t="s">
        <v>32</v>
      </c>
      <c r="B203" s="124" t="s">
        <v>14</v>
      </c>
      <c r="C203" s="124" t="s">
        <v>36</v>
      </c>
      <c r="D203" s="279">
        <v>45012</v>
      </c>
      <c r="E203" s="41">
        <v>0.98699999999999999</v>
      </c>
      <c r="F203" s="41">
        <v>1962</v>
      </c>
      <c r="G203" s="41">
        <f t="shared" si="69"/>
        <v>2023</v>
      </c>
      <c r="H203" s="41">
        <f>DAY(Table1[[#This Row],[Date]])</f>
        <v>27</v>
      </c>
      <c r="I203" s="41">
        <f>MONTH(Table1[[#This Row],[Date]])</f>
        <v>3</v>
      </c>
      <c r="J203" s="41" t="str">
        <f t="shared" si="70"/>
        <v>March</v>
      </c>
      <c r="K203" s="41">
        <f>DAY(Table1[[#This Row],[Date]])</f>
        <v>27</v>
      </c>
      <c r="L203" s="41" t="str">
        <f t="shared" si="71"/>
        <v>Monday</v>
      </c>
      <c r="M203" s="107">
        <f>WEEKNUM(D203, 1)-WEEKNUM(DATE(Table1[[#This Row],[Year]],Table1[[#This Row],[Month]],1),1)+1</f>
        <v>5</v>
      </c>
      <c r="N203" s="41">
        <f t="shared" si="72"/>
        <v>13</v>
      </c>
      <c r="O203" s="41">
        <f>Table1[[#This Row],[ADR]]*Table1[[#This Row],[Occupancy %]]</f>
        <v>1936.4939999999999</v>
      </c>
      <c r="P203" s="86">
        <f t="shared" si="73"/>
        <v>1962</v>
      </c>
      <c r="Q203" s="86">
        <f t="shared" si="74"/>
        <v>1</v>
      </c>
      <c r="R203" s="113">
        <f>Table1[[#This Row],[Index MPI]]-Q202</f>
        <v>0</v>
      </c>
      <c r="S203" s="87">
        <f>Table1[[#This Row],[Index MPI]]-Q196</f>
        <v>0</v>
      </c>
      <c r="T203" s="41">
        <f>Table1[[#This Row],[ADR]]/(P209+P210)</f>
        <v>0.5</v>
      </c>
      <c r="U203" s="112">
        <f t="shared" si="75"/>
        <v>0</v>
      </c>
      <c r="V203" s="41"/>
      <c r="W203" s="41">
        <f>O203/((O284+O355)/2)</f>
        <v>1.4896103872793882</v>
      </c>
      <c r="X203" s="110">
        <f t="shared" si="65"/>
        <v>0</v>
      </c>
      <c r="Y203" s="92">
        <f t="shared" si="68"/>
        <v>0.98699999999999999</v>
      </c>
      <c r="Z203" s="92">
        <f>(Table1[[#This Row],[avgdailyrent]]-F202)/F202</f>
        <v>0</v>
      </c>
      <c r="AA203" s="87">
        <f t="shared" si="66"/>
        <v>0</v>
      </c>
      <c r="AB203" s="92">
        <f t="shared" si="67"/>
        <v>0</v>
      </c>
      <c r="AC203" s="87">
        <f t="shared" si="76"/>
        <v>0</v>
      </c>
      <c r="AD203" s="92">
        <f t="shared" si="61"/>
        <v>0</v>
      </c>
      <c r="AE203" s="252">
        <f t="shared" si="77"/>
        <v>0</v>
      </c>
      <c r="AF203" s="87" t="e">
        <f ca="1">AVERAGEIFS(Y:Y,D:D,"&gt;="&amp;TODAY()-28,D:D,"&lt;="&amp;TODAY(),B:B,)</f>
        <v>#DIV/0!</v>
      </c>
      <c r="AG203" s="318">
        <f ca="1">AVERAGEIFS(Y:Y,D:D,"&gt;="&amp;TODAY()-28,D:D,"&lt;="&amp;TODAY())</f>
        <v>0.76482579000135331</v>
      </c>
      <c r="AH203" s="318">
        <f ca="1">AVERAGEIFS(O:O,D:D,"&gt;="&amp;TODAY()-28,D:D,"&lt;="&amp;TODAY())</f>
        <v>1407.541540796813</v>
      </c>
      <c r="AI203" s="91">
        <f t="shared" si="78"/>
        <v>0</v>
      </c>
    </row>
    <row r="204" spans="1:35" ht="13.8" x14ac:dyDescent="0.25">
      <c r="A204" s="122" t="s">
        <v>32</v>
      </c>
      <c r="B204" s="124" t="s">
        <v>14</v>
      </c>
      <c r="C204" s="124" t="s">
        <v>36</v>
      </c>
      <c r="D204" s="279">
        <v>45013</v>
      </c>
      <c r="E204" s="41">
        <v>0.98699999999999999</v>
      </c>
      <c r="F204" s="41">
        <v>1962</v>
      </c>
      <c r="G204" s="41">
        <f t="shared" si="69"/>
        <v>2023</v>
      </c>
      <c r="H204" s="41">
        <f>DAY(Table1[[#This Row],[Date]])</f>
        <v>28</v>
      </c>
      <c r="I204" s="41">
        <f>MONTH(Table1[[#This Row],[Date]])</f>
        <v>3</v>
      </c>
      <c r="J204" s="41" t="str">
        <f t="shared" si="70"/>
        <v>March</v>
      </c>
      <c r="K204" s="41">
        <f>DAY(Table1[[#This Row],[Date]])</f>
        <v>28</v>
      </c>
      <c r="L204" s="41" t="str">
        <f t="shared" si="71"/>
        <v>Tuesday</v>
      </c>
      <c r="M204" s="107">
        <f>WEEKNUM(D204, 1)-WEEKNUM(DATE(Table1[[#This Row],[Year]],Table1[[#This Row],[Month]],1),1)+1</f>
        <v>5</v>
      </c>
      <c r="N204" s="41">
        <f t="shared" si="72"/>
        <v>13</v>
      </c>
      <c r="O204" s="41">
        <f>Table1[[#This Row],[ADR]]*Table1[[#This Row],[Occupancy %]]</f>
        <v>1936.4939999999999</v>
      </c>
      <c r="P204" s="86">
        <f t="shared" si="73"/>
        <v>1962</v>
      </c>
      <c r="Q204" s="86">
        <f t="shared" si="74"/>
        <v>1</v>
      </c>
      <c r="R204" s="113">
        <f>Table1[[#This Row],[Index MPI]]-Q203</f>
        <v>0</v>
      </c>
      <c r="S204" s="87">
        <f>Table1[[#This Row],[Index MPI]]-Q197</f>
        <v>0</v>
      </c>
      <c r="T204" s="41">
        <f>Table1[[#This Row],[ADR]]/(P210+P211)</f>
        <v>0.5</v>
      </c>
      <c r="U204" s="112">
        <f t="shared" si="75"/>
        <v>0</v>
      </c>
      <c r="V204" s="41"/>
      <c r="W204" s="41">
        <f>O204/((O285+O356)/2)</f>
        <v>1.4896103872793882</v>
      </c>
      <c r="X204" s="110">
        <f t="shared" si="65"/>
        <v>0</v>
      </c>
      <c r="Y204" s="92">
        <f t="shared" si="68"/>
        <v>0.98699999999999999</v>
      </c>
      <c r="Z204" s="92">
        <f>(Table1[[#This Row],[avgdailyrent]]-F203)/F203</f>
        <v>0</v>
      </c>
      <c r="AA204" s="87">
        <f t="shared" si="66"/>
        <v>0</v>
      </c>
      <c r="AB204" s="92">
        <f t="shared" si="67"/>
        <v>0</v>
      </c>
      <c r="AC204" s="87">
        <f t="shared" si="76"/>
        <v>0</v>
      </c>
      <c r="AD204" s="92">
        <f t="shared" si="61"/>
        <v>0</v>
      </c>
      <c r="AE204" s="252">
        <f t="shared" si="77"/>
        <v>0</v>
      </c>
      <c r="AF204" s="87" t="e">
        <f ca="1">AVERAGEIFS(Y:Y,D:D,"&gt;="&amp;TODAY()-28,D:D,"&lt;="&amp;TODAY(),B:B,)</f>
        <v>#DIV/0!</v>
      </c>
      <c r="AG204" s="318">
        <f ca="1">AVERAGEIFS(Y:Y,D:D,"&gt;="&amp;TODAY()-28,D:D,"&lt;="&amp;TODAY())</f>
        <v>0.76482579000135331</v>
      </c>
      <c r="AH204" s="318">
        <f ca="1">AVERAGEIFS(O:O,D:D,"&gt;="&amp;TODAY()-28,D:D,"&lt;="&amp;TODAY())</f>
        <v>1407.541540796813</v>
      </c>
      <c r="AI204" s="91">
        <f t="shared" si="78"/>
        <v>0</v>
      </c>
    </row>
    <row r="205" spans="1:35" ht="13.8" x14ac:dyDescent="0.25">
      <c r="A205" s="122" t="s">
        <v>32</v>
      </c>
      <c r="B205" s="124" t="s">
        <v>14</v>
      </c>
      <c r="C205" s="124" t="s">
        <v>36</v>
      </c>
      <c r="D205" s="279">
        <v>45014</v>
      </c>
      <c r="E205" s="41">
        <v>0.98699999999999999</v>
      </c>
      <c r="F205" s="41">
        <v>1962</v>
      </c>
      <c r="G205" s="41">
        <f t="shared" si="69"/>
        <v>2023</v>
      </c>
      <c r="H205" s="41">
        <f>DAY(Table1[[#This Row],[Date]])</f>
        <v>29</v>
      </c>
      <c r="I205" s="41">
        <f>MONTH(Table1[[#This Row],[Date]])</f>
        <v>3</v>
      </c>
      <c r="J205" s="41" t="str">
        <f t="shared" si="70"/>
        <v>March</v>
      </c>
      <c r="K205" s="41">
        <f>DAY(Table1[[#This Row],[Date]])</f>
        <v>29</v>
      </c>
      <c r="L205" s="41" t="str">
        <f t="shared" si="71"/>
        <v>Wednesday</v>
      </c>
      <c r="M205" s="107">
        <f>WEEKNUM(D205, 1)-WEEKNUM(DATE(Table1[[#This Row],[Year]],Table1[[#This Row],[Month]],1),1)+1</f>
        <v>5</v>
      </c>
      <c r="N205" s="41">
        <f t="shared" si="72"/>
        <v>13</v>
      </c>
      <c r="O205" s="41">
        <f>Table1[[#This Row],[ADR]]*Table1[[#This Row],[Occupancy %]]</f>
        <v>1936.4939999999999</v>
      </c>
      <c r="P205" s="86">
        <f t="shared" si="73"/>
        <v>1962</v>
      </c>
      <c r="Q205" s="86">
        <f t="shared" si="74"/>
        <v>1</v>
      </c>
      <c r="R205" s="113">
        <f>Table1[[#This Row],[Index MPI]]-Q204</f>
        <v>0</v>
      </c>
      <c r="S205" s="87">
        <f>Table1[[#This Row],[Index MPI]]-Q198</f>
        <v>0</v>
      </c>
      <c r="T205" s="41">
        <f>Table1[[#This Row],[ADR]]/(P211+P212)</f>
        <v>0.5</v>
      </c>
      <c r="U205" s="112">
        <f t="shared" si="75"/>
        <v>0.14586070959264119</v>
      </c>
      <c r="V205" s="41"/>
      <c r="W205" s="41">
        <f>O205/((O286+O357)/2)</f>
        <v>1.4825815902339778</v>
      </c>
      <c r="X205" s="110">
        <f t="shared" si="65"/>
        <v>-7.0287970454103732E-3</v>
      </c>
      <c r="Y205" s="92">
        <f t="shared" si="68"/>
        <v>0.98699999999999999</v>
      </c>
      <c r="Z205" s="92">
        <f>(Table1[[#This Row],[avgdailyrent]]-F204)/F204</f>
        <v>0</v>
      </c>
      <c r="AA205" s="87">
        <f t="shared" si="66"/>
        <v>0</v>
      </c>
      <c r="AB205" s="92">
        <f t="shared" si="67"/>
        <v>0</v>
      </c>
      <c r="AC205" s="87">
        <f t="shared" si="76"/>
        <v>0</v>
      </c>
      <c r="AD205" s="92">
        <f t="shared" si="61"/>
        <v>0</v>
      </c>
      <c r="AE205" s="252">
        <f t="shared" si="77"/>
        <v>0</v>
      </c>
      <c r="AF205" s="87" t="e">
        <f ca="1">AVERAGEIFS(Y:Y,D:D,"&gt;="&amp;TODAY()-28,D:D,"&lt;="&amp;TODAY(),B:B,)</f>
        <v>#DIV/0!</v>
      </c>
      <c r="AG205" s="318">
        <f ca="1">AVERAGEIFS(Y:Y,D:D,"&gt;="&amp;TODAY()-28,D:D,"&lt;="&amp;TODAY())</f>
        <v>0.76482579000135331</v>
      </c>
      <c r="AH205" s="318">
        <f ca="1">AVERAGEIFS(O:O,D:D,"&gt;="&amp;TODAY()-28,D:D,"&lt;="&amp;TODAY())</f>
        <v>1407.541540796813</v>
      </c>
      <c r="AI205" s="91">
        <f t="shared" si="78"/>
        <v>0</v>
      </c>
    </row>
    <row r="206" spans="1:35" ht="13.8" x14ac:dyDescent="0.25">
      <c r="A206" s="122" t="s">
        <v>32</v>
      </c>
      <c r="B206" s="124" t="s">
        <v>14</v>
      </c>
      <c r="C206" s="124" t="s">
        <v>36</v>
      </c>
      <c r="D206" s="279">
        <v>45015</v>
      </c>
      <c r="E206" s="41">
        <v>0.98699999999999999</v>
      </c>
      <c r="F206" s="41">
        <v>1962</v>
      </c>
      <c r="G206" s="41">
        <f t="shared" si="69"/>
        <v>2023</v>
      </c>
      <c r="H206" s="41">
        <f>DAY(Table1[[#This Row],[Date]])</f>
        <v>30</v>
      </c>
      <c r="I206" s="41">
        <f>MONTH(Table1[[#This Row],[Date]])</f>
        <v>3</v>
      </c>
      <c r="J206" s="41" t="str">
        <f t="shared" si="70"/>
        <v>March</v>
      </c>
      <c r="K206" s="41">
        <f>DAY(Table1[[#This Row],[Date]])</f>
        <v>30</v>
      </c>
      <c r="L206" s="41" t="str">
        <f t="shared" si="71"/>
        <v>Thursday</v>
      </c>
      <c r="M206" s="107">
        <f>WEEKNUM(D206, 1)-WEEKNUM(DATE(Table1[[#This Row],[Year]],Table1[[#This Row],[Month]],1),1)+1</f>
        <v>5</v>
      </c>
      <c r="N206" s="41">
        <f t="shared" si="72"/>
        <v>13</v>
      </c>
      <c r="O206" s="41">
        <f>Table1[[#This Row],[ADR]]*Table1[[#This Row],[Occupancy %]]</f>
        <v>1936.4939999999999</v>
      </c>
      <c r="P206" s="86">
        <f t="shared" si="73"/>
        <v>1962</v>
      </c>
      <c r="Q206" s="86">
        <f t="shared" si="74"/>
        <v>1</v>
      </c>
      <c r="R206" s="113">
        <f>Table1[[#This Row],[Index MPI]]-Q205</f>
        <v>0</v>
      </c>
      <c r="S206" s="87">
        <f>Table1[[#This Row],[Index MPI]]-Q199</f>
        <v>0</v>
      </c>
      <c r="T206" s="41">
        <f>Table1[[#This Row],[ADR]]/(P212+P213)</f>
        <v>0.5</v>
      </c>
      <c r="U206" s="112">
        <f t="shared" si="75"/>
        <v>0.24193842898250595</v>
      </c>
      <c r="V206" s="41"/>
      <c r="W206" s="41">
        <f>O206/((O287+O358)/2)</f>
        <v>1.4825815902339778</v>
      </c>
      <c r="X206" s="110">
        <f t="shared" si="65"/>
        <v>-7.0287970454103732E-3</v>
      </c>
      <c r="Y206" s="92">
        <f t="shared" si="68"/>
        <v>0.98699999999999999</v>
      </c>
      <c r="Z206" s="92">
        <f>(Table1[[#This Row],[avgdailyrent]]-F205)/F205</f>
        <v>0</v>
      </c>
      <c r="AA206" s="87">
        <f t="shared" si="66"/>
        <v>0</v>
      </c>
      <c r="AB206" s="92">
        <f t="shared" si="67"/>
        <v>0</v>
      </c>
      <c r="AC206" s="87">
        <f t="shared" si="76"/>
        <v>0</v>
      </c>
      <c r="AD206" s="92">
        <f t="shared" si="61"/>
        <v>0</v>
      </c>
      <c r="AE206" s="252">
        <f t="shared" si="77"/>
        <v>0</v>
      </c>
      <c r="AF206" s="87" t="e">
        <f ca="1">AVERAGEIFS(Y:Y,D:D,"&gt;="&amp;TODAY()-28,D:D,"&lt;="&amp;TODAY(),B:B,)</f>
        <v>#DIV/0!</v>
      </c>
      <c r="AG206" s="318">
        <f ca="1">AVERAGEIFS(Y:Y,D:D,"&gt;="&amp;TODAY()-28,D:D,"&lt;="&amp;TODAY())</f>
        <v>0.76482579000135331</v>
      </c>
      <c r="AH206" s="318">
        <f ca="1">AVERAGEIFS(O:O,D:D,"&gt;="&amp;TODAY()-28,D:D,"&lt;="&amp;TODAY())</f>
        <v>1407.541540796813</v>
      </c>
      <c r="AI206" s="91">
        <f t="shared" si="78"/>
        <v>0</v>
      </c>
    </row>
    <row r="207" spans="1:35" ht="13.8" x14ac:dyDescent="0.25">
      <c r="A207" s="122" t="s">
        <v>32</v>
      </c>
      <c r="B207" s="124" t="s">
        <v>14</v>
      </c>
      <c r="C207" s="124" t="s">
        <v>36</v>
      </c>
      <c r="D207" s="279">
        <v>45016</v>
      </c>
      <c r="E207" s="41">
        <v>0.98699999999999999</v>
      </c>
      <c r="F207" s="41">
        <v>1962</v>
      </c>
      <c r="G207" s="41">
        <f t="shared" si="69"/>
        <v>2023</v>
      </c>
      <c r="H207" s="41">
        <f>DAY(Table1[[#This Row],[Date]])</f>
        <v>31</v>
      </c>
      <c r="I207" s="41">
        <f>MONTH(Table1[[#This Row],[Date]])</f>
        <v>3</v>
      </c>
      <c r="J207" s="41" t="str">
        <f t="shared" si="70"/>
        <v>March</v>
      </c>
      <c r="K207" s="41">
        <f>DAY(Table1[[#This Row],[Date]])</f>
        <v>31</v>
      </c>
      <c r="L207" s="41" t="str">
        <f t="shared" si="71"/>
        <v>Friday</v>
      </c>
      <c r="M207" s="107">
        <f>WEEKNUM(D207, 1)-WEEKNUM(DATE(Table1[[#This Row],[Year]],Table1[[#This Row],[Month]],1),1)+1</f>
        <v>5</v>
      </c>
      <c r="N207" s="41">
        <f t="shared" si="72"/>
        <v>13</v>
      </c>
      <c r="O207" s="41">
        <f>Table1[[#This Row],[ADR]]*Table1[[#This Row],[Occupancy %]]</f>
        <v>1936.4939999999999</v>
      </c>
      <c r="P207" s="86">
        <f t="shared" si="73"/>
        <v>1962</v>
      </c>
      <c r="Q207" s="86">
        <f t="shared" si="74"/>
        <v>1</v>
      </c>
      <c r="R207" s="113">
        <f>Table1[[#This Row],[Index MPI]]-Q206</f>
        <v>0</v>
      </c>
      <c r="S207" s="87">
        <f>Table1[[#This Row],[Index MPI]]-Q200</f>
        <v>0</v>
      </c>
      <c r="T207" s="41">
        <f>Table1[[#This Row],[ADR]]/(P213+P214)</f>
        <v>0.5</v>
      </c>
      <c r="U207" s="112">
        <f t="shared" si="75"/>
        <v>0.1561055208574067</v>
      </c>
      <c r="V207" s="41"/>
      <c r="W207" s="41">
        <f>O207/((O288+O359)/2)</f>
        <v>1.4825815902339778</v>
      </c>
      <c r="X207" s="110">
        <f t="shared" si="65"/>
        <v>-7.0287970454103732E-3</v>
      </c>
      <c r="Y207" s="92">
        <f t="shared" si="68"/>
        <v>0.98699999999999999</v>
      </c>
      <c r="Z207" s="92">
        <f>(Table1[[#This Row],[avgdailyrent]]-F206)/F206</f>
        <v>0</v>
      </c>
      <c r="AA207" s="87">
        <f t="shared" si="66"/>
        <v>0</v>
      </c>
      <c r="AB207" s="92">
        <f t="shared" si="67"/>
        <v>0</v>
      </c>
      <c r="AC207" s="87">
        <f t="shared" si="76"/>
        <v>0</v>
      </c>
      <c r="AD207" s="92">
        <f t="shared" ref="AD207:AD275" si="79">((P207-P200)/P200)</f>
        <v>0</v>
      </c>
      <c r="AE207" s="252">
        <f t="shared" si="77"/>
        <v>0</v>
      </c>
      <c r="AF207" s="87" t="e">
        <f ca="1">AVERAGEIFS(Y:Y,D:D,"&gt;="&amp;TODAY()-28,D:D,"&lt;="&amp;TODAY(),B:B,)</f>
        <v>#DIV/0!</v>
      </c>
      <c r="AG207" s="318">
        <f ca="1">AVERAGEIFS(Y:Y,D:D,"&gt;="&amp;TODAY()-28,D:D,"&lt;="&amp;TODAY())</f>
        <v>0.76482579000135331</v>
      </c>
      <c r="AH207" s="318">
        <f ca="1">AVERAGEIFS(O:O,D:D,"&gt;="&amp;TODAY()-28,D:D,"&lt;="&amp;TODAY())</f>
        <v>1407.541540796813</v>
      </c>
      <c r="AI207" s="91">
        <f t="shared" si="78"/>
        <v>0</v>
      </c>
    </row>
    <row r="208" spans="1:35" ht="13.8" x14ac:dyDescent="0.25">
      <c r="A208" s="319" t="s">
        <v>32</v>
      </c>
      <c r="B208" s="124" t="s">
        <v>14</v>
      </c>
      <c r="C208" s="124" t="s">
        <v>36</v>
      </c>
      <c r="D208" s="279">
        <v>45017</v>
      </c>
      <c r="E208" s="41">
        <v>0.98699999999999999</v>
      </c>
      <c r="F208" s="41">
        <v>1962</v>
      </c>
      <c r="G208" s="41">
        <f t="shared" si="69"/>
        <v>2023</v>
      </c>
      <c r="H208" s="41">
        <f>DAY(Table1[[#This Row],[Date]])</f>
        <v>1</v>
      </c>
      <c r="I208" s="41">
        <f>MONTH(Table1[[#This Row],[Date]])</f>
        <v>4</v>
      </c>
      <c r="J208" s="41" t="str">
        <f t="shared" si="70"/>
        <v>April</v>
      </c>
      <c r="K208" s="41">
        <f>DAY(Table1[[#This Row],[Date]])</f>
        <v>1</v>
      </c>
      <c r="L208" s="41" t="str">
        <f t="shared" si="71"/>
        <v>Saturday</v>
      </c>
      <c r="M208" s="107">
        <f>WEEKNUM(D208, 1)-WEEKNUM(DATE(Table1[[#This Row],[Year]],Table1[[#This Row],[Month]],1),1)+1</f>
        <v>1</v>
      </c>
      <c r="N208" s="41">
        <f t="shared" si="72"/>
        <v>13</v>
      </c>
      <c r="O208" s="41">
        <f>Table1[[#This Row],[ADR]]*Table1[[#This Row],[Occupancy %]]</f>
        <v>1936.4939999999999</v>
      </c>
      <c r="P208" s="86">
        <f t="shared" si="73"/>
        <v>1962</v>
      </c>
      <c r="Q208" s="86">
        <f t="shared" si="74"/>
        <v>1</v>
      </c>
      <c r="R208" s="113">
        <f>Table1[[#This Row],[Index MPI]]-Q207</f>
        <v>0</v>
      </c>
      <c r="S208" s="87">
        <f>Table1[[#This Row],[Index MPI]]-Q201</f>
        <v>0</v>
      </c>
      <c r="T208" s="41">
        <f>Table1[[#This Row],[ADR]]/(P214+P215)</f>
        <v>0.5</v>
      </c>
      <c r="U208" s="112">
        <f t="shared" si="75"/>
        <v>0.1561055208574067</v>
      </c>
      <c r="V208" s="41"/>
      <c r="W208" s="41">
        <f>O208/((O289+O360)/2)</f>
        <v>1.4825815902339778</v>
      </c>
      <c r="X208" s="110">
        <f t="shared" si="65"/>
        <v>0</v>
      </c>
      <c r="Y208" s="92">
        <f t="shared" si="68"/>
        <v>0.98699999999999999</v>
      </c>
      <c r="Z208" s="92">
        <f>(Table1[[#This Row],[avgdailyrent]]-F207)/F207</f>
        <v>0</v>
      </c>
      <c r="AA208" s="87">
        <f t="shared" si="66"/>
        <v>0</v>
      </c>
      <c r="AB208" s="92">
        <f t="shared" si="67"/>
        <v>0</v>
      </c>
      <c r="AC208" s="87">
        <f t="shared" si="76"/>
        <v>0</v>
      </c>
      <c r="AD208" s="92">
        <f t="shared" si="79"/>
        <v>0</v>
      </c>
      <c r="AE208" s="252">
        <f t="shared" si="77"/>
        <v>0</v>
      </c>
      <c r="AF208" s="87" t="e">
        <f ca="1">AVERAGEIFS(Y:Y,D:D,"&gt;="&amp;TODAY()-28,D:D,"&lt;="&amp;TODAY(),B:B,)</f>
        <v>#DIV/0!</v>
      </c>
      <c r="AG208" s="318">
        <f ca="1">AVERAGEIFS(Y:Y,D:D,"&gt;="&amp;TODAY()-28,D:D,"&lt;="&amp;TODAY())</f>
        <v>0.76482579000135331</v>
      </c>
      <c r="AH208" s="318">
        <f ca="1">AVERAGEIFS(O:O,D:D,"&gt;="&amp;TODAY()-28,D:D,"&lt;="&amp;TODAY())</f>
        <v>1407.541540796813</v>
      </c>
      <c r="AI208" s="91">
        <f t="shared" si="78"/>
        <v>0</v>
      </c>
    </row>
    <row r="209" spans="1:35" ht="13.8" x14ac:dyDescent="0.25">
      <c r="A209" s="319" t="s">
        <v>32</v>
      </c>
      <c r="B209" s="124" t="s">
        <v>14</v>
      </c>
      <c r="C209" s="124" t="s">
        <v>36</v>
      </c>
      <c r="D209" s="279">
        <v>45018</v>
      </c>
      <c r="E209" s="41">
        <v>0.98699999999999999</v>
      </c>
      <c r="F209" s="41">
        <v>1962</v>
      </c>
      <c r="G209" s="41">
        <f t="shared" si="69"/>
        <v>2023</v>
      </c>
      <c r="H209" s="41">
        <f>DAY(Table1[[#This Row],[Date]])</f>
        <v>2</v>
      </c>
      <c r="I209" s="41">
        <f>MONTH(Table1[[#This Row],[Date]])</f>
        <v>4</v>
      </c>
      <c r="J209" s="41" t="str">
        <f t="shared" si="70"/>
        <v>April</v>
      </c>
      <c r="K209" s="41">
        <f>DAY(Table1[[#This Row],[Date]])</f>
        <v>2</v>
      </c>
      <c r="L209" s="41" t="str">
        <f t="shared" si="71"/>
        <v>Sunday</v>
      </c>
      <c r="M209" s="107">
        <f>WEEKNUM(D209, 1)-WEEKNUM(DATE(Table1[[#This Row],[Year]],Table1[[#This Row],[Month]],1),1)+1</f>
        <v>2</v>
      </c>
      <c r="N209" s="41">
        <f t="shared" si="72"/>
        <v>14</v>
      </c>
      <c r="O209" s="41">
        <f>Table1[[#This Row],[ADR]]*Table1[[#This Row],[Occupancy %]]</f>
        <v>1936.4939999999999</v>
      </c>
      <c r="P209" s="86">
        <f t="shared" si="73"/>
        <v>1962</v>
      </c>
      <c r="Q209" s="86">
        <f t="shared" si="74"/>
        <v>1</v>
      </c>
      <c r="R209" s="113">
        <f>Table1[[#This Row],[Index MPI]]-Q208</f>
        <v>0</v>
      </c>
      <c r="S209" s="87">
        <f>Table1[[#This Row],[Index MPI]]-Q202</f>
        <v>0</v>
      </c>
      <c r="T209" s="41">
        <f>Table1[[#This Row],[ADR]]/(P215+P216)</f>
        <v>0.5</v>
      </c>
      <c r="U209" s="112">
        <f t="shared" si="75"/>
        <v>0.1561055208574067</v>
      </c>
      <c r="V209" s="41"/>
      <c r="W209" s="41">
        <f>O209/((O290+O361)/2)</f>
        <v>1.4825815902339778</v>
      </c>
      <c r="X209" s="110">
        <f t="shared" si="65"/>
        <v>0</v>
      </c>
      <c r="Y209" s="92">
        <f t="shared" si="68"/>
        <v>0.98699999999999999</v>
      </c>
      <c r="Z209" s="92">
        <f>(Table1[[#This Row],[avgdailyrent]]-F208)/F208</f>
        <v>0</v>
      </c>
      <c r="AA209" s="87">
        <f t="shared" si="66"/>
        <v>0</v>
      </c>
      <c r="AB209" s="92">
        <f t="shared" si="67"/>
        <v>0</v>
      </c>
      <c r="AC209" s="87">
        <f t="shared" si="76"/>
        <v>0</v>
      </c>
      <c r="AD209" s="92">
        <f t="shared" si="79"/>
        <v>0</v>
      </c>
      <c r="AE209" s="252">
        <f t="shared" si="77"/>
        <v>0</v>
      </c>
      <c r="AF209" s="87" t="e">
        <f ca="1">AVERAGEIFS(Y:Y,D:D,"&gt;="&amp;TODAY()-28,D:D,"&lt;="&amp;TODAY(),B:B,)</f>
        <v>#DIV/0!</v>
      </c>
      <c r="AG209" s="318">
        <f ca="1">AVERAGEIFS(Y:Y,D:D,"&gt;="&amp;TODAY()-28,D:D,"&lt;="&amp;TODAY())</f>
        <v>0.76482579000135331</v>
      </c>
      <c r="AH209" s="318">
        <f ca="1">AVERAGEIFS(O:O,D:D,"&gt;="&amp;TODAY()-28,D:D,"&lt;="&amp;TODAY())</f>
        <v>1407.541540796813</v>
      </c>
      <c r="AI209" s="91">
        <f t="shared" si="78"/>
        <v>0</v>
      </c>
    </row>
    <row r="210" spans="1:35" ht="13.8" x14ac:dyDescent="0.25">
      <c r="A210" s="319" t="s">
        <v>32</v>
      </c>
      <c r="B210" s="124" t="s">
        <v>14</v>
      </c>
      <c r="C210" s="124" t="s">
        <v>36</v>
      </c>
      <c r="D210" s="279">
        <v>45019</v>
      </c>
      <c r="E210" s="41">
        <v>0.98699999999999999</v>
      </c>
      <c r="F210" s="41">
        <v>1962</v>
      </c>
      <c r="G210" s="41">
        <f t="shared" si="69"/>
        <v>2023</v>
      </c>
      <c r="H210" s="41">
        <f>DAY(Table1[[#This Row],[Date]])</f>
        <v>3</v>
      </c>
      <c r="I210" s="41">
        <f>MONTH(Table1[[#This Row],[Date]])</f>
        <v>4</v>
      </c>
      <c r="J210" s="41" t="str">
        <f t="shared" si="70"/>
        <v>April</v>
      </c>
      <c r="K210" s="41">
        <f>DAY(Table1[[#This Row],[Date]])</f>
        <v>3</v>
      </c>
      <c r="L210" s="41" t="str">
        <f t="shared" si="71"/>
        <v>Monday</v>
      </c>
      <c r="M210" s="107">
        <f>WEEKNUM(D210, 1)-WEEKNUM(DATE(Table1[[#This Row],[Year]],Table1[[#This Row],[Month]],1),1)+1</f>
        <v>2</v>
      </c>
      <c r="N210" s="41">
        <f t="shared" si="72"/>
        <v>14</v>
      </c>
      <c r="O210" s="41">
        <f>Table1[[#This Row],[ADR]]*Table1[[#This Row],[Occupancy %]]</f>
        <v>1936.4939999999999</v>
      </c>
      <c r="P210" s="86">
        <f t="shared" si="73"/>
        <v>1962</v>
      </c>
      <c r="Q210" s="86">
        <f t="shared" si="74"/>
        <v>1</v>
      </c>
      <c r="R210" s="113">
        <f>Table1[[#This Row],[Index MPI]]-Q209</f>
        <v>0</v>
      </c>
      <c r="S210" s="87">
        <f>Table1[[#This Row],[Index MPI]]-Q203</f>
        <v>0</v>
      </c>
      <c r="T210" s="41">
        <f>Table1[[#This Row],[ADR]]/(P216+P217)</f>
        <v>0.5</v>
      </c>
      <c r="U210" s="112">
        <f t="shared" si="75"/>
        <v>0.14906729722849321</v>
      </c>
      <c r="V210" s="41"/>
      <c r="W210" s="41">
        <f>O210/((O291+O362)/2)</f>
        <v>1.4825815902339778</v>
      </c>
      <c r="X210" s="110">
        <f t="shared" si="65"/>
        <v>0</v>
      </c>
      <c r="Y210" s="92">
        <f t="shared" si="68"/>
        <v>0.98699999999999999</v>
      </c>
      <c r="Z210" s="92">
        <f>(Table1[[#This Row],[avgdailyrent]]-F209)/F209</f>
        <v>0</v>
      </c>
      <c r="AA210" s="87">
        <f t="shared" si="66"/>
        <v>0</v>
      </c>
      <c r="AB210" s="92">
        <f t="shared" si="67"/>
        <v>0</v>
      </c>
      <c r="AC210" s="87">
        <f t="shared" si="76"/>
        <v>0</v>
      </c>
      <c r="AD210" s="92">
        <f t="shared" si="79"/>
        <v>0</v>
      </c>
      <c r="AE210" s="252">
        <f t="shared" si="77"/>
        <v>0</v>
      </c>
      <c r="AF210" s="87" t="e">
        <f ca="1">AVERAGEIFS(Y:Y,D:D,"&gt;="&amp;TODAY()-28,D:D,"&lt;="&amp;TODAY(),B:B,)</f>
        <v>#DIV/0!</v>
      </c>
      <c r="AG210" s="318">
        <f ca="1">AVERAGEIFS(Y:Y,D:D,"&gt;="&amp;TODAY()-28,D:D,"&lt;="&amp;TODAY())</f>
        <v>0.76482579000135331</v>
      </c>
      <c r="AH210" s="318">
        <f ca="1">AVERAGEIFS(O:O,D:D,"&gt;="&amp;TODAY()-28,D:D,"&lt;="&amp;TODAY())</f>
        <v>1407.541540796813</v>
      </c>
      <c r="AI210" s="91">
        <f t="shared" si="78"/>
        <v>0</v>
      </c>
    </row>
    <row r="211" spans="1:35" ht="13.8" x14ac:dyDescent="0.25">
      <c r="A211" s="319" t="s">
        <v>32</v>
      </c>
      <c r="B211" s="124" t="s">
        <v>14</v>
      </c>
      <c r="C211" s="124" t="s">
        <v>36</v>
      </c>
      <c r="D211" s="279">
        <v>45020</v>
      </c>
      <c r="E211" s="41">
        <v>0.98699999999999999</v>
      </c>
      <c r="F211" s="41">
        <v>1962</v>
      </c>
      <c r="G211" s="41">
        <f t="shared" si="69"/>
        <v>2023</v>
      </c>
      <c r="H211" s="41">
        <f>DAY(Table1[[#This Row],[Date]])</f>
        <v>4</v>
      </c>
      <c r="I211" s="41">
        <f>MONTH(Table1[[#This Row],[Date]])</f>
        <v>4</v>
      </c>
      <c r="J211" s="41" t="str">
        <f t="shared" si="70"/>
        <v>April</v>
      </c>
      <c r="K211" s="41">
        <f>DAY(Table1[[#This Row],[Date]])</f>
        <v>4</v>
      </c>
      <c r="L211" s="41" t="str">
        <f t="shared" si="71"/>
        <v>Tuesday</v>
      </c>
      <c r="M211" s="107">
        <f>WEEKNUM(D211, 1)-WEEKNUM(DATE(Table1[[#This Row],[Year]],Table1[[#This Row],[Month]],1),1)+1</f>
        <v>2</v>
      </c>
      <c r="N211" s="41">
        <f t="shared" si="72"/>
        <v>14</v>
      </c>
      <c r="O211" s="41">
        <f>Table1[[#This Row],[ADR]]*Table1[[#This Row],[Occupancy %]]</f>
        <v>1936.4939999999999</v>
      </c>
      <c r="P211" s="86">
        <f t="shared" si="73"/>
        <v>1962</v>
      </c>
      <c r="Q211" s="86">
        <f t="shared" si="74"/>
        <v>1</v>
      </c>
      <c r="R211" s="113">
        <f>Table1[[#This Row],[Index MPI]]-Q210</f>
        <v>0</v>
      </c>
      <c r="S211" s="87">
        <f>Table1[[#This Row],[Index MPI]]-Q204</f>
        <v>0</v>
      </c>
      <c r="T211" s="41">
        <f>Table1[[#This Row],[ADR]]/(P217+P218)</f>
        <v>0.5</v>
      </c>
      <c r="U211" s="112">
        <f t="shared" si="75"/>
        <v>0.14211425067607664</v>
      </c>
      <c r="V211" s="41"/>
      <c r="W211" s="41">
        <f>O211/((O292+O363)/2)</f>
        <v>1.4825815902339778</v>
      </c>
      <c r="X211" s="110">
        <f t="shared" si="65"/>
        <v>0</v>
      </c>
      <c r="Y211" s="92">
        <f t="shared" si="68"/>
        <v>0.98699999999999999</v>
      </c>
      <c r="Z211" s="92">
        <f>(Table1[[#This Row],[avgdailyrent]]-F210)/F210</f>
        <v>0</v>
      </c>
      <c r="AA211" s="87">
        <f t="shared" si="66"/>
        <v>0</v>
      </c>
      <c r="AB211" s="92">
        <f t="shared" si="67"/>
        <v>0</v>
      </c>
      <c r="AC211" s="87">
        <f t="shared" si="76"/>
        <v>0</v>
      </c>
      <c r="AD211" s="92">
        <f t="shared" si="79"/>
        <v>0</v>
      </c>
      <c r="AE211" s="252">
        <f t="shared" si="77"/>
        <v>0</v>
      </c>
      <c r="AF211" s="87" t="e">
        <f ca="1">AVERAGEIFS(Y:Y,D:D,"&gt;="&amp;TODAY()-28,D:D,"&lt;="&amp;TODAY(),B:B,)</f>
        <v>#DIV/0!</v>
      </c>
      <c r="AG211" s="318">
        <f ca="1">AVERAGEIFS(Y:Y,D:D,"&gt;="&amp;TODAY()-28,D:D,"&lt;="&amp;TODAY())</f>
        <v>0.76482579000135331</v>
      </c>
      <c r="AH211" s="318">
        <f ca="1">AVERAGEIFS(O:O,D:D,"&gt;="&amp;TODAY()-28,D:D,"&lt;="&amp;TODAY())</f>
        <v>1407.541540796813</v>
      </c>
      <c r="AI211" s="91">
        <f t="shared" si="78"/>
        <v>0</v>
      </c>
    </row>
    <row r="212" spans="1:35" ht="13.8" x14ac:dyDescent="0.25">
      <c r="A212" s="319" t="s">
        <v>32</v>
      </c>
      <c r="B212" s="124" t="s">
        <v>14</v>
      </c>
      <c r="C212" s="124" t="s">
        <v>36</v>
      </c>
      <c r="D212" s="279">
        <v>45021</v>
      </c>
      <c r="E212" s="41">
        <v>0.98699999999999999</v>
      </c>
      <c r="F212" s="41">
        <v>1962</v>
      </c>
      <c r="G212" s="41">
        <f t="shared" si="69"/>
        <v>2023</v>
      </c>
      <c r="H212" s="41">
        <f>DAY(Table1[[#This Row],[Date]])</f>
        <v>5</v>
      </c>
      <c r="I212" s="41">
        <f>MONTH(Table1[[#This Row],[Date]])</f>
        <v>4</v>
      </c>
      <c r="J212" s="41" t="str">
        <f t="shared" si="70"/>
        <v>April</v>
      </c>
      <c r="K212" s="41">
        <f>DAY(Table1[[#This Row],[Date]])</f>
        <v>5</v>
      </c>
      <c r="L212" s="41" t="str">
        <f t="shared" si="71"/>
        <v>Wednesday</v>
      </c>
      <c r="M212" s="107">
        <f>WEEKNUM(D212, 1)-WEEKNUM(DATE(Table1[[#This Row],[Year]],Table1[[#This Row],[Month]],1),1)+1</f>
        <v>2</v>
      </c>
      <c r="N212" s="41">
        <f t="shared" si="72"/>
        <v>14</v>
      </c>
      <c r="O212" s="41">
        <f>Table1[[#This Row],[ADR]]*Table1[[#This Row],[Occupancy %]]</f>
        <v>1936.4939999999999</v>
      </c>
      <c r="P212" s="86">
        <f t="shared" si="73"/>
        <v>1962</v>
      </c>
      <c r="Q212" s="86">
        <f t="shared" si="74"/>
        <v>1</v>
      </c>
      <c r="R212" s="113">
        <f>Table1[[#This Row],[Index MPI]]-Q211</f>
        <v>0</v>
      </c>
      <c r="S212" s="87">
        <f>Table1[[#This Row],[Index MPI]]-Q205</f>
        <v>0</v>
      </c>
      <c r="T212" s="41">
        <f>Table1[[#This Row],[ADR]]/(P218+P219)</f>
        <v>0.5</v>
      </c>
      <c r="U212" s="112">
        <f>(T225-T212)/T212</f>
        <v>-0.14865336818870434</v>
      </c>
      <c r="V212" s="41"/>
      <c r="W212" s="41">
        <f>O212/((O293+O364)/2)</f>
        <v>1.4825815902339778</v>
      </c>
      <c r="X212" s="110">
        <f t="shared" si="65"/>
        <v>0</v>
      </c>
      <c r="Y212" s="92">
        <f t="shared" si="68"/>
        <v>0.98699999999999999</v>
      </c>
      <c r="Z212" s="92">
        <f>(Table1[[#This Row],[avgdailyrent]]-F211)/F211</f>
        <v>0</v>
      </c>
      <c r="AA212" s="87">
        <f t="shared" si="66"/>
        <v>0</v>
      </c>
      <c r="AB212" s="92">
        <f t="shared" si="67"/>
        <v>0</v>
      </c>
      <c r="AC212" s="87">
        <f t="shared" si="76"/>
        <v>0</v>
      </c>
      <c r="AD212" s="92">
        <f t="shared" si="79"/>
        <v>0</v>
      </c>
      <c r="AE212" s="252">
        <f t="shared" si="77"/>
        <v>0</v>
      </c>
      <c r="AF212" s="87" t="e">
        <f ca="1">AVERAGEIFS(Y:Y,D:D,"&gt;="&amp;TODAY()-28,D:D,"&lt;="&amp;TODAY(),B:B,)</f>
        <v>#DIV/0!</v>
      </c>
      <c r="AG212" s="318">
        <f ca="1">AVERAGEIFS(Y:Y,D:D,"&gt;="&amp;TODAY()-28,D:D,"&lt;="&amp;TODAY())</f>
        <v>0.76482579000135331</v>
      </c>
      <c r="AH212" s="318">
        <f ca="1">AVERAGEIFS(O:O,D:D,"&gt;="&amp;TODAY()-28,D:D,"&lt;="&amp;TODAY())</f>
        <v>1407.541540796813</v>
      </c>
      <c r="AI212" s="91">
        <f t="shared" si="78"/>
        <v>0</v>
      </c>
    </row>
    <row r="213" spans="1:35" ht="13.8" x14ac:dyDescent="0.25">
      <c r="A213" s="319" t="s">
        <v>32</v>
      </c>
      <c r="B213" s="124" t="s">
        <v>14</v>
      </c>
      <c r="C213" s="124" t="s">
        <v>36</v>
      </c>
      <c r="D213" s="279">
        <v>45022</v>
      </c>
      <c r="E213" s="41">
        <v>0.98699999999999999</v>
      </c>
      <c r="F213" s="41">
        <v>1962</v>
      </c>
      <c r="G213" s="41">
        <f t="shared" si="69"/>
        <v>2023</v>
      </c>
      <c r="H213" s="41">
        <f>DAY(Table1[[#This Row],[Date]])</f>
        <v>6</v>
      </c>
      <c r="I213" s="41">
        <f>MONTH(Table1[[#This Row],[Date]])</f>
        <v>4</v>
      </c>
      <c r="J213" s="41" t="str">
        <f t="shared" si="70"/>
        <v>April</v>
      </c>
      <c r="K213" s="41">
        <f>DAY(Table1[[#This Row],[Date]])</f>
        <v>6</v>
      </c>
      <c r="L213" s="41" t="str">
        <f t="shared" si="71"/>
        <v>Thursday</v>
      </c>
      <c r="M213" s="107">
        <f>WEEKNUM(D213, 1)-WEEKNUM(DATE(Table1[[#This Row],[Year]],Table1[[#This Row],[Month]],1),1)+1</f>
        <v>2</v>
      </c>
      <c r="N213" s="41">
        <f t="shared" si="72"/>
        <v>14</v>
      </c>
      <c r="O213" s="41">
        <f>Table1[[#This Row],[ADR]]*Table1[[#This Row],[Occupancy %]]</f>
        <v>1936.4939999999999</v>
      </c>
      <c r="P213" s="86">
        <f t="shared" si="73"/>
        <v>1962</v>
      </c>
      <c r="Q213" s="86">
        <f>Y213/((Y219+Y225)/2)</f>
        <v>1.9586571853811807</v>
      </c>
      <c r="R213" s="113">
        <f>Table1[[#This Row],[Index MPI]]-Q212</f>
        <v>0.95865718538118072</v>
      </c>
      <c r="S213" s="87">
        <f>Table1[[#This Row],[Index MPI]]-Q206</f>
        <v>0.95865718538118072</v>
      </c>
      <c r="T213" s="41">
        <f>Table1[[#This Row],[ADR]]/(P219+P225)</f>
        <v>0.5729303547963206</v>
      </c>
      <c r="U213" s="112">
        <f>(T226-T213)/T213</f>
        <v>-0.137855132371933</v>
      </c>
      <c r="V213" s="41"/>
      <c r="W213" s="41">
        <f>O213/((O294+O365)/2)</f>
        <v>1.4825815902339778</v>
      </c>
      <c r="X213" s="110">
        <f t="shared" si="65"/>
        <v>0</v>
      </c>
      <c r="Y213" s="92">
        <f t="shared" si="68"/>
        <v>0.98699999999999999</v>
      </c>
      <c r="Z213" s="92">
        <f>(Table1[[#This Row],[avgdailyrent]]-F212)/F212</f>
        <v>0</v>
      </c>
      <c r="AA213" s="87">
        <f t="shared" si="66"/>
        <v>0</v>
      </c>
      <c r="AB213" s="92">
        <f t="shared" si="67"/>
        <v>0</v>
      </c>
      <c r="AC213" s="87">
        <f t="shared" si="76"/>
        <v>0</v>
      </c>
      <c r="AD213" s="92">
        <f t="shared" si="79"/>
        <v>0</v>
      </c>
      <c r="AE213" s="252">
        <f t="shared" si="77"/>
        <v>0</v>
      </c>
      <c r="AF213" s="87" t="e">
        <f ca="1">AVERAGEIFS(Y:Y,D:D,"&gt;="&amp;TODAY()-28,D:D,"&lt;="&amp;TODAY(),B:B,)</f>
        <v>#DIV/0!</v>
      </c>
      <c r="AG213" s="318">
        <f ca="1">AVERAGEIFS(Y:Y,D:D,"&gt;="&amp;TODAY()-28,D:D,"&lt;="&amp;TODAY())</f>
        <v>0.76482579000135331</v>
      </c>
      <c r="AH213" s="318">
        <f ca="1">AVERAGEIFS(O:O,D:D,"&gt;="&amp;TODAY()-28,D:D,"&lt;="&amp;TODAY())</f>
        <v>1407.541540796813</v>
      </c>
      <c r="AI213" s="91">
        <f t="shared" si="78"/>
        <v>0</v>
      </c>
    </row>
    <row r="214" spans="1:35" ht="13.8" x14ac:dyDescent="0.25">
      <c r="A214" s="319" t="s">
        <v>32</v>
      </c>
      <c r="B214" s="124" t="s">
        <v>14</v>
      </c>
      <c r="C214" s="124" t="s">
        <v>36</v>
      </c>
      <c r="D214" s="279">
        <v>45023</v>
      </c>
      <c r="E214" s="41">
        <v>0.98699999999999999</v>
      </c>
      <c r="F214" s="41">
        <v>1962</v>
      </c>
      <c r="G214" s="41">
        <f t="shared" si="69"/>
        <v>2023</v>
      </c>
      <c r="H214" s="41">
        <f>DAY(Table1[[#This Row],[Date]])</f>
        <v>7</v>
      </c>
      <c r="I214" s="41">
        <f>MONTH(Table1[[#This Row],[Date]])</f>
        <v>4</v>
      </c>
      <c r="J214" s="41" t="str">
        <f t="shared" si="70"/>
        <v>April</v>
      </c>
      <c r="K214" s="41">
        <f>DAY(Table1[[#This Row],[Date]])</f>
        <v>7</v>
      </c>
      <c r="L214" s="41" t="str">
        <f t="shared" si="71"/>
        <v>Friday</v>
      </c>
      <c r="M214" s="107">
        <f>WEEKNUM(D214, 1)-WEEKNUM(DATE(Table1[[#This Row],[Year]],Table1[[#This Row],[Month]],1),1)+1</f>
        <v>2</v>
      </c>
      <c r="N214" s="41">
        <f t="shared" si="72"/>
        <v>14</v>
      </c>
      <c r="O214" s="41">
        <f>Table1[[#This Row],[ADR]]*Table1[[#This Row],[Occupancy %]]</f>
        <v>1936.4939999999999</v>
      </c>
      <c r="P214" s="86">
        <f t="shared" si="73"/>
        <v>1962</v>
      </c>
      <c r="Q214" s="86">
        <f>Y214/((Y225+Y226)/2)</f>
        <v>29.921684210526323</v>
      </c>
      <c r="R214" s="113">
        <f>Table1[[#This Row],[Index MPI]]-Q213</f>
        <v>27.963027025145141</v>
      </c>
      <c r="S214" s="87">
        <f>Table1[[#This Row],[Index MPI]]-Q207</f>
        <v>28.921684210526323</v>
      </c>
      <c r="T214" s="41">
        <f>Table1[[#This Row],[ADR]]/(P225+P226)</f>
        <v>0.62096921449125297</v>
      </c>
      <c r="U214" s="112">
        <f>(T227-T214)/T214</f>
        <v>-0.20455160518600379</v>
      </c>
      <c r="V214" s="41"/>
      <c r="W214" s="41">
        <f>O214/((O295+O366)/2)</f>
        <v>1.4825815902339778</v>
      </c>
      <c r="X214" s="110">
        <f t="shared" si="65"/>
        <v>0</v>
      </c>
      <c r="Y214" s="92">
        <f t="shared" si="68"/>
        <v>0.98699999999999999</v>
      </c>
      <c r="Z214" s="92">
        <f>(Table1[[#This Row],[avgdailyrent]]-F213)/F213</f>
        <v>0</v>
      </c>
      <c r="AA214" s="87">
        <f t="shared" si="66"/>
        <v>0</v>
      </c>
      <c r="AB214" s="92">
        <f t="shared" si="67"/>
        <v>0</v>
      </c>
      <c r="AC214" s="87">
        <f t="shared" si="76"/>
        <v>0</v>
      </c>
      <c r="AD214" s="92">
        <f t="shared" si="79"/>
        <v>0</v>
      </c>
      <c r="AE214" s="252">
        <f t="shared" si="77"/>
        <v>0</v>
      </c>
      <c r="AF214" s="87" t="e">
        <f ca="1">AVERAGEIFS(Y:Y,D:D,"&gt;="&amp;TODAY()-28,D:D,"&lt;="&amp;TODAY(),B:B,)</f>
        <v>#DIV/0!</v>
      </c>
      <c r="AG214" s="318">
        <f ca="1">AVERAGEIFS(Y:Y,D:D,"&gt;="&amp;TODAY()-28,D:D,"&lt;="&amp;TODAY())</f>
        <v>0.76482579000135331</v>
      </c>
      <c r="AH214" s="318">
        <f ca="1">AVERAGEIFS(O:O,D:D,"&gt;="&amp;TODAY()-28,D:D,"&lt;="&amp;TODAY())</f>
        <v>1407.541540796813</v>
      </c>
      <c r="AI214" s="91">
        <f t="shared" si="78"/>
        <v>0</v>
      </c>
    </row>
    <row r="215" spans="1:35" ht="13.8" x14ac:dyDescent="0.25">
      <c r="A215" s="319" t="s">
        <v>32</v>
      </c>
      <c r="B215" s="124" t="s">
        <v>14</v>
      </c>
      <c r="C215" s="124" t="s">
        <v>36</v>
      </c>
      <c r="D215" s="279">
        <v>45024</v>
      </c>
      <c r="E215" s="41">
        <v>0.98699999999999999</v>
      </c>
      <c r="F215" s="41">
        <v>1962</v>
      </c>
      <c r="G215" s="41">
        <f t="shared" si="69"/>
        <v>2023</v>
      </c>
      <c r="H215" s="41">
        <f>DAY(Table1[[#This Row],[Date]])</f>
        <v>8</v>
      </c>
      <c r="I215" s="41">
        <f>MONTH(Table1[[#This Row],[Date]])</f>
        <v>4</v>
      </c>
      <c r="J215" s="41" t="str">
        <f t="shared" si="70"/>
        <v>April</v>
      </c>
      <c r="K215" s="41">
        <f>DAY(Table1[[#This Row],[Date]])</f>
        <v>8</v>
      </c>
      <c r="L215" s="41" t="str">
        <f t="shared" si="71"/>
        <v>Saturday</v>
      </c>
      <c r="M215" s="107">
        <f>WEEKNUM(D215, 1)-WEEKNUM(DATE(Table1[[#This Row],[Year]],Table1[[#This Row],[Month]],1),1)+1</f>
        <v>2</v>
      </c>
      <c r="N215" s="41">
        <f t="shared" si="72"/>
        <v>14</v>
      </c>
      <c r="O215" s="41">
        <f>Table1[[#This Row],[ADR]]*Table1[[#This Row],[Occupancy %]]</f>
        <v>1936.4939999999999</v>
      </c>
      <c r="P215" s="86">
        <f t="shared" si="73"/>
        <v>1962</v>
      </c>
      <c r="Q215" s="86">
        <f>Y215/((Y226+Y227)/2)</f>
        <v>21.865846153846146</v>
      </c>
      <c r="R215" s="113">
        <f>Table1[[#This Row],[Index MPI]]-Q214</f>
        <v>-8.0558380566801766</v>
      </c>
      <c r="S215" s="87">
        <f>Table1[[#This Row],[Index MPI]]-Q208</f>
        <v>20.865846153846146</v>
      </c>
      <c r="T215" s="41">
        <f>Table1[[#This Row],[ADR]]/(P226+P227)</f>
        <v>0.57805276042870335</v>
      </c>
      <c r="U215" s="112">
        <f>(T228-T215)/T215</f>
        <v>-0.1454950158361909</v>
      </c>
      <c r="V215" s="41"/>
      <c r="W215" s="41">
        <f>O215/((O296+O367)/2)</f>
        <v>0.87521829679686736</v>
      </c>
      <c r="X215" s="110">
        <f t="shared" ref="X215:X278" si="80">W215-W212</f>
        <v>-0.60736329343711049</v>
      </c>
      <c r="Y215" s="92">
        <f t="shared" si="68"/>
        <v>0.98699999999999999</v>
      </c>
      <c r="Z215" s="92">
        <f>(Table1[[#This Row],[avgdailyrent]]-F214)/F214</f>
        <v>0</v>
      </c>
      <c r="AA215" s="87">
        <f t="shared" si="66"/>
        <v>0</v>
      </c>
      <c r="AB215" s="92">
        <f t="shared" si="67"/>
        <v>0</v>
      </c>
      <c r="AC215" s="87">
        <f t="shared" si="76"/>
        <v>0</v>
      </c>
      <c r="AD215" s="92">
        <f t="shared" si="79"/>
        <v>0</v>
      </c>
      <c r="AE215" s="252">
        <f t="shared" si="77"/>
        <v>0</v>
      </c>
      <c r="AF215" s="87" t="e">
        <f ca="1">AVERAGEIFS(Y:Y,D:D,"&gt;="&amp;TODAY()-28,D:D,"&lt;="&amp;TODAY(),B:B,)</f>
        <v>#DIV/0!</v>
      </c>
      <c r="AG215" s="318">
        <f ca="1">AVERAGEIFS(Y:Y,D:D,"&gt;="&amp;TODAY()-28,D:D,"&lt;="&amp;TODAY())</f>
        <v>0.76482579000135331</v>
      </c>
      <c r="AH215" s="318">
        <f ca="1">AVERAGEIFS(O:O,D:D,"&gt;="&amp;TODAY()-28,D:D,"&lt;="&amp;TODAY())</f>
        <v>1407.541540796813</v>
      </c>
      <c r="AI215" s="91">
        <f t="shared" si="78"/>
        <v>0</v>
      </c>
    </row>
    <row r="216" spans="1:35" ht="13.8" x14ac:dyDescent="0.25">
      <c r="A216" s="319" t="s">
        <v>32</v>
      </c>
      <c r="B216" s="124" t="s">
        <v>14</v>
      </c>
      <c r="C216" s="124" t="s">
        <v>36</v>
      </c>
      <c r="D216" s="279">
        <v>45025</v>
      </c>
      <c r="E216" s="41">
        <v>0.98699999999999999</v>
      </c>
      <c r="F216" s="41">
        <v>1962</v>
      </c>
      <c r="G216" s="41">
        <f t="shared" si="69"/>
        <v>2023</v>
      </c>
      <c r="H216" s="41">
        <f>DAY(Table1[[#This Row],[Date]])</f>
        <v>9</v>
      </c>
      <c r="I216" s="41">
        <f>MONTH(Table1[[#This Row],[Date]])</f>
        <v>4</v>
      </c>
      <c r="J216" s="41" t="str">
        <f t="shared" si="70"/>
        <v>April</v>
      </c>
      <c r="K216" s="41">
        <f>DAY(Table1[[#This Row],[Date]])</f>
        <v>9</v>
      </c>
      <c r="L216" s="41" t="str">
        <f t="shared" si="71"/>
        <v>Sunday</v>
      </c>
      <c r="M216" s="107">
        <f>WEEKNUM(D216, 1)-WEEKNUM(DATE(Table1[[#This Row],[Year]],Table1[[#This Row],[Month]],1),1)+1</f>
        <v>3</v>
      </c>
      <c r="N216" s="41">
        <f t="shared" si="72"/>
        <v>15</v>
      </c>
      <c r="O216" s="41">
        <f>Table1[[#This Row],[ADR]]*Table1[[#This Row],[Occupancy %]]</f>
        <v>1936.4939999999999</v>
      </c>
      <c r="P216" s="86">
        <f t="shared" si="73"/>
        <v>1962</v>
      </c>
      <c r="Q216" s="86">
        <f>Y216/((Y227+Y228)/2)</f>
        <v>21.865846153846146</v>
      </c>
      <c r="R216" s="113">
        <f>Table1[[#This Row],[Index MPI]]-Q215</f>
        <v>0</v>
      </c>
      <c r="S216" s="87">
        <f>Table1[[#This Row],[Index MPI]]-Q209</f>
        <v>20.865846153846146</v>
      </c>
      <c r="T216" s="41">
        <f>Table1[[#This Row],[ADR]]/(P227+P228)</f>
        <v>0.57805276042870335</v>
      </c>
      <c r="U216" s="112">
        <f>(T229-T216)/T216</f>
        <v>-0.1454950158361909</v>
      </c>
      <c r="V216" s="41"/>
      <c r="W216" s="41">
        <f>O216/((O297+O368)/2)</f>
        <v>0.87521829679686736</v>
      </c>
      <c r="X216" s="110">
        <f t="shared" si="80"/>
        <v>-0.60736329343711049</v>
      </c>
      <c r="Y216" s="92">
        <f t="shared" si="68"/>
        <v>0.98699999999999999</v>
      </c>
      <c r="Z216" s="92">
        <f>(Table1[[#This Row],[avgdailyrent]]-F215)/F215</f>
        <v>0</v>
      </c>
      <c r="AA216" s="87">
        <f t="shared" si="66"/>
        <v>0</v>
      </c>
      <c r="AB216" s="92">
        <f t="shared" si="67"/>
        <v>0</v>
      </c>
      <c r="AC216" s="87">
        <f t="shared" si="76"/>
        <v>0</v>
      </c>
      <c r="AD216" s="92">
        <f t="shared" si="79"/>
        <v>0</v>
      </c>
      <c r="AE216" s="252">
        <f t="shared" si="77"/>
        <v>0</v>
      </c>
      <c r="AF216" s="87" t="e">
        <f ca="1">AVERAGEIFS(Y:Y,D:D,"&gt;="&amp;TODAY()-28,D:D,"&lt;="&amp;TODAY(),B:B,)</f>
        <v>#DIV/0!</v>
      </c>
      <c r="AG216" s="318">
        <f ca="1">AVERAGEIFS(Y:Y,D:D,"&gt;="&amp;TODAY()-28,D:D,"&lt;="&amp;TODAY())</f>
        <v>0.76482579000135331</v>
      </c>
      <c r="AH216" s="318">
        <f ca="1">AVERAGEIFS(O:O,D:D,"&gt;="&amp;TODAY()-28,D:D,"&lt;="&amp;TODAY())</f>
        <v>1407.541540796813</v>
      </c>
      <c r="AI216" s="91">
        <f t="shared" si="78"/>
        <v>0</v>
      </c>
    </row>
    <row r="217" spans="1:35" ht="13.8" x14ac:dyDescent="0.25">
      <c r="A217" s="319" t="s">
        <v>32</v>
      </c>
      <c r="B217" s="124" t="s">
        <v>14</v>
      </c>
      <c r="C217" s="124" t="s">
        <v>36</v>
      </c>
      <c r="D217" s="279">
        <v>45026</v>
      </c>
      <c r="E217" s="41">
        <v>0.98699999999999999</v>
      </c>
      <c r="F217" s="41">
        <v>1962</v>
      </c>
      <c r="G217" s="41">
        <f t="shared" si="69"/>
        <v>2023</v>
      </c>
      <c r="H217" s="41">
        <f>DAY(Table1[[#This Row],[Date]])</f>
        <v>10</v>
      </c>
      <c r="I217" s="41">
        <f>MONTH(Table1[[#This Row],[Date]])</f>
        <v>4</v>
      </c>
      <c r="J217" s="41" t="str">
        <f t="shared" si="70"/>
        <v>April</v>
      </c>
      <c r="K217" s="41">
        <f>DAY(Table1[[#This Row],[Date]])</f>
        <v>10</v>
      </c>
      <c r="L217" s="41" t="str">
        <f t="shared" si="71"/>
        <v>Monday</v>
      </c>
      <c r="M217" s="107">
        <f>WEEKNUM(D217, 1)-WEEKNUM(DATE(Table1[[#This Row],[Year]],Table1[[#This Row],[Month]],1),1)+1</f>
        <v>3</v>
      </c>
      <c r="N217" s="41">
        <f t="shared" si="72"/>
        <v>15</v>
      </c>
      <c r="O217" s="41">
        <f>Table1[[#This Row],[ADR]]*Table1[[#This Row],[Occupancy %]]</f>
        <v>1936.4939999999999</v>
      </c>
      <c r="P217" s="86">
        <f t="shared" si="73"/>
        <v>1962</v>
      </c>
      <c r="Q217" s="86">
        <f>Y217/((Y228+Y229)/2)</f>
        <v>21.865846153846146</v>
      </c>
      <c r="R217" s="113">
        <f>Table1[[#This Row],[Index MPI]]-Q216</f>
        <v>0</v>
      </c>
      <c r="S217" s="87">
        <f>Table1[[#This Row],[Index MPI]]-Q210</f>
        <v>20.865846153846146</v>
      </c>
      <c r="T217" s="41">
        <f>Table1[[#This Row],[ADR]]/(P228+P229)</f>
        <v>0.57805276042870335</v>
      </c>
      <c r="U217" s="112">
        <f>(T230-T217)/T217</f>
        <v>-0.14168652886766295</v>
      </c>
      <c r="V217" s="41"/>
      <c r="W217" s="41">
        <f>O217/((O298+O369)/2)</f>
        <v>0.87521829679686736</v>
      </c>
      <c r="X217" s="110">
        <f t="shared" si="80"/>
        <v>-0.60736329343711049</v>
      </c>
      <c r="Y217" s="92">
        <f t="shared" si="68"/>
        <v>0.98699999999999999</v>
      </c>
      <c r="Z217" s="92">
        <f>(Table1[[#This Row],[avgdailyrent]]-F216)/F216</f>
        <v>0</v>
      </c>
      <c r="AA217" s="87">
        <f t="shared" si="66"/>
        <v>0</v>
      </c>
      <c r="AB217" s="92">
        <f t="shared" si="67"/>
        <v>0</v>
      </c>
      <c r="AC217" s="87">
        <f t="shared" si="76"/>
        <v>0</v>
      </c>
      <c r="AD217" s="92">
        <f t="shared" si="79"/>
        <v>0</v>
      </c>
      <c r="AE217" s="252">
        <f t="shared" si="77"/>
        <v>0</v>
      </c>
      <c r="AF217" s="87" t="e">
        <f ca="1">AVERAGEIFS(Y:Y,D:D,"&gt;="&amp;TODAY()-28,D:D,"&lt;="&amp;TODAY(),B:B,)</f>
        <v>#DIV/0!</v>
      </c>
      <c r="AG217" s="318">
        <f ca="1">AVERAGEIFS(Y:Y,D:D,"&gt;="&amp;TODAY()-28,D:D,"&lt;="&amp;TODAY())</f>
        <v>0.76482579000135331</v>
      </c>
      <c r="AH217" s="318">
        <f ca="1">AVERAGEIFS(O:O,D:D,"&gt;="&amp;TODAY()-28,D:D,"&lt;="&amp;TODAY())</f>
        <v>1407.541540796813</v>
      </c>
      <c r="AI217" s="91">
        <f t="shared" si="78"/>
        <v>0</v>
      </c>
    </row>
    <row r="218" spans="1:35" ht="13.8" x14ac:dyDescent="0.25">
      <c r="A218" s="319" t="s">
        <v>32</v>
      </c>
      <c r="B218" s="124" t="s">
        <v>14</v>
      </c>
      <c r="C218" s="124" t="s">
        <v>36</v>
      </c>
      <c r="D218" s="279">
        <v>45027</v>
      </c>
      <c r="E218" s="41">
        <v>0.98699999999999999</v>
      </c>
      <c r="F218" s="41">
        <v>1962</v>
      </c>
      <c r="G218" s="41">
        <f t="shared" si="69"/>
        <v>2023</v>
      </c>
      <c r="H218" s="41">
        <f>DAY(Table1[[#This Row],[Date]])</f>
        <v>11</v>
      </c>
      <c r="I218" s="41">
        <f>MONTH(Table1[[#This Row],[Date]])</f>
        <v>4</v>
      </c>
      <c r="J218" s="41" t="str">
        <f t="shared" si="70"/>
        <v>April</v>
      </c>
      <c r="K218" s="41">
        <f>DAY(Table1[[#This Row],[Date]])</f>
        <v>11</v>
      </c>
      <c r="L218" s="41" t="str">
        <f t="shared" si="71"/>
        <v>Tuesday</v>
      </c>
      <c r="M218" s="107">
        <f>WEEKNUM(D218, 1)-WEEKNUM(DATE(Table1[[#This Row],[Year]],Table1[[#This Row],[Month]],1),1)+1</f>
        <v>3</v>
      </c>
      <c r="N218" s="41">
        <f t="shared" si="72"/>
        <v>15</v>
      </c>
      <c r="O218" s="41">
        <f>Table1[[#This Row],[ADR]]*Table1[[#This Row],[Occupancy %]]</f>
        <v>1936.4939999999999</v>
      </c>
      <c r="P218" s="86">
        <f t="shared" si="73"/>
        <v>1962</v>
      </c>
      <c r="Q218" s="86">
        <f>Y218/((Y229+Y230)/2)</f>
        <v>20.304000000000002</v>
      </c>
      <c r="R218" s="113">
        <f>Table1[[#This Row],[Index MPI]]-Q217</f>
        <v>-1.5618461538461439</v>
      </c>
      <c r="S218" s="87">
        <f>Table1[[#This Row],[Index MPI]]-Q211</f>
        <v>19.304000000000002</v>
      </c>
      <c r="T218" s="41">
        <f>Table1[[#This Row],[ADR]]/(P229+P230)</f>
        <v>0.57453364861424661</v>
      </c>
      <c r="U218" s="112">
        <f>(T231-T218)/T218</f>
        <v>-0.14302710311898539</v>
      </c>
      <c r="V218" s="41"/>
      <c r="W218" s="41">
        <f>O218/((O299+O370)/2)</f>
        <v>0.87521829679686736</v>
      </c>
      <c r="X218" s="110">
        <f t="shared" si="80"/>
        <v>0</v>
      </c>
      <c r="Y218" s="92">
        <f t="shared" si="68"/>
        <v>0.98699999999999999</v>
      </c>
      <c r="Z218" s="92">
        <f>(Table1[[#This Row],[avgdailyrent]]-F217)/F217</f>
        <v>0</v>
      </c>
      <c r="AA218" s="87">
        <f t="shared" si="66"/>
        <v>0</v>
      </c>
      <c r="AB218" s="92">
        <f t="shared" si="67"/>
        <v>0</v>
      </c>
      <c r="AC218" s="87">
        <f t="shared" si="76"/>
        <v>0</v>
      </c>
      <c r="AD218" s="92">
        <f t="shared" si="79"/>
        <v>0</v>
      </c>
      <c r="AE218" s="252">
        <f t="shared" si="77"/>
        <v>0</v>
      </c>
      <c r="AF218" s="87" t="e">
        <f ca="1">AVERAGEIFS(Y:Y,D:D,"&gt;="&amp;TODAY()-28,D:D,"&lt;="&amp;TODAY(),B:B,)</f>
        <v>#DIV/0!</v>
      </c>
      <c r="AG218" s="318">
        <f ca="1">AVERAGEIFS(Y:Y,D:D,"&gt;="&amp;TODAY()-28,D:D,"&lt;="&amp;TODAY())</f>
        <v>0.76482579000135331</v>
      </c>
      <c r="AH218" s="318">
        <f ca="1">AVERAGEIFS(O:O,D:D,"&gt;="&amp;TODAY()-28,D:D,"&lt;="&amp;TODAY())</f>
        <v>1407.541540796813</v>
      </c>
      <c r="AI218" s="91">
        <f t="shared" si="78"/>
        <v>0</v>
      </c>
    </row>
    <row r="219" spans="1:35" ht="13.8" x14ac:dyDescent="0.25">
      <c r="A219" s="319" t="s">
        <v>32</v>
      </c>
      <c r="B219" s="124" t="s">
        <v>14</v>
      </c>
      <c r="C219" s="124" t="s">
        <v>36</v>
      </c>
      <c r="D219" s="279">
        <v>45028</v>
      </c>
      <c r="E219" s="41">
        <v>0.98699999999999999</v>
      </c>
      <c r="F219" s="41">
        <v>1962</v>
      </c>
      <c r="G219" s="41">
        <f t="shared" si="69"/>
        <v>2023</v>
      </c>
      <c r="H219" s="41">
        <f>DAY(Table1[[#This Row],[Date]])</f>
        <v>12</v>
      </c>
      <c r="I219" s="41">
        <f>MONTH(Table1[[#This Row],[Date]])</f>
        <v>4</v>
      </c>
      <c r="J219" s="41" t="str">
        <f t="shared" si="70"/>
        <v>April</v>
      </c>
      <c r="K219" s="41">
        <f>DAY(Table1[[#This Row],[Date]])</f>
        <v>12</v>
      </c>
      <c r="L219" s="41" t="str">
        <f t="shared" si="71"/>
        <v>Wednesday</v>
      </c>
      <c r="M219" s="107">
        <f>WEEKNUM(D219, 1)-WEEKNUM(DATE(Table1[[#This Row],[Year]],Table1[[#This Row],[Month]],1),1)+1</f>
        <v>3</v>
      </c>
      <c r="N219" s="41">
        <f t="shared" si="72"/>
        <v>15</v>
      </c>
      <c r="O219" s="41">
        <f>Table1[[#This Row],[ADR]]*Table1[[#This Row],[Occupancy %]]</f>
        <v>1936.4939999999999</v>
      </c>
      <c r="P219" s="86">
        <f t="shared" si="73"/>
        <v>1962</v>
      </c>
      <c r="Q219" s="86">
        <f>Y219/((Y230+Y231)/2)</f>
        <v>18.950400000000013</v>
      </c>
      <c r="R219" s="113">
        <f>Table1[[#This Row],[Index MPI]]-Q218</f>
        <v>-1.3535999999999895</v>
      </c>
      <c r="S219" s="87">
        <f>Table1[[#This Row],[Index MPI]]-Q212</f>
        <v>17.950400000000013</v>
      </c>
      <c r="T219" s="41">
        <f>Table1[[#This Row],[ADR]]/(P230+P231)</f>
        <v>0.57105712533803832</v>
      </c>
      <c r="U219" s="112">
        <f>(T232-T219)/T219</f>
        <v>-0.13780996092620934</v>
      </c>
      <c r="V219" s="41"/>
      <c r="W219" s="41">
        <f>O219/((O300+O371)/2)</f>
        <v>0.87521829679686736</v>
      </c>
      <c r="X219" s="110">
        <f t="shared" si="80"/>
        <v>0</v>
      </c>
      <c r="Y219" s="92">
        <f t="shared" si="68"/>
        <v>0.98699999999999999</v>
      </c>
      <c r="Z219" s="92">
        <f>(Table1[[#This Row],[avgdailyrent]]-F218)/F218</f>
        <v>0</v>
      </c>
      <c r="AA219" s="87">
        <f t="shared" si="66"/>
        <v>0</v>
      </c>
      <c r="AB219" s="92">
        <f t="shared" si="67"/>
        <v>0</v>
      </c>
      <c r="AC219" s="87">
        <f t="shared" si="76"/>
        <v>0</v>
      </c>
      <c r="AD219" s="92">
        <f t="shared" si="79"/>
        <v>0</v>
      </c>
      <c r="AE219" s="252">
        <f t="shared" si="77"/>
        <v>0</v>
      </c>
      <c r="AF219" s="87" t="e">
        <f ca="1">AVERAGEIFS(Y:Y,D:D,"&gt;="&amp;TODAY()-28,D:D,"&lt;="&amp;TODAY(),B:B,)</f>
        <v>#DIV/0!</v>
      </c>
      <c r="AG219" s="318">
        <f ca="1">AVERAGEIFS(Y:Y,D:D,"&gt;="&amp;TODAY()-28,D:D,"&lt;="&amp;TODAY())</f>
        <v>0.76482579000135331</v>
      </c>
      <c r="AH219" s="318">
        <f ca="1">AVERAGEIFS(O:O,D:D,"&gt;="&amp;TODAY()-28,D:D,"&lt;="&amp;TODAY())</f>
        <v>1407.541540796813</v>
      </c>
      <c r="AI219" s="91">
        <f t="shared" si="78"/>
        <v>0</v>
      </c>
    </row>
    <row r="220" spans="1:35" ht="13.8" x14ac:dyDescent="0.25">
      <c r="A220" s="319" t="s">
        <v>32</v>
      </c>
      <c r="B220" s="124" t="s">
        <v>14</v>
      </c>
      <c r="C220" s="124" t="s">
        <v>36</v>
      </c>
      <c r="D220" s="279">
        <v>45029</v>
      </c>
      <c r="E220" s="41">
        <v>0.98699999999999999</v>
      </c>
      <c r="F220" s="371">
        <v>1973</v>
      </c>
      <c r="G220" s="372">
        <f>YEAR(D220)</f>
        <v>2023</v>
      </c>
      <c r="H220" s="371">
        <f>DAY(Table1[[#This Row],[Date]])</f>
        <v>13</v>
      </c>
      <c r="I220" s="41">
        <f>MONTH(Table1[[#This Row],[Date]])</f>
        <v>4</v>
      </c>
      <c r="J220" s="371" t="str">
        <f>TEXT(D220,"MMMM")</f>
        <v>April</v>
      </c>
      <c r="K220" s="372">
        <f>DAY(Table1[[#This Row],[Date]])</f>
        <v>13</v>
      </c>
      <c r="L220" s="371" t="str">
        <f>CHOOSE(WEEKDAY(D220),"Sunday","Monday","Tuesday","Wednesday","Thursday","Friday","Saturday")</f>
        <v>Thursday</v>
      </c>
      <c r="M220" s="107">
        <f>WEEKNUM(D220, 1)-WEEKNUM(DATE(Table1[[#This Row],[Year]],Table1[[#This Row],[Month]],1),1)+1</f>
        <v>3</v>
      </c>
      <c r="N220" s="371">
        <f>WEEKNUM(D220)</f>
        <v>15</v>
      </c>
      <c r="O220" s="41">
        <f>Table1[[#This Row],[ADR]]*Table1[[#This Row],[Occupancy %]]</f>
        <v>1947.3509999999999</v>
      </c>
      <c r="P220" s="86">
        <f t="shared" si="73"/>
        <v>1973</v>
      </c>
      <c r="Q220" s="86">
        <f t="shared" ref="Q220:Q224" si="81">Y220/((Y231+Y232)/2)</f>
        <v>18.950400000000013</v>
      </c>
      <c r="R220" s="113">
        <f>Table1[[#This Row],[Index MPI]]-Q219</f>
        <v>0</v>
      </c>
      <c r="S220" s="87">
        <f>Table1[[#This Row],[Index MPI]]-Q213</f>
        <v>16.991742814618831</v>
      </c>
      <c r="T220" s="41">
        <f>Table1[[#This Row],[ADR]]/(P231+P232)</f>
        <v>0.57425877079100396</v>
      </c>
      <c r="U220" s="112">
        <f t="shared" ref="U220:U224" si="82">(T233-T220)/T220</f>
        <v>-0.14261689981612921</v>
      </c>
      <c r="V220" s="41"/>
      <c r="W220" s="41">
        <f t="shared" ref="W220:W224" si="83">O220/((O301+O372)/2)</f>
        <v>0.88012522914384272</v>
      </c>
      <c r="X220" s="110">
        <f t="shared" si="80"/>
        <v>4.9069323469753678E-3</v>
      </c>
      <c r="Y220" s="92">
        <f t="shared" si="68"/>
        <v>0.98699999999999999</v>
      </c>
      <c r="Z220" s="92">
        <f>(Table1[[#This Row],[avgdailyrent]]-F219)/F219</f>
        <v>5.6065239551478085E-3</v>
      </c>
      <c r="AA220" s="87">
        <f t="shared" si="66"/>
        <v>0</v>
      </c>
      <c r="AB220" s="92">
        <f t="shared" si="67"/>
        <v>10.856999999999971</v>
      </c>
      <c r="AC220" s="87">
        <f t="shared" si="76"/>
        <v>5.6065239551477937E-3</v>
      </c>
      <c r="AD220" s="92">
        <f t="shared" si="79"/>
        <v>5.6065239551478085E-3</v>
      </c>
      <c r="AE220" s="252">
        <f t="shared" si="77"/>
        <v>0</v>
      </c>
      <c r="AF220" s="87" t="e">
        <f t="shared" ref="AF220:AF224" ca="1" si="84">AVERAGEIFS(Y:Y,D:D,"&gt;="&amp;TODAY()-28,D:D,"&lt;="&amp;TODAY(),B:B,)</f>
        <v>#DIV/0!</v>
      </c>
      <c r="AG220" s="318">
        <f ca="1">AVERAGEIFS(Y:Y,D:D,"&gt;="&amp;TODAY()-28,D:D,"&lt;="&amp;TODAY())</f>
        <v>0.76482579000135331</v>
      </c>
      <c r="AH220" s="318">
        <f ca="1">AVERAGEIFS(O:O,D:D,"&gt;="&amp;TODAY()-28,D:D,"&lt;="&amp;TODAY())</f>
        <v>1407.541540796813</v>
      </c>
      <c r="AI220" s="373" t="e">
        <f>((O220-#REF!)/O220)*100</f>
        <v>#REF!</v>
      </c>
    </row>
    <row r="221" spans="1:35" ht="13.8" x14ac:dyDescent="0.25">
      <c r="A221" s="319" t="s">
        <v>32</v>
      </c>
      <c r="B221" s="124" t="s">
        <v>14</v>
      </c>
      <c r="C221" s="124" t="s">
        <v>36</v>
      </c>
      <c r="D221" s="279">
        <v>45030</v>
      </c>
      <c r="E221" s="41">
        <v>0.98699999999999999</v>
      </c>
      <c r="F221" s="371">
        <v>1973</v>
      </c>
      <c r="G221" s="372">
        <f>YEAR(D221)</f>
        <v>2023</v>
      </c>
      <c r="H221" s="371">
        <f>DAY(Table1[[#This Row],[Date]])</f>
        <v>14</v>
      </c>
      <c r="I221" s="41">
        <f>MONTH(Table1[[#This Row],[Date]])</f>
        <v>4</v>
      </c>
      <c r="J221" s="371" t="str">
        <f>TEXT(D221,"MMMM")</f>
        <v>April</v>
      </c>
      <c r="K221" s="372">
        <f>DAY(Table1[[#This Row],[Date]])</f>
        <v>14</v>
      </c>
      <c r="L221" s="371" t="str">
        <f>CHOOSE(WEEKDAY(D221),"Sunday","Monday","Tuesday","Wednesday","Thursday","Friday","Saturday")</f>
        <v>Friday</v>
      </c>
      <c r="M221" s="107">
        <f>WEEKNUM(D221, 1)-WEEKNUM(DATE(Table1[[#This Row],[Year]],Table1[[#This Row],[Month]],1),1)+1</f>
        <v>3</v>
      </c>
      <c r="N221" s="371">
        <f>WEEKNUM(D221)</f>
        <v>15</v>
      </c>
      <c r="O221" s="41">
        <f>Table1[[#This Row],[ADR]]*Table1[[#This Row],[Occupancy %]]</f>
        <v>1947.3509999999999</v>
      </c>
      <c r="P221" s="86">
        <f t="shared" si="73"/>
        <v>1973</v>
      </c>
      <c r="Q221" s="86">
        <f t="shared" si="81"/>
        <v>18.950400000000013</v>
      </c>
      <c r="R221" s="113">
        <f>Table1[[#This Row],[Index MPI]]-Q220</f>
        <v>0</v>
      </c>
      <c r="S221" s="87">
        <f>Table1[[#This Row],[Index MPI]]-Q214</f>
        <v>-10.97128421052631</v>
      </c>
      <c r="T221" s="41">
        <f>Table1[[#This Row],[ADR]]/(P232+P233)</f>
        <v>0.57425877079100396</v>
      </c>
      <c r="U221" s="112">
        <f t="shared" si="82"/>
        <v>-0.14261689981612921</v>
      </c>
      <c r="V221" s="41"/>
      <c r="W221" s="41">
        <f t="shared" si="83"/>
        <v>0.88012522914384272</v>
      </c>
      <c r="X221" s="110">
        <f t="shared" si="80"/>
        <v>4.9069323469753678E-3</v>
      </c>
      <c r="Y221" s="92">
        <f t="shared" si="68"/>
        <v>0.98699999999999999</v>
      </c>
      <c r="Z221" s="92">
        <f>(Table1[[#This Row],[avgdailyrent]]-F220)/F220</f>
        <v>0</v>
      </c>
      <c r="AA221" s="87">
        <f t="shared" ref="AA221:AA224" si="85">(Y221-Y218)/Y218</f>
        <v>0</v>
      </c>
      <c r="AB221" s="92">
        <f t="shared" ref="AB221:AB224" si="86">O221-O218</f>
        <v>10.856999999999971</v>
      </c>
      <c r="AC221" s="87">
        <f t="shared" si="76"/>
        <v>0</v>
      </c>
      <c r="AD221" s="92">
        <f t="shared" si="79"/>
        <v>5.6065239551478085E-3</v>
      </c>
      <c r="AE221" s="252">
        <f t="shared" si="77"/>
        <v>0</v>
      </c>
      <c r="AF221" s="87" t="e">
        <f t="shared" ca="1" si="84"/>
        <v>#DIV/0!</v>
      </c>
      <c r="AG221" s="318">
        <f ca="1">AVERAGEIFS(Y:Y,D:D,"&gt;="&amp;TODAY()-28,D:D,"&lt;="&amp;TODAY())</f>
        <v>0.76482579000135331</v>
      </c>
      <c r="AH221" s="318">
        <f ca="1">AVERAGEIFS(O:O,D:D,"&gt;="&amp;TODAY()-28,D:D,"&lt;="&amp;TODAY())</f>
        <v>1407.541540796813</v>
      </c>
      <c r="AI221" s="373" t="e">
        <f>((O221-#REF!)/O221)*100</f>
        <v>#REF!</v>
      </c>
    </row>
    <row r="222" spans="1:35" ht="13.8" x14ac:dyDescent="0.25">
      <c r="A222" s="319" t="s">
        <v>32</v>
      </c>
      <c r="B222" s="124" t="s">
        <v>14</v>
      </c>
      <c r="C222" s="124" t="s">
        <v>36</v>
      </c>
      <c r="D222" s="279">
        <v>45031</v>
      </c>
      <c r="E222" s="41">
        <v>0.98699999999999999</v>
      </c>
      <c r="F222" s="371">
        <v>1973</v>
      </c>
      <c r="G222" s="372">
        <f>YEAR(D222)</f>
        <v>2023</v>
      </c>
      <c r="H222" s="371">
        <f>DAY(Table1[[#This Row],[Date]])</f>
        <v>15</v>
      </c>
      <c r="I222" s="41">
        <f>MONTH(Table1[[#This Row],[Date]])</f>
        <v>4</v>
      </c>
      <c r="J222" s="371" t="str">
        <f>TEXT(D222,"MMMM")</f>
        <v>April</v>
      </c>
      <c r="K222" s="372">
        <f>DAY(Table1[[#This Row],[Date]])</f>
        <v>15</v>
      </c>
      <c r="L222" s="371" t="str">
        <f>CHOOSE(WEEKDAY(D222),"Sunday","Monday","Tuesday","Wednesday","Thursday","Friday","Saturday")</f>
        <v>Saturday</v>
      </c>
      <c r="M222" s="107">
        <f>WEEKNUM(D222, 1)-WEEKNUM(DATE(Table1[[#This Row],[Year]],Table1[[#This Row],[Month]],1),1)+1</f>
        <v>3</v>
      </c>
      <c r="N222" s="371">
        <f>WEEKNUM(D222)</f>
        <v>15</v>
      </c>
      <c r="O222" s="41">
        <f>Table1[[#This Row],[ADR]]*Table1[[#This Row],[Occupancy %]]</f>
        <v>1947.3509999999999</v>
      </c>
      <c r="P222" s="86">
        <f t="shared" si="73"/>
        <v>1973</v>
      </c>
      <c r="Q222" s="86">
        <f t="shared" si="81"/>
        <v>18.950400000000013</v>
      </c>
      <c r="R222" s="113">
        <f>Table1[[#This Row],[Index MPI]]-Q221</f>
        <v>0</v>
      </c>
      <c r="S222" s="87">
        <f>Table1[[#This Row],[Index MPI]]-Q215</f>
        <v>-2.9154461538461334</v>
      </c>
      <c r="T222" s="41">
        <f>Table1[[#This Row],[ADR]]/(P233+P234)</f>
        <v>0.57425877079100396</v>
      </c>
      <c r="U222" s="112">
        <f t="shared" si="82"/>
        <v>-0.14261689981612921</v>
      </c>
      <c r="V222" s="41"/>
      <c r="W222" s="41">
        <f t="shared" si="83"/>
        <v>0.88012522914384272</v>
      </c>
      <c r="X222" s="110">
        <f t="shared" si="80"/>
        <v>4.9069323469753678E-3</v>
      </c>
      <c r="Y222" s="92">
        <f t="shared" si="68"/>
        <v>0.98699999999999999</v>
      </c>
      <c r="Z222" s="92">
        <f>(Table1[[#This Row],[avgdailyrent]]-F221)/F221</f>
        <v>0</v>
      </c>
      <c r="AA222" s="87">
        <f t="shared" si="85"/>
        <v>0</v>
      </c>
      <c r="AB222" s="92">
        <f t="shared" si="86"/>
        <v>10.856999999999971</v>
      </c>
      <c r="AC222" s="87">
        <f t="shared" si="76"/>
        <v>0</v>
      </c>
      <c r="AD222" s="92">
        <f t="shared" si="79"/>
        <v>5.6065239551478085E-3</v>
      </c>
      <c r="AE222" s="252">
        <f t="shared" si="77"/>
        <v>0</v>
      </c>
      <c r="AF222" s="87" t="e">
        <f t="shared" ca="1" si="84"/>
        <v>#DIV/0!</v>
      </c>
      <c r="AG222" s="318">
        <f ca="1">AVERAGEIFS(Y:Y,D:D,"&gt;="&amp;TODAY()-28,D:D,"&lt;="&amp;TODAY())</f>
        <v>0.76482579000135331</v>
      </c>
      <c r="AH222" s="318">
        <f ca="1">AVERAGEIFS(O:O,D:D,"&gt;="&amp;TODAY()-28,D:D,"&lt;="&amp;TODAY())</f>
        <v>1407.541540796813</v>
      </c>
      <c r="AI222" s="373" t="e">
        <f>((O222-#REF!)/O222)*100</f>
        <v>#REF!</v>
      </c>
    </row>
    <row r="223" spans="1:35" ht="13.8" x14ac:dyDescent="0.25">
      <c r="A223" s="319" t="s">
        <v>32</v>
      </c>
      <c r="B223" s="124" t="s">
        <v>14</v>
      </c>
      <c r="C223" s="124" t="s">
        <v>36</v>
      </c>
      <c r="D223" s="279">
        <v>45032</v>
      </c>
      <c r="E223" s="41">
        <v>0.98699999999999999</v>
      </c>
      <c r="F223" s="371">
        <v>1973</v>
      </c>
      <c r="G223" s="372">
        <f>YEAR(D223)</f>
        <v>2023</v>
      </c>
      <c r="H223" s="371">
        <f>DAY(Table1[[#This Row],[Date]])</f>
        <v>16</v>
      </c>
      <c r="I223" s="41">
        <f>MONTH(Table1[[#This Row],[Date]])</f>
        <v>4</v>
      </c>
      <c r="J223" s="371" t="str">
        <f>TEXT(D223,"MMMM")</f>
        <v>April</v>
      </c>
      <c r="K223" s="372">
        <f>DAY(Table1[[#This Row],[Date]])</f>
        <v>16</v>
      </c>
      <c r="L223" s="371" t="str">
        <f>CHOOSE(WEEKDAY(D223),"Sunday","Monday","Tuesday","Wednesday","Thursday","Friday","Saturday")</f>
        <v>Sunday</v>
      </c>
      <c r="M223" s="107">
        <f>WEEKNUM(D223, 1)-WEEKNUM(DATE(Table1[[#This Row],[Year]],Table1[[#This Row],[Month]],1),1)+1</f>
        <v>4</v>
      </c>
      <c r="N223" s="371">
        <f>WEEKNUM(D223)</f>
        <v>16</v>
      </c>
      <c r="O223" s="41">
        <f>Table1[[#This Row],[ADR]]*Table1[[#This Row],[Occupancy %]]</f>
        <v>1947.3509999999999</v>
      </c>
      <c r="P223" s="86">
        <f t="shared" si="73"/>
        <v>1973</v>
      </c>
      <c r="Q223" s="86">
        <f t="shared" si="81"/>
        <v>18.950400000000013</v>
      </c>
      <c r="R223" s="113">
        <f>Table1[[#This Row],[Index MPI]]-Q222</f>
        <v>0</v>
      </c>
      <c r="S223" s="87">
        <f>Table1[[#This Row],[Index MPI]]-Q216</f>
        <v>-2.9154461538461334</v>
      </c>
      <c r="T223" s="41">
        <f>Table1[[#This Row],[ADR]]/(P234+P235)</f>
        <v>0.57425877079100396</v>
      </c>
      <c r="U223" s="112">
        <f t="shared" si="82"/>
        <v>-0.14261689981612921</v>
      </c>
      <c r="V223" s="41"/>
      <c r="W223" s="41">
        <f t="shared" si="83"/>
        <v>0.88012522914384272</v>
      </c>
      <c r="X223" s="110">
        <f t="shared" si="80"/>
        <v>0</v>
      </c>
      <c r="Y223" s="92">
        <f t="shared" si="68"/>
        <v>0.98699999999999999</v>
      </c>
      <c r="Z223" s="92">
        <f>(Table1[[#This Row],[avgdailyrent]]-F222)/F222</f>
        <v>0</v>
      </c>
      <c r="AA223" s="87">
        <f t="shared" si="85"/>
        <v>0</v>
      </c>
      <c r="AB223" s="92">
        <f t="shared" si="86"/>
        <v>0</v>
      </c>
      <c r="AC223" s="87">
        <f t="shared" si="76"/>
        <v>0</v>
      </c>
      <c r="AD223" s="92">
        <f t="shared" si="79"/>
        <v>5.6065239551478085E-3</v>
      </c>
      <c r="AE223" s="252">
        <f t="shared" si="77"/>
        <v>0</v>
      </c>
      <c r="AF223" s="87" t="e">
        <f t="shared" ca="1" si="84"/>
        <v>#DIV/0!</v>
      </c>
      <c r="AG223" s="318">
        <f ca="1">AVERAGEIFS(Y:Y,D:D,"&gt;="&amp;TODAY()-28,D:D,"&lt;="&amp;TODAY())</f>
        <v>0.76482579000135331</v>
      </c>
      <c r="AH223" s="318">
        <f ca="1">AVERAGEIFS(O:O,D:D,"&gt;="&amp;TODAY()-28,D:D,"&lt;="&amp;TODAY())</f>
        <v>1407.541540796813</v>
      </c>
      <c r="AI223" s="373" t="e">
        <f>((O223-#REF!)/O223)*100</f>
        <v>#REF!</v>
      </c>
    </row>
    <row r="224" spans="1:35" ht="13.8" x14ac:dyDescent="0.25">
      <c r="A224" s="319" t="s">
        <v>32</v>
      </c>
      <c r="B224" s="124" t="s">
        <v>14</v>
      </c>
      <c r="C224" s="124" t="s">
        <v>36</v>
      </c>
      <c r="D224" s="279">
        <v>45033</v>
      </c>
      <c r="E224" s="41">
        <v>0.98699999999999999</v>
      </c>
      <c r="F224" s="371">
        <v>1973</v>
      </c>
      <c r="G224" s="372">
        <f>YEAR(D224)</f>
        <v>2023</v>
      </c>
      <c r="H224" s="371">
        <f>DAY(Table1[[#This Row],[Date]])</f>
        <v>17</v>
      </c>
      <c r="I224" s="41">
        <f>MONTH(Table1[[#This Row],[Date]])</f>
        <v>4</v>
      </c>
      <c r="J224" s="371" t="str">
        <f>TEXT(D224,"MMMM")</f>
        <v>April</v>
      </c>
      <c r="K224" s="372">
        <f>DAY(Table1[[#This Row],[Date]])</f>
        <v>17</v>
      </c>
      <c r="L224" s="371" t="str">
        <f>CHOOSE(WEEKDAY(D224),"Sunday","Monday","Tuesday","Wednesday","Thursday","Friday","Saturday")</f>
        <v>Monday</v>
      </c>
      <c r="M224" s="107">
        <f>WEEKNUM(D224, 1)-WEEKNUM(DATE(Table1[[#This Row],[Year]],Table1[[#This Row],[Month]],1),1)+1</f>
        <v>4</v>
      </c>
      <c r="N224" s="371">
        <f>WEEKNUM(D224)</f>
        <v>16</v>
      </c>
      <c r="O224" s="41">
        <f>Table1[[#This Row],[ADR]]*Table1[[#This Row],[Occupancy %]]</f>
        <v>1947.3509999999999</v>
      </c>
      <c r="P224" s="86">
        <f t="shared" si="73"/>
        <v>1973</v>
      </c>
      <c r="Q224" s="86">
        <f t="shared" si="81"/>
        <v>18.950400000000013</v>
      </c>
      <c r="R224" s="113">
        <f>Table1[[#This Row],[Index MPI]]-Q223</f>
        <v>0</v>
      </c>
      <c r="S224" s="87">
        <f>Table1[[#This Row],[Index MPI]]-Q217</f>
        <v>-2.9154461538461334</v>
      </c>
      <c r="T224" s="41">
        <f>Table1[[#This Row],[ADR]]/(P235+P236)</f>
        <v>0.57425877079100396</v>
      </c>
      <c r="U224" s="112">
        <f t="shared" si="82"/>
        <v>-0.13339516464504897</v>
      </c>
      <c r="V224" s="41"/>
      <c r="W224" s="41">
        <f t="shared" si="83"/>
        <v>0.88012522914384272</v>
      </c>
      <c r="X224" s="110">
        <f t="shared" si="80"/>
        <v>0</v>
      </c>
      <c r="Y224" s="92">
        <f t="shared" si="68"/>
        <v>0.98699999999999999</v>
      </c>
      <c r="Z224" s="92">
        <f>(Table1[[#This Row],[avgdailyrent]]-F223)/F223</f>
        <v>0</v>
      </c>
      <c r="AA224" s="87">
        <f t="shared" si="85"/>
        <v>0</v>
      </c>
      <c r="AB224" s="92">
        <f t="shared" si="86"/>
        <v>0</v>
      </c>
      <c r="AC224" s="87">
        <f t="shared" si="76"/>
        <v>0</v>
      </c>
      <c r="AD224" s="92">
        <f t="shared" si="79"/>
        <v>5.6065239551478085E-3</v>
      </c>
      <c r="AE224" s="252">
        <f t="shared" si="77"/>
        <v>0</v>
      </c>
      <c r="AF224" s="87" t="e">
        <f t="shared" ca="1" si="84"/>
        <v>#DIV/0!</v>
      </c>
      <c r="AG224" s="318">
        <f ca="1">AVERAGEIFS(Y:Y,D:D,"&gt;="&amp;TODAY()-28,D:D,"&lt;="&amp;TODAY())</f>
        <v>0.76482579000135331</v>
      </c>
      <c r="AH224" s="318">
        <f ca="1">AVERAGEIFS(O:O,D:D,"&gt;="&amp;TODAY()-28,D:D,"&lt;="&amp;TODAY())</f>
        <v>1407.541540796813</v>
      </c>
      <c r="AI224" s="373" t="e">
        <f>((O224-#REF!)/O224)*100</f>
        <v>#REF!</v>
      </c>
    </row>
    <row r="225" spans="1:35" ht="13.8" x14ac:dyDescent="0.25">
      <c r="A225" s="324" t="s">
        <v>33</v>
      </c>
      <c r="B225" s="123" t="s">
        <v>45</v>
      </c>
      <c r="C225" s="124" t="s">
        <v>36</v>
      </c>
      <c r="D225" s="103">
        <v>44958</v>
      </c>
      <c r="E225" s="41">
        <v>2.0833333333333301E-2</v>
      </c>
      <c r="F225" s="41">
        <v>1462.5</v>
      </c>
      <c r="G225" s="41">
        <f t="shared" ref="G225:G288" si="87">YEAR(D225)</f>
        <v>2023</v>
      </c>
      <c r="H225" s="41">
        <f>DAY(Table1[[#This Row],[Date]])</f>
        <v>1</v>
      </c>
      <c r="I225" s="41">
        <f>MONTH(Table1[[#This Row],[Date]])</f>
        <v>2</v>
      </c>
      <c r="J225" s="41" t="str">
        <f t="shared" ref="J225:J288" si="88">TEXT(D225,"MMMM")</f>
        <v>February</v>
      </c>
      <c r="K225" s="41">
        <f>DAY(Table1[[#This Row],[Date]])</f>
        <v>1</v>
      </c>
      <c r="L225" s="41" t="str">
        <f t="shared" ref="L225:L288" si="89">CHOOSE(WEEKDAY(D225),"Sunday","Monday","Tuesday","Wednesday","Thursday","Friday","Saturday")</f>
        <v>Wednesday</v>
      </c>
      <c r="M225" s="107">
        <f>WEEKNUM(D225, 1)-WEEKNUM(DATE(Table1[[#This Row],[Year]],Table1[[#This Row],[Month]],1),1)+1</f>
        <v>1</v>
      </c>
      <c r="N225" s="41">
        <f t="shared" ref="N225:N288" si="90">WEEKNUM(D225)</f>
        <v>5</v>
      </c>
      <c r="O225" s="41">
        <f>Table1[[#This Row],[ADR]]*Table1[[#This Row],[Occupancy %]]</f>
        <v>30.468749999999954</v>
      </c>
      <c r="P225" s="86">
        <f t="shared" si="73"/>
        <v>1462.5</v>
      </c>
      <c r="Q225" s="86">
        <f t="shared" si="74"/>
        <v>0.39999999999999963</v>
      </c>
      <c r="R225" s="113">
        <f>Table1[[#This Row],[Index MPI]]-Q219</f>
        <v>-18.550400000000014</v>
      </c>
      <c r="S225" s="87">
        <f>Table1[[#This Row],[Index MPI]]-Q213</f>
        <v>-1.558657185381181</v>
      </c>
      <c r="T225" s="41">
        <f>Table1[[#This Row],[ADR]]/(P231+P232)</f>
        <v>0.42567331590564783</v>
      </c>
      <c r="U225" s="112">
        <f t="shared" si="75"/>
        <v>0.15666109857283916</v>
      </c>
      <c r="V225" s="41"/>
      <c r="W225" s="41">
        <f t="shared" ref="W225:W269" si="91">O225/((O301+O372)/2)</f>
        <v>1.3770663622262458E-2</v>
      </c>
      <c r="X225" s="110">
        <f t="shared" si="80"/>
        <v>-0.8663545655215803</v>
      </c>
      <c r="Y225" s="92">
        <f t="shared" si="68"/>
        <v>2.0833333333333301E-2</v>
      </c>
      <c r="Z225" s="92">
        <f>(Table1[[#This Row],[avgdailyrent]]-F219)/F219</f>
        <v>-0.25458715596330272</v>
      </c>
      <c r="AA225" s="87">
        <f>(Y225-Y217)/Y217</f>
        <v>-0.97889226612630875</v>
      </c>
      <c r="AB225" s="92">
        <f>O225-O217</f>
        <v>-1906.0252499999999</v>
      </c>
      <c r="AC225" s="87">
        <f>(O225-O219)/O219</f>
        <v>-0.984266024062042</v>
      </c>
      <c r="AD225" s="92">
        <f>((P225-P213)/P213)</f>
        <v>-0.25458715596330272</v>
      </c>
      <c r="AE225" s="252">
        <f>((Y225-Y213)/Y213)</f>
        <v>-0.97889226612630875</v>
      </c>
      <c r="AF225" s="87" t="e">
        <f ca="1">AVERAGEIFS(Y:Y,D:D,"&gt;="&amp;TODAY()-28,D:D,"&lt;="&amp;TODAY(),B:B,)</f>
        <v>#DIV/0!</v>
      </c>
      <c r="AG225" s="318">
        <f ca="1">AVERAGEIFS(Y:Y,D:D,"&gt;="&amp;TODAY()-28,D:D,"&lt;="&amp;TODAY())</f>
        <v>0.76482579000135331</v>
      </c>
      <c r="AH225" s="318">
        <f ca="1">AVERAGEIFS(O:O,D:D,"&gt;="&amp;TODAY()-28,D:D,"&lt;="&amp;TODAY())</f>
        <v>1407.541540796813</v>
      </c>
      <c r="AI225" s="91">
        <f>(O225-O213)/O213</f>
        <v>-0.984266024062042</v>
      </c>
    </row>
    <row r="226" spans="1:35" ht="13.8" x14ac:dyDescent="0.25">
      <c r="A226" s="324" t="s">
        <v>33</v>
      </c>
      <c r="B226" s="123" t="s">
        <v>45</v>
      </c>
      <c r="C226" s="124" t="s">
        <v>36</v>
      </c>
      <c r="D226" s="103">
        <v>44959</v>
      </c>
      <c r="E226" s="41">
        <v>4.5138888888888902E-2</v>
      </c>
      <c r="F226" s="41">
        <v>1697.0769230000001</v>
      </c>
      <c r="G226" s="41">
        <f t="shared" si="87"/>
        <v>2023</v>
      </c>
      <c r="H226" s="41">
        <f>DAY(Table1[[#This Row],[Date]])</f>
        <v>2</v>
      </c>
      <c r="I226" s="41">
        <f>MONTH(Table1[[#This Row],[Date]])</f>
        <v>2</v>
      </c>
      <c r="J226" s="41" t="str">
        <f t="shared" si="88"/>
        <v>February</v>
      </c>
      <c r="K226" s="41">
        <f>DAY(Table1[[#This Row],[Date]])</f>
        <v>2</v>
      </c>
      <c r="L226" s="41" t="str">
        <f t="shared" si="89"/>
        <v>Thursday</v>
      </c>
      <c r="M226" s="107">
        <f>WEEKNUM(D226, 1)-WEEKNUM(DATE(Table1[[#This Row],[Year]],Table1[[#This Row],[Month]],1),1)+1</f>
        <v>1</v>
      </c>
      <c r="N226" s="41">
        <f t="shared" si="90"/>
        <v>5</v>
      </c>
      <c r="O226" s="41">
        <f>Table1[[#This Row],[ADR]]*Table1[[#This Row],[Occupancy %]]</f>
        <v>76.604166663194476</v>
      </c>
      <c r="P226" s="86">
        <f t="shared" si="73"/>
        <v>1697.0769230000001</v>
      </c>
      <c r="Q226" s="86">
        <f t="shared" si="74"/>
        <v>0.86666666666666747</v>
      </c>
      <c r="R226" s="113">
        <f>Table1[[#This Row],[Index MPI]]-Q225</f>
        <v>0.46666666666666784</v>
      </c>
      <c r="S226" s="87">
        <f>Table1[[#This Row],[Index MPI]]-Q214</f>
        <v>-29.055017543859655</v>
      </c>
      <c r="T226" s="41">
        <f>Table1[[#This Row],[ADR]]/(P232+P233)</f>
        <v>0.49394896489597528</v>
      </c>
      <c r="U226" s="112">
        <f t="shared" si="75"/>
        <v>-3.2173357985275544E-3</v>
      </c>
      <c r="V226" s="41"/>
      <c r="W226" s="41">
        <f t="shared" si="91"/>
        <v>3.462203770035148E-2</v>
      </c>
      <c r="X226" s="110">
        <f t="shared" si="80"/>
        <v>-0.84550319144349129</v>
      </c>
      <c r="Y226" s="92">
        <f t="shared" si="68"/>
        <v>4.5138888888888902E-2</v>
      </c>
      <c r="Z226" s="92">
        <f>(Table1[[#This Row],[avgdailyrent]]-F225)/F225</f>
        <v>0.16039447726495731</v>
      </c>
      <c r="AA226" s="87">
        <f>(Y226-Y218)/Y218</f>
        <v>-0.95426657660700209</v>
      </c>
      <c r="AB226" s="92">
        <f>O226-O218</f>
        <v>-1859.8898333368054</v>
      </c>
      <c r="AC226" s="87">
        <f t="shared" si="76"/>
        <v>1.5141880340740788</v>
      </c>
      <c r="AD226" s="92">
        <f>((P226-P214)/P214)</f>
        <v>-0.13502705249745153</v>
      </c>
      <c r="AE226" s="252">
        <f>((Y226-Y214)/Y214)</f>
        <v>-0.95426657660700209</v>
      </c>
      <c r="AF226" s="87" t="e">
        <f ca="1">AVERAGEIFS(Y:Y,D:D,"&gt;="&amp;TODAY()-28,D:D,"&lt;="&amp;TODAY(),B:B,)</f>
        <v>#DIV/0!</v>
      </c>
      <c r="AG226" s="318">
        <f ca="1">AVERAGEIFS(Y:Y,D:D,"&gt;="&amp;TODAY()-28,D:D,"&lt;="&amp;TODAY())</f>
        <v>0.76482579000135331</v>
      </c>
      <c r="AH226" s="318">
        <f ca="1">AVERAGEIFS(O:O,D:D,"&gt;="&amp;TODAY()-28,D:D,"&lt;="&amp;TODAY())</f>
        <v>1407.541540796813</v>
      </c>
      <c r="AI226" s="91">
        <f>(O226-O214)/O214</f>
        <v>-0.96044182596837657</v>
      </c>
    </row>
    <row r="227" spans="1:35" ht="13.8" x14ac:dyDescent="0.25">
      <c r="A227" s="324" t="s">
        <v>33</v>
      </c>
      <c r="B227" s="123" t="s">
        <v>45</v>
      </c>
      <c r="C227" s="124" t="s">
        <v>36</v>
      </c>
      <c r="D227" s="103">
        <v>44960</v>
      </c>
      <c r="E227" s="41">
        <v>4.5138888888888902E-2</v>
      </c>
      <c r="F227" s="41">
        <v>1697.0769230000001</v>
      </c>
      <c r="G227" s="41">
        <f t="shared" si="87"/>
        <v>2023</v>
      </c>
      <c r="H227" s="41">
        <f>DAY(Table1[[#This Row],[Date]])</f>
        <v>3</v>
      </c>
      <c r="I227" s="41">
        <f>MONTH(Table1[[#This Row],[Date]])</f>
        <v>2</v>
      </c>
      <c r="J227" s="41" t="str">
        <f t="shared" si="88"/>
        <v>February</v>
      </c>
      <c r="K227" s="41">
        <f>DAY(Table1[[#This Row],[Date]])</f>
        <v>3</v>
      </c>
      <c r="L227" s="41" t="str">
        <f t="shared" si="89"/>
        <v>Friday</v>
      </c>
      <c r="M227" s="107">
        <f>WEEKNUM(D227, 1)-WEEKNUM(DATE(Table1[[#This Row],[Year]],Table1[[#This Row],[Month]],1),1)+1</f>
        <v>1</v>
      </c>
      <c r="N227" s="41">
        <f t="shared" si="90"/>
        <v>5</v>
      </c>
      <c r="O227" s="41">
        <f>Table1[[#This Row],[ADR]]*Table1[[#This Row],[Occupancy %]]</f>
        <v>76.604166663194476</v>
      </c>
      <c r="P227" s="86">
        <f t="shared" si="73"/>
        <v>1697.0769230000001</v>
      </c>
      <c r="Q227" s="86">
        <f t="shared" si="74"/>
        <v>0.86666666666666747</v>
      </c>
      <c r="R227" s="113">
        <f>Table1[[#This Row],[Index MPI]]-Q226</f>
        <v>0</v>
      </c>
      <c r="S227" s="87">
        <f>Table1[[#This Row],[Index MPI]]-Q215</f>
        <v>-20.999179487179479</v>
      </c>
      <c r="T227" s="41">
        <f>Table1[[#This Row],[ADR]]/(P233+P234)</f>
        <v>0.49394896489597528</v>
      </c>
      <c r="U227" s="112">
        <f t="shared" si="75"/>
        <v>-3.2173357985275544E-3</v>
      </c>
      <c r="V227" s="41"/>
      <c r="W227" s="41">
        <f t="shared" si="91"/>
        <v>3.462203770035148E-2</v>
      </c>
      <c r="X227" s="110">
        <f t="shared" si="80"/>
        <v>-0.84550319144349129</v>
      </c>
      <c r="Y227" s="92">
        <f t="shared" si="68"/>
        <v>4.5138888888888902E-2</v>
      </c>
      <c r="Z227" s="92">
        <f>(Table1[[#This Row],[avgdailyrent]]-F226)/F226</f>
        <v>0</v>
      </c>
      <c r="AA227" s="87">
        <f>(Y227-Y219)/Y219</f>
        <v>-0.95426657660700209</v>
      </c>
      <c r="AB227" s="92">
        <f>O227-O219</f>
        <v>-1859.8898333368054</v>
      </c>
      <c r="AC227" s="87">
        <f t="shared" si="76"/>
        <v>0</v>
      </c>
      <c r="AD227" s="92">
        <f>((P227-P215)/P215)</f>
        <v>-0.13502705249745153</v>
      </c>
      <c r="AE227" s="252">
        <f>((Y227-Y215)/Y215)</f>
        <v>-0.95426657660700209</v>
      </c>
      <c r="AF227" s="87" t="e">
        <f ca="1">AVERAGEIFS(Y:Y,D:D,"&gt;="&amp;TODAY()-28,D:D,"&lt;="&amp;TODAY(),B:B,)</f>
        <v>#DIV/0!</v>
      </c>
      <c r="AG227" s="318">
        <f ca="1">AVERAGEIFS(Y:Y,D:D,"&gt;="&amp;TODAY()-28,D:D,"&lt;="&amp;TODAY())</f>
        <v>0.76482579000135331</v>
      </c>
      <c r="AH227" s="318">
        <f ca="1">AVERAGEIFS(O:O,D:D,"&gt;="&amp;TODAY()-28,D:D,"&lt;="&amp;TODAY())</f>
        <v>1407.541540796813</v>
      </c>
      <c r="AI227" s="91">
        <f>(O227-O215)/O215</f>
        <v>-0.96044182596837657</v>
      </c>
    </row>
    <row r="228" spans="1:35" ht="13.8" x14ac:dyDescent="0.25">
      <c r="A228" s="324" t="s">
        <v>33</v>
      </c>
      <c r="B228" s="123" t="s">
        <v>45</v>
      </c>
      <c r="C228" s="124" t="s">
        <v>36</v>
      </c>
      <c r="D228" s="103">
        <v>44961</v>
      </c>
      <c r="E228" s="41">
        <v>4.5138888888888902E-2</v>
      </c>
      <c r="F228" s="41">
        <v>1697.0769230000001</v>
      </c>
      <c r="G228" s="41">
        <f t="shared" si="87"/>
        <v>2023</v>
      </c>
      <c r="H228" s="41">
        <f>DAY(Table1[[#This Row],[Date]])</f>
        <v>4</v>
      </c>
      <c r="I228" s="41">
        <f>MONTH(Table1[[#This Row],[Date]])</f>
        <v>2</v>
      </c>
      <c r="J228" s="41" t="str">
        <f t="shared" si="88"/>
        <v>February</v>
      </c>
      <c r="K228" s="41">
        <f>DAY(Table1[[#This Row],[Date]])</f>
        <v>4</v>
      </c>
      <c r="L228" s="41" t="str">
        <f t="shared" si="89"/>
        <v>Saturday</v>
      </c>
      <c r="M228" s="107">
        <f>WEEKNUM(D228, 1)-WEEKNUM(DATE(Table1[[#This Row],[Year]],Table1[[#This Row],[Month]],1),1)+1</f>
        <v>1</v>
      </c>
      <c r="N228" s="41">
        <f t="shared" si="90"/>
        <v>5</v>
      </c>
      <c r="O228" s="41">
        <f>Table1[[#This Row],[ADR]]*Table1[[#This Row],[Occupancy %]]</f>
        <v>76.604166663194476</v>
      </c>
      <c r="P228" s="86">
        <f t="shared" si="73"/>
        <v>1697.0769230000001</v>
      </c>
      <c r="Q228" s="86">
        <f t="shared" si="74"/>
        <v>0.86666666666666747</v>
      </c>
      <c r="R228" s="113">
        <f>Table1[[#This Row],[Index MPI]]-Q227</f>
        <v>0</v>
      </c>
      <c r="S228" s="87">
        <f>Table1[[#This Row],[Index MPI]]-Q216</f>
        <v>-20.999179487179479</v>
      </c>
      <c r="T228" s="41">
        <f>Table1[[#This Row],[ADR]]/(P234+P235)</f>
        <v>0.49394896489597528</v>
      </c>
      <c r="U228" s="112">
        <f t="shared" si="75"/>
        <v>-3.2173357985275544E-3</v>
      </c>
      <c r="V228" s="41"/>
      <c r="W228" s="41">
        <f t="shared" si="91"/>
        <v>3.462203770035148E-2</v>
      </c>
      <c r="X228" s="110">
        <f t="shared" si="80"/>
        <v>2.085137407808902E-2</v>
      </c>
      <c r="Y228" s="92">
        <f t="shared" si="68"/>
        <v>4.5138888888888902E-2</v>
      </c>
      <c r="Z228" s="92">
        <f>(Table1[[#This Row],[avgdailyrent]]-F227)/F227</f>
        <v>0</v>
      </c>
      <c r="AA228" s="87">
        <f t="shared" ref="AA228:AA289" si="92">(Y228-Y225)/Y225</f>
        <v>1.1666666666666707</v>
      </c>
      <c r="AB228" s="92">
        <f t="shared" ref="AB228:AB289" si="93">O228-O225</f>
        <v>46.135416663194519</v>
      </c>
      <c r="AC228" s="87">
        <f t="shared" si="76"/>
        <v>0</v>
      </c>
      <c r="AD228" s="92">
        <f>((P228-P216)/P216)</f>
        <v>-0.13502705249745153</v>
      </c>
      <c r="AE228" s="252">
        <f>((Y228-Y216)/Y216)</f>
        <v>-0.95426657660700209</v>
      </c>
      <c r="AF228" s="87" t="e">
        <f ca="1">AVERAGEIFS(Y:Y,D:D,"&gt;="&amp;TODAY()-28,D:D,"&lt;="&amp;TODAY(),B:B,)</f>
        <v>#DIV/0!</v>
      </c>
      <c r="AG228" s="318">
        <f ca="1">AVERAGEIFS(Y:Y,D:D,"&gt;="&amp;TODAY()-28,D:D,"&lt;="&amp;TODAY())</f>
        <v>0.76482579000135331</v>
      </c>
      <c r="AH228" s="318">
        <f ca="1">AVERAGEIFS(O:O,D:D,"&gt;="&amp;TODAY()-28,D:D,"&lt;="&amp;TODAY())</f>
        <v>1407.541540796813</v>
      </c>
      <c r="AI228" s="91">
        <f>(O228-O216)/O216</f>
        <v>-0.96044182596837657</v>
      </c>
    </row>
    <row r="229" spans="1:35" ht="13.8" x14ac:dyDescent="0.25">
      <c r="A229" s="324" t="s">
        <v>33</v>
      </c>
      <c r="B229" s="123" t="s">
        <v>45</v>
      </c>
      <c r="C229" s="124" t="s">
        <v>36</v>
      </c>
      <c r="D229" s="103">
        <v>44962</v>
      </c>
      <c r="E229" s="41">
        <v>4.5138888888888902E-2</v>
      </c>
      <c r="F229" s="41">
        <v>1697.0769230000001</v>
      </c>
      <c r="G229" s="41">
        <f t="shared" si="87"/>
        <v>2023</v>
      </c>
      <c r="H229" s="41">
        <f>DAY(Table1[[#This Row],[Date]])</f>
        <v>5</v>
      </c>
      <c r="I229" s="41">
        <f>MONTH(Table1[[#This Row],[Date]])</f>
        <v>2</v>
      </c>
      <c r="J229" s="41" t="str">
        <f t="shared" si="88"/>
        <v>February</v>
      </c>
      <c r="K229" s="41">
        <f>DAY(Table1[[#This Row],[Date]])</f>
        <v>5</v>
      </c>
      <c r="L229" s="41" t="str">
        <f t="shared" si="89"/>
        <v>Sunday</v>
      </c>
      <c r="M229" s="107">
        <f>WEEKNUM(D229, 1)-WEEKNUM(DATE(Table1[[#This Row],[Year]],Table1[[#This Row],[Month]],1),1)+1</f>
        <v>2</v>
      </c>
      <c r="N229" s="41">
        <f t="shared" si="90"/>
        <v>6</v>
      </c>
      <c r="O229" s="41">
        <f>Table1[[#This Row],[ADR]]*Table1[[#This Row],[Occupancy %]]</f>
        <v>76.604166663194476</v>
      </c>
      <c r="P229" s="86">
        <f t="shared" si="73"/>
        <v>1697.0769230000001</v>
      </c>
      <c r="Q229" s="86">
        <f t="shared" si="74"/>
        <v>0.86666666666666747</v>
      </c>
      <c r="R229" s="113">
        <f>Table1[[#This Row],[Index MPI]]-Q228</f>
        <v>0</v>
      </c>
      <c r="S229" s="87">
        <f>Table1[[#This Row],[Index MPI]]-Q217</f>
        <v>-20.999179487179479</v>
      </c>
      <c r="T229" s="41">
        <f>Table1[[#This Row],[ADR]]/(P235+P236)</f>
        <v>0.49394896489597528</v>
      </c>
      <c r="U229" s="112">
        <f t="shared" si="75"/>
        <v>7.5037359725611246E-3</v>
      </c>
      <c r="V229" s="41"/>
      <c r="W229" s="41">
        <f t="shared" si="91"/>
        <v>3.462203770035148E-2</v>
      </c>
      <c r="X229" s="110">
        <f t="shared" si="80"/>
        <v>0</v>
      </c>
      <c r="Y229" s="92">
        <f t="shared" si="68"/>
        <v>4.5138888888888902E-2</v>
      </c>
      <c r="Z229" s="92">
        <f>(Table1[[#This Row],[avgdailyrent]]-F228)/F228</f>
        <v>0</v>
      </c>
      <c r="AA229" s="87">
        <f t="shared" si="92"/>
        <v>0</v>
      </c>
      <c r="AB229" s="92">
        <f t="shared" si="93"/>
        <v>0</v>
      </c>
      <c r="AC229" s="87">
        <f t="shared" si="76"/>
        <v>0</v>
      </c>
      <c r="AD229" s="92">
        <f>((P229-P217)/P217)</f>
        <v>-0.13502705249745153</v>
      </c>
      <c r="AE229" s="252">
        <f>((Y229-Y217)/Y217)</f>
        <v>-0.95426657660700209</v>
      </c>
      <c r="AF229" s="87" t="e">
        <f ca="1">AVERAGEIFS(Y:Y,D:D,"&gt;="&amp;TODAY()-28,D:D,"&lt;="&amp;TODAY(),B:B,)</f>
        <v>#DIV/0!</v>
      </c>
      <c r="AG229" s="318">
        <f ca="1">AVERAGEIFS(Y:Y,D:D,"&gt;="&amp;TODAY()-28,D:D,"&lt;="&amp;TODAY())</f>
        <v>0.76482579000135331</v>
      </c>
      <c r="AH229" s="318">
        <f ca="1">AVERAGEIFS(O:O,D:D,"&gt;="&amp;TODAY()-28,D:D,"&lt;="&amp;TODAY())</f>
        <v>1407.541540796813</v>
      </c>
      <c r="AI229" s="91">
        <f>(O229-O217)/O217</f>
        <v>-0.96044182596837657</v>
      </c>
    </row>
    <row r="230" spans="1:35" ht="13.8" x14ac:dyDescent="0.25">
      <c r="A230" s="324" t="s">
        <v>33</v>
      </c>
      <c r="B230" s="123" t="s">
        <v>45</v>
      </c>
      <c r="C230" s="124" t="s">
        <v>36</v>
      </c>
      <c r="D230" s="103">
        <v>44963</v>
      </c>
      <c r="E230" s="41">
        <v>5.2083333333333301E-2</v>
      </c>
      <c r="F230" s="41">
        <v>1717.8666659999999</v>
      </c>
      <c r="G230" s="41">
        <f t="shared" si="87"/>
        <v>2023</v>
      </c>
      <c r="H230" s="41">
        <f>DAY(Table1[[#This Row],[Date]])</f>
        <v>6</v>
      </c>
      <c r="I230" s="41">
        <f>MONTH(Table1[[#This Row],[Date]])</f>
        <v>2</v>
      </c>
      <c r="J230" s="41" t="str">
        <f t="shared" si="88"/>
        <v>February</v>
      </c>
      <c r="K230" s="41">
        <f>DAY(Table1[[#This Row],[Date]])</f>
        <v>6</v>
      </c>
      <c r="L230" s="41" t="str">
        <f t="shared" si="89"/>
        <v>Monday</v>
      </c>
      <c r="M230" s="107">
        <f>WEEKNUM(D230, 1)-WEEKNUM(DATE(Table1[[#This Row],[Year]],Table1[[#This Row],[Month]],1),1)+1</f>
        <v>2</v>
      </c>
      <c r="N230" s="41">
        <f t="shared" si="90"/>
        <v>6</v>
      </c>
      <c r="O230" s="41">
        <f>Table1[[#This Row],[ADR]]*Table1[[#This Row],[Occupancy %]]</f>
        <v>89.472222187499938</v>
      </c>
      <c r="P230" s="86">
        <f t="shared" si="73"/>
        <v>1717.8666659999999</v>
      </c>
      <c r="Q230" s="86">
        <f t="shared" si="74"/>
        <v>0.82994776552524652</v>
      </c>
      <c r="R230" s="113">
        <f>Table1[[#This Row],[Index MPI]]-Q229</f>
        <v>-3.6718901141420957E-2</v>
      </c>
      <c r="S230" s="87">
        <f>Table1[[#This Row],[Index MPI]]-Q218</f>
        <v>-19.474052234474755</v>
      </c>
      <c r="T230" s="41">
        <f>Table1[[#This Row],[ADR]]/(P236+P237)</f>
        <v>0.49615047130118961</v>
      </c>
      <c r="U230" s="112">
        <f t="shared" si="75"/>
        <v>-1.6481508474182685E-3</v>
      </c>
      <c r="V230" s="41"/>
      <c r="W230" s="41">
        <f t="shared" si="91"/>
        <v>4.0437887188689757E-2</v>
      </c>
      <c r="X230" s="110">
        <f t="shared" si="80"/>
        <v>5.8158494883382775E-3</v>
      </c>
      <c r="Y230" s="92">
        <f t="shared" si="68"/>
        <v>5.2083333333333301E-2</v>
      </c>
      <c r="Z230" s="92">
        <f>(Table1[[#This Row],[avgdailyrent]]-F229)/F229</f>
        <v>1.225032449516127E-2</v>
      </c>
      <c r="AA230" s="87">
        <f t="shared" si="92"/>
        <v>0.1538461538461528</v>
      </c>
      <c r="AB230" s="92">
        <f t="shared" si="93"/>
        <v>12.868055524305461</v>
      </c>
      <c r="AC230" s="87">
        <f t="shared" si="76"/>
        <v>0.16798114364826183</v>
      </c>
      <c r="AD230" s="92">
        <f>((P230-P218)/P218)</f>
        <v>-0.12443085321100923</v>
      </c>
      <c r="AE230" s="252">
        <f>((Y230-Y218)/Y218)</f>
        <v>-0.94723066531577182</v>
      </c>
      <c r="AF230" s="87" t="e">
        <f ca="1">AVERAGEIFS(Y:Y,D:D,"&gt;="&amp;TODAY()-28,D:D,"&lt;="&amp;TODAY(),B:B,)</f>
        <v>#DIV/0!</v>
      </c>
      <c r="AG230" s="318">
        <f ca="1">AVERAGEIFS(Y:Y,D:D,"&gt;="&amp;TODAY()-28,D:D,"&lt;="&amp;TODAY())</f>
        <v>0.76482579000135331</v>
      </c>
      <c r="AH230" s="318">
        <f ca="1">AVERAGEIFS(O:O,D:D,"&gt;="&amp;TODAY()-28,D:D,"&lt;="&amp;TODAY())</f>
        <v>1407.541540796813</v>
      </c>
      <c r="AI230" s="91">
        <f>(O230-O218)/O218</f>
        <v>-0.95379679865390754</v>
      </c>
    </row>
    <row r="231" spans="1:35" ht="13.8" x14ac:dyDescent="0.25">
      <c r="A231" s="324" t="s">
        <v>33</v>
      </c>
      <c r="B231" s="123" t="s">
        <v>45</v>
      </c>
      <c r="C231" s="124" t="s">
        <v>36</v>
      </c>
      <c r="D231" s="103">
        <v>44964</v>
      </c>
      <c r="E231" s="41">
        <v>5.2083333333333301E-2</v>
      </c>
      <c r="F231" s="41">
        <v>1717.8666659999999</v>
      </c>
      <c r="G231" s="41">
        <f t="shared" si="87"/>
        <v>2023</v>
      </c>
      <c r="H231" s="41">
        <f>DAY(Table1[[#This Row],[Date]])</f>
        <v>7</v>
      </c>
      <c r="I231" s="41">
        <f>MONTH(Table1[[#This Row],[Date]])</f>
        <v>2</v>
      </c>
      <c r="J231" s="41" t="str">
        <f t="shared" si="88"/>
        <v>February</v>
      </c>
      <c r="K231" s="41">
        <f>DAY(Table1[[#This Row],[Date]])</f>
        <v>7</v>
      </c>
      <c r="L231" s="41" t="str">
        <f t="shared" si="89"/>
        <v>Tuesday</v>
      </c>
      <c r="M231" s="107">
        <f>WEEKNUM(D231, 1)-WEEKNUM(DATE(Table1[[#This Row],[Year]],Table1[[#This Row],[Month]],1),1)+1</f>
        <v>2</v>
      </c>
      <c r="N231" s="41">
        <f t="shared" si="90"/>
        <v>6</v>
      </c>
      <c r="O231" s="41">
        <f>Table1[[#This Row],[ADR]]*Table1[[#This Row],[Occupancy %]]</f>
        <v>89.472222187499938</v>
      </c>
      <c r="P231" s="86">
        <f t="shared" si="73"/>
        <v>1717.8666659999999</v>
      </c>
      <c r="Q231" s="86">
        <f t="shared" si="74"/>
        <v>0.70932539682539664</v>
      </c>
      <c r="R231" s="113">
        <f>Table1[[#This Row],[Index MPI]]-Q230</f>
        <v>-0.12062236869984988</v>
      </c>
      <c r="S231" s="87">
        <f>Table1[[#This Row],[Index MPI]]-Q219</f>
        <v>-18.241074603174617</v>
      </c>
      <c r="T231" s="41">
        <f>Table1[[#This Row],[ADR]]/(P237+P238)</f>
        <v>0.49235976520856983</v>
      </c>
      <c r="U231" s="112">
        <f t="shared" si="75"/>
        <v>6.0382173422281141E-3</v>
      </c>
      <c r="V231" s="41"/>
      <c r="W231" s="41">
        <f t="shared" si="91"/>
        <v>4.0437887188689757E-2</v>
      </c>
      <c r="X231" s="110">
        <f t="shared" si="80"/>
        <v>5.8158494883382775E-3</v>
      </c>
      <c r="Y231" s="92">
        <f t="shared" si="68"/>
        <v>5.2083333333333301E-2</v>
      </c>
      <c r="Z231" s="92">
        <f>(Table1[[#This Row],[avgdailyrent]]-F230)/F230</f>
        <v>0</v>
      </c>
      <c r="AA231" s="87">
        <f t="shared" si="92"/>
        <v>0.1538461538461528</v>
      </c>
      <c r="AB231" s="92">
        <f t="shared" si="93"/>
        <v>12.868055524305461</v>
      </c>
      <c r="AC231" s="87">
        <f t="shared" si="76"/>
        <v>0</v>
      </c>
      <c r="AD231" s="92">
        <f>((P231-P219)/P219)</f>
        <v>-0.12443085321100923</v>
      </c>
      <c r="AE231" s="252">
        <f>((Y231-Y219)/Y219)</f>
        <v>-0.94723066531577182</v>
      </c>
      <c r="AF231" s="87" t="e">
        <f ca="1">AVERAGEIFS(Y:Y,D:D,"&gt;="&amp;TODAY()-28,D:D,"&lt;="&amp;TODAY(),B:B,)</f>
        <v>#DIV/0!</v>
      </c>
      <c r="AG231" s="318">
        <f ca="1">AVERAGEIFS(Y:Y,D:D,"&gt;="&amp;TODAY()-28,D:D,"&lt;="&amp;TODAY())</f>
        <v>0.76482579000135331</v>
      </c>
      <c r="AH231" s="318">
        <f ca="1">AVERAGEIFS(O:O,D:D,"&gt;="&amp;TODAY()-28,D:D,"&lt;="&amp;TODAY())</f>
        <v>1407.541540796813</v>
      </c>
      <c r="AI231" s="91">
        <f>(O231-O219)/O219</f>
        <v>-0.95379679865390754</v>
      </c>
    </row>
    <row r="232" spans="1:35" ht="13.8" x14ac:dyDescent="0.25">
      <c r="A232" s="324" t="s">
        <v>33</v>
      </c>
      <c r="B232" s="123" t="s">
        <v>45</v>
      </c>
      <c r="C232" s="124" t="s">
        <v>36</v>
      </c>
      <c r="D232" s="103">
        <v>44965</v>
      </c>
      <c r="E232" s="41">
        <v>5.2083333333333301E-2</v>
      </c>
      <c r="F232" s="41">
        <v>1717.8666659999999</v>
      </c>
      <c r="G232" s="41">
        <f t="shared" si="87"/>
        <v>2023</v>
      </c>
      <c r="H232" s="41">
        <f>DAY(Table1[[#This Row],[Date]])</f>
        <v>8</v>
      </c>
      <c r="I232" s="41">
        <f>MONTH(Table1[[#This Row],[Date]])</f>
        <v>2</v>
      </c>
      <c r="J232" s="41" t="str">
        <f t="shared" si="88"/>
        <v>February</v>
      </c>
      <c r="K232" s="41">
        <f>DAY(Table1[[#This Row],[Date]])</f>
        <v>8</v>
      </c>
      <c r="L232" s="41" t="str">
        <f t="shared" si="89"/>
        <v>Wednesday</v>
      </c>
      <c r="M232" s="107">
        <f>WEEKNUM(D232, 1)-WEEKNUM(DATE(Table1[[#This Row],[Year]],Table1[[#This Row],[Month]],1),1)+1</f>
        <v>2</v>
      </c>
      <c r="N232" s="41">
        <f t="shared" si="90"/>
        <v>6</v>
      </c>
      <c r="O232" s="41">
        <f>Table1[[#This Row],[ADR]]*Table1[[#This Row],[Occupancy %]]</f>
        <v>89.472222187499938</v>
      </c>
      <c r="P232" s="86">
        <f t="shared" si="73"/>
        <v>1717.8666659999999</v>
      </c>
      <c r="Q232" s="86">
        <f t="shared" si="74"/>
        <v>0.70932539682539664</v>
      </c>
      <c r="R232" s="113">
        <f>Table1[[#This Row],[Index MPI]]-Q231</f>
        <v>0</v>
      </c>
      <c r="S232" s="87">
        <f>Table1[[#This Row],[Index MPI]]-Q225</f>
        <v>0.309325396825397</v>
      </c>
      <c r="T232" s="41">
        <f>Table1[[#This Row],[ADR]]/(P238+P239)</f>
        <v>0.49235976520856983</v>
      </c>
      <c r="U232" s="112">
        <f t="shared" si="75"/>
        <v>6.0382173422281141E-3</v>
      </c>
      <c r="V232" s="41"/>
      <c r="W232" s="41">
        <f t="shared" si="91"/>
        <v>4.0437887188689757E-2</v>
      </c>
      <c r="X232" s="110">
        <f t="shared" si="80"/>
        <v>5.8158494883382775E-3</v>
      </c>
      <c r="Y232" s="92">
        <f t="shared" si="68"/>
        <v>5.2083333333333301E-2</v>
      </c>
      <c r="Z232" s="92">
        <f>(Table1[[#This Row],[avgdailyrent]]-F231)/F231</f>
        <v>0</v>
      </c>
      <c r="AA232" s="87">
        <f t="shared" si="92"/>
        <v>0.1538461538461528</v>
      </c>
      <c r="AB232" s="92">
        <f t="shared" si="93"/>
        <v>12.868055524305461</v>
      </c>
      <c r="AC232" s="87">
        <f t="shared" si="76"/>
        <v>0</v>
      </c>
      <c r="AD232" s="92">
        <f t="shared" si="79"/>
        <v>0.17460968615384609</v>
      </c>
      <c r="AE232" s="252">
        <f t="shared" si="77"/>
        <v>1.5000000000000022</v>
      </c>
      <c r="AF232" s="87" t="e">
        <f ca="1">AVERAGEIFS(Y:Y,D:D,"&gt;="&amp;TODAY()-28,D:D,"&lt;="&amp;TODAY(),B:B,)</f>
        <v>#DIV/0!</v>
      </c>
      <c r="AG232" s="318">
        <f ca="1">AVERAGEIFS(Y:Y,D:D,"&gt;="&amp;TODAY()-28,D:D,"&lt;="&amp;TODAY())</f>
        <v>0.76482579000135331</v>
      </c>
      <c r="AH232" s="318">
        <f ca="1">AVERAGEIFS(O:O,D:D,"&gt;="&amp;TODAY()-28,D:D,"&lt;="&amp;TODAY())</f>
        <v>1407.541540796813</v>
      </c>
      <c r="AI232" s="91">
        <f t="shared" si="78"/>
        <v>1.9365242153846176</v>
      </c>
    </row>
    <row r="233" spans="1:35" ht="13.8" x14ac:dyDescent="0.25">
      <c r="A233" s="324" t="s">
        <v>33</v>
      </c>
      <c r="B233" s="123" t="s">
        <v>45</v>
      </c>
      <c r="C233" s="124" t="s">
        <v>36</v>
      </c>
      <c r="D233" s="103">
        <v>44966</v>
      </c>
      <c r="E233" s="41">
        <v>5.2083333333333301E-2</v>
      </c>
      <c r="F233" s="41">
        <v>1717.8666659999999</v>
      </c>
      <c r="G233" s="41">
        <f t="shared" si="87"/>
        <v>2023</v>
      </c>
      <c r="H233" s="41">
        <f>DAY(Table1[[#This Row],[Date]])</f>
        <v>9</v>
      </c>
      <c r="I233" s="41">
        <f>MONTH(Table1[[#This Row],[Date]])</f>
        <v>2</v>
      </c>
      <c r="J233" s="41" t="str">
        <f t="shared" si="88"/>
        <v>February</v>
      </c>
      <c r="K233" s="41">
        <f>DAY(Table1[[#This Row],[Date]])</f>
        <v>9</v>
      </c>
      <c r="L233" s="41" t="str">
        <f t="shared" si="89"/>
        <v>Thursday</v>
      </c>
      <c r="M233" s="107">
        <f>WEEKNUM(D233, 1)-WEEKNUM(DATE(Table1[[#This Row],[Year]],Table1[[#This Row],[Month]],1),1)+1</f>
        <v>2</v>
      </c>
      <c r="N233" s="41">
        <f t="shared" si="90"/>
        <v>6</v>
      </c>
      <c r="O233" s="41">
        <f>Table1[[#This Row],[ADR]]*Table1[[#This Row],[Occupancy %]]</f>
        <v>89.472222187499938</v>
      </c>
      <c r="P233" s="86">
        <f t="shared" si="73"/>
        <v>1717.8666659999999</v>
      </c>
      <c r="Q233" s="86">
        <f t="shared" si="74"/>
        <v>0.70932539682539664</v>
      </c>
      <c r="R233" s="113">
        <f>Table1[[#This Row],[Index MPI]]-Q232</f>
        <v>0</v>
      </c>
      <c r="S233" s="87">
        <f>Table1[[#This Row],[Index MPI]]-Q226</f>
        <v>-0.15734126984127084</v>
      </c>
      <c r="T233" s="41">
        <f>Table1[[#This Row],[ADR]]/(P239+P240)</f>
        <v>0.49235976520856983</v>
      </c>
      <c r="U233" s="112">
        <f t="shared" si="75"/>
        <v>6.0382173422281141E-3</v>
      </c>
      <c r="V233" s="41"/>
      <c r="W233" s="41">
        <f t="shared" si="91"/>
        <v>4.0437887188689757E-2</v>
      </c>
      <c r="X233" s="110">
        <f t="shared" si="80"/>
        <v>0</v>
      </c>
      <c r="Y233" s="92">
        <f t="shared" ref="Y233:Y296" si="94">E233</f>
        <v>5.2083333333333301E-2</v>
      </c>
      <c r="Z233" s="92">
        <f>(Table1[[#This Row],[avgdailyrent]]-F232)/F232</f>
        <v>0</v>
      </c>
      <c r="AA233" s="87">
        <f t="shared" si="92"/>
        <v>0</v>
      </c>
      <c r="AB233" s="92">
        <f t="shared" si="93"/>
        <v>0</v>
      </c>
      <c r="AC233" s="87">
        <f t="shared" si="76"/>
        <v>0</v>
      </c>
      <c r="AD233" s="92">
        <f t="shared" si="79"/>
        <v>1.225032449516127E-2</v>
      </c>
      <c r="AE233" s="252">
        <f t="shared" si="77"/>
        <v>0.1538461538461528</v>
      </c>
      <c r="AF233" s="87" t="e">
        <f ca="1">AVERAGEIFS(Y:Y,D:D,"&gt;="&amp;TODAY()-28,D:D,"&lt;="&amp;TODAY(),B:B,)</f>
        <v>#DIV/0!</v>
      </c>
      <c r="AG233" s="318">
        <f ca="1">AVERAGEIFS(Y:Y,D:D,"&gt;="&amp;TODAY()-28,D:D,"&lt;="&amp;TODAY())</f>
        <v>0.76482579000135331</v>
      </c>
      <c r="AH233" s="318">
        <f ca="1">AVERAGEIFS(O:O,D:D,"&gt;="&amp;TODAY()-28,D:D,"&lt;="&amp;TODAY())</f>
        <v>1407.541540796813</v>
      </c>
      <c r="AI233" s="91">
        <f t="shared" si="78"/>
        <v>0.16798114364826183</v>
      </c>
    </row>
    <row r="234" spans="1:35" ht="13.8" x14ac:dyDescent="0.25">
      <c r="A234" s="324" t="s">
        <v>33</v>
      </c>
      <c r="B234" s="123" t="s">
        <v>45</v>
      </c>
      <c r="C234" s="124" t="s">
        <v>36</v>
      </c>
      <c r="D234" s="103">
        <v>44967</v>
      </c>
      <c r="E234" s="41">
        <v>5.2083333333333301E-2</v>
      </c>
      <c r="F234" s="41">
        <v>1717.8666659999999</v>
      </c>
      <c r="G234" s="41">
        <f t="shared" si="87"/>
        <v>2023</v>
      </c>
      <c r="H234" s="41">
        <f>DAY(Table1[[#This Row],[Date]])</f>
        <v>10</v>
      </c>
      <c r="I234" s="41">
        <f>MONTH(Table1[[#This Row],[Date]])</f>
        <v>2</v>
      </c>
      <c r="J234" s="41" t="str">
        <f t="shared" si="88"/>
        <v>February</v>
      </c>
      <c r="K234" s="41">
        <f>DAY(Table1[[#This Row],[Date]])</f>
        <v>10</v>
      </c>
      <c r="L234" s="41" t="str">
        <f t="shared" si="89"/>
        <v>Friday</v>
      </c>
      <c r="M234" s="107">
        <f>WEEKNUM(D234, 1)-WEEKNUM(DATE(Table1[[#This Row],[Year]],Table1[[#This Row],[Month]],1),1)+1</f>
        <v>2</v>
      </c>
      <c r="N234" s="41">
        <f t="shared" si="90"/>
        <v>6</v>
      </c>
      <c r="O234" s="41">
        <f>Table1[[#This Row],[ADR]]*Table1[[#This Row],[Occupancy %]]</f>
        <v>89.472222187499938</v>
      </c>
      <c r="P234" s="86">
        <f t="shared" si="73"/>
        <v>1717.8666659999999</v>
      </c>
      <c r="Q234" s="86">
        <f t="shared" si="74"/>
        <v>0.70932539682539664</v>
      </c>
      <c r="R234" s="113">
        <f>Table1[[#This Row],[Index MPI]]-Q233</f>
        <v>0</v>
      </c>
      <c r="S234" s="87">
        <f>Table1[[#This Row],[Index MPI]]-Q227</f>
        <v>-0.15734126984127084</v>
      </c>
      <c r="T234" s="41">
        <f>Table1[[#This Row],[ADR]]/(P240+P241)</f>
        <v>0.49235976520856983</v>
      </c>
      <c r="U234" s="112">
        <f t="shared" si="75"/>
        <v>6.0382173422281141E-3</v>
      </c>
      <c r="V234" s="41"/>
      <c r="W234" s="41">
        <f t="shared" si="91"/>
        <v>4.0437887188689757E-2</v>
      </c>
      <c r="X234" s="110">
        <f t="shared" si="80"/>
        <v>0</v>
      </c>
      <c r="Y234" s="92">
        <f t="shared" si="94"/>
        <v>5.2083333333333301E-2</v>
      </c>
      <c r="Z234" s="92">
        <f>(Table1[[#This Row],[avgdailyrent]]-F233)/F233</f>
        <v>0</v>
      </c>
      <c r="AA234" s="87">
        <f t="shared" si="92"/>
        <v>0</v>
      </c>
      <c r="AB234" s="92">
        <f t="shared" si="93"/>
        <v>0</v>
      </c>
      <c r="AC234" s="87">
        <f t="shared" si="76"/>
        <v>0</v>
      </c>
      <c r="AD234" s="92">
        <f t="shared" si="79"/>
        <v>1.225032449516127E-2</v>
      </c>
      <c r="AE234" s="252">
        <f t="shared" si="77"/>
        <v>0.1538461538461528</v>
      </c>
      <c r="AF234" s="87" t="e">
        <f ca="1">AVERAGEIFS(Y:Y,D:D,"&gt;="&amp;TODAY()-28,D:D,"&lt;="&amp;TODAY(),B:B,)</f>
        <v>#DIV/0!</v>
      </c>
      <c r="AG234" s="318">
        <f ca="1">AVERAGEIFS(Y:Y,D:D,"&gt;="&amp;TODAY()-28,D:D,"&lt;="&amp;TODAY())</f>
        <v>0.76482579000135331</v>
      </c>
      <c r="AH234" s="318">
        <f ca="1">AVERAGEIFS(O:O,D:D,"&gt;="&amp;TODAY()-28,D:D,"&lt;="&amp;TODAY())</f>
        <v>1407.541540796813</v>
      </c>
      <c r="AI234" s="91">
        <f t="shared" si="78"/>
        <v>0.16798114364826183</v>
      </c>
    </row>
    <row r="235" spans="1:35" ht="13.8" x14ac:dyDescent="0.25">
      <c r="A235" s="324" t="s">
        <v>33</v>
      </c>
      <c r="B235" s="123" t="s">
        <v>45</v>
      </c>
      <c r="C235" s="124" t="s">
        <v>36</v>
      </c>
      <c r="D235" s="103">
        <v>44968</v>
      </c>
      <c r="E235" s="41">
        <v>5.2083333333333301E-2</v>
      </c>
      <c r="F235" s="41">
        <v>1717.8666659999999</v>
      </c>
      <c r="G235" s="41">
        <f t="shared" si="87"/>
        <v>2023</v>
      </c>
      <c r="H235" s="41">
        <f>DAY(Table1[[#This Row],[Date]])</f>
        <v>11</v>
      </c>
      <c r="I235" s="41">
        <f>MONTH(Table1[[#This Row],[Date]])</f>
        <v>2</v>
      </c>
      <c r="J235" s="41" t="str">
        <f t="shared" si="88"/>
        <v>February</v>
      </c>
      <c r="K235" s="41">
        <f>DAY(Table1[[#This Row],[Date]])</f>
        <v>11</v>
      </c>
      <c r="L235" s="41" t="str">
        <f t="shared" si="89"/>
        <v>Saturday</v>
      </c>
      <c r="M235" s="107">
        <f>WEEKNUM(D235, 1)-WEEKNUM(DATE(Table1[[#This Row],[Year]],Table1[[#This Row],[Month]],1),1)+1</f>
        <v>2</v>
      </c>
      <c r="N235" s="41">
        <f t="shared" si="90"/>
        <v>6</v>
      </c>
      <c r="O235" s="41">
        <f>Table1[[#This Row],[ADR]]*Table1[[#This Row],[Occupancy %]]</f>
        <v>89.472222187499938</v>
      </c>
      <c r="P235" s="86">
        <f t="shared" si="73"/>
        <v>1717.8666659999999</v>
      </c>
      <c r="Q235" s="86">
        <f t="shared" si="74"/>
        <v>0.70932539682539664</v>
      </c>
      <c r="R235" s="113">
        <f>Table1[[#This Row],[Index MPI]]-Q234</f>
        <v>0</v>
      </c>
      <c r="S235" s="87">
        <f>Table1[[#This Row],[Index MPI]]-Q228</f>
        <v>-0.15734126984127084</v>
      </c>
      <c r="T235" s="41">
        <f>Table1[[#This Row],[ADR]]/(P241+P242)</f>
        <v>0.49235976520856983</v>
      </c>
      <c r="U235" s="112">
        <f t="shared" si="75"/>
        <v>6.0382173422281141E-3</v>
      </c>
      <c r="V235" s="41"/>
      <c r="W235" s="41">
        <f t="shared" si="91"/>
        <v>4.0437887188689757E-2</v>
      </c>
      <c r="X235" s="110">
        <f t="shared" si="80"/>
        <v>0</v>
      </c>
      <c r="Y235" s="92">
        <f t="shared" si="94"/>
        <v>5.2083333333333301E-2</v>
      </c>
      <c r="Z235" s="92">
        <f>(Table1[[#This Row],[avgdailyrent]]-F234)/F234</f>
        <v>0</v>
      </c>
      <c r="AA235" s="87">
        <f t="shared" si="92"/>
        <v>0</v>
      </c>
      <c r="AB235" s="92">
        <f t="shared" si="93"/>
        <v>0</v>
      </c>
      <c r="AC235" s="87">
        <f t="shared" si="76"/>
        <v>0</v>
      </c>
      <c r="AD235" s="92">
        <f t="shared" si="79"/>
        <v>1.225032449516127E-2</v>
      </c>
      <c r="AE235" s="252">
        <f t="shared" si="77"/>
        <v>0.1538461538461528</v>
      </c>
      <c r="AF235" s="87" t="e">
        <f ca="1">AVERAGEIFS(Y:Y,D:D,"&gt;="&amp;TODAY()-28,D:D,"&lt;="&amp;TODAY(),B:B,)</f>
        <v>#DIV/0!</v>
      </c>
      <c r="AG235" s="318">
        <f ca="1">AVERAGEIFS(Y:Y,D:D,"&gt;="&amp;TODAY()-28,D:D,"&lt;="&amp;TODAY())</f>
        <v>0.76482579000135331</v>
      </c>
      <c r="AH235" s="318">
        <f ca="1">AVERAGEIFS(O:O,D:D,"&gt;="&amp;TODAY()-28,D:D,"&lt;="&amp;TODAY())</f>
        <v>1407.541540796813</v>
      </c>
      <c r="AI235" s="91">
        <f t="shared" si="78"/>
        <v>0.16798114364826183</v>
      </c>
    </row>
    <row r="236" spans="1:35" ht="13.8" x14ac:dyDescent="0.25">
      <c r="A236" s="324" t="s">
        <v>33</v>
      </c>
      <c r="B236" s="123" t="s">
        <v>45</v>
      </c>
      <c r="C236" s="124" t="s">
        <v>36</v>
      </c>
      <c r="D236" s="103">
        <v>44969</v>
      </c>
      <c r="E236" s="41">
        <v>5.2083333333333301E-2</v>
      </c>
      <c r="F236" s="41">
        <v>1717.8666659999999</v>
      </c>
      <c r="G236" s="41">
        <f t="shared" si="87"/>
        <v>2023</v>
      </c>
      <c r="H236" s="41">
        <f>DAY(Table1[[#This Row],[Date]])</f>
        <v>12</v>
      </c>
      <c r="I236" s="41">
        <f>MONTH(Table1[[#This Row],[Date]])</f>
        <v>2</v>
      </c>
      <c r="J236" s="41" t="str">
        <f t="shared" si="88"/>
        <v>February</v>
      </c>
      <c r="K236" s="41">
        <f>DAY(Table1[[#This Row],[Date]])</f>
        <v>12</v>
      </c>
      <c r="L236" s="41" t="str">
        <f t="shared" si="89"/>
        <v>Sunday</v>
      </c>
      <c r="M236" s="107">
        <f>WEEKNUM(D236, 1)-WEEKNUM(DATE(Table1[[#This Row],[Year]],Table1[[#This Row],[Month]],1),1)+1</f>
        <v>3</v>
      </c>
      <c r="N236" s="41">
        <f t="shared" si="90"/>
        <v>7</v>
      </c>
      <c r="O236" s="41">
        <f>Table1[[#This Row],[ADR]]*Table1[[#This Row],[Occupancy %]]</f>
        <v>89.472222187499938</v>
      </c>
      <c r="P236" s="86">
        <f t="shared" si="73"/>
        <v>1717.8666659999999</v>
      </c>
      <c r="Q236" s="86">
        <f t="shared" si="74"/>
        <v>0.70932539682539664</v>
      </c>
      <c r="R236" s="113">
        <f>Table1[[#This Row],[Index MPI]]-Q235</f>
        <v>0</v>
      </c>
      <c r="S236" s="87">
        <f>Table1[[#This Row],[Index MPI]]-Q229</f>
        <v>-0.15734126984127084</v>
      </c>
      <c r="T236" s="41">
        <f>Table1[[#This Row],[ADR]]/(P242+P243)</f>
        <v>0.49235976520856983</v>
      </c>
      <c r="U236" s="112">
        <f t="shared" si="75"/>
        <v>-3.7700428274870276E-3</v>
      </c>
      <c r="V236" s="41"/>
      <c r="W236" s="41">
        <f t="shared" si="91"/>
        <v>4.0437887188689757E-2</v>
      </c>
      <c r="X236" s="110">
        <f t="shared" si="80"/>
        <v>0</v>
      </c>
      <c r="Y236" s="92">
        <f t="shared" si="94"/>
        <v>5.2083333333333301E-2</v>
      </c>
      <c r="Z236" s="92">
        <f>(Table1[[#This Row],[avgdailyrent]]-F235)/F235</f>
        <v>0</v>
      </c>
      <c r="AA236" s="87">
        <f t="shared" si="92"/>
        <v>0</v>
      </c>
      <c r="AB236" s="92">
        <f t="shared" si="93"/>
        <v>0</v>
      </c>
      <c r="AC236" s="87">
        <f t="shared" si="76"/>
        <v>0</v>
      </c>
      <c r="AD236" s="92">
        <f t="shared" si="79"/>
        <v>1.225032449516127E-2</v>
      </c>
      <c r="AE236" s="252">
        <f t="shared" si="77"/>
        <v>0.1538461538461528</v>
      </c>
      <c r="AF236" s="87" t="e">
        <f ca="1">AVERAGEIFS(Y:Y,D:D,"&gt;="&amp;TODAY()-28,D:D,"&lt;="&amp;TODAY(),B:B,)</f>
        <v>#DIV/0!</v>
      </c>
      <c r="AG236" s="318">
        <f ca="1">AVERAGEIFS(Y:Y,D:D,"&gt;="&amp;TODAY()-28,D:D,"&lt;="&amp;TODAY())</f>
        <v>0.76482579000135331</v>
      </c>
      <c r="AH236" s="318">
        <f ca="1">AVERAGEIFS(O:O,D:D,"&gt;="&amp;TODAY()-28,D:D,"&lt;="&amp;TODAY())</f>
        <v>1407.541540796813</v>
      </c>
      <c r="AI236" s="91">
        <f t="shared" si="78"/>
        <v>0.16798114364826183</v>
      </c>
    </row>
    <row r="237" spans="1:35" ht="13.8" x14ac:dyDescent="0.25">
      <c r="A237" s="324" t="s">
        <v>33</v>
      </c>
      <c r="B237" s="123" t="s">
        <v>45</v>
      </c>
      <c r="C237" s="124" t="s">
        <v>36</v>
      </c>
      <c r="D237" s="103">
        <v>44970</v>
      </c>
      <c r="E237" s="41">
        <v>7.3426573426573397E-2</v>
      </c>
      <c r="F237" s="41">
        <v>1744.523809</v>
      </c>
      <c r="G237" s="41">
        <f t="shared" si="87"/>
        <v>2023</v>
      </c>
      <c r="H237" s="41">
        <f>DAY(Table1[[#This Row],[Date]])</f>
        <v>13</v>
      </c>
      <c r="I237" s="41">
        <f>MONTH(Table1[[#This Row],[Date]])</f>
        <v>2</v>
      </c>
      <c r="J237" s="41" t="str">
        <f t="shared" si="88"/>
        <v>February</v>
      </c>
      <c r="K237" s="41">
        <f>DAY(Table1[[#This Row],[Date]])</f>
        <v>13</v>
      </c>
      <c r="L237" s="41" t="str">
        <f t="shared" si="89"/>
        <v>Monday</v>
      </c>
      <c r="M237" s="107">
        <f>WEEKNUM(D237, 1)-WEEKNUM(DATE(Table1[[#This Row],[Year]],Table1[[#This Row],[Month]],1),1)+1</f>
        <v>3</v>
      </c>
      <c r="N237" s="41">
        <f t="shared" si="90"/>
        <v>7</v>
      </c>
      <c r="O237" s="41">
        <f>Table1[[#This Row],[ADR]]*Table1[[#This Row],[Occupancy %]]</f>
        <v>128.09440555594401</v>
      </c>
      <c r="P237" s="86">
        <f t="shared" si="73"/>
        <v>1744.523809</v>
      </c>
      <c r="Q237" s="86">
        <f t="shared" si="74"/>
        <v>0.89361702127659559</v>
      </c>
      <c r="R237" s="113">
        <f>Table1[[#This Row],[Index MPI]]-Q236</f>
        <v>0.18429162445119895</v>
      </c>
      <c r="S237" s="87">
        <f>Table1[[#This Row],[Index MPI]]-Q230</f>
        <v>6.3669255751349074E-2</v>
      </c>
      <c r="T237" s="41">
        <f>Table1[[#This Row],[ADR]]/(P243+P244)</f>
        <v>0.49765542751247455</v>
      </c>
      <c r="U237" s="112">
        <f t="shared" si="75"/>
        <v>-3.2742183039810725E-2</v>
      </c>
      <c r="V237" s="41"/>
      <c r="W237" s="41">
        <f t="shared" si="91"/>
        <v>5.789357852897066E-2</v>
      </c>
      <c r="X237" s="110">
        <f t="shared" si="80"/>
        <v>1.7455691340280903E-2</v>
      </c>
      <c r="Y237" s="92">
        <f t="shared" si="94"/>
        <v>7.3426573426573397E-2</v>
      </c>
      <c r="Z237" s="92">
        <f>(Table1[[#This Row],[avgdailyrent]]-F236)/F236</f>
        <v>1.551758557727328E-2</v>
      </c>
      <c r="AA237" s="87">
        <f t="shared" si="92"/>
        <v>0.40979020979021008</v>
      </c>
      <c r="AB237" s="92">
        <f t="shared" si="93"/>
        <v>38.62218336844407</v>
      </c>
      <c r="AC237" s="87">
        <f t="shared" si="76"/>
        <v>0.43166675001663174</v>
      </c>
      <c r="AD237" s="92">
        <f t="shared" si="79"/>
        <v>1.551758557727328E-2</v>
      </c>
      <c r="AE237" s="252">
        <f t="shared" si="77"/>
        <v>0.40979020979021008</v>
      </c>
      <c r="AF237" s="87" t="e">
        <f ca="1">AVERAGEIFS(Y:Y,D:D,"&gt;="&amp;TODAY()-28,D:D,"&lt;="&amp;TODAY(),B:B,)</f>
        <v>#DIV/0!</v>
      </c>
      <c r="AG237" s="318">
        <f ca="1">AVERAGEIFS(Y:Y,D:D,"&gt;="&amp;TODAY()-28,D:D,"&lt;="&amp;TODAY())</f>
        <v>0.76482579000135331</v>
      </c>
      <c r="AH237" s="318">
        <f ca="1">AVERAGEIFS(O:O,D:D,"&gt;="&amp;TODAY()-28,D:D,"&lt;="&amp;TODAY())</f>
        <v>1407.541540796813</v>
      </c>
      <c r="AI237" s="91">
        <f t="shared" si="78"/>
        <v>0.43166675001663174</v>
      </c>
    </row>
    <row r="238" spans="1:35" ht="13.8" x14ac:dyDescent="0.25">
      <c r="A238" s="324" t="s">
        <v>33</v>
      </c>
      <c r="B238" s="123" t="s">
        <v>45</v>
      </c>
      <c r="C238" s="124" t="s">
        <v>36</v>
      </c>
      <c r="D238" s="103">
        <v>44971</v>
      </c>
      <c r="E238" s="41">
        <v>7.3426573426573397E-2</v>
      </c>
      <c r="F238" s="41">
        <v>1744.523809</v>
      </c>
      <c r="G238" s="41">
        <f t="shared" si="87"/>
        <v>2023</v>
      </c>
      <c r="H238" s="41">
        <f>DAY(Table1[[#This Row],[Date]])</f>
        <v>14</v>
      </c>
      <c r="I238" s="41">
        <f>MONTH(Table1[[#This Row],[Date]])</f>
        <v>2</v>
      </c>
      <c r="J238" s="41" t="str">
        <f t="shared" si="88"/>
        <v>February</v>
      </c>
      <c r="K238" s="41">
        <f>DAY(Table1[[#This Row],[Date]])</f>
        <v>14</v>
      </c>
      <c r="L238" s="41" t="str">
        <f t="shared" si="89"/>
        <v>Tuesday</v>
      </c>
      <c r="M238" s="107">
        <f>WEEKNUM(D238, 1)-WEEKNUM(DATE(Table1[[#This Row],[Year]],Table1[[#This Row],[Month]],1),1)+1</f>
        <v>3</v>
      </c>
      <c r="N238" s="41">
        <f t="shared" si="90"/>
        <v>7</v>
      </c>
      <c r="O238" s="41">
        <f>Table1[[#This Row],[ADR]]*Table1[[#This Row],[Occupancy %]]</f>
        <v>128.09440555594401</v>
      </c>
      <c r="P238" s="86">
        <f t="shared" si="73"/>
        <v>1744.523809</v>
      </c>
      <c r="Q238" s="86">
        <f t="shared" si="74"/>
        <v>0.80769230769230749</v>
      </c>
      <c r="R238" s="113">
        <f>Table1[[#This Row],[Index MPI]]-Q237</f>
        <v>-8.5924713584288104E-2</v>
      </c>
      <c r="S238" s="87">
        <f>Table1[[#This Row],[Index MPI]]-Q231</f>
        <v>9.8366910866910851E-2</v>
      </c>
      <c r="T238" s="41">
        <f>Table1[[#This Row],[ADR]]/(P244+P245)</f>
        <v>0.49533274048146758</v>
      </c>
      <c r="U238" s="112">
        <f t="shared" si="75"/>
        <v>-3.3656828517095415E-2</v>
      </c>
      <c r="V238" s="41"/>
      <c r="W238" s="41">
        <f t="shared" si="91"/>
        <v>5.789357852897066E-2</v>
      </c>
      <c r="X238" s="110">
        <f t="shared" si="80"/>
        <v>1.7455691340280903E-2</v>
      </c>
      <c r="Y238" s="92">
        <f t="shared" si="94"/>
        <v>7.3426573426573397E-2</v>
      </c>
      <c r="Z238" s="92">
        <f>(Table1[[#This Row],[avgdailyrent]]-F237)/F237</f>
        <v>0</v>
      </c>
      <c r="AA238" s="87">
        <f t="shared" si="92"/>
        <v>0.40979020979021008</v>
      </c>
      <c r="AB238" s="92">
        <f t="shared" si="93"/>
        <v>38.62218336844407</v>
      </c>
      <c r="AC238" s="87">
        <f t="shared" si="76"/>
        <v>0</v>
      </c>
      <c r="AD238" s="92">
        <f t="shared" si="79"/>
        <v>1.551758557727328E-2</v>
      </c>
      <c r="AE238" s="252">
        <f t="shared" si="77"/>
        <v>0.40979020979021008</v>
      </c>
      <c r="AF238" s="87" t="e">
        <f ca="1">AVERAGEIFS(Y:Y,D:D,"&gt;="&amp;TODAY()-28,D:D,"&lt;="&amp;TODAY(),B:B,)</f>
        <v>#DIV/0!</v>
      </c>
      <c r="AG238" s="318">
        <f ca="1">AVERAGEIFS(Y:Y,D:D,"&gt;="&amp;TODAY()-28,D:D,"&lt;="&amp;TODAY())</f>
        <v>0.76482579000135331</v>
      </c>
      <c r="AH238" s="318">
        <f ca="1">AVERAGEIFS(O:O,D:D,"&gt;="&amp;TODAY()-28,D:D,"&lt;="&amp;TODAY())</f>
        <v>1407.541540796813</v>
      </c>
      <c r="AI238" s="91">
        <f t="shared" si="78"/>
        <v>0.43166675001663174</v>
      </c>
    </row>
    <row r="239" spans="1:35" ht="13.8" x14ac:dyDescent="0.25">
      <c r="A239" s="324" t="s">
        <v>33</v>
      </c>
      <c r="B239" s="123" t="s">
        <v>45</v>
      </c>
      <c r="C239" s="124" t="s">
        <v>36</v>
      </c>
      <c r="D239" s="103">
        <v>44972</v>
      </c>
      <c r="E239" s="41">
        <v>7.3426573426573397E-2</v>
      </c>
      <c r="F239" s="41">
        <v>1744.523809</v>
      </c>
      <c r="G239" s="41">
        <f t="shared" si="87"/>
        <v>2023</v>
      </c>
      <c r="H239" s="41">
        <f>DAY(Table1[[#This Row],[Date]])</f>
        <v>15</v>
      </c>
      <c r="I239" s="41">
        <f>MONTH(Table1[[#This Row],[Date]])</f>
        <v>2</v>
      </c>
      <c r="J239" s="41" t="str">
        <f t="shared" si="88"/>
        <v>February</v>
      </c>
      <c r="K239" s="41">
        <f>DAY(Table1[[#This Row],[Date]])</f>
        <v>15</v>
      </c>
      <c r="L239" s="41" t="str">
        <f t="shared" si="89"/>
        <v>Wednesday</v>
      </c>
      <c r="M239" s="107">
        <f>WEEKNUM(D239, 1)-WEEKNUM(DATE(Table1[[#This Row],[Year]],Table1[[#This Row],[Month]],1),1)+1</f>
        <v>3</v>
      </c>
      <c r="N239" s="41">
        <f t="shared" si="90"/>
        <v>7</v>
      </c>
      <c r="O239" s="41">
        <f>Table1[[#This Row],[ADR]]*Table1[[#This Row],[Occupancy %]]</f>
        <v>128.09440555594401</v>
      </c>
      <c r="P239" s="86">
        <f t="shared" si="73"/>
        <v>1744.523809</v>
      </c>
      <c r="Q239" s="86">
        <f t="shared" si="74"/>
        <v>0.80769230769230749</v>
      </c>
      <c r="R239" s="113">
        <f>Table1[[#This Row],[Index MPI]]-Q238</f>
        <v>0</v>
      </c>
      <c r="S239" s="87">
        <f>Table1[[#This Row],[Index MPI]]-Q232</f>
        <v>9.8366910866910851E-2</v>
      </c>
      <c r="T239" s="41">
        <f>Table1[[#This Row],[ADR]]/(P245+P246)</f>
        <v>0.49533274048146758</v>
      </c>
      <c r="U239" s="112">
        <f t="shared" si="75"/>
        <v>-4.1252415265427535E-2</v>
      </c>
      <c r="V239" s="41"/>
      <c r="W239" s="41">
        <f t="shared" si="91"/>
        <v>5.789357852897066E-2</v>
      </c>
      <c r="X239" s="110">
        <f t="shared" si="80"/>
        <v>1.7455691340280903E-2</v>
      </c>
      <c r="Y239" s="92">
        <f t="shared" si="94"/>
        <v>7.3426573426573397E-2</v>
      </c>
      <c r="Z239" s="92">
        <f>(Table1[[#This Row],[avgdailyrent]]-F238)/F238</f>
        <v>0</v>
      </c>
      <c r="AA239" s="87">
        <f t="shared" si="92"/>
        <v>0.40979020979021008</v>
      </c>
      <c r="AB239" s="92">
        <f t="shared" si="93"/>
        <v>38.62218336844407</v>
      </c>
      <c r="AC239" s="87">
        <f t="shared" si="76"/>
        <v>0</v>
      </c>
      <c r="AD239" s="92">
        <f t="shared" si="79"/>
        <v>1.551758557727328E-2</v>
      </c>
      <c r="AE239" s="252">
        <f t="shared" si="77"/>
        <v>0.40979020979021008</v>
      </c>
      <c r="AF239" s="87" t="e">
        <f ca="1">AVERAGEIFS(Y:Y,D:D,"&gt;="&amp;TODAY()-28,D:D,"&lt;="&amp;TODAY(),B:B,)</f>
        <v>#DIV/0!</v>
      </c>
      <c r="AG239" s="318">
        <f ca="1">AVERAGEIFS(Y:Y,D:D,"&gt;="&amp;TODAY()-28,D:D,"&lt;="&amp;TODAY())</f>
        <v>0.76482579000135331</v>
      </c>
      <c r="AH239" s="318">
        <f ca="1">AVERAGEIFS(O:O,D:D,"&gt;="&amp;TODAY()-28,D:D,"&lt;="&amp;TODAY())</f>
        <v>1407.541540796813</v>
      </c>
      <c r="AI239" s="91">
        <f t="shared" si="78"/>
        <v>0.43166675001663174</v>
      </c>
    </row>
    <row r="240" spans="1:35" ht="13.8" x14ac:dyDescent="0.25">
      <c r="A240" s="324" t="s">
        <v>33</v>
      </c>
      <c r="B240" s="123" t="s">
        <v>45</v>
      </c>
      <c r="C240" s="124" t="s">
        <v>36</v>
      </c>
      <c r="D240" s="103">
        <v>44973</v>
      </c>
      <c r="E240" s="41">
        <v>7.3426573426573397E-2</v>
      </c>
      <c r="F240" s="41">
        <v>1744.523809</v>
      </c>
      <c r="G240" s="41">
        <f t="shared" si="87"/>
        <v>2023</v>
      </c>
      <c r="H240" s="41">
        <f>DAY(Table1[[#This Row],[Date]])</f>
        <v>16</v>
      </c>
      <c r="I240" s="41">
        <f>MONTH(Table1[[#This Row],[Date]])</f>
        <v>2</v>
      </c>
      <c r="J240" s="41" t="str">
        <f t="shared" si="88"/>
        <v>February</v>
      </c>
      <c r="K240" s="41">
        <f>DAY(Table1[[#This Row],[Date]])</f>
        <v>16</v>
      </c>
      <c r="L240" s="41" t="str">
        <f t="shared" si="89"/>
        <v>Thursday</v>
      </c>
      <c r="M240" s="107">
        <f>WEEKNUM(D240, 1)-WEEKNUM(DATE(Table1[[#This Row],[Year]],Table1[[#This Row],[Month]],1),1)+1</f>
        <v>3</v>
      </c>
      <c r="N240" s="41">
        <f t="shared" si="90"/>
        <v>7</v>
      </c>
      <c r="O240" s="41">
        <f>Table1[[#This Row],[ADR]]*Table1[[#This Row],[Occupancy %]]</f>
        <v>128.09440555594401</v>
      </c>
      <c r="P240" s="86">
        <f t="shared" si="73"/>
        <v>1744.523809</v>
      </c>
      <c r="Q240" s="86">
        <f t="shared" si="74"/>
        <v>0.80769230769230749</v>
      </c>
      <c r="R240" s="113">
        <f>Table1[[#This Row],[Index MPI]]-Q239</f>
        <v>0</v>
      </c>
      <c r="S240" s="87">
        <f>Table1[[#This Row],[Index MPI]]-Q233</f>
        <v>9.8366910866910851E-2</v>
      </c>
      <c r="T240" s="41">
        <f>Table1[[#This Row],[ADR]]/(P246+P247)</f>
        <v>0.49533274048146758</v>
      </c>
      <c r="U240" s="112">
        <f t="shared" si="75"/>
        <v>-4.3448432193198043E-2</v>
      </c>
      <c r="V240" s="41"/>
      <c r="W240" s="41">
        <f t="shared" si="91"/>
        <v>5.789357852897066E-2</v>
      </c>
      <c r="X240" s="110">
        <f t="shared" si="80"/>
        <v>0</v>
      </c>
      <c r="Y240" s="92">
        <f t="shared" si="94"/>
        <v>7.3426573426573397E-2</v>
      </c>
      <c r="Z240" s="92">
        <f>(Table1[[#This Row],[avgdailyrent]]-F239)/F239</f>
        <v>0</v>
      </c>
      <c r="AA240" s="87">
        <f t="shared" si="92"/>
        <v>0</v>
      </c>
      <c r="AB240" s="92">
        <f t="shared" si="93"/>
        <v>0</v>
      </c>
      <c r="AC240" s="87">
        <f t="shared" si="76"/>
        <v>0</v>
      </c>
      <c r="AD240" s="92">
        <f t="shared" si="79"/>
        <v>1.551758557727328E-2</v>
      </c>
      <c r="AE240" s="252">
        <f t="shared" si="77"/>
        <v>0.40979020979021008</v>
      </c>
      <c r="AF240" s="87" t="e">
        <f ca="1">AVERAGEIFS(Y:Y,D:D,"&gt;="&amp;TODAY()-28,D:D,"&lt;="&amp;TODAY(),B:B,)</f>
        <v>#DIV/0!</v>
      </c>
      <c r="AG240" s="318">
        <f ca="1">AVERAGEIFS(Y:Y,D:D,"&gt;="&amp;TODAY()-28,D:D,"&lt;="&amp;TODAY())</f>
        <v>0.76482579000135331</v>
      </c>
      <c r="AH240" s="318">
        <f ca="1">AVERAGEIFS(O:O,D:D,"&gt;="&amp;TODAY()-28,D:D,"&lt;="&amp;TODAY())</f>
        <v>1407.541540796813</v>
      </c>
      <c r="AI240" s="91">
        <f t="shared" si="78"/>
        <v>0.43166675001663174</v>
      </c>
    </row>
    <row r="241" spans="1:35" ht="13.8" x14ac:dyDescent="0.25">
      <c r="A241" s="324" t="s">
        <v>33</v>
      </c>
      <c r="B241" s="123" t="s">
        <v>45</v>
      </c>
      <c r="C241" s="124" t="s">
        <v>36</v>
      </c>
      <c r="D241" s="103">
        <v>44974</v>
      </c>
      <c r="E241" s="41">
        <v>7.3426573426573397E-2</v>
      </c>
      <c r="F241" s="41">
        <v>1744.523809</v>
      </c>
      <c r="G241" s="41">
        <f t="shared" si="87"/>
        <v>2023</v>
      </c>
      <c r="H241" s="41">
        <f>DAY(Table1[[#This Row],[Date]])</f>
        <v>17</v>
      </c>
      <c r="I241" s="41">
        <f>MONTH(Table1[[#This Row],[Date]])</f>
        <v>2</v>
      </c>
      <c r="J241" s="41" t="str">
        <f t="shared" si="88"/>
        <v>February</v>
      </c>
      <c r="K241" s="41">
        <f>DAY(Table1[[#This Row],[Date]])</f>
        <v>17</v>
      </c>
      <c r="L241" s="41" t="str">
        <f t="shared" si="89"/>
        <v>Friday</v>
      </c>
      <c r="M241" s="107">
        <f>WEEKNUM(D241, 1)-WEEKNUM(DATE(Table1[[#This Row],[Year]],Table1[[#This Row],[Month]],1),1)+1</f>
        <v>3</v>
      </c>
      <c r="N241" s="41">
        <f t="shared" si="90"/>
        <v>7</v>
      </c>
      <c r="O241" s="41">
        <f>Table1[[#This Row],[ADR]]*Table1[[#This Row],[Occupancy %]]</f>
        <v>128.09440555594401</v>
      </c>
      <c r="P241" s="86">
        <f t="shared" si="73"/>
        <v>1744.523809</v>
      </c>
      <c r="Q241" s="86">
        <f t="shared" si="74"/>
        <v>0.80769230769230749</v>
      </c>
      <c r="R241" s="113">
        <f>Table1[[#This Row],[Index MPI]]-Q240</f>
        <v>0</v>
      </c>
      <c r="S241" s="87">
        <f>Table1[[#This Row],[Index MPI]]-Q234</f>
        <v>9.8366910866910851E-2</v>
      </c>
      <c r="T241" s="41">
        <f>Table1[[#This Row],[ADR]]/(P247+P248)</f>
        <v>0.49533274048146758</v>
      </c>
      <c r="U241" s="112">
        <f t="shared" si="75"/>
        <v>-4.3448432193198043E-2</v>
      </c>
      <c r="V241" s="41"/>
      <c r="W241" s="41">
        <f t="shared" si="91"/>
        <v>5.789357852897066E-2</v>
      </c>
      <c r="X241" s="110">
        <f t="shared" si="80"/>
        <v>0</v>
      </c>
      <c r="Y241" s="92">
        <f t="shared" si="94"/>
        <v>7.3426573426573397E-2</v>
      </c>
      <c r="Z241" s="92">
        <f>(Table1[[#This Row],[avgdailyrent]]-F240)/F240</f>
        <v>0</v>
      </c>
      <c r="AA241" s="87">
        <f t="shared" si="92"/>
        <v>0</v>
      </c>
      <c r="AB241" s="92">
        <f t="shared" si="93"/>
        <v>0</v>
      </c>
      <c r="AC241" s="87">
        <f t="shared" si="76"/>
        <v>0</v>
      </c>
      <c r="AD241" s="92">
        <f t="shared" si="79"/>
        <v>1.551758557727328E-2</v>
      </c>
      <c r="AE241" s="252">
        <f t="shared" si="77"/>
        <v>0.40979020979021008</v>
      </c>
      <c r="AF241" s="87" t="e">
        <f ca="1">AVERAGEIFS(Y:Y,D:D,"&gt;="&amp;TODAY()-28,D:D,"&lt;="&amp;TODAY(),B:B,)</f>
        <v>#DIV/0!</v>
      </c>
      <c r="AG241" s="318">
        <f ca="1">AVERAGEIFS(Y:Y,D:D,"&gt;="&amp;TODAY()-28,D:D,"&lt;="&amp;TODAY())</f>
        <v>0.76482579000135331</v>
      </c>
      <c r="AH241" s="318">
        <f ca="1">AVERAGEIFS(O:O,D:D,"&gt;="&amp;TODAY()-28,D:D,"&lt;="&amp;TODAY())</f>
        <v>1407.541540796813</v>
      </c>
      <c r="AI241" s="91">
        <f t="shared" si="78"/>
        <v>0.43166675001663174</v>
      </c>
    </row>
    <row r="242" spans="1:35" ht="13.8" x14ac:dyDescent="0.25">
      <c r="A242" s="324" t="s">
        <v>33</v>
      </c>
      <c r="B242" s="123" t="s">
        <v>45</v>
      </c>
      <c r="C242" s="124" t="s">
        <v>36</v>
      </c>
      <c r="D242" s="103">
        <v>44975</v>
      </c>
      <c r="E242" s="41">
        <v>7.3426573426573397E-2</v>
      </c>
      <c r="F242" s="41">
        <v>1744.523809</v>
      </c>
      <c r="G242" s="41">
        <f t="shared" si="87"/>
        <v>2023</v>
      </c>
      <c r="H242" s="41">
        <f>DAY(Table1[[#This Row],[Date]])</f>
        <v>18</v>
      </c>
      <c r="I242" s="41">
        <f>MONTH(Table1[[#This Row],[Date]])</f>
        <v>2</v>
      </c>
      <c r="J242" s="41" t="str">
        <f t="shared" si="88"/>
        <v>February</v>
      </c>
      <c r="K242" s="41">
        <f>DAY(Table1[[#This Row],[Date]])</f>
        <v>18</v>
      </c>
      <c r="L242" s="41" t="str">
        <f t="shared" si="89"/>
        <v>Saturday</v>
      </c>
      <c r="M242" s="107">
        <f>WEEKNUM(D242, 1)-WEEKNUM(DATE(Table1[[#This Row],[Year]],Table1[[#This Row],[Month]],1),1)+1</f>
        <v>3</v>
      </c>
      <c r="N242" s="41">
        <f t="shared" si="90"/>
        <v>7</v>
      </c>
      <c r="O242" s="41">
        <f>Table1[[#This Row],[ADR]]*Table1[[#This Row],[Occupancy %]]</f>
        <v>128.09440555594401</v>
      </c>
      <c r="P242" s="86">
        <f t="shared" si="73"/>
        <v>1744.523809</v>
      </c>
      <c r="Q242" s="86">
        <f t="shared" si="74"/>
        <v>0.80769230769230749</v>
      </c>
      <c r="R242" s="113">
        <f>Table1[[#This Row],[Index MPI]]-Q241</f>
        <v>0</v>
      </c>
      <c r="S242" s="87">
        <f>Table1[[#This Row],[Index MPI]]-Q235</f>
        <v>9.8366910866910851E-2</v>
      </c>
      <c r="T242" s="41">
        <f>Table1[[#This Row],[ADR]]/(P248+P249)</f>
        <v>0.49533274048146758</v>
      </c>
      <c r="U242" s="112">
        <f t="shared" si="75"/>
        <v>-4.3448432193198043E-2</v>
      </c>
      <c r="V242" s="41"/>
      <c r="W242" s="41">
        <f t="shared" si="91"/>
        <v>5.789357852897066E-2</v>
      </c>
      <c r="X242" s="110">
        <f t="shared" si="80"/>
        <v>0</v>
      </c>
      <c r="Y242" s="92">
        <f t="shared" si="94"/>
        <v>7.3426573426573397E-2</v>
      </c>
      <c r="Z242" s="92">
        <f>(Table1[[#This Row],[avgdailyrent]]-F241)/F241</f>
        <v>0</v>
      </c>
      <c r="AA242" s="87">
        <f t="shared" si="92"/>
        <v>0</v>
      </c>
      <c r="AB242" s="92">
        <f t="shared" si="93"/>
        <v>0</v>
      </c>
      <c r="AC242" s="87">
        <f t="shared" si="76"/>
        <v>0</v>
      </c>
      <c r="AD242" s="92">
        <f t="shared" si="79"/>
        <v>1.551758557727328E-2</v>
      </c>
      <c r="AE242" s="252">
        <f t="shared" si="77"/>
        <v>0.40979020979021008</v>
      </c>
      <c r="AF242" s="87" t="e">
        <f ca="1">AVERAGEIFS(Y:Y,D:D,"&gt;="&amp;TODAY()-28,D:D,"&lt;="&amp;TODAY(),B:B,)</f>
        <v>#DIV/0!</v>
      </c>
      <c r="AG242" s="318">
        <f ca="1">AVERAGEIFS(Y:Y,D:D,"&gt;="&amp;TODAY()-28,D:D,"&lt;="&amp;TODAY())</f>
        <v>0.76482579000135331</v>
      </c>
      <c r="AH242" s="318">
        <f ca="1">AVERAGEIFS(O:O,D:D,"&gt;="&amp;TODAY()-28,D:D,"&lt;="&amp;TODAY())</f>
        <v>1407.541540796813</v>
      </c>
      <c r="AI242" s="91">
        <f t="shared" si="78"/>
        <v>0.43166675001663174</v>
      </c>
    </row>
    <row r="243" spans="1:35" ht="13.8" x14ac:dyDescent="0.25">
      <c r="A243" s="324" t="s">
        <v>33</v>
      </c>
      <c r="B243" s="123" t="s">
        <v>45</v>
      </c>
      <c r="C243" s="124" t="s">
        <v>36</v>
      </c>
      <c r="D243" s="103">
        <v>44976</v>
      </c>
      <c r="E243" s="41">
        <v>7.3426573426573397E-2</v>
      </c>
      <c r="F243" s="41">
        <v>1744.523809</v>
      </c>
      <c r="G243" s="41">
        <f t="shared" si="87"/>
        <v>2023</v>
      </c>
      <c r="H243" s="41">
        <f>DAY(Table1[[#This Row],[Date]])</f>
        <v>19</v>
      </c>
      <c r="I243" s="41">
        <f>MONTH(Table1[[#This Row],[Date]])</f>
        <v>2</v>
      </c>
      <c r="J243" s="41" t="str">
        <f t="shared" si="88"/>
        <v>February</v>
      </c>
      <c r="K243" s="41">
        <f>DAY(Table1[[#This Row],[Date]])</f>
        <v>19</v>
      </c>
      <c r="L243" s="41" t="str">
        <f t="shared" si="89"/>
        <v>Sunday</v>
      </c>
      <c r="M243" s="107">
        <f>WEEKNUM(D243, 1)-WEEKNUM(DATE(Table1[[#This Row],[Year]],Table1[[#This Row],[Month]],1),1)+1</f>
        <v>4</v>
      </c>
      <c r="N243" s="41">
        <f t="shared" si="90"/>
        <v>8</v>
      </c>
      <c r="O243" s="41">
        <f>Table1[[#This Row],[ADR]]*Table1[[#This Row],[Occupancy %]]</f>
        <v>128.09440555594401</v>
      </c>
      <c r="P243" s="86">
        <f t="shared" si="73"/>
        <v>1744.523809</v>
      </c>
      <c r="Q243" s="86">
        <f t="shared" si="74"/>
        <v>0.80769230769230749</v>
      </c>
      <c r="R243" s="113">
        <f>Table1[[#This Row],[Index MPI]]-Q242</f>
        <v>0</v>
      </c>
      <c r="S243" s="87">
        <f>Table1[[#This Row],[Index MPI]]-Q236</f>
        <v>9.8366910866910851E-2</v>
      </c>
      <c r="T243" s="41">
        <f>Table1[[#This Row],[ADR]]/(P249+P250)</f>
        <v>0.49533274048146758</v>
      </c>
      <c r="U243" s="112">
        <f t="shared" si="75"/>
        <v>-6.3783793016751337E-4</v>
      </c>
      <c r="V243" s="41"/>
      <c r="W243" s="41">
        <f t="shared" si="91"/>
        <v>5.789357852897066E-2</v>
      </c>
      <c r="X243" s="110">
        <f t="shared" si="80"/>
        <v>0</v>
      </c>
      <c r="Y243" s="92">
        <f t="shared" si="94"/>
        <v>7.3426573426573397E-2</v>
      </c>
      <c r="Z243" s="92">
        <f>(Table1[[#This Row],[avgdailyrent]]-F242)/F242</f>
        <v>0</v>
      </c>
      <c r="AA243" s="87">
        <f t="shared" si="92"/>
        <v>0</v>
      </c>
      <c r="AB243" s="92">
        <f t="shared" si="93"/>
        <v>0</v>
      </c>
      <c r="AC243" s="87">
        <f t="shared" si="76"/>
        <v>0</v>
      </c>
      <c r="AD243" s="92">
        <f t="shared" si="79"/>
        <v>1.551758557727328E-2</v>
      </c>
      <c r="AE243" s="252">
        <f t="shared" si="77"/>
        <v>0.40979020979021008</v>
      </c>
      <c r="AF243" s="87" t="e">
        <f ca="1">AVERAGEIFS(Y:Y,D:D,"&gt;="&amp;TODAY()-28,D:D,"&lt;="&amp;TODAY(),B:B,)</f>
        <v>#DIV/0!</v>
      </c>
      <c r="AG243" s="318">
        <f ca="1">AVERAGEIFS(Y:Y,D:D,"&gt;="&amp;TODAY()-28,D:D,"&lt;="&amp;TODAY())</f>
        <v>0.76482579000135331</v>
      </c>
      <c r="AH243" s="318">
        <f ca="1">AVERAGEIFS(O:O,D:D,"&gt;="&amp;TODAY()-28,D:D,"&lt;="&amp;TODAY())</f>
        <v>1407.541540796813</v>
      </c>
      <c r="AI243" s="91">
        <f t="shared" si="78"/>
        <v>0.43166675001663174</v>
      </c>
    </row>
    <row r="244" spans="1:35" ht="13.8" x14ac:dyDescent="0.25">
      <c r="A244" s="324" t="s">
        <v>33</v>
      </c>
      <c r="B244" s="123" t="s">
        <v>45</v>
      </c>
      <c r="C244" s="124" t="s">
        <v>36</v>
      </c>
      <c r="D244" s="103">
        <v>44977</v>
      </c>
      <c r="E244" s="41">
        <v>9.0909090909090898E-2</v>
      </c>
      <c r="F244" s="41">
        <v>1760.961538</v>
      </c>
      <c r="G244" s="41">
        <f t="shared" si="87"/>
        <v>2023</v>
      </c>
      <c r="H244" s="41">
        <f>DAY(Table1[[#This Row],[Date]])</f>
        <v>20</v>
      </c>
      <c r="I244" s="41">
        <f>MONTH(Table1[[#This Row],[Date]])</f>
        <v>2</v>
      </c>
      <c r="J244" s="41" t="str">
        <f t="shared" si="88"/>
        <v>February</v>
      </c>
      <c r="K244" s="41">
        <f>DAY(Table1[[#This Row],[Date]])</f>
        <v>20</v>
      </c>
      <c r="L244" s="41" t="str">
        <f t="shared" si="89"/>
        <v>Monday</v>
      </c>
      <c r="M244" s="107">
        <f>WEEKNUM(D244, 1)-WEEKNUM(DATE(Table1[[#This Row],[Year]],Table1[[#This Row],[Month]],1),1)+1</f>
        <v>4</v>
      </c>
      <c r="N244" s="41">
        <f t="shared" si="90"/>
        <v>8</v>
      </c>
      <c r="O244" s="41">
        <f>Table1[[#This Row],[ADR]]*Table1[[#This Row],[Occupancy %]]</f>
        <v>160.08741254545453</v>
      </c>
      <c r="P244" s="86">
        <f t="shared" si="73"/>
        <v>1760.961538</v>
      </c>
      <c r="Q244" s="86">
        <f t="shared" si="74"/>
        <v>0.98113207547169801</v>
      </c>
      <c r="R244" s="113">
        <f>Table1[[#This Row],[Index MPI]]-Q243</f>
        <v>0.17343976777939052</v>
      </c>
      <c r="S244" s="87">
        <f>Table1[[#This Row],[Index MPI]]-Q237</f>
        <v>8.7515054195102415E-2</v>
      </c>
      <c r="T244" s="41">
        <f>Table1[[#This Row],[ADR]]/(P250+P251)</f>
        <v>0.49050354780720207</v>
      </c>
      <c r="U244" s="112">
        <f t="shared" si="75"/>
        <v>1.5097930136641324E-2</v>
      </c>
      <c r="V244" s="41"/>
      <c r="W244" s="41">
        <f t="shared" si="91"/>
        <v>7.2353145709023722E-2</v>
      </c>
      <c r="X244" s="110">
        <f t="shared" si="80"/>
        <v>1.4459567180053062E-2</v>
      </c>
      <c r="Y244" s="92">
        <f t="shared" si="94"/>
        <v>9.0909090909090898E-2</v>
      </c>
      <c r="Z244" s="92">
        <f>(Table1[[#This Row],[avgdailyrent]]-F243)/F243</f>
        <v>9.422473293398308E-3</v>
      </c>
      <c r="AA244" s="87">
        <f t="shared" si="92"/>
        <v>0.23809523809523844</v>
      </c>
      <c r="AB244" s="92">
        <f t="shared" si="93"/>
        <v>31.993006989510519</v>
      </c>
      <c r="AC244" s="87">
        <f t="shared" si="76"/>
        <v>0.24976115741087443</v>
      </c>
      <c r="AD244" s="92">
        <f t="shared" si="79"/>
        <v>9.422473293398308E-3</v>
      </c>
      <c r="AE244" s="252">
        <f t="shared" si="77"/>
        <v>0.23809523809523844</v>
      </c>
      <c r="AF244" s="87" t="e">
        <f ca="1">AVERAGEIFS(Y:Y,D:D,"&gt;="&amp;TODAY()-28,D:D,"&lt;="&amp;TODAY(),B:B,)</f>
        <v>#DIV/0!</v>
      </c>
      <c r="AG244" s="318">
        <f ca="1">AVERAGEIFS(Y:Y,D:D,"&gt;="&amp;TODAY()-28,D:D,"&lt;="&amp;TODAY())</f>
        <v>0.76482579000135331</v>
      </c>
      <c r="AH244" s="318">
        <f ca="1">AVERAGEIFS(O:O,D:D,"&gt;="&amp;TODAY()-28,D:D,"&lt;="&amp;TODAY())</f>
        <v>1407.541540796813</v>
      </c>
      <c r="AI244" s="91">
        <f t="shared" si="78"/>
        <v>0.24976115741087443</v>
      </c>
    </row>
    <row r="245" spans="1:35" ht="13.8" x14ac:dyDescent="0.25">
      <c r="A245" s="324" t="s">
        <v>33</v>
      </c>
      <c r="B245" s="123" t="s">
        <v>45</v>
      </c>
      <c r="C245" s="124" t="s">
        <v>36</v>
      </c>
      <c r="D245" s="103">
        <v>44978</v>
      </c>
      <c r="E245" s="41">
        <v>9.0909090909090898E-2</v>
      </c>
      <c r="F245" s="41">
        <v>1760.961538</v>
      </c>
      <c r="G245" s="41">
        <f t="shared" si="87"/>
        <v>2023</v>
      </c>
      <c r="H245" s="41">
        <f>DAY(Table1[[#This Row],[Date]])</f>
        <v>21</v>
      </c>
      <c r="I245" s="41">
        <f>MONTH(Table1[[#This Row],[Date]])</f>
        <v>2</v>
      </c>
      <c r="J245" s="41" t="str">
        <f t="shared" si="88"/>
        <v>February</v>
      </c>
      <c r="K245" s="41">
        <f>DAY(Table1[[#This Row],[Date]])</f>
        <v>21</v>
      </c>
      <c r="L245" s="41" t="str">
        <f t="shared" si="89"/>
        <v>Tuesday</v>
      </c>
      <c r="M245" s="107">
        <f>WEEKNUM(D245, 1)-WEEKNUM(DATE(Table1[[#This Row],[Year]],Table1[[#This Row],[Month]],1),1)+1</f>
        <v>4</v>
      </c>
      <c r="N245" s="41">
        <f t="shared" si="90"/>
        <v>8</v>
      </c>
      <c r="O245" s="41">
        <f>Table1[[#This Row],[ADR]]*Table1[[#This Row],[Occupancy %]]</f>
        <v>160.08741254545453</v>
      </c>
      <c r="P245" s="86">
        <f t="shared" si="73"/>
        <v>1760.961538</v>
      </c>
      <c r="Q245" s="86">
        <f t="shared" si="74"/>
        <v>0.96296296296296291</v>
      </c>
      <c r="R245" s="113">
        <f>Table1[[#This Row],[Index MPI]]-Q244</f>
        <v>-1.8169112508735097E-2</v>
      </c>
      <c r="S245" s="87">
        <f>Table1[[#This Row],[Index MPI]]-Q238</f>
        <v>0.15527065527065542</v>
      </c>
      <c r="T245" s="41">
        <f>Table1[[#This Row],[ADR]]/(P251+P252)</f>
        <v>0.48136110241410585</v>
      </c>
      <c r="U245" s="112">
        <f t="shared" si="75"/>
        <v>4.6045543066769258E-2</v>
      </c>
      <c r="V245" s="41"/>
      <c r="W245" s="41">
        <f t="shared" si="91"/>
        <v>7.2353145709023722E-2</v>
      </c>
      <c r="X245" s="110">
        <f t="shared" si="80"/>
        <v>1.4459567180053062E-2</v>
      </c>
      <c r="Y245" s="92">
        <f t="shared" si="94"/>
        <v>9.0909090909090898E-2</v>
      </c>
      <c r="Z245" s="92">
        <f>(Table1[[#This Row],[avgdailyrent]]-F244)/F244</f>
        <v>0</v>
      </c>
      <c r="AA245" s="87">
        <f t="shared" si="92"/>
        <v>0.23809523809523844</v>
      </c>
      <c r="AB245" s="92">
        <f t="shared" si="93"/>
        <v>31.993006989510519</v>
      </c>
      <c r="AC245" s="87">
        <f t="shared" si="76"/>
        <v>0</v>
      </c>
      <c r="AD245" s="92">
        <f t="shared" si="79"/>
        <v>9.422473293398308E-3</v>
      </c>
      <c r="AE245" s="252">
        <f t="shared" si="77"/>
        <v>0.23809523809523844</v>
      </c>
      <c r="AF245" s="87" t="e">
        <f ca="1">AVERAGEIFS(Y:Y,D:D,"&gt;="&amp;TODAY()-28,D:D,"&lt;="&amp;TODAY(),B:B,)</f>
        <v>#DIV/0!</v>
      </c>
      <c r="AG245" s="318">
        <f ca="1">AVERAGEIFS(Y:Y,D:D,"&gt;="&amp;TODAY()-28,D:D,"&lt;="&amp;TODAY())</f>
        <v>0.76482579000135331</v>
      </c>
      <c r="AH245" s="318">
        <f ca="1">AVERAGEIFS(O:O,D:D,"&gt;="&amp;TODAY()-28,D:D,"&lt;="&amp;TODAY())</f>
        <v>1407.541540796813</v>
      </c>
      <c r="AI245" s="91">
        <f t="shared" si="78"/>
        <v>0.24976115741087443</v>
      </c>
    </row>
    <row r="246" spans="1:35" ht="13.8" x14ac:dyDescent="0.25">
      <c r="A246" s="324" t="s">
        <v>33</v>
      </c>
      <c r="B246" s="123" t="s">
        <v>45</v>
      </c>
      <c r="C246" s="124" t="s">
        <v>36</v>
      </c>
      <c r="D246" s="103">
        <v>44979</v>
      </c>
      <c r="E246" s="41">
        <v>9.0909090909090898E-2</v>
      </c>
      <c r="F246" s="41">
        <v>1760.961538</v>
      </c>
      <c r="G246" s="41">
        <f t="shared" si="87"/>
        <v>2023</v>
      </c>
      <c r="H246" s="41">
        <f>DAY(Table1[[#This Row],[Date]])</f>
        <v>22</v>
      </c>
      <c r="I246" s="41">
        <f>MONTH(Table1[[#This Row],[Date]])</f>
        <v>2</v>
      </c>
      <c r="J246" s="41" t="str">
        <f t="shared" si="88"/>
        <v>February</v>
      </c>
      <c r="K246" s="41">
        <f>DAY(Table1[[#This Row],[Date]])</f>
        <v>22</v>
      </c>
      <c r="L246" s="41" t="str">
        <f t="shared" si="89"/>
        <v>Wednesday</v>
      </c>
      <c r="M246" s="107">
        <f>WEEKNUM(D246, 1)-WEEKNUM(DATE(Table1[[#This Row],[Year]],Table1[[#This Row],[Month]],1),1)+1</f>
        <v>4</v>
      </c>
      <c r="N246" s="41">
        <f t="shared" si="90"/>
        <v>8</v>
      </c>
      <c r="O246" s="41">
        <f>Table1[[#This Row],[ADR]]*Table1[[#This Row],[Occupancy %]]</f>
        <v>160.08741254545453</v>
      </c>
      <c r="P246" s="86">
        <f t="shared" si="73"/>
        <v>1760.961538</v>
      </c>
      <c r="Q246" s="86">
        <f t="shared" si="74"/>
        <v>0.88135593220338926</v>
      </c>
      <c r="R246" s="113">
        <f>Table1[[#This Row],[Index MPI]]-Q245</f>
        <v>-8.1607030759573651E-2</v>
      </c>
      <c r="S246" s="87">
        <f>Table1[[#This Row],[Index MPI]]-Q239</f>
        <v>7.3663624511081771E-2</v>
      </c>
      <c r="T246" s="41">
        <f>Table1[[#This Row],[ADR]]/(P252+P253)</f>
        <v>0.4786614113761799</v>
      </c>
      <c r="U246" s="112">
        <f t="shared" si="75"/>
        <v>5.6786480002019843E-2</v>
      </c>
      <c r="V246" s="41"/>
      <c r="W246" s="41">
        <f t="shared" si="91"/>
        <v>7.2353145709023722E-2</v>
      </c>
      <c r="X246" s="110">
        <f t="shared" si="80"/>
        <v>1.4459567180053062E-2</v>
      </c>
      <c r="Y246" s="92">
        <f t="shared" si="94"/>
        <v>9.0909090909090898E-2</v>
      </c>
      <c r="Z246" s="92">
        <f>(Table1[[#This Row],[avgdailyrent]]-F245)/F245</f>
        <v>0</v>
      </c>
      <c r="AA246" s="87">
        <f t="shared" si="92"/>
        <v>0.23809523809523844</v>
      </c>
      <c r="AB246" s="92">
        <f t="shared" si="93"/>
        <v>31.993006989510519</v>
      </c>
      <c r="AC246" s="87">
        <f t="shared" si="76"/>
        <v>0</v>
      </c>
      <c r="AD246" s="92">
        <f t="shared" si="79"/>
        <v>9.422473293398308E-3</v>
      </c>
      <c r="AE246" s="252">
        <f t="shared" si="77"/>
        <v>0.23809523809523844</v>
      </c>
      <c r="AF246" s="87" t="e">
        <f ca="1">AVERAGEIFS(Y:Y,D:D,"&gt;="&amp;TODAY()-28,D:D,"&lt;="&amp;TODAY(),B:B,)</f>
        <v>#DIV/0!</v>
      </c>
      <c r="AG246" s="318">
        <f ca="1">AVERAGEIFS(Y:Y,D:D,"&gt;="&amp;TODAY()-28,D:D,"&lt;="&amp;TODAY())</f>
        <v>0.76482579000135331</v>
      </c>
      <c r="AH246" s="318">
        <f ca="1">AVERAGEIFS(O:O,D:D,"&gt;="&amp;TODAY()-28,D:D,"&lt;="&amp;TODAY())</f>
        <v>1407.541540796813</v>
      </c>
      <c r="AI246" s="91">
        <f t="shared" si="78"/>
        <v>0.24976115741087443</v>
      </c>
    </row>
    <row r="247" spans="1:35" ht="13.8" x14ac:dyDescent="0.25">
      <c r="A247" s="324" t="s">
        <v>33</v>
      </c>
      <c r="B247" s="123" t="s">
        <v>45</v>
      </c>
      <c r="C247" s="124" t="s">
        <v>36</v>
      </c>
      <c r="D247" s="103">
        <v>44980</v>
      </c>
      <c r="E247" s="41">
        <v>9.0909090909090898E-2</v>
      </c>
      <c r="F247" s="41">
        <v>1760.961538</v>
      </c>
      <c r="G247" s="41">
        <f t="shared" si="87"/>
        <v>2023</v>
      </c>
      <c r="H247" s="41">
        <f>DAY(Table1[[#This Row],[Date]])</f>
        <v>23</v>
      </c>
      <c r="I247" s="41">
        <f>MONTH(Table1[[#This Row],[Date]])</f>
        <v>2</v>
      </c>
      <c r="J247" s="41" t="str">
        <f t="shared" si="88"/>
        <v>February</v>
      </c>
      <c r="K247" s="41">
        <f>DAY(Table1[[#This Row],[Date]])</f>
        <v>23</v>
      </c>
      <c r="L247" s="41" t="str">
        <f t="shared" si="89"/>
        <v>Thursday</v>
      </c>
      <c r="M247" s="107">
        <f>WEEKNUM(D247, 1)-WEEKNUM(DATE(Table1[[#This Row],[Year]],Table1[[#This Row],[Month]],1),1)+1</f>
        <v>4</v>
      </c>
      <c r="N247" s="41">
        <f t="shared" si="90"/>
        <v>8</v>
      </c>
      <c r="O247" s="41">
        <f>Table1[[#This Row],[ADR]]*Table1[[#This Row],[Occupancy %]]</f>
        <v>160.08741254545453</v>
      </c>
      <c r="P247" s="86">
        <f t="shared" si="73"/>
        <v>1760.961538</v>
      </c>
      <c r="Q247" s="86">
        <f t="shared" si="74"/>
        <v>0.78787878787878696</v>
      </c>
      <c r="R247" s="113">
        <f>Table1[[#This Row],[Index MPI]]-Q246</f>
        <v>-9.3477144324602301E-2</v>
      </c>
      <c r="S247" s="87">
        <f>Table1[[#This Row],[Index MPI]]-Q240</f>
        <v>-1.981351981352053E-2</v>
      </c>
      <c r="T247" s="41">
        <f>Table1[[#This Row],[ADR]]/(P253+P254)</f>
        <v>0.47489906857656383</v>
      </c>
      <c r="U247" s="112">
        <f t="shared" si="75"/>
        <v>6.5158770593544121E-2</v>
      </c>
      <c r="V247" s="41"/>
      <c r="W247" s="41">
        <f t="shared" si="91"/>
        <v>7.2353145709023722E-2</v>
      </c>
      <c r="X247" s="110">
        <f t="shared" si="80"/>
        <v>0</v>
      </c>
      <c r="Y247" s="92">
        <f t="shared" si="94"/>
        <v>9.0909090909090898E-2</v>
      </c>
      <c r="Z247" s="92">
        <f>(Table1[[#This Row],[avgdailyrent]]-F246)/F246</f>
        <v>0</v>
      </c>
      <c r="AA247" s="87">
        <f t="shared" si="92"/>
        <v>0</v>
      </c>
      <c r="AB247" s="92">
        <f t="shared" si="93"/>
        <v>0</v>
      </c>
      <c r="AC247" s="87">
        <f t="shared" si="76"/>
        <v>0</v>
      </c>
      <c r="AD247" s="92">
        <f t="shared" si="79"/>
        <v>9.422473293398308E-3</v>
      </c>
      <c r="AE247" s="252">
        <f t="shared" si="77"/>
        <v>0.23809523809523844</v>
      </c>
      <c r="AF247" s="87" t="e">
        <f ca="1">AVERAGEIFS(Y:Y,D:D,"&gt;="&amp;TODAY()-28,D:D,"&lt;="&amp;TODAY(),B:B,)</f>
        <v>#DIV/0!</v>
      </c>
      <c r="AG247" s="318">
        <f ca="1">AVERAGEIFS(Y:Y,D:D,"&gt;="&amp;TODAY()-28,D:D,"&lt;="&amp;TODAY())</f>
        <v>0.76482579000135331</v>
      </c>
      <c r="AH247" s="318">
        <f ca="1">AVERAGEIFS(O:O,D:D,"&gt;="&amp;TODAY()-28,D:D,"&lt;="&amp;TODAY())</f>
        <v>1407.541540796813</v>
      </c>
      <c r="AI247" s="91">
        <f t="shared" si="78"/>
        <v>0.24976115741087443</v>
      </c>
    </row>
    <row r="248" spans="1:35" ht="13.8" x14ac:dyDescent="0.25">
      <c r="A248" s="324" t="s">
        <v>33</v>
      </c>
      <c r="B248" s="123" t="s">
        <v>45</v>
      </c>
      <c r="C248" s="124" t="s">
        <v>36</v>
      </c>
      <c r="D248" s="103">
        <v>44981</v>
      </c>
      <c r="E248" s="41">
        <v>9.0909090909090898E-2</v>
      </c>
      <c r="F248" s="41">
        <v>1760.961538</v>
      </c>
      <c r="G248" s="41">
        <f t="shared" si="87"/>
        <v>2023</v>
      </c>
      <c r="H248" s="41">
        <f>DAY(Table1[[#This Row],[Date]])</f>
        <v>24</v>
      </c>
      <c r="I248" s="41">
        <f>MONTH(Table1[[#This Row],[Date]])</f>
        <v>2</v>
      </c>
      <c r="J248" s="41" t="str">
        <f t="shared" si="88"/>
        <v>February</v>
      </c>
      <c r="K248" s="41">
        <f>DAY(Table1[[#This Row],[Date]])</f>
        <v>24</v>
      </c>
      <c r="L248" s="41" t="str">
        <f t="shared" si="89"/>
        <v>Friday</v>
      </c>
      <c r="M248" s="107">
        <f>WEEKNUM(D248, 1)-WEEKNUM(DATE(Table1[[#This Row],[Year]],Table1[[#This Row],[Month]],1),1)+1</f>
        <v>4</v>
      </c>
      <c r="N248" s="41">
        <f t="shared" si="90"/>
        <v>8</v>
      </c>
      <c r="O248" s="41">
        <f>Table1[[#This Row],[ADR]]*Table1[[#This Row],[Occupancy %]]</f>
        <v>160.08741254545453</v>
      </c>
      <c r="P248" s="86">
        <f t="shared" si="73"/>
        <v>1760.961538</v>
      </c>
      <c r="Q248" s="86">
        <f t="shared" si="74"/>
        <v>0.76470588235294024</v>
      </c>
      <c r="R248" s="113">
        <f>Table1[[#This Row],[Index MPI]]-Q247</f>
        <v>-2.3172905525846721E-2</v>
      </c>
      <c r="S248" s="87">
        <f>Table1[[#This Row],[Index MPI]]-Q241</f>
        <v>-4.2986425339367251E-2</v>
      </c>
      <c r="T248" s="41">
        <f>Table1[[#This Row],[ADR]]/(P254+P255)</f>
        <v>0.47381130949358757</v>
      </c>
      <c r="U248" s="112">
        <f t="shared" si="75"/>
        <v>6.7604124058752268E-2</v>
      </c>
      <c r="V248" s="41"/>
      <c r="W248" s="41">
        <f t="shared" si="91"/>
        <v>7.2353145709023722E-2</v>
      </c>
      <c r="X248" s="110">
        <f t="shared" si="80"/>
        <v>0</v>
      </c>
      <c r="Y248" s="92">
        <f t="shared" si="94"/>
        <v>9.0909090909090898E-2</v>
      </c>
      <c r="Z248" s="92">
        <f>(Table1[[#This Row],[avgdailyrent]]-F247)/F247</f>
        <v>0</v>
      </c>
      <c r="AA248" s="87">
        <f t="shared" si="92"/>
        <v>0</v>
      </c>
      <c r="AB248" s="92">
        <f t="shared" si="93"/>
        <v>0</v>
      </c>
      <c r="AC248" s="87">
        <f t="shared" si="76"/>
        <v>0</v>
      </c>
      <c r="AD248" s="92">
        <f t="shared" si="79"/>
        <v>9.422473293398308E-3</v>
      </c>
      <c r="AE248" s="252">
        <f t="shared" si="77"/>
        <v>0.23809523809523844</v>
      </c>
      <c r="AF248" s="87" t="e">
        <f ca="1">AVERAGEIFS(Y:Y,D:D,"&gt;="&amp;TODAY()-28,D:D,"&lt;="&amp;TODAY(),B:B,)</f>
        <v>#DIV/0!</v>
      </c>
      <c r="AG248" s="318">
        <f ca="1">AVERAGEIFS(Y:Y,D:D,"&gt;="&amp;TODAY()-28,D:D,"&lt;="&amp;TODAY())</f>
        <v>0.76482579000135331</v>
      </c>
      <c r="AH248" s="318">
        <f ca="1">AVERAGEIFS(O:O,D:D,"&gt;="&amp;TODAY()-28,D:D,"&lt;="&amp;TODAY())</f>
        <v>1407.541540796813</v>
      </c>
      <c r="AI248" s="91">
        <f t="shared" si="78"/>
        <v>0.24976115741087443</v>
      </c>
    </row>
    <row r="249" spans="1:35" ht="13.8" x14ac:dyDescent="0.25">
      <c r="A249" s="324" t="s">
        <v>33</v>
      </c>
      <c r="B249" s="123" t="s">
        <v>45</v>
      </c>
      <c r="C249" s="124" t="s">
        <v>36</v>
      </c>
      <c r="D249" s="103">
        <v>44982</v>
      </c>
      <c r="E249" s="41">
        <v>9.0909090909090898E-2</v>
      </c>
      <c r="F249" s="41">
        <v>1760.961538</v>
      </c>
      <c r="G249" s="41">
        <f t="shared" si="87"/>
        <v>2023</v>
      </c>
      <c r="H249" s="41">
        <f>DAY(Table1[[#This Row],[Date]])</f>
        <v>25</v>
      </c>
      <c r="I249" s="41">
        <f>MONTH(Table1[[#This Row],[Date]])</f>
        <v>2</v>
      </c>
      <c r="J249" s="41" t="str">
        <f t="shared" si="88"/>
        <v>February</v>
      </c>
      <c r="K249" s="41">
        <f>DAY(Table1[[#This Row],[Date]])</f>
        <v>25</v>
      </c>
      <c r="L249" s="41" t="str">
        <f t="shared" si="89"/>
        <v>Saturday</v>
      </c>
      <c r="M249" s="107">
        <f>WEEKNUM(D249, 1)-WEEKNUM(DATE(Table1[[#This Row],[Year]],Table1[[#This Row],[Month]],1),1)+1</f>
        <v>4</v>
      </c>
      <c r="N249" s="41">
        <f t="shared" si="90"/>
        <v>8</v>
      </c>
      <c r="O249" s="41">
        <f>Table1[[#This Row],[ADR]]*Table1[[#This Row],[Occupancy %]]</f>
        <v>160.08741254545453</v>
      </c>
      <c r="P249" s="86">
        <f t="shared" si="73"/>
        <v>1760.961538</v>
      </c>
      <c r="Q249" s="86">
        <f t="shared" si="74"/>
        <v>0.76470588235294024</v>
      </c>
      <c r="R249" s="113">
        <f>Table1[[#This Row],[Index MPI]]-Q248</f>
        <v>0</v>
      </c>
      <c r="S249" s="87">
        <f>Table1[[#This Row],[Index MPI]]-Q242</f>
        <v>-4.2986425339367251E-2</v>
      </c>
      <c r="T249" s="41">
        <f>Table1[[#This Row],[ADR]]/(P255+P256)</f>
        <v>0.47381130949358757</v>
      </c>
      <c r="U249" s="112">
        <f t="shared" si="75"/>
        <v>6.7604124058752268E-2</v>
      </c>
      <c r="V249" s="41"/>
      <c r="W249" s="41">
        <f t="shared" si="91"/>
        <v>7.2353145709023722E-2</v>
      </c>
      <c r="X249" s="110">
        <f t="shared" si="80"/>
        <v>0</v>
      </c>
      <c r="Y249" s="92">
        <f t="shared" si="94"/>
        <v>9.0909090909090898E-2</v>
      </c>
      <c r="Z249" s="92">
        <f>(Table1[[#This Row],[avgdailyrent]]-F248)/F248</f>
        <v>0</v>
      </c>
      <c r="AA249" s="87">
        <f t="shared" si="92"/>
        <v>0</v>
      </c>
      <c r="AB249" s="92">
        <f t="shared" si="93"/>
        <v>0</v>
      </c>
      <c r="AC249" s="87">
        <f t="shared" si="76"/>
        <v>0</v>
      </c>
      <c r="AD249" s="92">
        <f t="shared" si="79"/>
        <v>9.422473293398308E-3</v>
      </c>
      <c r="AE249" s="252">
        <f t="shared" si="77"/>
        <v>0.23809523809523844</v>
      </c>
      <c r="AF249" s="87" t="e">
        <f ca="1">AVERAGEIFS(Y:Y,D:D,"&gt;="&amp;TODAY()-28,D:D,"&lt;="&amp;TODAY(),B:B,)</f>
        <v>#DIV/0!</v>
      </c>
      <c r="AG249" s="318">
        <f ca="1">AVERAGEIFS(Y:Y,D:D,"&gt;="&amp;TODAY()-28,D:D,"&lt;="&amp;TODAY())</f>
        <v>0.76482579000135331</v>
      </c>
      <c r="AH249" s="318">
        <f ca="1">AVERAGEIFS(O:O,D:D,"&gt;="&amp;TODAY()-28,D:D,"&lt;="&amp;TODAY())</f>
        <v>1407.541540796813</v>
      </c>
      <c r="AI249" s="91">
        <f t="shared" si="78"/>
        <v>0.24976115741087443</v>
      </c>
    </row>
    <row r="250" spans="1:35" ht="13.8" x14ac:dyDescent="0.25">
      <c r="A250" s="324" t="s">
        <v>33</v>
      </c>
      <c r="B250" s="123" t="s">
        <v>45</v>
      </c>
      <c r="C250" s="124" t="s">
        <v>36</v>
      </c>
      <c r="D250" s="103">
        <v>44983</v>
      </c>
      <c r="E250" s="41">
        <v>9.0909090909090898E-2</v>
      </c>
      <c r="F250" s="41">
        <v>1760.961538</v>
      </c>
      <c r="G250" s="41">
        <f t="shared" si="87"/>
        <v>2023</v>
      </c>
      <c r="H250" s="41">
        <f>DAY(Table1[[#This Row],[Date]])</f>
        <v>26</v>
      </c>
      <c r="I250" s="41">
        <f>MONTH(Table1[[#This Row],[Date]])</f>
        <v>2</v>
      </c>
      <c r="J250" s="41" t="str">
        <f t="shared" si="88"/>
        <v>February</v>
      </c>
      <c r="K250" s="41">
        <f>DAY(Table1[[#This Row],[Date]])</f>
        <v>26</v>
      </c>
      <c r="L250" s="41" t="str">
        <f t="shared" si="89"/>
        <v>Sunday</v>
      </c>
      <c r="M250" s="107">
        <f>WEEKNUM(D250, 1)-WEEKNUM(DATE(Table1[[#This Row],[Year]],Table1[[#This Row],[Month]],1),1)+1</f>
        <v>5</v>
      </c>
      <c r="N250" s="41">
        <f t="shared" si="90"/>
        <v>9</v>
      </c>
      <c r="O250" s="41">
        <f>Table1[[#This Row],[ADR]]*Table1[[#This Row],[Occupancy %]]</f>
        <v>160.08741254545453</v>
      </c>
      <c r="P250" s="86">
        <f t="shared" si="73"/>
        <v>1760.961538</v>
      </c>
      <c r="Q250" s="86">
        <f t="shared" si="74"/>
        <v>0.76470588235294024</v>
      </c>
      <c r="R250" s="113">
        <f>Table1[[#This Row],[Index MPI]]-Q249</f>
        <v>0</v>
      </c>
      <c r="S250" s="87">
        <f>Table1[[#This Row],[Index MPI]]-Q243</f>
        <v>-4.2986425339367251E-2</v>
      </c>
      <c r="T250" s="41">
        <f>Table1[[#This Row],[ADR]]/(P256+P257)</f>
        <v>0.47381130949358757</v>
      </c>
      <c r="U250" s="112">
        <f t="shared" si="75"/>
        <v>5.0619742675218196E-2</v>
      </c>
      <c r="V250" s="41"/>
      <c r="W250" s="41">
        <f t="shared" si="91"/>
        <v>7.2353145709023722E-2</v>
      </c>
      <c r="X250" s="110">
        <f t="shared" si="80"/>
        <v>0</v>
      </c>
      <c r="Y250" s="92">
        <f t="shared" si="94"/>
        <v>9.0909090909090898E-2</v>
      </c>
      <c r="Z250" s="92">
        <f>(Table1[[#This Row],[avgdailyrent]]-F249)/F249</f>
        <v>0</v>
      </c>
      <c r="AA250" s="87">
        <f t="shared" si="92"/>
        <v>0</v>
      </c>
      <c r="AB250" s="92">
        <f t="shared" si="93"/>
        <v>0</v>
      </c>
      <c r="AC250" s="87">
        <f t="shared" si="76"/>
        <v>0</v>
      </c>
      <c r="AD250" s="92">
        <f t="shared" si="79"/>
        <v>9.422473293398308E-3</v>
      </c>
      <c r="AE250" s="252">
        <f t="shared" si="77"/>
        <v>0.23809523809523844</v>
      </c>
      <c r="AF250" s="87" t="e">
        <f ca="1">AVERAGEIFS(Y:Y,D:D,"&gt;="&amp;TODAY()-28,D:D,"&lt;="&amp;TODAY(),B:B,)</f>
        <v>#DIV/0!</v>
      </c>
      <c r="AG250" s="318">
        <f ca="1">AVERAGEIFS(Y:Y,D:D,"&gt;="&amp;TODAY()-28,D:D,"&lt;="&amp;TODAY())</f>
        <v>0.76482579000135331</v>
      </c>
      <c r="AH250" s="318">
        <f ca="1">AVERAGEIFS(O:O,D:D,"&gt;="&amp;TODAY()-28,D:D,"&lt;="&amp;TODAY())</f>
        <v>1407.541540796813</v>
      </c>
      <c r="AI250" s="91">
        <f t="shared" si="78"/>
        <v>0.24976115741087443</v>
      </c>
    </row>
    <row r="251" spans="1:35" ht="13.8" x14ac:dyDescent="0.25">
      <c r="A251" s="324" t="s">
        <v>33</v>
      </c>
      <c r="B251" s="123" t="s">
        <v>45</v>
      </c>
      <c r="C251" s="124" t="s">
        <v>36</v>
      </c>
      <c r="D251" s="103">
        <v>44984</v>
      </c>
      <c r="E251" s="41">
        <v>9.4405594405594401E-2</v>
      </c>
      <c r="F251" s="41">
        <v>1829.148148</v>
      </c>
      <c r="G251" s="41">
        <f t="shared" si="87"/>
        <v>2023</v>
      </c>
      <c r="H251" s="41">
        <f>DAY(Table1[[#This Row],[Date]])</f>
        <v>27</v>
      </c>
      <c r="I251" s="41">
        <f>MONTH(Table1[[#This Row],[Date]])</f>
        <v>2</v>
      </c>
      <c r="J251" s="41" t="str">
        <f t="shared" si="88"/>
        <v>February</v>
      </c>
      <c r="K251" s="41">
        <f>DAY(Table1[[#This Row],[Date]])</f>
        <v>27</v>
      </c>
      <c r="L251" s="41" t="str">
        <f t="shared" si="89"/>
        <v>Monday</v>
      </c>
      <c r="M251" s="107">
        <f>WEEKNUM(D251, 1)-WEEKNUM(DATE(Table1[[#This Row],[Year]],Table1[[#This Row],[Month]],1),1)+1</f>
        <v>5</v>
      </c>
      <c r="N251" s="41">
        <f t="shared" si="90"/>
        <v>9</v>
      </c>
      <c r="O251" s="41">
        <f>Table1[[#This Row],[ADR]]*Table1[[#This Row],[Occupancy %]]</f>
        <v>172.68181816783215</v>
      </c>
      <c r="P251" s="86">
        <f t="shared" si="73"/>
        <v>1829.148148</v>
      </c>
      <c r="Q251" s="86">
        <f t="shared" si="74"/>
        <v>0.72000000000000053</v>
      </c>
      <c r="R251" s="113">
        <f>Table1[[#This Row],[Index MPI]]-Q250</f>
        <v>-4.4705882352939708E-2</v>
      </c>
      <c r="S251" s="87">
        <f>Table1[[#This Row],[Index MPI]]-Q244</f>
        <v>-0.26113207547169748</v>
      </c>
      <c r="T251" s="41">
        <f>Table1[[#This Row],[ADR]]/(P257+P258)</f>
        <v>0.49501679847153468</v>
      </c>
      <c r="U251" s="112">
        <f t="shared" si="75"/>
        <v>1.1991255891582067E-3</v>
      </c>
      <c r="V251" s="41"/>
      <c r="W251" s="41">
        <f t="shared" si="91"/>
        <v>7.8045316321473976E-2</v>
      </c>
      <c r="X251" s="110">
        <f t="shared" si="80"/>
        <v>5.6921706124502536E-3</v>
      </c>
      <c r="Y251" s="92">
        <f t="shared" si="94"/>
        <v>9.4405594405594401E-2</v>
      </c>
      <c r="Z251" s="92">
        <f>(Table1[[#This Row],[avgdailyrent]]-F250)/F250</f>
        <v>3.8721237533354901E-2</v>
      </c>
      <c r="AA251" s="87">
        <f t="shared" si="92"/>
        <v>3.846153846153854E-2</v>
      </c>
      <c r="AB251" s="92">
        <f t="shared" si="93"/>
        <v>12.594405622377622</v>
      </c>
      <c r="AC251" s="87">
        <f t="shared" si="76"/>
        <v>7.8672054361560884E-2</v>
      </c>
      <c r="AD251" s="92">
        <f t="shared" si="79"/>
        <v>3.8721237533354901E-2</v>
      </c>
      <c r="AE251" s="252">
        <f t="shared" si="77"/>
        <v>3.846153846153854E-2</v>
      </c>
      <c r="AF251" s="87" t="e">
        <f ca="1">AVERAGEIFS(Y:Y,D:D,"&gt;="&amp;TODAY()-28,D:D,"&lt;="&amp;TODAY(),B:B,)</f>
        <v>#DIV/0!</v>
      </c>
      <c r="AG251" s="318">
        <f ca="1">AVERAGEIFS(Y:Y,D:D,"&gt;="&amp;TODAY()-28,D:D,"&lt;="&amp;TODAY())</f>
        <v>0.76482579000135331</v>
      </c>
      <c r="AH251" s="318">
        <f ca="1">AVERAGEIFS(O:O,D:D,"&gt;="&amp;TODAY()-28,D:D,"&lt;="&amp;TODAY())</f>
        <v>1407.541540796813</v>
      </c>
      <c r="AI251" s="91">
        <f t="shared" si="78"/>
        <v>7.8672054361560884E-2</v>
      </c>
    </row>
    <row r="252" spans="1:35" ht="13.8" x14ac:dyDescent="0.25">
      <c r="A252" s="324" t="s">
        <v>33</v>
      </c>
      <c r="B252" s="123" t="s">
        <v>45</v>
      </c>
      <c r="C252" s="124" t="s">
        <v>36</v>
      </c>
      <c r="D252" s="103">
        <v>44985</v>
      </c>
      <c r="E252" s="41">
        <v>9.4405594405594401E-2</v>
      </c>
      <c r="F252" s="41">
        <v>1829.148148</v>
      </c>
      <c r="G252" s="41">
        <f t="shared" si="87"/>
        <v>2023</v>
      </c>
      <c r="H252" s="41">
        <f>DAY(Table1[[#This Row],[Date]])</f>
        <v>28</v>
      </c>
      <c r="I252" s="41">
        <f>MONTH(Table1[[#This Row],[Date]])</f>
        <v>2</v>
      </c>
      <c r="J252" s="41" t="str">
        <f t="shared" si="88"/>
        <v>February</v>
      </c>
      <c r="K252" s="41">
        <f>DAY(Table1[[#This Row],[Date]])</f>
        <v>28</v>
      </c>
      <c r="L252" s="41" t="str">
        <f t="shared" si="89"/>
        <v>Tuesday</v>
      </c>
      <c r="M252" s="107">
        <f>WEEKNUM(D252, 1)-WEEKNUM(DATE(Table1[[#This Row],[Year]],Table1[[#This Row],[Month]],1),1)+1</f>
        <v>5</v>
      </c>
      <c r="N252" s="41">
        <f t="shared" si="90"/>
        <v>9</v>
      </c>
      <c r="O252" s="41">
        <f>Table1[[#This Row],[ADR]]*Table1[[#This Row],[Occupancy %]]</f>
        <v>172.68181816783215</v>
      </c>
      <c r="P252" s="86">
        <f t="shared" si="73"/>
        <v>1829.148148</v>
      </c>
      <c r="Q252" s="86">
        <f t="shared" si="74"/>
        <v>0.65853658536585524</v>
      </c>
      <c r="R252" s="113">
        <f>Table1[[#This Row],[Index MPI]]-Q251</f>
        <v>-6.1463414634145286E-2</v>
      </c>
      <c r="S252" s="87">
        <f>Table1[[#This Row],[Index MPI]]-Q245</f>
        <v>-0.30442637759710767</v>
      </c>
      <c r="T252" s="41">
        <f>Table1[[#This Row],[ADR]]/(P258+P259)</f>
        <v>0.49790913610376991</v>
      </c>
      <c r="U252" s="112">
        <f t="shared" si="75"/>
        <v>-4.6168068738665548E-3</v>
      </c>
      <c r="V252" s="41"/>
      <c r="W252" s="41">
        <f t="shared" si="91"/>
        <v>7.8045316321473976E-2</v>
      </c>
      <c r="X252" s="110">
        <f t="shared" si="80"/>
        <v>5.6921706124502536E-3</v>
      </c>
      <c r="Y252" s="92">
        <f t="shared" si="94"/>
        <v>9.4405594405594401E-2</v>
      </c>
      <c r="Z252" s="92">
        <f>(Table1[[#This Row],[avgdailyrent]]-F251)/F251</f>
        <v>0</v>
      </c>
      <c r="AA252" s="87">
        <f t="shared" si="92"/>
        <v>3.846153846153854E-2</v>
      </c>
      <c r="AB252" s="92">
        <f t="shared" si="93"/>
        <v>12.594405622377622</v>
      </c>
      <c r="AC252" s="87">
        <f t="shared" si="76"/>
        <v>0</v>
      </c>
      <c r="AD252" s="92">
        <f t="shared" si="79"/>
        <v>3.8721237533354901E-2</v>
      </c>
      <c r="AE252" s="252">
        <f t="shared" si="77"/>
        <v>3.846153846153854E-2</v>
      </c>
      <c r="AF252" s="87" t="e">
        <f ca="1">AVERAGEIFS(Y:Y,D:D,"&gt;="&amp;TODAY()-28,D:D,"&lt;="&amp;TODAY(),B:B,)</f>
        <v>#DIV/0!</v>
      </c>
      <c r="AG252" s="318">
        <f ca="1">AVERAGEIFS(Y:Y,D:D,"&gt;="&amp;TODAY()-28,D:D,"&lt;="&amp;TODAY())</f>
        <v>0.76482579000135331</v>
      </c>
      <c r="AH252" s="318">
        <f ca="1">AVERAGEIFS(O:O,D:D,"&gt;="&amp;TODAY()-28,D:D,"&lt;="&amp;TODAY())</f>
        <v>1407.541540796813</v>
      </c>
      <c r="AI252" s="91">
        <f t="shared" si="78"/>
        <v>7.8672054361560884E-2</v>
      </c>
    </row>
    <row r="253" spans="1:35" ht="13.8" x14ac:dyDescent="0.25">
      <c r="A253" s="324" t="s">
        <v>33</v>
      </c>
      <c r="B253" s="123" t="s">
        <v>45</v>
      </c>
      <c r="C253" s="124" t="s">
        <v>36</v>
      </c>
      <c r="D253" s="103">
        <v>44986</v>
      </c>
      <c r="E253" s="41">
        <v>0.111888111888112</v>
      </c>
      <c r="F253" s="41">
        <v>1849.78125</v>
      </c>
      <c r="G253" s="41">
        <f t="shared" si="87"/>
        <v>2023</v>
      </c>
      <c r="H253" s="41">
        <f>DAY(Table1[[#This Row],[Date]])</f>
        <v>1</v>
      </c>
      <c r="I253" s="41">
        <f>MONTH(Table1[[#This Row],[Date]])</f>
        <v>3</v>
      </c>
      <c r="J253" s="41" t="str">
        <f t="shared" si="88"/>
        <v>March</v>
      </c>
      <c r="K253" s="41">
        <f>DAY(Table1[[#This Row],[Date]])</f>
        <v>1</v>
      </c>
      <c r="L253" s="41" t="str">
        <f t="shared" si="89"/>
        <v>Wednesday</v>
      </c>
      <c r="M253" s="107">
        <f>WEEKNUM(D253, 1)-WEEKNUM(DATE(Table1[[#This Row],[Year]],Table1[[#This Row],[Month]],1),1)+1</f>
        <v>1</v>
      </c>
      <c r="N253" s="41">
        <f t="shared" si="90"/>
        <v>9</v>
      </c>
      <c r="O253" s="41">
        <f>Table1[[#This Row],[ADR]]*Table1[[#This Row],[Occupancy %]]</f>
        <v>206.96853146853167</v>
      </c>
      <c r="P253" s="86">
        <f t="shared" si="73"/>
        <v>1849.78125</v>
      </c>
      <c r="Q253" s="86">
        <f t="shared" si="74"/>
        <v>0.78048780487805147</v>
      </c>
      <c r="R253" s="113">
        <f>Table1[[#This Row],[Index MPI]]-Q252</f>
        <v>0.12195121951219623</v>
      </c>
      <c r="S253" s="87">
        <f>Table1[[#This Row],[Index MPI]]-Q246</f>
        <v>-0.10086812732533779</v>
      </c>
      <c r="T253" s="41">
        <f>Table1[[#This Row],[ADR]]/(P259+P260)</f>
        <v>0.50352563578598208</v>
      </c>
      <c r="U253" s="112">
        <f t="shared" si="75"/>
        <v>-1.5719656442082928E-2</v>
      </c>
      <c r="V253" s="41"/>
      <c r="W253" s="41">
        <f t="shared" si="91"/>
        <v>9.3541547560920479E-2</v>
      </c>
      <c r="X253" s="110">
        <f t="shared" si="80"/>
        <v>2.1188401851896757E-2</v>
      </c>
      <c r="Y253" s="92">
        <f t="shared" si="94"/>
        <v>0.111888111888112</v>
      </c>
      <c r="Z253" s="92">
        <f>(Table1[[#This Row],[avgdailyrent]]-F252)/F252</f>
        <v>1.1280169964669262E-2</v>
      </c>
      <c r="AA253" s="87">
        <f t="shared" si="92"/>
        <v>0.23076923076923214</v>
      </c>
      <c r="AB253" s="92">
        <f t="shared" si="93"/>
        <v>46.881118923077139</v>
      </c>
      <c r="AC253" s="87">
        <f t="shared" si="76"/>
        <v>0.19855427551368338</v>
      </c>
      <c r="AD253" s="92">
        <f t="shared" si="79"/>
        <v>5.0438189638642737E-2</v>
      </c>
      <c r="AE253" s="252">
        <f t="shared" si="77"/>
        <v>0.23076923076923214</v>
      </c>
      <c r="AF253" s="87" t="e">
        <f ca="1">AVERAGEIFS(Y:Y,D:D,"&gt;="&amp;TODAY()-28,D:D,"&lt;="&amp;TODAY(),B:B,)</f>
        <v>#DIV/0!</v>
      </c>
      <c r="AG253" s="318">
        <f ca="1">AVERAGEIFS(Y:Y,D:D,"&gt;="&amp;TODAY()-28,D:D,"&lt;="&amp;TODAY())</f>
        <v>0.76482579000135331</v>
      </c>
      <c r="AH253" s="318">
        <f ca="1">AVERAGEIFS(O:O,D:D,"&gt;="&amp;TODAY()-28,D:D,"&lt;="&amp;TODAY())</f>
        <v>1407.541540796813</v>
      </c>
      <c r="AI253" s="91">
        <f t="shared" si="78"/>
        <v>0.29284700263217706</v>
      </c>
    </row>
    <row r="254" spans="1:35" ht="13.8" x14ac:dyDescent="0.25">
      <c r="A254" s="324" t="s">
        <v>33</v>
      </c>
      <c r="B254" s="123" t="s">
        <v>45</v>
      </c>
      <c r="C254" s="124" t="s">
        <v>36</v>
      </c>
      <c r="D254" s="103">
        <v>44987</v>
      </c>
      <c r="E254" s="41">
        <v>0.11888111888111901</v>
      </c>
      <c r="F254" s="41">
        <v>1858.2941169999999</v>
      </c>
      <c r="G254" s="41">
        <f t="shared" si="87"/>
        <v>2023</v>
      </c>
      <c r="H254" s="41">
        <f>DAY(Table1[[#This Row],[Date]])</f>
        <v>2</v>
      </c>
      <c r="I254" s="41">
        <f>MONTH(Table1[[#This Row],[Date]])</f>
        <v>3</v>
      </c>
      <c r="J254" s="41" t="str">
        <f t="shared" si="88"/>
        <v>March</v>
      </c>
      <c r="K254" s="41">
        <f>DAY(Table1[[#This Row],[Date]])</f>
        <v>2</v>
      </c>
      <c r="L254" s="41" t="str">
        <f t="shared" si="89"/>
        <v>Thursday</v>
      </c>
      <c r="M254" s="107">
        <f>WEEKNUM(D254, 1)-WEEKNUM(DATE(Table1[[#This Row],[Year]],Table1[[#This Row],[Month]],1),1)+1</f>
        <v>1</v>
      </c>
      <c r="N254" s="41">
        <f t="shared" si="90"/>
        <v>9</v>
      </c>
      <c r="O254" s="41">
        <f>Table1[[#This Row],[ADR]]*Table1[[#This Row],[Occupancy %]]</f>
        <v>220.91608383916105</v>
      </c>
      <c r="P254" s="86">
        <f t="shared" si="73"/>
        <v>1858.2941169999999</v>
      </c>
      <c r="Q254" s="86">
        <f t="shared" si="74"/>
        <v>0.82926829268292979</v>
      </c>
      <c r="R254" s="113">
        <f>Table1[[#This Row],[Index MPI]]-Q253</f>
        <v>4.8780487804878314E-2</v>
      </c>
      <c r="S254" s="87">
        <f>Table1[[#This Row],[Index MPI]]-Q247</f>
        <v>4.1389504804142829E-2</v>
      </c>
      <c r="T254" s="41">
        <f>Table1[[#This Row],[ADR]]/(P260+P261)</f>
        <v>0.50584290804103194</v>
      </c>
      <c r="U254" s="112">
        <f t="shared" si="75"/>
        <v>-2.022865616326254E-2</v>
      </c>
      <c r="V254" s="41"/>
      <c r="W254" s="41">
        <f t="shared" si="91"/>
        <v>9.9845286705119926E-2</v>
      </c>
      <c r="X254" s="110">
        <f t="shared" si="80"/>
        <v>2.179997038364595E-2</v>
      </c>
      <c r="Y254" s="92">
        <f t="shared" si="94"/>
        <v>0.11888111888111901</v>
      </c>
      <c r="Z254" s="92">
        <f>(Table1[[#This Row],[avgdailyrent]]-F253)/F253</f>
        <v>4.6020938962376846E-3</v>
      </c>
      <c r="AA254" s="87">
        <f t="shared" si="92"/>
        <v>0.25925925925926063</v>
      </c>
      <c r="AB254" s="92">
        <f t="shared" si="93"/>
        <v>48.234265671328899</v>
      </c>
      <c r="AC254" s="87">
        <f t="shared" si="76"/>
        <v>6.7389724764752579E-2</v>
      </c>
      <c r="AD254" s="92">
        <f t="shared" si="79"/>
        <v>5.52724048195537E-2</v>
      </c>
      <c r="AE254" s="252">
        <f t="shared" si="77"/>
        <v>0.30769230769230921</v>
      </c>
      <c r="AF254" s="87" t="e">
        <f ca="1">AVERAGEIFS(Y:Y,D:D,"&gt;="&amp;TODAY()-28,D:D,"&lt;="&amp;TODAY(),B:B,)</f>
        <v>#DIV/0!</v>
      </c>
      <c r="AG254" s="318">
        <f ca="1">AVERAGEIFS(Y:Y,D:D,"&gt;="&amp;TODAY()-28,D:D,"&lt;="&amp;TODAY())</f>
        <v>0.76482579000135331</v>
      </c>
      <c r="AH254" s="318">
        <f ca="1">AVERAGEIFS(O:O,D:D,"&gt;="&amp;TODAY()-28,D:D,"&lt;="&amp;TODAY())</f>
        <v>1407.541540796813</v>
      </c>
      <c r="AI254" s="91">
        <f t="shared" si="78"/>
        <v>0.37997160630249482</v>
      </c>
    </row>
    <row r="255" spans="1:35" ht="13.8" x14ac:dyDescent="0.25">
      <c r="A255" s="324" t="s">
        <v>33</v>
      </c>
      <c r="B255" s="123" t="s">
        <v>45</v>
      </c>
      <c r="C255" s="124" t="s">
        <v>36</v>
      </c>
      <c r="D255" s="103">
        <v>44988</v>
      </c>
      <c r="E255" s="41">
        <v>0.11888111888111901</v>
      </c>
      <c r="F255" s="41">
        <v>1858.2941169999999</v>
      </c>
      <c r="G255" s="41">
        <f t="shared" si="87"/>
        <v>2023</v>
      </c>
      <c r="H255" s="41">
        <f>DAY(Table1[[#This Row],[Date]])</f>
        <v>3</v>
      </c>
      <c r="I255" s="41">
        <f>MONTH(Table1[[#This Row],[Date]])</f>
        <v>3</v>
      </c>
      <c r="J255" s="41" t="str">
        <f t="shared" si="88"/>
        <v>March</v>
      </c>
      <c r="K255" s="41">
        <f>DAY(Table1[[#This Row],[Date]])</f>
        <v>3</v>
      </c>
      <c r="L255" s="41" t="str">
        <f t="shared" si="89"/>
        <v>Friday</v>
      </c>
      <c r="M255" s="107">
        <f>WEEKNUM(D255, 1)-WEEKNUM(DATE(Table1[[#This Row],[Year]],Table1[[#This Row],[Month]],1),1)+1</f>
        <v>1</v>
      </c>
      <c r="N255" s="41">
        <f t="shared" si="90"/>
        <v>9</v>
      </c>
      <c r="O255" s="41">
        <f>Table1[[#This Row],[ADR]]*Table1[[#This Row],[Occupancy %]]</f>
        <v>220.91608383916105</v>
      </c>
      <c r="P255" s="86">
        <f t="shared" si="73"/>
        <v>1858.2941169999999</v>
      </c>
      <c r="Q255" s="86">
        <f t="shared" si="74"/>
        <v>0.82926829268292979</v>
      </c>
      <c r="R255" s="113">
        <f>Table1[[#This Row],[Index MPI]]-Q254</f>
        <v>0</v>
      </c>
      <c r="S255" s="87">
        <f>Table1[[#This Row],[Index MPI]]-Q248</f>
        <v>6.456241032998955E-2</v>
      </c>
      <c r="T255" s="41">
        <f>Table1[[#This Row],[ADR]]/(P261+P262)</f>
        <v>0.50584290804103194</v>
      </c>
      <c r="U255" s="112">
        <f t="shared" si="75"/>
        <v>-2.022865616326254E-2</v>
      </c>
      <c r="V255" s="41"/>
      <c r="W255" s="41">
        <f t="shared" si="91"/>
        <v>9.9845286705119926E-2</v>
      </c>
      <c r="X255" s="110">
        <f t="shared" si="80"/>
        <v>2.179997038364595E-2</v>
      </c>
      <c r="Y255" s="92">
        <f t="shared" si="94"/>
        <v>0.11888111888111901</v>
      </c>
      <c r="Z255" s="92">
        <f>(Table1[[#This Row],[avgdailyrent]]-F254)/F254</f>
        <v>0</v>
      </c>
      <c r="AA255" s="87">
        <f t="shared" si="92"/>
        <v>0.25925925925926063</v>
      </c>
      <c r="AB255" s="92">
        <f t="shared" si="93"/>
        <v>48.234265671328899</v>
      </c>
      <c r="AC255" s="87">
        <f t="shared" si="76"/>
        <v>0</v>
      </c>
      <c r="AD255" s="92">
        <f t="shared" si="79"/>
        <v>5.52724048195537E-2</v>
      </c>
      <c r="AE255" s="252">
        <f t="shared" si="77"/>
        <v>0.30769230769230921</v>
      </c>
      <c r="AF255" s="87" t="e">
        <f ca="1">AVERAGEIFS(Y:Y,D:D,"&gt;="&amp;TODAY()-28,D:D,"&lt;="&amp;TODAY(),B:B,)</f>
        <v>#DIV/0!</v>
      </c>
      <c r="AG255" s="318">
        <f ca="1">AVERAGEIFS(Y:Y,D:D,"&gt;="&amp;TODAY()-28,D:D,"&lt;="&amp;TODAY())</f>
        <v>0.76482579000135331</v>
      </c>
      <c r="AH255" s="318">
        <f ca="1">AVERAGEIFS(O:O,D:D,"&gt;="&amp;TODAY()-28,D:D,"&lt;="&amp;TODAY())</f>
        <v>1407.541540796813</v>
      </c>
      <c r="AI255" s="91">
        <f t="shared" si="78"/>
        <v>0.37997160630249482</v>
      </c>
    </row>
    <row r="256" spans="1:35" ht="13.8" x14ac:dyDescent="0.25">
      <c r="A256" s="324" t="s">
        <v>33</v>
      </c>
      <c r="B256" s="123" t="s">
        <v>45</v>
      </c>
      <c r="C256" s="124" t="s">
        <v>36</v>
      </c>
      <c r="D256" s="103">
        <v>44989</v>
      </c>
      <c r="E256" s="41">
        <v>0.11888111888111901</v>
      </c>
      <c r="F256" s="41">
        <v>1858.2941169999999</v>
      </c>
      <c r="G256" s="41">
        <f t="shared" si="87"/>
        <v>2023</v>
      </c>
      <c r="H256" s="41">
        <f>DAY(Table1[[#This Row],[Date]])</f>
        <v>4</v>
      </c>
      <c r="I256" s="41">
        <f>MONTH(Table1[[#This Row],[Date]])</f>
        <v>3</v>
      </c>
      <c r="J256" s="41" t="str">
        <f t="shared" si="88"/>
        <v>March</v>
      </c>
      <c r="K256" s="41">
        <f>DAY(Table1[[#This Row],[Date]])</f>
        <v>4</v>
      </c>
      <c r="L256" s="41" t="str">
        <f t="shared" si="89"/>
        <v>Saturday</v>
      </c>
      <c r="M256" s="107">
        <f>WEEKNUM(D256, 1)-WEEKNUM(DATE(Table1[[#This Row],[Year]],Table1[[#This Row],[Month]],1),1)+1</f>
        <v>1</v>
      </c>
      <c r="N256" s="41">
        <f t="shared" si="90"/>
        <v>9</v>
      </c>
      <c r="O256" s="41">
        <f>Table1[[#This Row],[ADR]]*Table1[[#This Row],[Occupancy %]]</f>
        <v>220.91608383916105</v>
      </c>
      <c r="P256" s="86">
        <f t="shared" si="73"/>
        <v>1858.2941169999999</v>
      </c>
      <c r="Q256" s="86">
        <f t="shared" si="74"/>
        <v>0.82926829268292979</v>
      </c>
      <c r="R256" s="113">
        <f>Table1[[#This Row],[Index MPI]]-Q255</f>
        <v>0</v>
      </c>
      <c r="S256" s="87">
        <f>Table1[[#This Row],[Index MPI]]-Q249</f>
        <v>6.456241032998955E-2</v>
      </c>
      <c r="T256" s="41">
        <f>Table1[[#This Row],[ADR]]/(P262+P263)</f>
        <v>0.50584290804103194</v>
      </c>
      <c r="U256" s="112">
        <f t="shared" si="75"/>
        <v>-2.022865616326254E-2</v>
      </c>
      <c r="V256" s="41"/>
      <c r="W256" s="41">
        <f t="shared" si="91"/>
        <v>9.9845286705119926E-2</v>
      </c>
      <c r="X256" s="110">
        <f t="shared" si="80"/>
        <v>6.3037391441994467E-3</v>
      </c>
      <c r="Y256" s="92">
        <f t="shared" si="94"/>
        <v>0.11888111888111901</v>
      </c>
      <c r="Z256" s="92">
        <f>(Table1[[#This Row],[avgdailyrent]]-F255)/F255</f>
        <v>0</v>
      </c>
      <c r="AA256" s="87">
        <f t="shared" si="92"/>
        <v>6.2500000000000056E-2</v>
      </c>
      <c r="AB256" s="92">
        <f t="shared" si="93"/>
        <v>13.947552370629381</v>
      </c>
      <c r="AC256" s="87">
        <f t="shared" si="76"/>
        <v>0</v>
      </c>
      <c r="AD256" s="92">
        <f t="shared" si="79"/>
        <v>5.52724048195537E-2</v>
      </c>
      <c r="AE256" s="252">
        <f t="shared" si="77"/>
        <v>0.30769230769230921</v>
      </c>
      <c r="AF256" s="87" t="e">
        <f ca="1">AVERAGEIFS(Y:Y,D:D,"&gt;="&amp;TODAY()-28,D:D,"&lt;="&amp;TODAY(),B:B,)</f>
        <v>#DIV/0!</v>
      </c>
      <c r="AG256" s="318">
        <f ca="1">AVERAGEIFS(Y:Y,D:D,"&gt;="&amp;TODAY()-28,D:D,"&lt;="&amp;TODAY())</f>
        <v>0.76482579000135331</v>
      </c>
      <c r="AH256" s="318">
        <f ca="1">AVERAGEIFS(O:O,D:D,"&gt;="&amp;TODAY()-28,D:D,"&lt;="&amp;TODAY())</f>
        <v>1407.541540796813</v>
      </c>
      <c r="AI256" s="91">
        <f t="shared" si="78"/>
        <v>0.37997160630249482</v>
      </c>
    </row>
    <row r="257" spans="1:35" ht="13.8" x14ac:dyDescent="0.25">
      <c r="A257" s="324" t="s">
        <v>33</v>
      </c>
      <c r="B257" s="123" t="s">
        <v>45</v>
      </c>
      <c r="C257" s="124" t="s">
        <v>36</v>
      </c>
      <c r="D257" s="103">
        <v>44990</v>
      </c>
      <c r="E257" s="41">
        <v>0.11888111888111901</v>
      </c>
      <c r="F257" s="41">
        <v>1858.2941169999999</v>
      </c>
      <c r="G257" s="41">
        <f t="shared" si="87"/>
        <v>2023</v>
      </c>
      <c r="H257" s="41">
        <f>DAY(Table1[[#This Row],[Date]])</f>
        <v>5</v>
      </c>
      <c r="I257" s="41">
        <f>MONTH(Table1[[#This Row],[Date]])</f>
        <v>3</v>
      </c>
      <c r="J257" s="41" t="str">
        <f t="shared" si="88"/>
        <v>March</v>
      </c>
      <c r="K257" s="41">
        <f>DAY(Table1[[#This Row],[Date]])</f>
        <v>5</v>
      </c>
      <c r="L257" s="41" t="str">
        <f t="shared" si="89"/>
        <v>Sunday</v>
      </c>
      <c r="M257" s="107">
        <f>WEEKNUM(D257, 1)-WEEKNUM(DATE(Table1[[#This Row],[Year]],Table1[[#This Row],[Month]],1),1)+1</f>
        <v>2</v>
      </c>
      <c r="N257" s="41">
        <f t="shared" si="90"/>
        <v>10</v>
      </c>
      <c r="O257" s="41">
        <f>Table1[[#This Row],[ADR]]*Table1[[#This Row],[Occupancy %]]</f>
        <v>220.91608383916105</v>
      </c>
      <c r="P257" s="86">
        <f t="shared" si="73"/>
        <v>1858.2941169999999</v>
      </c>
      <c r="Q257" s="86">
        <f t="shared" si="74"/>
        <v>0.82926829268292979</v>
      </c>
      <c r="R257" s="113">
        <f>Table1[[#This Row],[Index MPI]]-Q256</f>
        <v>0</v>
      </c>
      <c r="S257" s="87">
        <f>Table1[[#This Row],[Index MPI]]-Q250</f>
        <v>6.456241032998955E-2</v>
      </c>
      <c r="T257" s="41">
        <f>Table1[[#This Row],[ADR]]/(P263+P264)</f>
        <v>0.50584290804103194</v>
      </c>
      <c r="U257" s="112">
        <f t="shared" si="75"/>
        <v>-1.2411411246241864E-2</v>
      </c>
      <c r="V257" s="41"/>
      <c r="W257" s="41">
        <f t="shared" si="91"/>
        <v>9.9845286705119926E-2</v>
      </c>
      <c r="X257" s="110">
        <f t="shared" si="80"/>
        <v>0</v>
      </c>
      <c r="Y257" s="92">
        <f t="shared" si="94"/>
        <v>0.11888111888111901</v>
      </c>
      <c r="Z257" s="92">
        <f>(Table1[[#This Row],[avgdailyrent]]-F256)/F256</f>
        <v>0</v>
      </c>
      <c r="AA257" s="87">
        <f t="shared" si="92"/>
        <v>0</v>
      </c>
      <c r="AB257" s="92">
        <f t="shared" si="93"/>
        <v>0</v>
      </c>
      <c r="AC257" s="87">
        <f t="shared" si="76"/>
        <v>0</v>
      </c>
      <c r="AD257" s="92">
        <f t="shared" si="79"/>
        <v>5.52724048195537E-2</v>
      </c>
      <c r="AE257" s="252">
        <f t="shared" si="77"/>
        <v>0.30769230769230921</v>
      </c>
      <c r="AF257" s="87" t="e">
        <f ca="1">AVERAGEIFS(Y:Y,D:D,"&gt;="&amp;TODAY()-28,D:D,"&lt;="&amp;TODAY(),B:B,)</f>
        <v>#DIV/0!</v>
      </c>
      <c r="AG257" s="318">
        <f ca="1">AVERAGEIFS(Y:Y,D:D,"&gt;="&amp;TODAY()-28,D:D,"&lt;="&amp;TODAY())</f>
        <v>0.76482579000135331</v>
      </c>
      <c r="AH257" s="318">
        <f ca="1">AVERAGEIFS(O:O,D:D,"&gt;="&amp;TODAY()-28,D:D,"&lt;="&amp;TODAY())</f>
        <v>1407.541540796813</v>
      </c>
      <c r="AI257" s="91">
        <f t="shared" si="78"/>
        <v>0.37997160630249482</v>
      </c>
    </row>
    <row r="258" spans="1:35" ht="13.8" x14ac:dyDescent="0.25">
      <c r="A258" s="324" t="s">
        <v>33</v>
      </c>
      <c r="B258" s="123" t="s">
        <v>45</v>
      </c>
      <c r="C258" s="124" t="s">
        <v>36</v>
      </c>
      <c r="D258" s="103">
        <v>44991</v>
      </c>
      <c r="E258" s="41">
        <v>0.143356643356643</v>
      </c>
      <c r="F258" s="41">
        <v>1836.829268</v>
      </c>
      <c r="G258" s="41">
        <f t="shared" si="87"/>
        <v>2023</v>
      </c>
      <c r="H258" s="41">
        <f>DAY(Table1[[#This Row],[Date]])</f>
        <v>6</v>
      </c>
      <c r="I258" s="41">
        <f>MONTH(Table1[[#This Row],[Date]])</f>
        <v>3</v>
      </c>
      <c r="J258" s="41" t="str">
        <f t="shared" si="88"/>
        <v>March</v>
      </c>
      <c r="K258" s="41">
        <f>DAY(Table1[[#This Row],[Date]])</f>
        <v>6</v>
      </c>
      <c r="L258" s="41" t="str">
        <f t="shared" si="89"/>
        <v>Monday</v>
      </c>
      <c r="M258" s="107">
        <f>WEEKNUM(D258, 1)-WEEKNUM(DATE(Table1[[#This Row],[Year]],Table1[[#This Row],[Month]],1),1)+1</f>
        <v>2</v>
      </c>
      <c r="N258" s="41">
        <f t="shared" si="90"/>
        <v>10</v>
      </c>
      <c r="O258" s="41">
        <f>Table1[[#This Row],[ADR]]*Table1[[#This Row],[Occupancy %]]</f>
        <v>263.32167827971961</v>
      </c>
      <c r="P258" s="86">
        <f t="shared" si="73"/>
        <v>1836.829268</v>
      </c>
      <c r="Q258" s="86">
        <f t="shared" si="74"/>
        <v>0.89130434782608381</v>
      </c>
      <c r="R258" s="113">
        <f>Table1[[#This Row],[Index MPI]]-Q257</f>
        <v>6.2036055143154023E-2</v>
      </c>
      <c r="S258" s="87">
        <f>Table1[[#This Row],[Index MPI]]-Q251</f>
        <v>0.17130434782608328</v>
      </c>
      <c r="T258" s="41">
        <f>Table1[[#This Row],[ADR]]/(P264+P265)</f>
        <v>0.49779551605676114</v>
      </c>
      <c r="U258" s="112">
        <f t="shared" si="75"/>
        <v>2.6810379135314413E-3</v>
      </c>
      <c r="V258" s="41"/>
      <c r="W258" s="41">
        <f t="shared" si="91"/>
        <v>0.11901092942899326</v>
      </c>
      <c r="X258" s="110">
        <f t="shared" si="80"/>
        <v>1.9165642723873333E-2</v>
      </c>
      <c r="Y258" s="92">
        <f t="shared" si="94"/>
        <v>0.143356643356643</v>
      </c>
      <c r="Z258" s="92">
        <f>(Table1[[#This Row],[avgdailyrent]]-F257)/F257</f>
        <v>-1.1550835146942436E-2</v>
      </c>
      <c r="AA258" s="87">
        <f t="shared" si="92"/>
        <v>0.20588235294117221</v>
      </c>
      <c r="AB258" s="92">
        <f t="shared" si="93"/>
        <v>42.405594440558559</v>
      </c>
      <c r="AC258" s="87">
        <f t="shared" si="76"/>
        <v>0.19195340467574168</v>
      </c>
      <c r="AD258" s="92">
        <f t="shared" si="79"/>
        <v>4.1992880720998684E-3</v>
      </c>
      <c r="AE258" s="252">
        <f t="shared" si="77"/>
        <v>0.51851851851851483</v>
      </c>
      <c r="AF258" s="87" t="e">
        <f ca="1">AVERAGEIFS(Y:Y,D:D,"&gt;="&amp;TODAY()-28,D:D,"&lt;="&amp;TODAY(),B:B,)</f>
        <v>#DIV/0!</v>
      </c>
      <c r="AG258" s="318">
        <f ca="1">AVERAGEIFS(Y:Y,D:D,"&gt;="&amp;TODAY()-28,D:D,"&lt;="&amp;TODAY())</f>
        <v>0.76482579000135331</v>
      </c>
      <c r="AH258" s="318">
        <f ca="1">AVERAGEIFS(O:O,D:D,"&gt;="&amp;TODAY()-28,D:D,"&lt;="&amp;TODAY())</f>
        <v>1407.541540796813</v>
      </c>
      <c r="AI258" s="91">
        <f t="shared" si="78"/>
        <v>0.52489521522059235</v>
      </c>
    </row>
    <row r="259" spans="1:35" ht="13.8" x14ac:dyDescent="0.25">
      <c r="A259" s="324" t="s">
        <v>33</v>
      </c>
      <c r="B259" s="123" t="s">
        <v>45</v>
      </c>
      <c r="C259" s="124" t="s">
        <v>36</v>
      </c>
      <c r="D259" s="103">
        <v>44992</v>
      </c>
      <c r="E259" s="41">
        <v>0.143356643356643</v>
      </c>
      <c r="F259" s="41">
        <v>1836.829268</v>
      </c>
      <c r="G259" s="41">
        <f t="shared" si="87"/>
        <v>2023</v>
      </c>
      <c r="H259" s="41">
        <f>DAY(Table1[[#This Row],[Date]])</f>
        <v>7</v>
      </c>
      <c r="I259" s="41">
        <f>MONTH(Table1[[#This Row],[Date]])</f>
        <v>3</v>
      </c>
      <c r="J259" s="41" t="str">
        <f t="shared" si="88"/>
        <v>March</v>
      </c>
      <c r="K259" s="41">
        <f>DAY(Table1[[#This Row],[Date]])</f>
        <v>7</v>
      </c>
      <c r="L259" s="41" t="str">
        <f t="shared" si="89"/>
        <v>Tuesday</v>
      </c>
      <c r="M259" s="107">
        <f>WEEKNUM(D259, 1)-WEEKNUM(DATE(Table1[[#This Row],[Year]],Table1[[#This Row],[Month]],1),1)+1</f>
        <v>2</v>
      </c>
      <c r="N259" s="41">
        <f t="shared" si="90"/>
        <v>10</v>
      </c>
      <c r="O259" s="41">
        <f>Table1[[#This Row],[ADR]]*Table1[[#This Row],[Occupancy %]]</f>
        <v>263.32167827971961</v>
      </c>
      <c r="P259" s="86">
        <f t="shared" si="73"/>
        <v>1836.829268</v>
      </c>
      <c r="Q259" s="86">
        <f t="shared" si="74"/>
        <v>0.8039215686274459</v>
      </c>
      <c r="R259" s="113">
        <f>Table1[[#This Row],[Index MPI]]-Q258</f>
        <v>-8.7382779198637905E-2</v>
      </c>
      <c r="S259" s="87">
        <f>Table1[[#This Row],[Index MPI]]-Q252</f>
        <v>0.14538498326159066</v>
      </c>
      <c r="T259" s="41">
        <f>Table1[[#This Row],[ADR]]/(P265+P266)</f>
        <v>0.49561038578164507</v>
      </c>
      <c r="U259" s="112">
        <f t="shared" si="75"/>
        <v>7.1018264100722881E-3</v>
      </c>
      <c r="V259" s="41"/>
      <c r="W259" s="41">
        <f t="shared" si="91"/>
        <v>0.11901092942899326</v>
      </c>
      <c r="X259" s="110">
        <f t="shared" si="80"/>
        <v>1.9165642723873333E-2</v>
      </c>
      <c r="Y259" s="92">
        <f t="shared" si="94"/>
        <v>0.143356643356643</v>
      </c>
      <c r="Z259" s="92">
        <f>(Table1[[#This Row],[avgdailyrent]]-F258)/F258</f>
        <v>0</v>
      </c>
      <c r="AA259" s="87">
        <f t="shared" si="92"/>
        <v>0.20588235294117221</v>
      </c>
      <c r="AB259" s="92">
        <f t="shared" si="93"/>
        <v>42.405594440558559</v>
      </c>
      <c r="AC259" s="87">
        <f t="shared" si="76"/>
        <v>0</v>
      </c>
      <c r="AD259" s="92">
        <f t="shared" si="79"/>
        <v>4.1992880720998684E-3</v>
      </c>
      <c r="AE259" s="252">
        <f t="shared" si="77"/>
        <v>0.51851851851851483</v>
      </c>
      <c r="AF259" s="87" t="e">
        <f ca="1">AVERAGEIFS(Y:Y,D:D,"&gt;="&amp;TODAY()-28,D:D,"&lt;="&amp;TODAY(),B:B,)</f>
        <v>#DIV/0!</v>
      </c>
      <c r="AG259" s="318">
        <f ca="1">AVERAGEIFS(Y:Y,D:D,"&gt;="&amp;TODAY()-28,D:D,"&lt;="&amp;TODAY())</f>
        <v>0.76482579000135331</v>
      </c>
      <c r="AH259" s="318">
        <f ca="1">AVERAGEIFS(O:O,D:D,"&gt;="&amp;TODAY()-28,D:D,"&lt;="&amp;TODAY())</f>
        <v>1407.541540796813</v>
      </c>
      <c r="AI259" s="91">
        <f t="shared" si="78"/>
        <v>0.52489521522059235</v>
      </c>
    </row>
    <row r="260" spans="1:35" ht="13.8" x14ac:dyDescent="0.25">
      <c r="A260" s="324" t="s">
        <v>33</v>
      </c>
      <c r="B260" s="123" t="s">
        <v>45</v>
      </c>
      <c r="C260" s="124" t="s">
        <v>36</v>
      </c>
      <c r="D260" s="103">
        <v>44993</v>
      </c>
      <c r="E260" s="41">
        <v>0.143356643356643</v>
      </c>
      <c r="F260" s="41">
        <v>1836.829268</v>
      </c>
      <c r="G260" s="41">
        <f t="shared" si="87"/>
        <v>2023</v>
      </c>
      <c r="H260" s="41">
        <f>DAY(Table1[[#This Row],[Date]])</f>
        <v>8</v>
      </c>
      <c r="I260" s="41">
        <f>MONTH(Table1[[#This Row],[Date]])</f>
        <v>3</v>
      </c>
      <c r="J260" s="41" t="str">
        <f t="shared" si="88"/>
        <v>March</v>
      </c>
      <c r="K260" s="41">
        <f>DAY(Table1[[#This Row],[Date]])</f>
        <v>8</v>
      </c>
      <c r="L260" s="41" t="str">
        <f t="shared" si="89"/>
        <v>Wednesday</v>
      </c>
      <c r="M260" s="107">
        <f>WEEKNUM(D260, 1)-WEEKNUM(DATE(Table1[[#This Row],[Year]],Table1[[#This Row],[Month]],1),1)+1</f>
        <v>2</v>
      </c>
      <c r="N260" s="41">
        <f t="shared" si="90"/>
        <v>10</v>
      </c>
      <c r="O260" s="41">
        <f>Table1[[#This Row],[ADR]]*Table1[[#This Row],[Occupancy %]]</f>
        <v>263.32167827971961</v>
      </c>
      <c r="P260" s="86">
        <f t="shared" si="73"/>
        <v>1836.829268</v>
      </c>
      <c r="Q260" s="86">
        <f t="shared" si="74"/>
        <v>0.8039215686274459</v>
      </c>
      <c r="R260" s="113">
        <f>Table1[[#This Row],[Index MPI]]-Q259</f>
        <v>0</v>
      </c>
      <c r="S260" s="87">
        <f>Table1[[#This Row],[Index MPI]]-Q253</f>
        <v>2.3433763749394432E-2</v>
      </c>
      <c r="T260" s="41">
        <f>Table1[[#This Row],[ADR]]/(P266+P267)</f>
        <v>0.49561038578164507</v>
      </c>
      <c r="U260" s="112">
        <f t="shared" si="75"/>
        <v>7.1018264100722881E-3</v>
      </c>
      <c r="V260" s="41"/>
      <c r="W260" s="41">
        <f t="shared" si="91"/>
        <v>0.11901092942899326</v>
      </c>
      <c r="X260" s="110">
        <f t="shared" si="80"/>
        <v>1.9165642723873333E-2</v>
      </c>
      <c r="Y260" s="92">
        <f t="shared" si="94"/>
        <v>0.143356643356643</v>
      </c>
      <c r="Z260" s="92">
        <f>(Table1[[#This Row],[avgdailyrent]]-F259)/F259</f>
        <v>0</v>
      </c>
      <c r="AA260" s="87">
        <f t="shared" si="92"/>
        <v>0.20588235294117221</v>
      </c>
      <c r="AB260" s="92">
        <f t="shared" si="93"/>
        <v>42.405594440558559</v>
      </c>
      <c r="AC260" s="87">
        <f t="shared" si="76"/>
        <v>0</v>
      </c>
      <c r="AD260" s="92">
        <f t="shared" si="79"/>
        <v>-7.0018992786309428E-3</v>
      </c>
      <c r="AE260" s="252">
        <f t="shared" si="77"/>
        <v>0.2812499999999955</v>
      </c>
      <c r="AF260" s="87" t="e">
        <f ca="1">AVERAGEIFS(Y:Y,D:D,"&gt;="&amp;TODAY()-28,D:D,"&lt;="&amp;TODAY(),B:B,)</f>
        <v>#DIV/0!</v>
      </c>
      <c r="AG260" s="318">
        <f ca="1">AVERAGEIFS(Y:Y,D:D,"&gt;="&amp;TODAY()-28,D:D,"&lt;="&amp;TODAY())</f>
        <v>0.76482579000135331</v>
      </c>
      <c r="AH260" s="318">
        <f ca="1">AVERAGEIFS(O:O,D:D,"&gt;="&amp;TODAY()-28,D:D,"&lt;="&amp;TODAY())</f>
        <v>1407.541540796813</v>
      </c>
      <c r="AI260" s="91">
        <f t="shared" si="78"/>
        <v>0.27227881654924968</v>
      </c>
    </row>
    <row r="261" spans="1:35" ht="13.8" x14ac:dyDescent="0.25">
      <c r="A261" s="324" t="s">
        <v>33</v>
      </c>
      <c r="B261" s="123" t="s">
        <v>45</v>
      </c>
      <c r="C261" s="124" t="s">
        <v>36</v>
      </c>
      <c r="D261" s="103">
        <v>44994</v>
      </c>
      <c r="E261" s="41">
        <v>0.143356643356643</v>
      </c>
      <c r="F261" s="41">
        <v>1836.829268</v>
      </c>
      <c r="G261" s="41">
        <f t="shared" si="87"/>
        <v>2023</v>
      </c>
      <c r="H261" s="41">
        <f>DAY(Table1[[#This Row],[Date]])</f>
        <v>9</v>
      </c>
      <c r="I261" s="41">
        <f>MONTH(Table1[[#This Row],[Date]])</f>
        <v>3</v>
      </c>
      <c r="J261" s="41" t="str">
        <f t="shared" si="88"/>
        <v>March</v>
      </c>
      <c r="K261" s="41">
        <f>DAY(Table1[[#This Row],[Date]])</f>
        <v>9</v>
      </c>
      <c r="L261" s="41" t="str">
        <f t="shared" si="89"/>
        <v>Thursday</v>
      </c>
      <c r="M261" s="107">
        <f>WEEKNUM(D261, 1)-WEEKNUM(DATE(Table1[[#This Row],[Year]],Table1[[#This Row],[Month]],1),1)+1</f>
        <v>2</v>
      </c>
      <c r="N261" s="41">
        <f t="shared" si="90"/>
        <v>10</v>
      </c>
      <c r="O261" s="41">
        <f>Table1[[#This Row],[ADR]]*Table1[[#This Row],[Occupancy %]]</f>
        <v>263.32167827971961</v>
      </c>
      <c r="P261" s="86">
        <f t="shared" si="73"/>
        <v>1836.829268</v>
      </c>
      <c r="Q261" s="86">
        <f t="shared" si="74"/>
        <v>0.8039215686274459</v>
      </c>
      <c r="R261" s="113">
        <f>Table1[[#This Row],[Index MPI]]-Q260</f>
        <v>0</v>
      </c>
      <c r="S261" s="87">
        <f>Table1[[#This Row],[Index MPI]]-Q254</f>
        <v>-2.5346724055483882E-2</v>
      </c>
      <c r="T261" s="41">
        <f>Table1[[#This Row],[ADR]]/(P267+P268)</f>
        <v>0.49561038578164507</v>
      </c>
      <c r="U261" s="112">
        <f t="shared" si="75"/>
        <v>7.1018264100722881E-3</v>
      </c>
      <c r="V261" s="41"/>
      <c r="W261" s="41">
        <f t="shared" si="91"/>
        <v>0.11901092942899326</v>
      </c>
      <c r="X261" s="110">
        <f t="shared" si="80"/>
        <v>0</v>
      </c>
      <c r="Y261" s="92">
        <f t="shared" si="94"/>
        <v>0.143356643356643</v>
      </c>
      <c r="Z261" s="92">
        <f>(Table1[[#This Row],[avgdailyrent]]-F260)/F260</f>
        <v>0</v>
      </c>
      <c r="AA261" s="87">
        <f t="shared" si="92"/>
        <v>0</v>
      </c>
      <c r="AB261" s="92">
        <f t="shared" si="93"/>
        <v>0</v>
      </c>
      <c r="AC261" s="87">
        <f t="shared" si="76"/>
        <v>0</v>
      </c>
      <c r="AD261" s="92">
        <f t="shared" si="79"/>
        <v>-1.1550835146942436E-2</v>
      </c>
      <c r="AE261" s="252">
        <f t="shared" si="77"/>
        <v>0.20588235294117221</v>
      </c>
      <c r="AF261" s="87" t="e">
        <f ca="1">AVERAGEIFS(Y:Y,D:D,"&gt;="&amp;TODAY()-28,D:D,"&lt;="&amp;TODAY(),B:B,)</f>
        <v>#DIV/0!</v>
      </c>
      <c r="AG261" s="318">
        <f ca="1">AVERAGEIFS(Y:Y,D:D,"&gt;="&amp;TODAY()-28,D:D,"&lt;="&amp;TODAY())</f>
        <v>0.76482579000135331</v>
      </c>
      <c r="AH261" s="318">
        <f ca="1">AVERAGEIFS(O:O,D:D,"&gt;="&amp;TODAY()-28,D:D,"&lt;="&amp;TODAY())</f>
        <v>1407.541540796813</v>
      </c>
      <c r="AI261" s="91">
        <f t="shared" si="78"/>
        <v>0.19195340467574168</v>
      </c>
    </row>
    <row r="262" spans="1:35" ht="13.8" x14ac:dyDescent="0.25">
      <c r="A262" s="324" t="s">
        <v>33</v>
      </c>
      <c r="B262" s="123" t="s">
        <v>45</v>
      </c>
      <c r="C262" s="124" t="s">
        <v>36</v>
      </c>
      <c r="D262" s="103">
        <v>44995</v>
      </c>
      <c r="E262" s="41">
        <v>0.143356643356643</v>
      </c>
      <c r="F262" s="41">
        <v>1836.829268</v>
      </c>
      <c r="G262" s="41">
        <f t="shared" si="87"/>
        <v>2023</v>
      </c>
      <c r="H262" s="41">
        <f>DAY(Table1[[#This Row],[Date]])</f>
        <v>10</v>
      </c>
      <c r="I262" s="41">
        <f>MONTH(Table1[[#This Row],[Date]])</f>
        <v>3</v>
      </c>
      <c r="J262" s="41" t="str">
        <f t="shared" si="88"/>
        <v>March</v>
      </c>
      <c r="K262" s="41">
        <f>DAY(Table1[[#This Row],[Date]])</f>
        <v>10</v>
      </c>
      <c r="L262" s="41" t="str">
        <f t="shared" si="89"/>
        <v>Friday</v>
      </c>
      <c r="M262" s="107">
        <f>WEEKNUM(D262, 1)-WEEKNUM(DATE(Table1[[#This Row],[Year]],Table1[[#This Row],[Month]],1),1)+1</f>
        <v>2</v>
      </c>
      <c r="N262" s="41">
        <f t="shared" si="90"/>
        <v>10</v>
      </c>
      <c r="O262" s="41">
        <f>Table1[[#This Row],[ADR]]*Table1[[#This Row],[Occupancy %]]</f>
        <v>263.32167827971961</v>
      </c>
      <c r="P262" s="86">
        <f t="shared" si="73"/>
        <v>1836.829268</v>
      </c>
      <c r="Q262" s="86">
        <f t="shared" si="74"/>
        <v>0.8039215686274459</v>
      </c>
      <c r="R262" s="113">
        <f>Table1[[#This Row],[Index MPI]]-Q261</f>
        <v>0</v>
      </c>
      <c r="S262" s="87">
        <f>Table1[[#This Row],[Index MPI]]-Q255</f>
        <v>-2.5346724055483882E-2</v>
      </c>
      <c r="T262" s="41">
        <f>Table1[[#This Row],[ADR]]/(P268+P269)</f>
        <v>0.49561038578164507</v>
      </c>
      <c r="U262" s="112">
        <f t="shared" si="75"/>
        <v>7.1018264100722881E-3</v>
      </c>
      <c r="V262" s="41"/>
      <c r="W262" s="41">
        <f t="shared" si="91"/>
        <v>0.11901092942899326</v>
      </c>
      <c r="X262" s="110">
        <f t="shared" si="80"/>
        <v>0</v>
      </c>
      <c r="Y262" s="92">
        <f t="shared" si="94"/>
        <v>0.143356643356643</v>
      </c>
      <c r="Z262" s="92">
        <f>(Table1[[#This Row],[avgdailyrent]]-F261)/F261</f>
        <v>0</v>
      </c>
      <c r="AA262" s="87">
        <f t="shared" si="92"/>
        <v>0</v>
      </c>
      <c r="AB262" s="92">
        <f t="shared" si="93"/>
        <v>0</v>
      </c>
      <c r="AC262" s="87">
        <f t="shared" si="76"/>
        <v>0</v>
      </c>
      <c r="AD262" s="92">
        <f t="shared" si="79"/>
        <v>-1.1550835146942436E-2</v>
      </c>
      <c r="AE262" s="252">
        <f t="shared" si="77"/>
        <v>0.20588235294117221</v>
      </c>
      <c r="AF262" s="87" t="e">
        <f ca="1">AVERAGEIFS(Y:Y,D:D,"&gt;="&amp;TODAY()-28,D:D,"&lt;="&amp;TODAY(),B:B,)</f>
        <v>#DIV/0!</v>
      </c>
      <c r="AG262" s="318">
        <f ca="1">AVERAGEIFS(Y:Y,D:D,"&gt;="&amp;TODAY()-28,D:D,"&lt;="&amp;TODAY())</f>
        <v>0.76482579000135331</v>
      </c>
      <c r="AH262" s="318">
        <f ca="1">AVERAGEIFS(O:O,D:D,"&gt;="&amp;TODAY()-28,D:D,"&lt;="&amp;TODAY())</f>
        <v>1407.541540796813</v>
      </c>
      <c r="AI262" s="91">
        <f t="shared" si="78"/>
        <v>0.19195340467574168</v>
      </c>
    </row>
    <row r="263" spans="1:35" ht="13.8" x14ac:dyDescent="0.25">
      <c r="A263" s="324" t="s">
        <v>33</v>
      </c>
      <c r="B263" s="123" t="s">
        <v>45</v>
      </c>
      <c r="C263" s="124" t="s">
        <v>36</v>
      </c>
      <c r="D263" s="103">
        <v>44996</v>
      </c>
      <c r="E263" s="41">
        <v>0.143356643356643</v>
      </c>
      <c r="F263" s="41">
        <v>1836.829268</v>
      </c>
      <c r="G263" s="41">
        <f t="shared" si="87"/>
        <v>2023</v>
      </c>
      <c r="H263" s="41">
        <f>DAY(Table1[[#This Row],[Date]])</f>
        <v>11</v>
      </c>
      <c r="I263" s="41">
        <f>MONTH(Table1[[#This Row],[Date]])</f>
        <v>3</v>
      </c>
      <c r="J263" s="41" t="str">
        <f t="shared" si="88"/>
        <v>March</v>
      </c>
      <c r="K263" s="41">
        <f>DAY(Table1[[#This Row],[Date]])</f>
        <v>11</v>
      </c>
      <c r="L263" s="41" t="str">
        <f t="shared" si="89"/>
        <v>Saturday</v>
      </c>
      <c r="M263" s="107">
        <f>WEEKNUM(D263, 1)-WEEKNUM(DATE(Table1[[#This Row],[Year]],Table1[[#This Row],[Month]],1),1)+1</f>
        <v>2</v>
      </c>
      <c r="N263" s="41">
        <f t="shared" si="90"/>
        <v>10</v>
      </c>
      <c r="O263" s="41">
        <f>Table1[[#This Row],[ADR]]*Table1[[#This Row],[Occupancy %]]</f>
        <v>263.32167827971961</v>
      </c>
      <c r="P263" s="86">
        <f t="shared" si="73"/>
        <v>1836.829268</v>
      </c>
      <c r="Q263" s="86">
        <f t="shared" si="74"/>
        <v>0.8039215686274459</v>
      </c>
      <c r="R263" s="113">
        <f>Table1[[#This Row],[Index MPI]]-Q262</f>
        <v>0</v>
      </c>
      <c r="S263" s="87">
        <f>Table1[[#This Row],[Index MPI]]-Q256</f>
        <v>-2.5346724055483882E-2</v>
      </c>
      <c r="T263" s="41">
        <f>Table1[[#This Row],[ADR]]/(P269+P270)</f>
        <v>0.49561038578164507</v>
      </c>
      <c r="U263" s="112">
        <f t="shared" si="75"/>
        <v>7.1018264100722881E-3</v>
      </c>
      <c r="V263" s="41"/>
      <c r="W263" s="41">
        <f t="shared" si="91"/>
        <v>0.11901092942899326</v>
      </c>
      <c r="X263" s="110">
        <f t="shared" si="80"/>
        <v>0</v>
      </c>
      <c r="Y263" s="92">
        <f t="shared" si="94"/>
        <v>0.143356643356643</v>
      </c>
      <c r="Z263" s="92">
        <f>(Table1[[#This Row],[avgdailyrent]]-F262)/F262</f>
        <v>0</v>
      </c>
      <c r="AA263" s="87">
        <f t="shared" si="92"/>
        <v>0</v>
      </c>
      <c r="AB263" s="92">
        <f t="shared" si="93"/>
        <v>0</v>
      </c>
      <c r="AC263" s="87">
        <f t="shared" si="76"/>
        <v>0</v>
      </c>
      <c r="AD263" s="92">
        <f t="shared" si="79"/>
        <v>-1.1550835146942436E-2</v>
      </c>
      <c r="AE263" s="252">
        <f t="shared" si="77"/>
        <v>0.20588235294117221</v>
      </c>
      <c r="AF263" s="87" t="e">
        <f ca="1">AVERAGEIFS(Y:Y,D:D,"&gt;="&amp;TODAY()-28,D:D,"&lt;="&amp;TODAY(),B:B,)</f>
        <v>#DIV/0!</v>
      </c>
      <c r="AG263" s="318">
        <f ca="1">AVERAGEIFS(Y:Y,D:D,"&gt;="&amp;TODAY()-28,D:D,"&lt;="&amp;TODAY())</f>
        <v>0.76482579000135331</v>
      </c>
      <c r="AH263" s="318">
        <f ca="1">AVERAGEIFS(O:O,D:D,"&gt;="&amp;TODAY()-28,D:D,"&lt;="&amp;TODAY())</f>
        <v>1407.541540796813</v>
      </c>
      <c r="AI263" s="91">
        <f t="shared" si="78"/>
        <v>0.19195340467574168</v>
      </c>
    </row>
    <row r="264" spans="1:35" ht="13.8" x14ac:dyDescent="0.25">
      <c r="A264" s="324" t="s">
        <v>33</v>
      </c>
      <c r="B264" s="123" t="s">
        <v>45</v>
      </c>
      <c r="C264" s="124" t="s">
        <v>36</v>
      </c>
      <c r="D264" s="103">
        <v>44997</v>
      </c>
      <c r="E264" s="41">
        <v>0.143356643356643</v>
      </c>
      <c r="F264" s="41">
        <v>1836.829268</v>
      </c>
      <c r="G264" s="41">
        <f t="shared" si="87"/>
        <v>2023</v>
      </c>
      <c r="H264" s="41">
        <f>DAY(Table1[[#This Row],[Date]])</f>
        <v>12</v>
      </c>
      <c r="I264" s="41">
        <f>MONTH(Table1[[#This Row],[Date]])</f>
        <v>3</v>
      </c>
      <c r="J264" s="41" t="str">
        <f t="shared" si="88"/>
        <v>March</v>
      </c>
      <c r="K264" s="41">
        <f>DAY(Table1[[#This Row],[Date]])</f>
        <v>12</v>
      </c>
      <c r="L264" s="41" t="str">
        <f t="shared" si="89"/>
        <v>Sunday</v>
      </c>
      <c r="M264" s="107">
        <f>WEEKNUM(D264, 1)-WEEKNUM(DATE(Table1[[#This Row],[Year]],Table1[[#This Row],[Month]],1),1)+1</f>
        <v>3</v>
      </c>
      <c r="N264" s="41">
        <f t="shared" si="90"/>
        <v>11</v>
      </c>
      <c r="O264" s="41">
        <f>Table1[[#This Row],[ADR]]*Table1[[#This Row],[Occupancy %]]</f>
        <v>263.32167827971961</v>
      </c>
      <c r="P264" s="86">
        <f t="shared" si="73"/>
        <v>1836.829268</v>
      </c>
      <c r="Q264" s="86">
        <f t="shared" si="74"/>
        <v>0.8039215686274459</v>
      </c>
      <c r="R264" s="113">
        <f>Table1[[#This Row],[Index MPI]]-Q263</f>
        <v>0</v>
      </c>
      <c r="S264" s="87">
        <f>Table1[[#This Row],[Index MPI]]-Q257</f>
        <v>-2.5346724055483882E-2</v>
      </c>
      <c r="T264" s="41">
        <f>Table1[[#This Row],[ADR]]/(P270+P271)</f>
        <v>0.49561038578164507</v>
      </c>
      <c r="U264" s="112">
        <f t="shared" si="75"/>
        <v>7.9685408209517906E-3</v>
      </c>
      <c r="V264" s="41"/>
      <c r="W264" s="41">
        <f t="shared" si="91"/>
        <v>0.11901092942899326</v>
      </c>
      <c r="X264" s="110">
        <f t="shared" si="80"/>
        <v>0</v>
      </c>
      <c r="Y264" s="92">
        <f t="shared" si="94"/>
        <v>0.143356643356643</v>
      </c>
      <c r="Z264" s="92">
        <f>(Table1[[#This Row],[avgdailyrent]]-F263)/F263</f>
        <v>0</v>
      </c>
      <c r="AA264" s="87">
        <f t="shared" si="92"/>
        <v>0</v>
      </c>
      <c r="AB264" s="92">
        <f t="shared" si="93"/>
        <v>0</v>
      </c>
      <c r="AC264" s="87">
        <f t="shared" si="76"/>
        <v>0</v>
      </c>
      <c r="AD264" s="92">
        <f t="shared" si="79"/>
        <v>-1.1550835146942436E-2</v>
      </c>
      <c r="AE264" s="252">
        <f t="shared" si="77"/>
        <v>0.20588235294117221</v>
      </c>
      <c r="AF264" s="87" t="e">
        <f ca="1">AVERAGEIFS(Y:Y,D:D,"&gt;="&amp;TODAY()-28,D:D,"&lt;="&amp;TODAY(),B:B,)</f>
        <v>#DIV/0!</v>
      </c>
      <c r="AG264" s="318">
        <f ca="1">AVERAGEIFS(Y:Y,D:D,"&gt;="&amp;TODAY()-28,D:D,"&lt;="&amp;TODAY())</f>
        <v>0.76482579000135331</v>
      </c>
      <c r="AH264" s="318">
        <f ca="1">AVERAGEIFS(O:O,D:D,"&gt;="&amp;TODAY()-28,D:D,"&lt;="&amp;TODAY())</f>
        <v>1407.541540796813</v>
      </c>
      <c r="AI264" s="91">
        <f t="shared" si="78"/>
        <v>0.19195340467574168</v>
      </c>
    </row>
    <row r="265" spans="1:35" ht="13.8" x14ac:dyDescent="0.25">
      <c r="A265" s="324" t="s">
        <v>33</v>
      </c>
      <c r="B265" s="123" t="s">
        <v>45</v>
      </c>
      <c r="C265" s="124" t="s">
        <v>36</v>
      </c>
      <c r="D265" s="103">
        <v>44998</v>
      </c>
      <c r="E265" s="41">
        <v>0.178321678321679</v>
      </c>
      <c r="F265" s="41">
        <v>1853.098039</v>
      </c>
      <c r="G265" s="41">
        <f t="shared" si="87"/>
        <v>2023</v>
      </c>
      <c r="H265" s="41">
        <f>DAY(Table1[[#This Row],[Date]])</f>
        <v>13</v>
      </c>
      <c r="I265" s="41">
        <f>MONTH(Table1[[#This Row],[Date]])</f>
        <v>3</v>
      </c>
      <c r="J265" s="41" t="str">
        <f t="shared" si="88"/>
        <v>March</v>
      </c>
      <c r="K265" s="41">
        <f>DAY(Table1[[#This Row],[Date]])</f>
        <v>13</v>
      </c>
      <c r="L265" s="41" t="str">
        <f t="shared" si="89"/>
        <v>Monday</v>
      </c>
      <c r="M265" s="107">
        <f>WEEKNUM(D265, 1)-WEEKNUM(DATE(Table1[[#This Row],[Year]],Table1[[#This Row],[Month]],1),1)+1</f>
        <v>3</v>
      </c>
      <c r="N265" s="41">
        <f t="shared" si="90"/>
        <v>11</v>
      </c>
      <c r="O265" s="41">
        <f>Table1[[#This Row],[ADR]]*Table1[[#This Row],[Occupancy %]]</f>
        <v>330.44755240909217</v>
      </c>
      <c r="P265" s="86">
        <f t="shared" si="73"/>
        <v>1853.098039</v>
      </c>
      <c r="Q265" s="86">
        <f t="shared" si="74"/>
        <v>0.93925054354776982</v>
      </c>
      <c r="R265" s="113">
        <f>Table1[[#This Row],[Index MPI]]-Q264</f>
        <v>0.13532897492032392</v>
      </c>
      <c r="S265" s="87">
        <f>Table1[[#This Row],[Index MPI]]-Q258</f>
        <v>4.7946195721686014E-2</v>
      </c>
      <c r="T265" s="41">
        <f>Table1[[#This Row],[ADR]]/(P271+P272)</f>
        <v>0.49956468368333978</v>
      </c>
      <c r="U265" s="112">
        <f t="shared" si="75"/>
        <v>-8.8988293227418042E-4</v>
      </c>
      <c r="V265" s="41"/>
      <c r="W265" s="41">
        <f t="shared" si="91"/>
        <v>0.14934915574237734</v>
      </c>
      <c r="X265" s="110">
        <f t="shared" si="80"/>
        <v>3.0338226313384078E-2</v>
      </c>
      <c r="Y265" s="92">
        <f t="shared" si="94"/>
        <v>0.178321678321679</v>
      </c>
      <c r="Z265" s="92">
        <f>(Table1[[#This Row],[avgdailyrent]]-F264)/F264</f>
        <v>8.8569859395337194E-3</v>
      </c>
      <c r="AA265" s="87">
        <f t="shared" si="92"/>
        <v>0.24390243902439809</v>
      </c>
      <c r="AB265" s="92">
        <f t="shared" si="93"/>
        <v>67.125874129372562</v>
      </c>
      <c r="AC265" s="87">
        <f t="shared" si="76"/>
        <v>0.25491966543698896</v>
      </c>
      <c r="AD265" s="92">
        <f t="shared" si="79"/>
        <v>8.8569859395337194E-3</v>
      </c>
      <c r="AE265" s="252">
        <f t="shared" si="77"/>
        <v>0.24390243902439809</v>
      </c>
      <c r="AF265" s="87" t="e">
        <f ca="1">AVERAGEIFS(Y:Y,D:D,"&gt;="&amp;TODAY()-28,D:D,"&lt;="&amp;TODAY(),B:B,)</f>
        <v>#DIV/0!</v>
      </c>
      <c r="AG265" s="318">
        <f ca="1">AVERAGEIFS(Y:Y,D:D,"&gt;="&amp;TODAY()-28,D:D,"&lt;="&amp;TODAY())</f>
        <v>0.76482579000135331</v>
      </c>
      <c r="AH265" s="318">
        <f ca="1">AVERAGEIFS(O:O,D:D,"&gt;="&amp;TODAY()-28,D:D,"&lt;="&amp;TODAY())</f>
        <v>1407.541540796813</v>
      </c>
      <c r="AI265" s="91">
        <f t="shared" si="78"/>
        <v>0.25491966543698896</v>
      </c>
    </row>
    <row r="266" spans="1:35" ht="13.8" x14ac:dyDescent="0.25">
      <c r="A266" s="324" t="s">
        <v>33</v>
      </c>
      <c r="B266" s="123" t="s">
        <v>45</v>
      </c>
      <c r="C266" s="124" t="s">
        <v>36</v>
      </c>
      <c r="D266" s="103">
        <v>44999</v>
      </c>
      <c r="E266" s="41">
        <v>0.178321678321679</v>
      </c>
      <c r="F266" s="41">
        <v>1853.098039</v>
      </c>
      <c r="G266" s="41">
        <f t="shared" si="87"/>
        <v>2023</v>
      </c>
      <c r="H266" s="41">
        <f>DAY(Table1[[#This Row],[Date]])</f>
        <v>14</v>
      </c>
      <c r="I266" s="41">
        <f>MONTH(Table1[[#This Row],[Date]])</f>
        <v>3</v>
      </c>
      <c r="J266" s="41" t="str">
        <f t="shared" si="88"/>
        <v>March</v>
      </c>
      <c r="K266" s="41">
        <f>DAY(Table1[[#This Row],[Date]])</f>
        <v>14</v>
      </c>
      <c r="L266" s="41" t="str">
        <f t="shared" si="89"/>
        <v>Tuesday</v>
      </c>
      <c r="M266" s="107">
        <f>WEEKNUM(D266, 1)-WEEKNUM(DATE(Table1[[#This Row],[Year]],Table1[[#This Row],[Month]],1),1)+1</f>
        <v>3</v>
      </c>
      <c r="N266" s="41">
        <f t="shared" si="90"/>
        <v>11</v>
      </c>
      <c r="O266" s="41">
        <f>Table1[[#This Row],[ADR]]*Table1[[#This Row],[Occupancy %]]</f>
        <v>330.44755240909217</v>
      </c>
      <c r="P266" s="86">
        <f t="shared" si="73"/>
        <v>1853.098039</v>
      </c>
      <c r="Q266" s="86">
        <f t="shared" si="74"/>
        <v>0.88545936821799176</v>
      </c>
      <c r="R266" s="113">
        <f>Table1[[#This Row],[Index MPI]]-Q265</f>
        <v>-5.3791175329778063E-2</v>
      </c>
      <c r="S266" s="87">
        <f>Table1[[#This Row],[Index MPI]]-Q259</f>
        <v>8.1537799590545856E-2</v>
      </c>
      <c r="T266" s="41">
        <f>Table1[[#This Row],[ADR]]/(P272+P273)</f>
        <v>0.49913012470849527</v>
      </c>
      <c r="U266" s="112">
        <f t="shared" si="75"/>
        <v>-2.0025060074422425E-5</v>
      </c>
      <c r="V266" s="41"/>
      <c r="W266" s="41">
        <f t="shared" si="91"/>
        <v>0.14934915574237734</v>
      </c>
      <c r="X266" s="110">
        <f t="shared" si="80"/>
        <v>3.0338226313384078E-2</v>
      </c>
      <c r="Y266" s="92">
        <f t="shared" si="94"/>
        <v>0.178321678321679</v>
      </c>
      <c r="Z266" s="92">
        <f>(Table1[[#This Row],[avgdailyrent]]-F265)/F265</f>
        <v>0</v>
      </c>
      <c r="AA266" s="87">
        <f t="shared" si="92"/>
        <v>0.24390243902439809</v>
      </c>
      <c r="AB266" s="92">
        <f t="shared" si="93"/>
        <v>67.125874129372562</v>
      </c>
      <c r="AC266" s="87">
        <f t="shared" si="76"/>
        <v>0</v>
      </c>
      <c r="AD266" s="92">
        <f t="shared" si="79"/>
        <v>8.8569859395337194E-3</v>
      </c>
      <c r="AE266" s="252">
        <f t="shared" si="77"/>
        <v>0.24390243902439809</v>
      </c>
      <c r="AF266" s="87" t="e">
        <f ca="1">AVERAGEIFS(Y:Y,D:D,"&gt;="&amp;TODAY()-28,D:D,"&lt;="&amp;TODAY(),B:B,)</f>
        <v>#DIV/0!</v>
      </c>
      <c r="AG266" s="318">
        <f ca="1">AVERAGEIFS(Y:Y,D:D,"&gt;="&amp;TODAY()-28,D:D,"&lt;="&amp;TODAY())</f>
        <v>0.76482579000135331</v>
      </c>
      <c r="AH266" s="318">
        <f ca="1">AVERAGEIFS(O:O,D:D,"&gt;="&amp;TODAY()-28,D:D,"&lt;="&amp;TODAY())</f>
        <v>1407.541540796813</v>
      </c>
      <c r="AI266" s="91">
        <f t="shared" si="78"/>
        <v>0.25491966543698896</v>
      </c>
    </row>
    <row r="267" spans="1:35" ht="13.8" x14ac:dyDescent="0.25">
      <c r="A267" s="324" t="s">
        <v>33</v>
      </c>
      <c r="B267" s="123" t="s">
        <v>45</v>
      </c>
      <c r="C267" s="124" t="s">
        <v>36</v>
      </c>
      <c r="D267" s="103">
        <v>45000</v>
      </c>
      <c r="E267" s="41">
        <v>0.178321678321679</v>
      </c>
      <c r="F267" s="41">
        <v>1853.098039</v>
      </c>
      <c r="G267" s="41">
        <f t="shared" si="87"/>
        <v>2023</v>
      </c>
      <c r="H267" s="41">
        <f>DAY(Table1[[#This Row],[Date]])</f>
        <v>15</v>
      </c>
      <c r="I267" s="41">
        <f>MONTH(Table1[[#This Row],[Date]])</f>
        <v>3</v>
      </c>
      <c r="J267" s="41" t="str">
        <f t="shared" si="88"/>
        <v>March</v>
      </c>
      <c r="K267" s="41">
        <f>DAY(Table1[[#This Row],[Date]])</f>
        <v>15</v>
      </c>
      <c r="L267" s="41" t="str">
        <f t="shared" si="89"/>
        <v>Wednesday</v>
      </c>
      <c r="M267" s="107">
        <f>WEEKNUM(D267, 1)-WEEKNUM(DATE(Table1[[#This Row],[Year]],Table1[[#This Row],[Month]],1),1)+1</f>
        <v>3</v>
      </c>
      <c r="N267" s="41">
        <f t="shared" si="90"/>
        <v>11</v>
      </c>
      <c r="O267" s="41">
        <f>Table1[[#This Row],[ADR]]*Table1[[#This Row],[Occupancy %]]</f>
        <v>330.44755240909217</v>
      </c>
      <c r="P267" s="86">
        <f t="shared" si="73"/>
        <v>1853.098039</v>
      </c>
      <c r="Q267" s="86">
        <f t="shared" si="74"/>
        <v>0.88545936821799176</v>
      </c>
      <c r="R267" s="113">
        <f>Table1[[#This Row],[Index MPI]]-Q266</f>
        <v>0</v>
      </c>
      <c r="S267" s="87">
        <f>Table1[[#This Row],[Index MPI]]-Q260</f>
        <v>8.1537799590545856E-2</v>
      </c>
      <c r="T267" s="41">
        <f>Table1[[#This Row],[ADR]]/(P273+P274)</f>
        <v>0.49913012470849527</v>
      </c>
      <c r="U267" s="112">
        <f t="shared" si="75"/>
        <v>-2.0025060074422425E-5</v>
      </c>
      <c r="V267" s="41"/>
      <c r="W267" s="41">
        <f t="shared" si="91"/>
        <v>0.14934915574237734</v>
      </c>
      <c r="X267" s="110">
        <f t="shared" si="80"/>
        <v>3.0338226313384078E-2</v>
      </c>
      <c r="Y267" s="92">
        <f t="shared" si="94"/>
        <v>0.178321678321679</v>
      </c>
      <c r="Z267" s="92">
        <f>(Table1[[#This Row],[avgdailyrent]]-F266)/F266</f>
        <v>0</v>
      </c>
      <c r="AA267" s="87">
        <f t="shared" si="92"/>
        <v>0.24390243902439809</v>
      </c>
      <c r="AB267" s="92">
        <f t="shared" si="93"/>
        <v>67.125874129372562</v>
      </c>
      <c r="AC267" s="87">
        <f t="shared" si="76"/>
        <v>0</v>
      </c>
      <c r="AD267" s="92">
        <f t="shared" si="79"/>
        <v>8.8569859395337194E-3</v>
      </c>
      <c r="AE267" s="252">
        <f t="shared" si="77"/>
        <v>0.24390243902439809</v>
      </c>
      <c r="AF267" s="87" t="e">
        <f ca="1">AVERAGEIFS(Y:Y,D:D,"&gt;="&amp;TODAY()-28,D:D,"&lt;="&amp;TODAY(),B:B,)</f>
        <v>#DIV/0!</v>
      </c>
      <c r="AG267" s="318">
        <f ca="1">AVERAGEIFS(Y:Y,D:D,"&gt;="&amp;TODAY()-28,D:D,"&lt;="&amp;TODAY())</f>
        <v>0.76482579000135331</v>
      </c>
      <c r="AH267" s="318">
        <f ca="1">AVERAGEIFS(O:O,D:D,"&gt;="&amp;TODAY()-28,D:D,"&lt;="&amp;TODAY())</f>
        <v>1407.541540796813</v>
      </c>
      <c r="AI267" s="91">
        <f t="shared" si="78"/>
        <v>0.25491966543698896</v>
      </c>
    </row>
    <row r="268" spans="1:35" ht="13.8" x14ac:dyDescent="0.25">
      <c r="A268" s="324" t="s">
        <v>33</v>
      </c>
      <c r="B268" s="123" t="s">
        <v>45</v>
      </c>
      <c r="C268" s="124" t="s">
        <v>36</v>
      </c>
      <c r="D268" s="103">
        <v>45001</v>
      </c>
      <c r="E268" s="41">
        <v>0.178321678321679</v>
      </c>
      <c r="F268" s="41">
        <v>1853.098039</v>
      </c>
      <c r="G268" s="41">
        <f t="shared" si="87"/>
        <v>2023</v>
      </c>
      <c r="H268" s="41">
        <f>DAY(Table1[[#This Row],[Date]])</f>
        <v>16</v>
      </c>
      <c r="I268" s="41">
        <f>MONTH(Table1[[#This Row],[Date]])</f>
        <v>3</v>
      </c>
      <c r="J268" s="41" t="str">
        <f t="shared" si="88"/>
        <v>March</v>
      </c>
      <c r="K268" s="41">
        <f>DAY(Table1[[#This Row],[Date]])</f>
        <v>16</v>
      </c>
      <c r="L268" s="41" t="str">
        <f t="shared" si="89"/>
        <v>Thursday</v>
      </c>
      <c r="M268" s="107">
        <f>WEEKNUM(D268, 1)-WEEKNUM(DATE(Table1[[#This Row],[Year]],Table1[[#This Row],[Month]],1),1)+1</f>
        <v>3</v>
      </c>
      <c r="N268" s="41">
        <f t="shared" si="90"/>
        <v>11</v>
      </c>
      <c r="O268" s="41">
        <f>Table1[[#This Row],[ADR]]*Table1[[#This Row],[Occupancy %]]</f>
        <v>330.44755240909217</v>
      </c>
      <c r="P268" s="86">
        <f t="shared" si="73"/>
        <v>1853.098039</v>
      </c>
      <c r="Q268" s="86">
        <f t="shared" si="74"/>
        <v>0.88545936821799176</v>
      </c>
      <c r="R268" s="113">
        <f>Table1[[#This Row],[Index MPI]]-Q267</f>
        <v>0</v>
      </c>
      <c r="S268" s="87">
        <f>Table1[[#This Row],[Index MPI]]-Q261</f>
        <v>8.1537799590545856E-2</v>
      </c>
      <c r="T268" s="41">
        <f>Table1[[#This Row],[ADR]]/(P274+P275)</f>
        <v>0.49913012470849527</v>
      </c>
      <c r="U268" s="112">
        <f t="shared" si="75"/>
        <v>-2.0025060074422425E-5</v>
      </c>
      <c r="V268" s="41"/>
      <c r="W268" s="41">
        <f t="shared" si="91"/>
        <v>0.14934915574237734</v>
      </c>
      <c r="X268" s="110">
        <f t="shared" si="80"/>
        <v>0</v>
      </c>
      <c r="Y268" s="92">
        <f t="shared" si="94"/>
        <v>0.178321678321679</v>
      </c>
      <c r="Z268" s="92">
        <f>(Table1[[#This Row],[avgdailyrent]]-F267)/F267</f>
        <v>0</v>
      </c>
      <c r="AA268" s="87">
        <f t="shared" si="92"/>
        <v>0</v>
      </c>
      <c r="AB268" s="92">
        <f t="shared" si="93"/>
        <v>0</v>
      </c>
      <c r="AC268" s="87">
        <f t="shared" si="76"/>
        <v>0</v>
      </c>
      <c r="AD268" s="92">
        <f t="shared" si="79"/>
        <v>8.8569859395337194E-3</v>
      </c>
      <c r="AE268" s="252">
        <f t="shared" si="77"/>
        <v>0.24390243902439809</v>
      </c>
      <c r="AF268" s="87" t="e">
        <f ca="1">AVERAGEIFS(Y:Y,D:D,"&gt;="&amp;TODAY()-28,D:D,"&lt;="&amp;TODAY(),B:B,)</f>
        <v>#DIV/0!</v>
      </c>
      <c r="AG268" s="318">
        <f ca="1">AVERAGEIFS(Y:Y,D:D,"&gt;="&amp;TODAY()-28,D:D,"&lt;="&amp;TODAY())</f>
        <v>0.76482579000135331</v>
      </c>
      <c r="AH268" s="318">
        <f ca="1">AVERAGEIFS(O:O,D:D,"&gt;="&amp;TODAY()-28,D:D,"&lt;="&amp;TODAY())</f>
        <v>1407.541540796813</v>
      </c>
      <c r="AI268" s="91">
        <f t="shared" si="78"/>
        <v>0.25491966543698896</v>
      </c>
    </row>
    <row r="269" spans="1:35" ht="13.8" x14ac:dyDescent="0.25">
      <c r="A269" s="324" t="s">
        <v>33</v>
      </c>
      <c r="B269" s="123" t="s">
        <v>45</v>
      </c>
      <c r="C269" s="124" t="s">
        <v>36</v>
      </c>
      <c r="D269" s="103">
        <v>45002</v>
      </c>
      <c r="E269" s="41">
        <v>0.178321678321679</v>
      </c>
      <c r="F269" s="41">
        <v>1853.098039</v>
      </c>
      <c r="G269" s="41">
        <f t="shared" si="87"/>
        <v>2023</v>
      </c>
      <c r="H269" s="41">
        <f>DAY(Table1[[#This Row],[Date]])</f>
        <v>17</v>
      </c>
      <c r="I269" s="41">
        <f>MONTH(Table1[[#This Row],[Date]])</f>
        <v>3</v>
      </c>
      <c r="J269" s="41" t="str">
        <f t="shared" si="88"/>
        <v>March</v>
      </c>
      <c r="K269" s="41">
        <f>DAY(Table1[[#This Row],[Date]])</f>
        <v>17</v>
      </c>
      <c r="L269" s="41" t="str">
        <f t="shared" si="89"/>
        <v>Friday</v>
      </c>
      <c r="M269" s="107">
        <f>WEEKNUM(D269, 1)-WEEKNUM(DATE(Table1[[#This Row],[Year]],Table1[[#This Row],[Month]],1),1)+1</f>
        <v>3</v>
      </c>
      <c r="N269" s="41">
        <f t="shared" si="90"/>
        <v>11</v>
      </c>
      <c r="O269" s="41">
        <f>Table1[[#This Row],[ADR]]*Table1[[#This Row],[Occupancy %]]</f>
        <v>330.44755240909217</v>
      </c>
      <c r="P269" s="86">
        <f t="shared" ref="P269:P332" si="95">F269</f>
        <v>1853.098039</v>
      </c>
      <c r="Q269" s="86">
        <f t="shared" si="74"/>
        <v>0.88545936821799176</v>
      </c>
      <c r="R269" s="113">
        <f>Table1[[#This Row],[Index MPI]]-Q268</f>
        <v>0</v>
      </c>
      <c r="S269" s="87">
        <f>Table1[[#This Row],[Index MPI]]-Q262</f>
        <v>8.1537799590545856E-2</v>
      </c>
      <c r="T269" s="41">
        <f>Table1[[#This Row],[ADR]]/(P275+P276)</f>
        <v>0.49913012470849527</v>
      </c>
      <c r="U269" s="112">
        <f t="shared" si="75"/>
        <v>-2.0025060074422425E-5</v>
      </c>
      <c r="V269" s="41"/>
      <c r="W269" s="41">
        <f t="shared" si="91"/>
        <v>0.14934915574237734</v>
      </c>
      <c r="X269" s="110">
        <f t="shared" si="80"/>
        <v>0</v>
      </c>
      <c r="Y269" s="92">
        <f t="shared" si="94"/>
        <v>0.178321678321679</v>
      </c>
      <c r="Z269" s="92">
        <f>(Table1[[#This Row],[avgdailyrent]]-F268)/F268</f>
        <v>0</v>
      </c>
      <c r="AA269" s="87">
        <f t="shared" si="92"/>
        <v>0</v>
      </c>
      <c r="AB269" s="92">
        <f t="shared" si="93"/>
        <v>0</v>
      </c>
      <c r="AC269" s="87">
        <f t="shared" si="76"/>
        <v>0</v>
      </c>
      <c r="AD269" s="92">
        <f t="shared" si="79"/>
        <v>8.8569859395337194E-3</v>
      </c>
      <c r="AE269" s="252">
        <f t="shared" si="77"/>
        <v>0.24390243902439809</v>
      </c>
      <c r="AF269" s="87" t="e">
        <f ca="1">AVERAGEIFS(Y:Y,D:D,"&gt;="&amp;TODAY()-28,D:D,"&lt;="&amp;TODAY(),B:B,)</f>
        <v>#DIV/0!</v>
      </c>
      <c r="AG269" s="318">
        <f ca="1">AVERAGEIFS(Y:Y,D:D,"&gt;="&amp;TODAY()-28,D:D,"&lt;="&amp;TODAY())</f>
        <v>0.76482579000135331</v>
      </c>
      <c r="AH269" s="318">
        <f ca="1">AVERAGEIFS(O:O,D:D,"&gt;="&amp;TODAY()-28,D:D,"&lt;="&amp;TODAY())</f>
        <v>1407.541540796813</v>
      </c>
      <c r="AI269" s="91">
        <f t="shared" si="78"/>
        <v>0.25491966543698896</v>
      </c>
    </row>
    <row r="270" spans="1:35" ht="13.8" x14ac:dyDescent="0.25">
      <c r="A270" s="324" t="s">
        <v>33</v>
      </c>
      <c r="B270" s="123" t="s">
        <v>45</v>
      </c>
      <c r="C270" s="124" t="s">
        <v>36</v>
      </c>
      <c r="D270" s="103">
        <v>45003</v>
      </c>
      <c r="E270" s="41">
        <v>0.178321678321679</v>
      </c>
      <c r="F270" s="41">
        <v>1853.098039</v>
      </c>
      <c r="G270" s="41">
        <f t="shared" si="87"/>
        <v>2023</v>
      </c>
      <c r="H270" s="41">
        <f>DAY(Table1[[#This Row],[Date]])</f>
        <v>18</v>
      </c>
      <c r="I270" s="41">
        <f>MONTH(Table1[[#This Row],[Date]])</f>
        <v>3</v>
      </c>
      <c r="J270" s="41" t="str">
        <f t="shared" si="88"/>
        <v>March</v>
      </c>
      <c r="K270" s="41">
        <f>DAY(Table1[[#This Row],[Date]])</f>
        <v>18</v>
      </c>
      <c r="L270" s="41" t="str">
        <f t="shared" si="89"/>
        <v>Saturday</v>
      </c>
      <c r="M270" s="107">
        <f>WEEKNUM(D270, 1)-WEEKNUM(DATE(Table1[[#This Row],[Year]],Table1[[#This Row],[Month]],1),1)+1</f>
        <v>3</v>
      </c>
      <c r="N270" s="41">
        <f t="shared" si="90"/>
        <v>11</v>
      </c>
      <c r="O270" s="41">
        <f>Table1[[#This Row],[ADR]]*Table1[[#This Row],[Occupancy %]]</f>
        <v>330.44755240909217</v>
      </c>
      <c r="P270" s="86">
        <f t="shared" si="95"/>
        <v>1853.098039</v>
      </c>
      <c r="Q270" s="86">
        <f t="shared" ref="Q270:Q333" si="96">Y270/((Y276+Y277)/2)</f>
        <v>0.88545936821799176</v>
      </c>
      <c r="R270" s="113">
        <f>Table1[[#This Row],[Index MPI]]-Q269</f>
        <v>0</v>
      </c>
      <c r="S270" s="87">
        <f>Table1[[#This Row],[Index MPI]]-Q263</f>
        <v>8.1537799590545856E-2</v>
      </c>
      <c r="T270" s="41">
        <f>Table1[[#This Row],[ADR]]/(P276+P277)</f>
        <v>0.49913012470849527</v>
      </c>
      <c r="U270" s="112">
        <f t="shared" ref="U270:U333" si="97">(T278-T270)/T270</f>
        <v>-2.0025060074422425E-5</v>
      </c>
      <c r="V270" s="41"/>
      <c r="W270" s="41">
        <f t="shared" ref="W270:W333" si="98">O270/((O346+O417)/2)</f>
        <v>0.14934915574237734</v>
      </c>
      <c r="X270" s="110">
        <f t="shared" si="80"/>
        <v>0</v>
      </c>
      <c r="Y270" s="92">
        <f t="shared" si="94"/>
        <v>0.178321678321679</v>
      </c>
      <c r="Z270" s="92">
        <f>(Table1[[#This Row],[avgdailyrent]]-F269)/F269</f>
        <v>0</v>
      </c>
      <c r="AA270" s="87">
        <f t="shared" si="92"/>
        <v>0</v>
      </c>
      <c r="AB270" s="92">
        <f t="shared" si="93"/>
        <v>0</v>
      </c>
      <c r="AC270" s="87">
        <f t="shared" ref="AC270:AC333" si="99">(O270-O269)/O269</f>
        <v>0</v>
      </c>
      <c r="AD270" s="92">
        <f t="shared" si="79"/>
        <v>8.8569859395337194E-3</v>
      </c>
      <c r="AE270" s="252">
        <f t="shared" ref="AE270:AE333" si="100">((Y270-Y263)/Y263)</f>
        <v>0.24390243902439809</v>
      </c>
      <c r="AF270" s="87" t="e">
        <f ca="1">AVERAGEIFS(Y:Y,D:D,"&gt;="&amp;TODAY()-28,D:D,"&lt;="&amp;TODAY(),B:B,)</f>
        <v>#DIV/0!</v>
      </c>
      <c r="AG270" s="318">
        <f ca="1">AVERAGEIFS(Y:Y,D:D,"&gt;="&amp;TODAY()-28,D:D,"&lt;="&amp;TODAY())</f>
        <v>0.76482579000135331</v>
      </c>
      <c r="AH270" s="318">
        <f ca="1">AVERAGEIFS(O:O,D:D,"&gt;="&amp;TODAY()-28,D:D,"&lt;="&amp;TODAY())</f>
        <v>1407.541540796813</v>
      </c>
      <c r="AI270" s="91">
        <f t="shared" ref="AI270:AI333" si="101">(O270-O263)/O263</f>
        <v>0.25491966543698896</v>
      </c>
    </row>
    <row r="271" spans="1:35" ht="13.8" x14ac:dyDescent="0.25">
      <c r="A271" s="324" t="s">
        <v>33</v>
      </c>
      <c r="B271" s="123" t="s">
        <v>45</v>
      </c>
      <c r="C271" s="124" t="s">
        <v>36</v>
      </c>
      <c r="D271" s="103">
        <v>45004</v>
      </c>
      <c r="E271" s="41">
        <v>0.178321678321679</v>
      </c>
      <c r="F271" s="41">
        <v>1853.098039</v>
      </c>
      <c r="G271" s="41">
        <f t="shared" si="87"/>
        <v>2023</v>
      </c>
      <c r="H271" s="41">
        <f>DAY(Table1[[#This Row],[Date]])</f>
        <v>19</v>
      </c>
      <c r="I271" s="41">
        <f>MONTH(Table1[[#This Row],[Date]])</f>
        <v>3</v>
      </c>
      <c r="J271" s="41" t="str">
        <f t="shared" si="88"/>
        <v>March</v>
      </c>
      <c r="K271" s="41">
        <f>DAY(Table1[[#This Row],[Date]])</f>
        <v>19</v>
      </c>
      <c r="L271" s="41" t="str">
        <f t="shared" si="89"/>
        <v>Sunday</v>
      </c>
      <c r="M271" s="107">
        <f>WEEKNUM(D271, 1)-WEEKNUM(DATE(Table1[[#This Row],[Year]],Table1[[#This Row],[Month]],1),1)+1</f>
        <v>4</v>
      </c>
      <c r="N271" s="41">
        <f t="shared" si="90"/>
        <v>12</v>
      </c>
      <c r="O271" s="41">
        <f>Table1[[#This Row],[ADR]]*Table1[[#This Row],[Occupancy %]]</f>
        <v>330.44755240909217</v>
      </c>
      <c r="P271" s="86">
        <f t="shared" si="95"/>
        <v>1853.098039</v>
      </c>
      <c r="Q271" s="86">
        <f t="shared" si="96"/>
        <v>0.88545936821799176</v>
      </c>
      <c r="R271" s="113">
        <f>Table1[[#This Row],[Index MPI]]-Q270</f>
        <v>0</v>
      </c>
      <c r="S271" s="87">
        <f>Table1[[#This Row],[Index MPI]]-Q264</f>
        <v>8.1537799590545856E-2</v>
      </c>
      <c r="T271" s="41">
        <f>Table1[[#This Row],[ADR]]/(P277+P278)</f>
        <v>0.49913012470849527</v>
      </c>
      <c r="U271" s="112">
        <f t="shared" si="97"/>
        <v>2.4783699618939801E-3</v>
      </c>
      <c r="V271" s="41"/>
      <c r="W271" s="41">
        <f t="shared" si="98"/>
        <v>0.14934915574237734</v>
      </c>
      <c r="X271" s="110">
        <f t="shared" si="80"/>
        <v>0</v>
      </c>
      <c r="Y271" s="92">
        <f t="shared" si="94"/>
        <v>0.178321678321679</v>
      </c>
      <c r="Z271" s="92">
        <f>(Table1[[#This Row],[avgdailyrent]]-F270)/F270</f>
        <v>0</v>
      </c>
      <c r="AA271" s="87">
        <f t="shared" si="92"/>
        <v>0</v>
      </c>
      <c r="AB271" s="92">
        <f t="shared" si="93"/>
        <v>0</v>
      </c>
      <c r="AC271" s="87">
        <f t="shared" si="99"/>
        <v>0</v>
      </c>
      <c r="AD271" s="92">
        <f t="shared" si="79"/>
        <v>8.8569859395337194E-3</v>
      </c>
      <c r="AE271" s="252">
        <f t="shared" si="100"/>
        <v>0.24390243902439809</v>
      </c>
      <c r="AF271" s="87" t="e">
        <f ca="1">AVERAGEIFS(Y:Y,D:D,"&gt;="&amp;TODAY()-28,D:D,"&lt;="&amp;TODAY(),B:B,)</f>
        <v>#DIV/0!</v>
      </c>
      <c r="AG271" s="318">
        <f ca="1">AVERAGEIFS(Y:Y,D:D,"&gt;="&amp;TODAY()-28,D:D,"&lt;="&amp;TODAY())</f>
        <v>0.76482579000135331</v>
      </c>
      <c r="AH271" s="318">
        <f ca="1">AVERAGEIFS(O:O,D:D,"&gt;="&amp;TODAY()-28,D:D,"&lt;="&amp;TODAY())</f>
        <v>1407.541540796813</v>
      </c>
      <c r="AI271" s="91">
        <f t="shared" si="101"/>
        <v>0.25491966543698896</v>
      </c>
    </row>
    <row r="272" spans="1:35" ht="13.8" x14ac:dyDescent="0.25">
      <c r="A272" s="324" t="s">
        <v>33</v>
      </c>
      <c r="B272" s="123" t="s">
        <v>45</v>
      </c>
      <c r="C272" s="124" t="s">
        <v>36</v>
      </c>
      <c r="D272" s="103">
        <v>45005</v>
      </c>
      <c r="E272" s="41">
        <v>0.20138888888888901</v>
      </c>
      <c r="F272" s="41">
        <v>1856.3275860000001</v>
      </c>
      <c r="G272" s="41">
        <f t="shared" si="87"/>
        <v>2023</v>
      </c>
      <c r="H272" s="41">
        <f>DAY(Table1[[#This Row],[Date]])</f>
        <v>20</v>
      </c>
      <c r="I272" s="41">
        <f>MONTH(Table1[[#This Row],[Date]])</f>
        <v>3</v>
      </c>
      <c r="J272" s="41" t="str">
        <f t="shared" si="88"/>
        <v>March</v>
      </c>
      <c r="K272" s="41">
        <f>DAY(Table1[[#This Row],[Date]])</f>
        <v>20</v>
      </c>
      <c r="L272" s="41" t="str">
        <f t="shared" si="89"/>
        <v>Monday</v>
      </c>
      <c r="M272" s="107">
        <f>WEEKNUM(D272, 1)-WEEKNUM(DATE(Table1[[#This Row],[Year]],Table1[[#This Row],[Month]],1),1)+1</f>
        <v>4</v>
      </c>
      <c r="N272" s="41">
        <f t="shared" si="90"/>
        <v>12</v>
      </c>
      <c r="O272" s="41">
        <f>Table1[[#This Row],[ADR]]*Table1[[#This Row],[Occupancy %]]</f>
        <v>373.84374995833355</v>
      </c>
      <c r="P272" s="86">
        <f t="shared" si="95"/>
        <v>1856.3275860000001</v>
      </c>
      <c r="Q272" s="86">
        <f t="shared" si="96"/>
        <v>0.98305084745762827</v>
      </c>
      <c r="R272" s="113">
        <f>Table1[[#This Row],[Index MPI]]-Q271</f>
        <v>9.7591479239636514E-2</v>
      </c>
      <c r="S272" s="87">
        <f>Table1[[#This Row],[Index MPI]]-Q265</f>
        <v>4.3800303909858451E-2</v>
      </c>
      <c r="T272" s="41">
        <f>Table1[[#This Row],[ADR]]/(P278+P279)</f>
        <v>0.49955967737203377</v>
      </c>
      <c r="U272" s="112">
        <f t="shared" si="97"/>
        <v>2.3524113703135988E-3</v>
      </c>
      <c r="V272" s="41"/>
      <c r="W272" s="41">
        <f t="shared" si="98"/>
        <v>0.16896251168693871</v>
      </c>
      <c r="X272" s="110">
        <f t="shared" si="80"/>
        <v>1.9613355944561373E-2</v>
      </c>
      <c r="Y272" s="92">
        <f t="shared" si="94"/>
        <v>0.20138888888888901</v>
      </c>
      <c r="Z272" s="92">
        <f>(Table1[[#This Row],[avgdailyrent]]-F271)/F271</f>
        <v>1.7427825900365862E-3</v>
      </c>
      <c r="AA272" s="87">
        <f t="shared" si="92"/>
        <v>0.1293572984749419</v>
      </c>
      <c r="AB272" s="92">
        <f t="shared" si="93"/>
        <v>43.396197549241379</v>
      </c>
      <c r="AC272" s="87">
        <f t="shared" si="99"/>
        <v>0.13132552271265469</v>
      </c>
      <c r="AD272" s="92">
        <f t="shared" si="79"/>
        <v>1.7427825900365862E-3</v>
      </c>
      <c r="AE272" s="252">
        <f t="shared" si="100"/>
        <v>0.1293572984749419</v>
      </c>
      <c r="AF272" s="87" t="e">
        <f ca="1">AVERAGEIFS(Y:Y,D:D,"&gt;="&amp;TODAY()-28,D:D,"&lt;="&amp;TODAY(),B:B,)</f>
        <v>#DIV/0!</v>
      </c>
      <c r="AG272" s="318">
        <f ca="1">AVERAGEIFS(Y:Y,D:D,"&gt;="&amp;TODAY()-28,D:D,"&lt;="&amp;TODAY())</f>
        <v>0.76482579000135331</v>
      </c>
      <c r="AH272" s="318">
        <f ca="1">AVERAGEIFS(O:O,D:D,"&gt;="&amp;TODAY()-28,D:D,"&lt;="&amp;TODAY())</f>
        <v>1407.541540796813</v>
      </c>
      <c r="AI272" s="91">
        <f t="shared" si="101"/>
        <v>0.13132552271265469</v>
      </c>
    </row>
    <row r="273" spans="1:35" ht="13.8" x14ac:dyDescent="0.25">
      <c r="A273" s="324" t="s">
        <v>33</v>
      </c>
      <c r="B273" s="123" t="s">
        <v>45</v>
      </c>
      <c r="C273" s="124" t="s">
        <v>36</v>
      </c>
      <c r="D273" s="103">
        <v>45006</v>
      </c>
      <c r="E273" s="41">
        <v>0.20138888888888901</v>
      </c>
      <c r="F273" s="41">
        <v>1856.3275860000001</v>
      </c>
      <c r="G273" s="41">
        <f t="shared" si="87"/>
        <v>2023</v>
      </c>
      <c r="H273" s="41">
        <f>DAY(Table1[[#This Row],[Date]])</f>
        <v>21</v>
      </c>
      <c r="I273" s="41">
        <f>MONTH(Table1[[#This Row],[Date]])</f>
        <v>3</v>
      </c>
      <c r="J273" s="41" t="str">
        <f t="shared" si="88"/>
        <v>March</v>
      </c>
      <c r="K273" s="41">
        <f>DAY(Table1[[#This Row],[Date]])</f>
        <v>21</v>
      </c>
      <c r="L273" s="41" t="str">
        <f t="shared" si="89"/>
        <v>Tuesday</v>
      </c>
      <c r="M273" s="107">
        <f>WEEKNUM(D273, 1)-WEEKNUM(DATE(Table1[[#This Row],[Year]],Table1[[#This Row],[Month]],1),1)+1</f>
        <v>4</v>
      </c>
      <c r="N273" s="41">
        <f t="shared" si="90"/>
        <v>12</v>
      </c>
      <c r="O273" s="41">
        <f>Table1[[#This Row],[ADR]]*Table1[[#This Row],[Occupancy %]]</f>
        <v>373.84374995833355</v>
      </c>
      <c r="P273" s="86">
        <f t="shared" si="95"/>
        <v>1856.3275860000001</v>
      </c>
      <c r="Q273" s="86">
        <f t="shared" si="96"/>
        <v>0.96666666666666878</v>
      </c>
      <c r="R273" s="113">
        <f>Table1[[#This Row],[Index MPI]]-Q272</f>
        <v>-1.6384180790959491E-2</v>
      </c>
      <c r="S273" s="87">
        <f>Table1[[#This Row],[Index MPI]]-Q266</f>
        <v>8.1207298448677023E-2</v>
      </c>
      <c r="T273" s="41">
        <f>Table1[[#This Row],[ADR]]/(P279+P280)</f>
        <v>0.49912012959776303</v>
      </c>
      <c r="U273" s="112">
        <f t="shared" si="97"/>
        <v>3.2351282661594845E-3</v>
      </c>
      <c r="V273" s="41"/>
      <c r="W273" s="41">
        <f t="shared" si="98"/>
        <v>0.16896251168693871</v>
      </c>
      <c r="X273" s="110">
        <f t="shared" si="80"/>
        <v>1.9613355944561373E-2</v>
      </c>
      <c r="Y273" s="92">
        <f t="shared" si="94"/>
        <v>0.20138888888888901</v>
      </c>
      <c r="Z273" s="92">
        <f>(Table1[[#This Row],[avgdailyrent]]-F272)/F272</f>
        <v>0</v>
      </c>
      <c r="AA273" s="87">
        <f t="shared" si="92"/>
        <v>0.1293572984749419</v>
      </c>
      <c r="AB273" s="92">
        <f t="shared" si="93"/>
        <v>43.396197549241379</v>
      </c>
      <c r="AC273" s="87">
        <f t="shared" si="99"/>
        <v>0</v>
      </c>
      <c r="AD273" s="92">
        <f t="shared" si="79"/>
        <v>1.7427825900365862E-3</v>
      </c>
      <c r="AE273" s="252">
        <f t="shared" si="100"/>
        <v>0.1293572984749419</v>
      </c>
      <c r="AF273" s="87" t="e">
        <f ca="1">AVERAGEIFS(Y:Y,D:D,"&gt;="&amp;TODAY()-28,D:D,"&lt;="&amp;TODAY(),B:B,)</f>
        <v>#DIV/0!</v>
      </c>
      <c r="AG273" s="318">
        <f ca="1">AVERAGEIFS(Y:Y,D:D,"&gt;="&amp;TODAY()-28,D:D,"&lt;="&amp;TODAY())</f>
        <v>0.76482579000135331</v>
      </c>
      <c r="AH273" s="318">
        <f ca="1">AVERAGEIFS(O:O,D:D,"&gt;="&amp;TODAY()-28,D:D,"&lt;="&amp;TODAY())</f>
        <v>1407.541540796813</v>
      </c>
      <c r="AI273" s="91">
        <f t="shared" si="101"/>
        <v>0.13132552271265469</v>
      </c>
    </row>
    <row r="274" spans="1:35" ht="13.8" x14ac:dyDescent="0.25">
      <c r="A274" s="324" t="s">
        <v>33</v>
      </c>
      <c r="B274" s="123" t="s">
        <v>45</v>
      </c>
      <c r="C274" s="124" t="s">
        <v>36</v>
      </c>
      <c r="D274" s="103">
        <v>45007</v>
      </c>
      <c r="E274" s="41">
        <v>0.20138888888888901</v>
      </c>
      <c r="F274" s="41">
        <v>1856.3275860000001</v>
      </c>
      <c r="G274" s="41">
        <f t="shared" si="87"/>
        <v>2023</v>
      </c>
      <c r="H274" s="41">
        <f>DAY(Table1[[#This Row],[Date]])</f>
        <v>22</v>
      </c>
      <c r="I274" s="41">
        <f>MONTH(Table1[[#This Row],[Date]])</f>
        <v>3</v>
      </c>
      <c r="J274" s="41" t="str">
        <f t="shared" si="88"/>
        <v>March</v>
      </c>
      <c r="K274" s="41">
        <f>DAY(Table1[[#This Row],[Date]])</f>
        <v>22</v>
      </c>
      <c r="L274" s="41" t="str">
        <f t="shared" si="89"/>
        <v>Wednesday</v>
      </c>
      <c r="M274" s="107">
        <f>WEEKNUM(D274, 1)-WEEKNUM(DATE(Table1[[#This Row],[Year]],Table1[[#This Row],[Month]],1),1)+1</f>
        <v>4</v>
      </c>
      <c r="N274" s="41">
        <f t="shared" si="90"/>
        <v>12</v>
      </c>
      <c r="O274" s="41">
        <f>Table1[[#This Row],[ADR]]*Table1[[#This Row],[Occupancy %]]</f>
        <v>373.84374995833355</v>
      </c>
      <c r="P274" s="86">
        <f t="shared" si="95"/>
        <v>1856.3275860000001</v>
      </c>
      <c r="Q274" s="86">
        <f t="shared" si="96"/>
        <v>0.96666666666666878</v>
      </c>
      <c r="R274" s="113">
        <f>Table1[[#This Row],[Index MPI]]-Q273</f>
        <v>0</v>
      </c>
      <c r="S274" s="87">
        <f>Table1[[#This Row],[Index MPI]]-Q267</f>
        <v>8.1207298448677023E-2</v>
      </c>
      <c r="T274" s="41">
        <f>Table1[[#This Row],[ADR]]/(P280+P281)</f>
        <v>0.49912012959776303</v>
      </c>
      <c r="U274" s="112">
        <f t="shared" si="97"/>
        <v>3.2351282661594845E-3</v>
      </c>
      <c r="V274" s="41"/>
      <c r="W274" s="41">
        <f t="shared" si="98"/>
        <v>0.16896251168693871</v>
      </c>
      <c r="X274" s="110">
        <f t="shared" si="80"/>
        <v>1.9613355944561373E-2</v>
      </c>
      <c r="Y274" s="92">
        <f t="shared" si="94"/>
        <v>0.20138888888888901</v>
      </c>
      <c r="Z274" s="92">
        <f>(Table1[[#This Row],[avgdailyrent]]-F273)/F273</f>
        <v>0</v>
      </c>
      <c r="AA274" s="87">
        <f t="shared" si="92"/>
        <v>0.1293572984749419</v>
      </c>
      <c r="AB274" s="92">
        <f t="shared" si="93"/>
        <v>43.396197549241379</v>
      </c>
      <c r="AC274" s="87">
        <f t="shared" si="99"/>
        <v>0</v>
      </c>
      <c r="AD274" s="92">
        <f t="shared" si="79"/>
        <v>1.7427825900365862E-3</v>
      </c>
      <c r="AE274" s="252">
        <f t="shared" si="100"/>
        <v>0.1293572984749419</v>
      </c>
      <c r="AF274" s="87" t="e">
        <f ca="1">AVERAGEIFS(Y:Y,D:D,"&gt;="&amp;TODAY()-28,D:D,"&lt;="&amp;TODAY(),B:B,)</f>
        <v>#DIV/0!</v>
      </c>
      <c r="AG274" s="318">
        <f ca="1">AVERAGEIFS(Y:Y,D:D,"&gt;="&amp;TODAY()-28,D:D,"&lt;="&amp;TODAY())</f>
        <v>0.76482579000135331</v>
      </c>
      <c r="AH274" s="318">
        <f ca="1">AVERAGEIFS(O:O,D:D,"&gt;="&amp;TODAY()-28,D:D,"&lt;="&amp;TODAY())</f>
        <v>1407.541540796813</v>
      </c>
      <c r="AI274" s="91">
        <f t="shared" si="101"/>
        <v>0.13132552271265469</v>
      </c>
    </row>
    <row r="275" spans="1:35" ht="13.8" x14ac:dyDescent="0.25">
      <c r="A275" s="324" t="s">
        <v>33</v>
      </c>
      <c r="B275" s="123" t="s">
        <v>45</v>
      </c>
      <c r="C275" s="124" t="s">
        <v>36</v>
      </c>
      <c r="D275" s="103">
        <v>45008</v>
      </c>
      <c r="E275" s="41">
        <v>0.20138888888888901</v>
      </c>
      <c r="F275" s="41">
        <v>1856.3275860000001</v>
      </c>
      <c r="G275" s="41">
        <f t="shared" si="87"/>
        <v>2023</v>
      </c>
      <c r="H275" s="41">
        <f>DAY(Table1[[#This Row],[Date]])</f>
        <v>23</v>
      </c>
      <c r="I275" s="41">
        <f>MONTH(Table1[[#This Row],[Date]])</f>
        <v>3</v>
      </c>
      <c r="J275" s="41" t="str">
        <f t="shared" si="88"/>
        <v>March</v>
      </c>
      <c r="K275" s="41">
        <f>DAY(Table1[[#This Row],[Date]])</f>
        <v>23</v>
      </c>
      <c r="L275" s="41" t="str">
        <f t="shared" si="89"/>
        <v>Thursday</v>
      </c>
      <c r="M275" s="107">
        <f>WEEKNUM(D275, 1)-WEEKNUM(DATE(Table1[[#This Row],[Year]],Table1[[#This Row],[Month]],1),1)+1</f>
        <v>4</v>
      </c>
      <c r="N275" s="41">
        <f t="shared" si="90"/>
        <v>12</v>
      </c>
      <c r="O275" s="41">
        <f>Table1[[#This Row],[ADR]]*Table1[[#This Row],[Occupancy %]]</f>
        <v>373.84374995833355</v>
      </c>
      <c r="P275" s="86">
        <f t="shared" si="95"/>
        <v>1856.3275860000001</v>
      </c>
      <c r="Q275" s="86">
        <f t="shared" si="96"/>
        <v>0.96666666666666878</v>
      </c>
      <c r="R275" s="113">
        <f>Table1[[#This Row],[Index MPI]]-Q274</f>
        <v>0</v>
      </c>
      <c r="S275" s="87">
        <f>Table1[[#This Row],[Index MPI]]-Q268</f>
        <v>8.1207298448677023E-2</v>
      </c>
      <c r="T275" s="41">
        <f>Table1[[#This Row],[ADR]]/(P281+P282)</f>
        <v>0.49912012959776303</v>
      </c>
      <c r="U275" s="112">
        <f t="shared" si="97"/>
        <v>3.2351282661594845E-3</v>
      </c>
      <c r="V275" s="41"/>
      <c r="W275" s="41">
        <f t="shared" si="98"/>
        <v>0.16896251168693871</v>
      </c>
      <c r="X275" s="110">
        <f t="shared" si="80"/>
        <v>0</v>
      </c>
      <c r="Y275" s="92">
        <f t="shared" si="94"/>
        <v>0.20138888888888901</v>
      </c>
      <c r="Z275" s="92">
        <f>(Table1[[#This Row],[avgdailyrent]]-F274)/F274</f>
        <v>0</v>
      </c>
      <c r="AA275" s="87">
        <f t="shared" si="92"/>
        <v>0</v>
      </c>
      <c r="AB275" s="92">
        <f t="shared" si="93"/>
        <v>0</v>
      </c>
      <c r="AC275" s="87">
        <f t="shared" si="99"/>
        <v>0</v>
      </c>
      <c r="AD275" s="92">
        <f t="shared" si="79"/>
        <v>1.7427825900365862E-3</v>
      </c>
      <c r="AE275" s="252">
        <f t="shared" si="100"/>
        <v>0.1293572984749419</v>
      </c>
      <c r="AF275" s="87" t="e">
        <f ca="1">AVERAGEIFS(Y:Y,D:D,"&gt;="&amp;TODAY()-28,D:D,"&lt;="&amp;TODAY(),B:B,)</f>
        <v>#DIV/0!</v>
      </c>
      <c r="AG275" s="318">
        <f ca="1">AVERAGEIFS(Y:Y,D:D,"&gt;="&amp;TODAY()-28,D:D,"&lt;="&amp;TODAY())</f>
        <v>0.76482579000135331</v>
      </c>
      <c r="AH275" s="318">
        <f ca="1">AVERAGEIFS(O:O,D:D,"&gt;="&amp;TODAY()-28,D:D,"&lt;="&amp;TODAY())</f>
        <v>1407.541540796813</v>
      </c>
      <c r="AI275" s="91">
        <f t="shared" si="101"/>
        <v>0.13132552271265469</v>
      </c>
    </row>
    <row r="276" spans="1:35" ht="13.8" x14ac:dyDescent="0.25">
      <c r="A276" s="324" t="s">
        <v>33</v>
      </c>
      <c r="B276" s="123" t="s">
        <v>45</v>
      </c>
      <c r="C276" s="124" t="s">
        <v>36</v>
      </c>
      <c r="D276" s="103">
        <v>45009</v>
      </c>
      <c r="E276" s="41">
        <v>0.20138888888888901</v>
      </c>
      <c r="F276" s="41">
        <v>1856.3275860000001</v>
      </c>
      <c r="G276" s="41">
        <f t="shared" si="87"/>
        <v>2023</v>
      </c>
      <c r="H276" s="41">
        <f>DAY(Table1[[#This Row],[Date]])</f>
        <v>24</v>
      </c>
      <c r="I276" s="41">
        <f>MONTH(Table1[[#This Row],[Date]])</f>
        <v>3</v>
      </c>
      <c r="J276" s="41" t="str">
        <f t="shared" si="88"/>
        <v>March</v>
      </c>
      <c r="K276" s="41">
        <f>DAY(Table1[[#This Row],[Date]])</f>
        <v>24</v>
      </c>
      <c r="L276" s="41" t="str">
        <f t="shared" si="89"/>
        <v>Friday</v>
      </c>
      <c r="M276" s="107">
        <f>WEEKNUM(D276, 1)-WEEKNUM(DATE(Table1[[#This Row],[Year]],Table1[[#This Row],[Month]],1),1)+1</f>
        <v>4</v>
      </c>
      <c r="N276" s="41">
        <f t="shared" si="90"/>
        <v>12</v>
      </c>
      <c r="O276" s="41">
        <f>Table1[[#This Row],[ADR]]*Table1[[#This Row],[Occupancy %]]</f>
        <v>373.84374995833355</v>
      </c>
      <c r="P276" s="86">
        <f t="shared" si="95"/>
        <v>1856.3275860000001</v>
      </c>
      <c r="Q276" s="86">
        <f t="shared" si="96"/>
        <v>0.96666666666666878</v>
      </c>
      <c r="R276" s="113">
        <f>Table1[[#This Row],[Index MPI]]-Q275</f>
        <v>0</v>
      </c>
      <c r="S276" s="87">
        <f>Table1[[#This Row],[Index MPI]]-Q269</f>
        <v>8.1207298448677023E-2</v>
      </c>
      <c r="T276" s="41">
        <f>Table1[[#This Row],[ADR]]/(P282+P283)</f>
        <v>0.49912012959776303</v>
      </c>
      <c r="U276" s="112">
        <f t="shared" si="97"/>
        <v>3.2351282661594845E-3</v>
      </c>
      <c r="V276" s="41"/>
      <c r="W276" s="41">
        <f t="shared" si="98"/>
        <v>0.16896251168693871</v>
      </c>
      <c r="X276" s="110">
        <f t="shared" si="80"/>
        <v>0</v>
      </c>
      <c r="Y276" s="92">
        <f t="shared" si="94"/>
        <v>0.20138888888888901</v>
      </c>
      <c r="Z276" s="92">
        <f>(Table1[[#This Row],[avgdailyrent]]-F275)/F275</f>
        <v>0</v>
      </c>
      <c r="AA276" s="87">
        <f t="shared" si="92"/>
        <v>0</v>
      </c>
      <c r="AB276" s="92">
        <f t="shared" si="93"/>
        <v>0</v>
      </c>
      <c r="AC276" s="87">
        <f t="shared" si="99"/>
        <v>0</v>
      </c>
      <c r="AD276" s="92">
        <f t="shared" ref="AD276:AD339" si="102">((P276-P269)/P269)</f>
        <v>1.7427825900365862E-3</v>
      </c>
      <c r="AE276" s="252">
        <f t="shared" si="100"/>
        <v>0.1293572984749419</v>
      </c>
      <c r="AF276" s="87" t="e">
        <f ca="1">AVERAGEIFS(Y:Y,D:D,"&gt;="&amp;TODAY()-28,D:D,"&lt;="&amp;TODAY(),B:B,)</f>
        <v>#DIV/0!</v>
      </c>
      <c r="AG276" s="318">
        <f ca="1">AVERAGEIFS(Y:Y,D:D,"&gt;="&amp;TODAY()-28,D:D,"&lt;="&amp;TODAY())</f>
        <v>0.76482579000135331</v>
      </c>
      <c r="AH276" s="318">
        <f ca="1">AVERAGEIFS(O:O,D:D,"&gt;="&amp;TODAY()-28,D:D,"&lt;="&amp;TODAY())</f>
        <v>1407.541540796813</v>
      </c>
      <c r="AI276" s="91">
        <f t="shared" si="101"/>
        <v>0.13132552271265469</v>
      </c>
    </row>
    <row r="277" spans="1:35" ht="13.8" x14ac:dyDescent="0.25">
      <c r="A277" s="324" t="s">
        <v>33</v>
      </c>
      <c r="B277" s="123" t="s">
        <v>45</v>
      </c>
      <c r="C277" s="124" t="s">
        <v>36</v>
      </c>
      <c r="D277" s="103">
        <v>45010</v>
      </c>
      <c r="E277" s="41">
        <v>0.20138888888888901</v>
      </c>
      <c r="F277" s="41">
        <v>1856.3275860000001</v>
      </c>
      <c r="G277" s="41">
        <f t="shared" si="87"/>
        <v>2023</v>
      </c>
      <c r="H277" s="41">
        <f>DAY(Table1[[#This Row],[Date]])</f>
        <v>25</v>
      </c>
      <c r="I277" s="41">
        <f>MONTH(Table1[[#This Row],[Date]])</f>
        <v>3</v>
      </c>
      <c r="J277" s="41" t="str">
        <f t="shared" si="88"/>
        <v>March</v>
      </c>
      <c r="K277" s="41">
        <f>DAY(Table1[[#This Row],[Date]])</f>
        <v>25</v>
      </c>
      <c r="L277" s="41" t="str">
        <f t="shared" si="89"/>
        <v>Saturday</v>
      </c>
      <c r="M277" s="107">
        <f>WEEKNUM(D277, 1)-WEEKNUM(DATE(Table1[[#This Row],[Year]],Table1[[#This Row],[Month]],1),1)+1</f>
        <v>4</v>
      </c>
      <c r="N277" s="41">
        <f t="shared" si="90"/>
        <v>12</v>
      </c>
      <c r="O277" s="41">
        <f>Table1[[#This Row],[ADR]]*Table1[[#This Row],[Occupancy %]]</f>
        <v>373.84374995833355</v>
      </c>
      <c r="P277" s="86">
        <f t="shared" si="95"/>
        <v>1856.3275860000001</v>
      </c>
      <c r="Q277" s="86">
        <f t="shared" si="96"/>
        <v>0.96666666666666878</v>
      </c>
      <c r="R277" s="113">
        <f>Table1[[#This Row],[Index MPI]]-Q276</f>
        <v>0</v>
      </c>
      <c r="S277" s="87">
        <f>Table1[[#This Row],[Index MPI]]-Q270</f>
        <v>8.1207298448677023E-2</v>
      </c>
      <c r="T277" s="41">
        <f>Table1[[#This Row],[ADR]]/(P283+P284)</f>
        <v>0.49912012959776303</v>
      </c>
      <c r="U277" s="112">
        <f t="shared" si="97"/>
        <v>3.2351282661594845E-3</v>
      </c>
      <c r="V277" s="41"/>
      <c r="W277" s="41">
        <f t="shared" si="98"/>
        <v>0.16896251168693871</v>
      </c>
      <c r="X277" s="110">
        <f t="shared" si="80"/>
        <v>0</v>
      </c>
      <c r="Y277" s="92">
        <f t="shared" si="94"/>
        <v>0.20138888888888901</v>
      </c>
      <c r="Z277" s="92">
        <f>(Table1[[#This Row],[avgdailyrent]]-F276)/F276</f>
        <v>0</v>
      </c>
      <c r="AA277" s="87">
        <f t="shared" si="92"/>
        <v>0</v>
      </c>
      <c r="AB277" s="92">
        <f t="shared" si="93"/>
        <v>0</v>
      </c>
      <c r="AC277" s="87">
        <f t="shared" si="99"/>
        <v>0</v>
      </c>
      <c r="AD277" s="92">
        <f t="shared" si="102"/>
        <v>1.7427825900365862E-3</v>
      </c>
      <c r="AE277" s="252">
        <f t="shared" si="100"/>
        <v>0.1293572984749419</v>
      </c>
      <c r="AF277" s="87" t="e">
        <f ca="1">AVERAGEIFS(Y:Y,D:D,"&gt;="&amp;TODAY()-28,D:D,"&lt;="&amp;TODAY(),B:B,)</f>
        <v>#DIV/0!</v>
      </c>
      <c r="AG277" s="318">
        <f ca="1">AVERAGEIFS(Y:Y,D:D,"&gt;="&amp;TODAY()-28,D:D,"&lt;="&amp;TODAY())</f>
        <v>0.76482579000135331</v>
      </c>
      <c r="AH277" s="318">
        <f ca="1">AVERAGEIFS(O:O,D:D,"&gt;="&amp;TODAY()-28,D:D,"&lt;="&amp;TODAY())</f>
        <v>1407.541540796813</v>
      </c>
      <c r="AI277" s="91">
        <f t="shared" si="101"/>
        <v>0.13132552271265469</v>
      </c>
    </row>
    <row r="278" spans="1:35" ht="13.8" x14ac:dyDescent="0.25">
      <c r="A278" s="324" t="s">
        <v>33</v>
      </c>
      <c r="B278" s="123" t="s">
        <v>45</v>
      </c>
      <c r="C278" s="124" t="s">
        <v>36</v>
      </c>
      <c r="D278" s="103">
        <v>45011</v>
      </c>
      <c r="E278" s="41">
        <v>0.20138888888888901</v>
      </c>
      <c r="F278" s="41">
        <v>1856.3275860000001</v>
      </c>
      <c r="G278" s="41">
        <f t="shared" si="87"/>
        <v>2023</v>
      </c>
      <c r="H278" s="41">
        <f>DAY(Table1[[#This Row],[Date]])</f>
        <v>26</v>
      </c>
      <c r="I278" s="41">
        <f>MONTH(Table1[[#This Row],[Date]])</f>
        <v>3</v>
      </c>
      <c r="J278" s="41" t="str">
        <f t="shared" si="88"/>
        <v>March</v>
      </c>
      <c r="K278" s="41">
        <f>DAY(Table1[[#This Row],[Date]])</f>
        <v>26</v>
      </c>
      <c r="L278" s="41" t="str">
        <f t="shared" si="89"/>
        <v>Sunday</v>
      </c>
      <c r="M278" s="107">
        <f>WEEKNUM(D278, 1)-WEEKNUM(DATE(Table1[[#This Row],[Year]],Table1[[#This Row],[Month]],1),1)+1</f>
        <v>5</v>
      </c>
      <c r="N278" s="41">
        <f t="shared" si="90"/>
        <v>13</v>
      </c>
      <c r="O278" s="41">
        <f>Table1[[#This Row],[ADR]]*Table1[[#This Row],[Occupancy %]]</f>
        <v>373.84374995833355</v>
      </c>
      <c r="P278" s="86">
        <f t="shared" si="95"/>
        <v>1856.3275860000001</v>
      </c>
      <c r="Q278" s="86">
        <f t="shared" si="96"/>
        <v>0.96666666666666878</v>
      </c>
      <c r="R278" s="113">
        <f>Table1[[#This Row],[Index MPI]]-Q277</f>
        <v>0</v>
      </c>
      <c r="S278" s="87">
        <f>Table1[[#This Row],[Index MPI]]-Q271</f>
        <v>8.1207298448677023E-2</v>
      </c>
      <c r="T278" s="41">
        <f>Table1[[#This Row],[ADR]]/(P284+P285)</f>
        <v>0.49912012959776303</v>
      </c>
      <c r="U278" s="112">
        <f t="shared" si="97"/>
        <v>1.7628429511469541E-3</v>
      </c>
      <c r="V278" s="41"/>
      <c r="W278" s="41">
        <f t="shared" si="98"/>
        <v>0.16896251168693871</v>
      </c>
      <c r="X278" s="110">
        <f t="shared" si="80"/>
        <v>0</v>
      </c>
      <c r="Y278" s="92">
        <f t="shared" si="94"/>
        <v>0.20138888888888901</v>
      </c>
      <c r="Z278" s="92">
        <f>(Table1[[#This Row],[avgdailyrent]]-F277)/F277</f>
        <v>0</v>
      </c>
      <c r="AA278" s="87">
        <f t="shared" si="92"/>
        <v>0</v>
      </c>
      <c r="AB278" s="92">
        <f t="shared" si="93"/>
        <v>0</v>
      </c>
      <c r="AC278" s="87">
        <f t="shared" si="99"/>
        <v>0</v>
      </c>
      <c r="AD278" s="92">
        <f t="shared" si="102"/>
        <v>1.7427825900365862E-3</v>
      </c>
      <c r="AE278" s="252">
        <f t="shared" si="100"/>
        <v>0.1293572984749419</v>
      </c>
      <c r="AF278" s="87" t="e">
        <f ca="1">AVERAGEIFS(Y:Y,D:D,"&gt;="&amp;TODAY()-28,D:D,"&lt;="&amp;TODAY(),B:B,)</f>
        <v>#DIV/0!</v>
      </c>
      <c r="AG278" s="318">
        <f ca="1">AVERAGEIFS(Y:Y,D:D,"&gt;="&amp;TODAY()-28,D:D,"&lt;="&amp;TODAY())</f>
        <v>0.76482579000135331</v>
      </c>
      <c r="AH278" s="318">
        <f ca="1">AVERAGEIFS(O:O,D:D,"&gt;="&amp;TODAY()-28,D:D,"&lt;="&amp;TODAY())</f>
        <v>1407.541540796813</v>
      </c>
      <c r="AI278" s="91">
        <f t="shared" si="101"/>
        <v>0.13132552271265469</v>
      </c>
    </row>
    <row r="279" spans="1:35" ht="13.8" x14ac:dyDescent="0.25">
      <c r="A279" s="324" t="s">
        <v>33</v>
      </c>
      <c r="B279" s="123" t="s">
        <v>45</v>
      </c>
      <c r="C279" s="124" t="s">
        <v>36</v>
      </c>
      <c r="D279" s="103">
        <v>45012</v>
      </c>
      <c r="E279" s="41">
        <v>0.20833333333333301</v>
      </c>
      <c r="F279" s="41">
        <v>1859.6</v>
      </c>
      <c r="G279" s="41">
        <f t="shared" si="87"/>
        <v>2023</v>
      </c>
      <c r="H279" s="41">
        <f>DAY(Table1[[#This Row],[Date]])</f>
        <v>27</v>
      </c>
      <c r="I279" s="41">
        <f>MONTH(Table1[[#This Row],[Date]])</f>
        <v>3</v>
      </c>
      <c r="J279" s="41" t="str">
        <f t="shared" si="88"/>
        <v>March</v>
      </c>
      <c r="K279" s="41">
        <f>DAY(Table1[[#This Row],[Date]])</f>
        <v>27</v>
      </c>
      <c r="L279" s="41" t="str">
        <f t="shared" si="89"/>
        <v>Monday</v>
      </c>
      <c r="M279" s="107">
        <f>WEEKNUM(D279, 1)-WEEKNUM(DATE(Table1[[#This Row],[Year]],Table1[[#This Row],[Month]],1),1)+1</f>
        <v>5</v>
      </c>
      <c r="N279" s="41">
        <f t="shared" si="90"/>
        <v>13</v>
      </c>
      <c r="O279" s="41">
        <f>Table1[[#This Row],[ADR]]*Table1[[#This Row],[Occupancy %]]</f>
        <v>387.41666666666606</v>
      </c>
      <c r="P279" s="86">
        <f t="shared" si="95"/>
        <v>1859.6</v>
      </c>
      <c r="Q279" s="86">
        <f t="shared" si="96"/>
        <v>0.98360655737704783</v>
      </c>
      <c r="R279" s="113">
        <f>Table1[[#This Row],[Index MPI]]-Q278</f>
        <v>1.6939890710379046E-2</v>
      </c>
      <c r="S279" s="87">
        <f>Table1[[#This Row],[Index MPI]]-Q272</f>
        <v>5.5570991941955583E-4</v>
      </c>
      <c r="T279" s="41">
        <f>Table1[[#This Row],[ADR]]/(P285+P286)</f>
        <v>0.5003671538166492</v>
      </c>
      <c r="U279" s="112">
        <f t="shared" si="97"/>
        <v>-7.337688212518817E-4</v>
      </c>
      <c r="V279" s="41"/>
      <c r="W279" s="41">
        <f t="shared" si="98"/>
        <v>0.17509693040655908</v>
      </c>
      <c r="X279" s="110">
        <f t="shared" ref="X279:X342" si="103">W279-W276</f>
        <v>6.1344187196203659E-3</v>
      </c>
      <c r="Y279" s="92">
        <f t="shared" si="94"/>
        <v>0.20833333333333301</v>
      </c>
      <c r="Z279" s="92">
        <f>(Table1[[#This Row],[avgdailyrent]]-F278)/F278</f>
        <v>1.7628429511469849E-3</v>
      </c>
      <c r="AA279" s="87">
        <f t="shared" si="92"/>
        <v>3.4482758620687448E-2</v>
      </c>
      <c r="AB279" s="92">
        <f t="shared" si="93"/>
        <v>13.572916708332514</v>
      </c>
      <c r="AC279" s="87">
        <f t="shared" si="99"/>
        <v>3.6306389259805123E-2</v>
      </c>
      <c r="AD279" s="92">
        <f t="shared" si="102"/>
        <v>1.7628429511469849E-3</v>
      </c>
      <c r="AE279" s="252">
        <f t="shared" si="100"/>
        <v>3.4482758620687448E-2</v>
      </c>
      <c r="AF279" s="87" t="e">
        <f ca="1">AVERAGEIFS(Y:Y,D:D,"&gt;="&amp;TODAY()-28,D:D,"&lt;="&amp;TODAY(),B:B,)</f>
        <v>#DIV/0!</v>
      </c>
      <c r="AG279" s="318">
        <f ca="1">AVERAGEIFS(Y:Y,D:D,"&gt;="&amp;TODAY()-28,D:D,"&lt;="&amp;TODAY())</f>
        <v>0.76482579000135331</v>
      </c>
      <c r="AH279" s="318">
        <f ca="1">AVERAGEIFS(O:O,D:D,"&gt;="&amp;TODAY()-28,D:D,"&lt;="&amp;TODAY())</f>
        <v>1407.541540796813</v>
      </c>
      <c r="AI279" s="91">
        <f t="shared" si="101"/>
        <v>3.6306389259805123E-2</v>
      </c>
    </row>
    <row r="280" spans="1:35" ht="13.8" x14ac:dyDescent="0.25">
      <c r="A280" s="324" t="s">
        <v>33</v>
      </c>
      <c r="B280" s="123" t="s">
        <v>45</v>
      </c>
      <c r="C280" s="124" t="s">
        <v>36</v>
      </c>
      <c r="D280" s="103">
        <v>45013</v>
      </c>
      <c r="E280" s="41">
        <v>0.20833333333333301</v>
      </c>
      <c r="F280" s="41">
        <v>1859.6</v>
      </c>
      <c r="G280" s="41">
        <f t="shared" si="87"/>
        <v>2023</v>
      </c>
      <c r="H280" s="41">
        <f>DAY(Table1[[#This Row],[Date]])</f>
        <v>28</v>
      </c>
      <c r="I280" s="41">
        <f>MONTH(Table1[[#This Row],[Date]])</f>
        <v>3</v>
      </c>
      <c r="J280" s="41" t="str">
        <f t="shared" si="88"/>
        <v>March</v>
      </c>
      <c r="K280" s="41">
        <f>DAY(Table1[[#This Row],[Date]])</f>
        <v>28</v>
      </c>
      <c r="L280" s="41" t="str">
        <f t="shared" si="89"/>
        <v>Tuesday</v>
      </c>
      <c r="M280" s="107">
        <f>WEEKNUM(D280, 1)-WEEKNUM(DATE(Table1[[#This Row],[Year]],Table1[[#This Row],[Month]],1),1)+1</f>
        <v>5</v>
      </c>
      <c r="N280" s="41">
        <f t="shared" si="90"/>
        <v>13</v>
      </c>
      <c r="O280" s="41">
        <f>Table1[[#This Row],[ADR]]*Table1[[#This Row],[Occupancy %]]</f>
        <v>387.41666666666606</v>
      </c>
      <c r="P280" s="86">
        <f t="shared" si="95"/>
        <v>1859.6</v>
      </c>
      <c r="Q280" s="86">
        <f t="shared" si="96"/>
        <v>0.96774193548386844</v>
      </c>
      <c r="R280" s="113">
        <f>Table1[[#This Row],[Index MPI]]-Q279</f>
        <v>-1.5864621893179387E-2</v>
      </c>
      <c r="S280" s="87">
        <f>Table1[[#This Row],[Index MPI]]-Q273</f>
        <v>1.0752688171996594E-3</v>
      </c>
      <c r="T280" s="41">
        <f>Table1[[#This Row],[ADR]]/(P286+P287)</f>
        <v>0.50073484723723394</v>
      </c>
      <c r="U280" s="112">
        <f t="shared" si="97"/>
        <v>-1.467537642503614E-3</v>
      </c>
      <c r="V280" s="41"/>
      <c r="W280" s="41">
        <f t="shared" si="98"/>
        <v>0.17509693040655908</v>
      </c>
      <c r="X280" s="110">
        <f t="shared" si="103"/>
        <v>6.1344187196203659E-3</v>
      </c>
      <c r="Y280" s="92">
        <f t="shared" si="94"/>
        <v>0.20833333333333301</v>
      </c>
      <c r="Z280" s="92">
        <f>(Table1[[#This Row],[avgdailyrent]]-F279)/F279</f>
        <v>0</v>
      </c>
      <c r="AA280" s="87">
        <f t="shared" si="92"/>
        <v>3.4482758620687448E-2</v>
      </c>
      <c r="AB280" s="92">
        <f t="shared" si="93"/>
        <v>13.572916708332514</v>
      </c>
      <c r="AC280" s="87">
        <f t="shared" si="99"/>
        <v>0</v>
      </c>
      <c r="AD280" s="92">
        <f t="shared" si="102"/>
        <v>1.7628429511469849E-3</v>
      </c>
      <c r="AE280" s="252">
        <f t="shared" si="100"/>
        <v>3.4482758620687448E-2</v>
      </c>
      <c r="AF280" s="87" t="e">
        <f ca="1">AVERAGEIFS(Y:Y,D:D,"&gt;="&amp;TODAY()-28,D:D,"&lt;="&amp;TODAY(),B:B,)</f>
        <v>#DIV/0!</v>
      </c>
      <c r="AG280" s="318">
        <f ca="1">AVERAGEIFS(Y:Y,D:D,"&gt;="&amp;TODAY()-28,D:D,"&lt;="&amp;TODAY())</f>
        <v>0.76482579000135331</v>
      </c>
      <c r="AH280" s="318">
        <f ca="1">AVERAGEIFS(O:O,D:D,"&gt;="&amp;TODAY()-28,D:D,"&lt;="&amp;TODAY())</f>
        <v>1407.541540796813</v>
      </c>
      <c r="AI280" s="91">
        <f t="shared" si="101"/>
        <v>3.6306389259805123E-2</v>
      </c>
    </row>
    <row r="281" spans="1:35" ht="13.8" x14ac:dyDescent="0.25">
      <c r="A281" s="324" t="s">
        <v>33</v>
      </c>
      <c r="B281" s="123" t="s">
        <v>45</v>
      </c>
      <c r="C281" s="124" t="s">
        <v>36</v>
      </c>
      <c r="D281" s="103">
        <v>45014</v>
      </c>
      <c r="E281" s="41">
        <v>0.20833333333333301</v>
      </c>
      <c r="F281" s="41">
        <v>1859.6</v>
      </c>
      <c r="G281" s="41">
        <f t="shared" si="87"/>
        <v>2023</v>
      </c>
      <c r="H281" s="41">
        <f>DAY(Table1[[#This Row],[Date]])</f>
        <v>29</v>
      </c>
      <c r="I281" s="41">
        <f>MONTH(Table1[[#This Row],[Date]])</f>
        <v>3</v>
      </c>
      <c r="J281" s="41" t="str">
        <f t="shared" si="88"/>
        <v>March</v>
      </c>
      <c r="K281" s="41">
        <f>DAY(Table1[[#This Row],[Date]])</f>
        <v>29</v>
      </c>
      <c r="L281" s="41" t="str">
        <f t="shared" si="89"/>
        <v>Wednesday</v>
      </c>
      <c r="M281" s="107">
        <f>WEEKNUM(D281, 1)-WEEKNUM(DATE(Table1[[#This Row],[Year]],Table1[[#This Row],[Month]],1),1)+1</f>
        <v>5</v>
      </c>
      <c r="N281" s="41">
        <f t="shared" si="90"/>
        <v>13</v>
      </c>
      <c r="O281" s="41">
        <f>Table1[[#This Row],[ADR]]*Table1[[#This Row],[Occupancy %]]</f>
        <v>387.41666666666606</v>
      </c>
      <c r="P281" s="86">
        <f t="shared" si="95"/>
        <v>1859.6</v>
      </c>
      <c r="Q281" s="86">
        <f t="shared" si="96"/>
        <v>0.96774193548386844</v>
      </c>
      <c r="R281" s="113">
        <f>Table1[[#This Row],[Index MPI]]-Q280</f>
        <v>0</v>
      </c>
      <c r="S281" s="87">
        <f>Table1[[#This Row],[Index MPI]]-Q274</f>
        <v>1.0752688171996594E-3</v>
      </c>
      <c r="T281" s="41">
        <f>Table1[[#This Row],[ADR]]/(P287+P288)</f>
        <v>0.50073484723723394</v>
      </c>
      <c r="U281" s="112">
        <f t="shared" si="97"/>
        <v>-9.5730661179491028E-2</v>
      </c>
      <c r="V281" s="41"/>
      <c r="W281" s="41">
        <f t="shared" si="98"/>
        <v>0.17509693040655908</v>
      </c>
      <c r="X281" s="110">
        <f t="shared" si="103"/>
        <v>6.1344187196203659E-3</v>
      </c>
      <c r="Y281" s="92">
        <f t="shared" si="94"/>
        <v>0.20833333333333301</v>
      </c>
      <c r="Z281" s="92">
        <f>(Table1[[#This Row],[avgdailyrent]]-F280)/F280</f>
        <v>0</v>
      </c>
      <c r="AA281" s="87">
        <f t="shared" si="92"/>
        <v>3.4482758620687448E-2</v>
      </c>
      <c r="AB281" s="92">
        <f t="shared" si="93"/>
        <v>13.572916708332514</v>
      </c>
      <c r="AC281" s="87">
        <f t="shared" si="99"/>
        <v>0</v>
      </c>
      <c r="AD281" s="92">
        <f t="shared" si="102"/>
        <v>1.7628429511469849E-3</v>
      </c>
      <c r="AE281" s="252">
        <f t="shared" si="100"/>
        <v>3.4482758620687448E-2</v>
      </c>
      <c r="AF281" s="87" t="e">
        <f ca="1">AVERAGEIFS(Y:Y,D:D,"&gt;="&amp;TODAY()-28,D:D,"&lt;="&amp;TODAY(),B:B,)</f>
        <v>#DIV/0!</v>
      </c>
      <c r="AG281" s="318">
        <f ca="1">AVERAGEIFS(Y:Y,D:D,"&gt;="&amp;TODAY()-28,D:D,"&lt;="&amp;TODAY())</f>
        <v>0.76482579000135331</v>
      </c>
      <c r="AH281" s="318">
        <f ca="1">AVERAGEIFS(O:O,D:D,"&gt;="&amp;TODAY()-28,D:D,"&lt;="&amp;TODAY())</f>
        <v>1407.541540796813</v>
      </c>
      <c r="AI281" s="91">
        <f t="shared" si="101"/>
        <v>3.6306389259805123E-2</v>
      </c>
    </row>
    <row r="282" spans="1:35" ht="13.8" x14ac:dyDescent="0.25">
      <c r="A282" s="324" t="s">
        <v>33</v>
      </c>
      <c r="B282" s="123" t="s">
        <v>45</v>
      </c>
      <c r="C282" s="124" t="s">
        <v>36</v>
      </c>
      <c r="D282" s="103">
        <v>45015</v>
      </c>
      <c r="E282" s="41">
        <v>0.20833333333333301</v>
      </c>
      <c r="F282" s="41">
        <v>1859.6</v>
      </c>
      <c r="G282" s="41">
        <f t="shared" si="87"/>
        <v>2023</v>
      </c>
      <c r="H282" s="41">
        <f>DAY(Table1[[#This Row],[Date]])</f>
        <v>30</v>
      </c>
      <c r="I282" s="41">
        <f>MONTH(Table1[[#This Row],[Date]])</f>
        <v>3</v>
      </c>
      <c r="J282" s="41" t="str">
        <f t="shared" si="88"/>
        <v>March</v>
      </c>
      <c r="K282" s="41">
        <f>DAY(Table1[[#This Row],[Date]])</f>
        <v>30</v>
      </c>
      <c r="L282" s="41" t="str">
        <f t="shared" si="89"/>
        <v>Thursday</v>
      </c>
      <c r="M282" s="107">
        <f>WEEKNUM(D282, 1)-WEEKNUM(DATE(Table1[[#This Row],[Year]],Table1[[#This Row],[Month]],1),1)+1</f>
        <v>5</v>
      </c>
      <c r="N282" s="41">
        <f t="shared" si="90"/>
        <v>13</v>
      </c>
      <c r="O282" s="41">
        <f>Table1[[#This Row],[ADR]]*Table1[[#This Row],[Occupancy %]]</f>
        <v>387.41666666666606</v>
      </c>
      <c r="P282" s="86">
        <f t="shared" si="95"/>
        <v>1859.6</v>
      </c>
      <c r="Q282" s="86">
        <f t="shared" si="96"/>
        <v>0.96774193548386844</v>
      </c>
      <c r="R282" s="113">
        <f>Table1[[#This Row],[Index MPI]]-Q281</f>
        <v>0</v>
      </c>
      <c r="S282" s="87">
        <f>Table1[[#This Row],[Index MPI]]-Q275</f>
        <v>1.0752688171996594E-3</v>
      </c>
      <c r="T282" s="41">
        <f>Table1[[#This Row],[ADR]]/(P288+P289)</f>
        <v>0.50073484723723394</v>
      </c>
      <c r="U282" s="112">
        <f t="shared" si="97"/>
        <v>-0.17373175625728363</v>
      </c>
      <c r="V282" s="41"/>
      <c r="W282" s="41">
        <f t="shared" si="98"/>
        <v>0.17509693040655908</v>
      </c>
      <c r="X282" s="110">
        <f t="shared" si="103"/>
        <v>0</v>
      </c>
      <c r="Y282" s="92">
        <f t="shared" si="94"/>
        <v>0.20833333333333301</v>
      </c>
      <c r="Z282" s="92">
        <f>(Table1[[#This Row],[avgdailyrent]]-F281)/F281</f>
        <v>0</v>
      </c>
      <c r="AA282" s="87">
        <f t="shared" si="92"/>
        <v>0</v>
      </c>
      <c r="AB282" s="92">
        <f t="shared" si="93"/>
        <v>0</v>
      </c>
      <c r="AC282" s="87">
        <f t="shared" si="99"/>
        <v>0</v>
      </c>
      <c r="AD282" s="92">
        <f t="shared" si="102"/>
        <v>1.7628429511469849E-3</v>
      </c>
      <c r="AE282" s="252">
        <f t="shared" si="100"/>
        <v>3.4482758620687448E-2</v>
      </c>
      <c r="AF282" s="87" t="e">
        <f ca="1">AVERAGEIFS(Y:Y,D:D,"&gt;="&amp;TODAY()-28,D:D,"&lt;="&amp;TODAY(),B:B,)</f>
        <v>#DIV/0!</v>
      </c>
      <c r="AG282" s="318">
        <f ca="1">AVERAGEIFS(Y:Y,D:D,"&gt;="&amp;TODAY()-28,D:D,"&lt;="&amp;TODAY())</f>
        <v>0.76482579000135331</v>
      </c>
      <c r="AH282" s="318">
        <f ca="1">AVERAGEIFS(O:O,D:D,"&gt;="&amp;TODAY()-28,D:D,"&lt;="&amp;TODAY())</f>
        <v>1407.541540796813</v>
      </c>
      <c r="AI282" s="91">
        <f t="shared" si="101"/>
        <v>3.6306389259805123E-2</v>
      </c>
    </row>
    <row r="283" spans="1:35" ht="13.8" x14ac:dyDescent="0.25">
      <c r="A283" s="324" t="s">
        <v>33</v>
      </c>
      <c r="B283" s="123" t="s">
        <v>45</v>
      </c>
      <c r="C283" s="124" t="s">
        <v>36</v>
      </c>
      <c r="D283" s="103">
        <v>45016</v>
      </c>
      <c r="E283" s="41">
        <v>0.20833333333333301</v>
      </c>
      <c r="F283" s="41">
        <v>1859.6</v>
      </c>
      <c r="G283" s="41">
        <f t="shared" si="87"/>
        <v>2023</v>
      </c>
      <c r="H283" s="41">
        <f>DAY(Table1[[#This Row],[Date]])</f>
        <v>31</v>
      </c>
      <c r="I283" s="41">
        <f>MONTH(Table1[[#This Row],[Date]])</f>
        <v>3</v>
      </c>
      <c r="J283" s="41" t="str">
        <f t="shared" si="88"/>
        <v>March</v>
      </c>
      <c r="K283" s="41">
        <f>DAY(Table1[[#This Row],[Date]])</f>
        <v>31</v>
      </c>
      <c r="L283" s="41" t="str">
        <f t="shared" si="89"/>
        <v>Friday</v>
      </c>
      <c r="M283" s="107">
        <f>WEEKNUM(D283, 1)-WEEKNUM(DATE(Table1[[#This Row],[Year]],Table1[[#This Row],[Month]],1),1)+1</f>
        <v>5</v>
      </c>
      <c r="N283" s="41">
        <f t="shared" si="90"/>
        <v>13</v>
      </c>
      <c r="O283" s="41">
        <f>Table1[[#This Row],[ADR]]*Table1[[#This Row],[Occupancy %]]</f>
        <v>387.41666666666606</v>
      </c>
      <c r="P283" s="86">
        <f t="shared" si="95"/>
        <v>1859.6</v>
      </c>
      <c r="Q283" s="86">
        <f t="shared" si="96"/>
        <v>0.96774193548386844</v>
      </c>
      <c r="R283" s="113">
        <f>Table1[[#This Row],[Index MPI]]-Q282</f>
        <v>0</v>
      </c>
      <c r="S283" s="87">
        <f>Table1[[#This Row],[Index MPI]]-Q276</f>
        <v>1.0752688171996594E-3</v>
      </c>
      <c r="T283" s="41">
        <f>Table1[[#This Row],[ADR]]/(P289+P290)</f>
        <v>0.50073484723723394</v>
      </c>
      <c r="U283" s="112">
        <f t="shared" si="97"/>
        <v>-0.17373175625728363</v>
      </c>
      <c r="V283" s="41"/>
      <c r="W283" s="41">
        <f t="shared" si="98"/>
        <v>0.17509693040655908</v>
      </c>
      <c r="X283" s="110">
        <f t="shared" si="103"/>
        <v>0</v>
      </c>
      <c r="Y283" s="92">
        <f t="shared" si="94"/>
        <v>0.20833333333333301</v>
      </c>
      <c r="Z283" s="92">
        <f>(Table1[[#This Row],[avgdailyrent]]-F282)/F282</f>
        <v>0</v>
      </c>
      <c r="AA283" s="87">
        <f t="shared" si="92"/>
        <v>0</v>
      </c>
      <c r="AB283" s="92">
        <f t="shared" si="93"/>
        <v>0</v>
      </c>
      <c r="AC283" s="87">
        <f t="shared" si="99"/>
        <v>0</v>
      </c>
      <c r="AD283" s="92">
        <f t="shared" si="102"/>
        <v>1.7628429511469849E-3</v>
      </c>
      <c r="AE283" s="252">
        <f t="shared" si="100"/>
        <v>3.4482758620687448E-2</v>
      </c>
      <c r="AF283" s="87" t="e">
        <f ca="1">AVERAGEIFS(Y:Y,D:D,"&gt;="&amp;TODAY()-28,D:D,"&lt;="&amp;TODAY(),B:B,)</f>
        <v>#DIV/0!</v>
      </c>
      <c r="AG283" s="318">
        <f ca="1">AVERAGEIFS(Y:Y,D:D,"&gt;="&amp;TODAY()-28,D:D,"&lt;="&amp;TODAY())</f>
        <v>0.76482579000135331</v>
      </c>
      <c r="AH283" s="318">
        <f ca="1">AVERAGEIFS(O:O,D:D,"&gt;="&amp;TODAY()-28,D:D,"&lt;="&amp;TODAY())</f>
        <v>1407.541540796813</v>
      </c>
      <c r="AI283" s="91">
        <f t="shared" si="101"/>
        <v>3.6306389259805123E-2</v>
      </c>
    </row>
    <row r="284" spans="1:35" ht="13.8" x14ac:dyDescent="0.25">
      <c r="A284" s="324" t="s">
        <v>33</v>
      </c>
      <c r="B284" s="123" t="s">
        <v>45</v>
      </c>
      <c r="C284" s="124" t="s">
        <v>36</v>
      </c>
      <c r="D284" s="103">
        <v>45017</v>
      </c>
      <c r="E284" s="41">
        <v>0.20833333333333301</v>
      </c>
      <c r="F284" s="41">
        <v>1859.6</v>
      </c>
      <c r="G284" s="41">
        <f t="shared" si="87"/>
        <v>2023</v>
      </c>
      <c r="H284" s="41">
        <f>DAY(Table1[[#This Row],[Date]])</f>
        <v>1</v>
      </c>
      <c r="I284" s="41">
        <f>MONTH(Table1[[#This Row],[Date]])</f>
        <v>4</v>
      </c>
      <c r="J284" s="41" t="str">
        <f t="shared" si="88"/>
        <v>April</v>
      </c>
      <c r="K284" s="41">
        <f>DAY(Table1[[#This Row],[Date]])</f>
        <v>1</v>
      </c>
      <c r="L284" s="41" t="str">
        <f t="shared" si="89"/>
        <v>Saturday</v>
      </c>
      <c r="M284" s="107">
        <f>WEEKNUM(D284, 1)-WEEKNUM(DATE(Table1[[#This Row],[Year]],Table1[[#This Row],[Month]],1),1)+1</f>
        <v>1</v>
      </c>
      <c r="N284" s="41">
        <f t="shared" si="90"/>
        <v>13</v>
      </c>
      <c r="O284" s="41">
        <f>Table1[[#This Row],[ADR]]*Table1[[#This Row],[Occupancy %]]</f>
        <v>387.41666666666606</v>
      </c>
      <c r="P284" s="86">
        <f t="shared" si="95"/>
        <v>1859.6</v>
      </c>
      <c r="Q284" s="86">
        <f t="shared" si="96"/>
        <v>0.96774193548386844</v>
      </c>
      <c r="R284" s="113">
        <f>Table1[[#This Row],[Index MPI]]-Q283</f>
        <v>0</v>
      </c>
      <c r="S284" s="87">
        <f>Table1[[#This Row],[Index MPI]]-Q277</f>
        <v>1.0752688171996594E-3</v>
      </c>
      <c r="T284" s="41">
        <f>Table1[[#This Row],[ADR]]/(P290+P291)</f>
        <v>0.50073484723723394</v>
      </c>
      <c r="U284" s="112">
        <f t="shared" si="97"/>
        <v>-0.17373175625728363</v>
      </c>
      <c r="V284" s="41"/>
      <c r="W284" s="41">
        <f t="shared" si="98"/>
        <v>0.17509693040655908</v>
      </c>
      <c r="X284" s="110">
        <f t="shared" si="103"/>
        <v>0</v>
      </c>
      <c r="Y284" s="92">
        <f t="shared" si="94"/>
        <v>0.20833333333333301</v>
      </c>
      <c r="Z284" s="92">
        <f>(Table1[[#This Row],[avgdailyrent]]-F283)/F283</f>
        <v>0</v>
      </c>
      <c r="AA284" s="87">
        <f t="shared" si="92"/>
        <v>0</v>
      </c>
      <c r="AB284" s="92">
        <f t="shared" si="93"/>
        <v>0</v>
      </c>
      <c r="AC284" s="87">
        <f t="shared" si="99"/>
        <v>0</v>
      </c>
      <c r="AD284" s="92">
        <f t="shared" si="102"/>
        <v>1.7628429511469849E-3</v>
      </c>
      <c r="AE284" s="252">
        <f t="shared" si="100"/>
        <v>3.4482758620687448E-2</v>
      </c>
      <c r="AF284" s="87" t="e">
        <f ca="1">AVERAGEIFS(Y:Y,D:D,"&gt;="&amp;TODAY()-28,D:D,"&lt;="&amp;TODAY(),B:B,)</f>
        <v>#DIV/0!</v>
      </c>
      <c r="AG284" s="318">
        <f ca="1">AVERAGEIFS(Y:Y,D:D,"&gt;="&amp;TODAY()-28,D:D,"&lt;="&amp;TODAY())</f>
        <v>0.76482579000135331</v>
      </c>
      <c r="AH284" s="318">
        <f ca="1">AVERAGEIFS(O:O,D:D,"&gt;="&amp;TODAY()-28,D:D,"&lt;="&amp;TODAY())</f>
        <v>1407.541540796813</v>
      </c>
      <c r="AI284" s="91">
        <f t="shared" si="101"/>
        <v>3.6306389259805123E-2</v>
      </c>
    </row>
    <row r="285" spans="1:35" ht="13.8" x14ac:dyDescent="0.25">
      <c r="A285" s="324" t="s">
        <v>33</v>
      </c>
      <c r="B285" s="123" t="s">
        <v>45</v>
      </c>
      <c r="C285" s="124" t="s">
        <v>36</v>
      </c>
      <c r="D285" s="103">
        <v>45018</v>
      </c>
      <c r="E285" s="41">
        <v>0.20833333333333301</v>
      </c>
      <c r="F285" s="41">
        <v>1859.6</v>
      </c>
      <c r="G285" s="41">
        <f t="shared" si="87"/>
        <v>2023</v>
      </c>
      <c r="H285" s="41">
        <f>DAY(Table1[[#This Row],[Date]])</f>
        <v>2</v>
      </c>
      <c r="I285" s="41">
        <f>MONTH(Table1[[#This Row],[Date]])</f>
        <v>4</v>
      </c>
      <c r="J285" s="41" t="str">
        <f t="shared" si="88"/>
        <v>April</v>
      </c>
      <c r="K285" s="41">
        <f>DAY(Table1[[#This Row],[Date]])</f>
        <v>2</v>
      </c>
      <c r="L285" s="41" t="str">
        <f t="shared" si="89"/>
        <v>Sunday</v>
      </c>
      <c r="M285" s="107">
        <f>WEEKNUM(D285, 1)-WEEKNUM(DATE(Table1[[#This Row],[Year]],Table1[[#This Row],[Month]],1),1)+1</f>
        <v>2</v>
      </c>
      <c r="N285" s="41">
        <f t="shared" si="90"/>
        <v>14</v>
      </c>
      <c r="O285" s="41">
        <f>Table1[[#This Row],[ADR]]*Table1[[#This Row],[Occupancy %]]</f>
        <v>387.41666666666606</v>
      </c>
      <c r="P285" s="86">
        <f t="shared" si="95"/>
        <v>1859.6</v>
      </c>
      <c r="Q285" s="86">
        <f t="shared" si="96"/>
        <v>0.96774193548386844</v>
      </c>
      <c r="R285" s="113">
        <f>Table1[[#This Row],[Index MPI]]-Q284</f>
        <v>0</v>
      </c>
      <c r="S285" s="87">
        <f>Table1[[#This Row],[Index MPI]]-Q278</f>
        <v>1.0752688171996594E-3</v>
      </c>
      <c r="T285" s="41">
        <f>Table1[[#This Row],[ADR]]/(P291+P292)</f>
        <v>0.50073484723723394</v>
      </c>
      <c r="U285" s="112">
        <f t="shared" si="97"/>
        <v>-0.17373175625728363</v>
      </c>
      <c r="V285" s="41"/>
      <c r="W285" s="41">
        <f t="shared" si="98"/>
        <v>0.17509693040655908</v>
      </c>
      <c r="X285" s="110">
        <f t="shared" si="103"/>
        <v>0</v>
      </c>
      <c r="Y285" s="92">
        <f t="shared" si="94"/>
        <v>0.20833333333333301</v>
      </c>
      <c r="Z285" s="92">
        <f>(Table1[[#This Row],[avgdailyrent]]-F284)/F284</f>
        <v>0</v>
      </c>
      <c r="AA285" s="87">
        <f t="shared" si="92"/>
        <v>0</v>
      </c>
      <c r="AB285" s="92">
        <f t="shared" si="93"/>
        <v>0</v>
      </c>
      <c r="AC285" s="87">
        <f t="shared" si="99"/>
        <v>0</v>
      </c>
      <c r="AD285" s="92">
        <f t="shared" si="102"/>
        <v>1.7628429511469849E-3</v>
      </c>
      <c r="AE285" s="252">
        <f t="shared" si="100"/>
        <v>3.4482758620687448E-2</v>
      </c>
      <c r="AF285" s="87" t="e">
        <f ca="1">AVERAGEIFS(Y:Y,D:D,"&gt;="&amp;TODAY()-28,D:D,"&lt;="&amp;TODAY(),B:B,)</f>
        <v>#DIV/0!</v>
      </c>
      <c r="AG285" s="318">
        <f ca="1">AVERAGEIFS(Y:Y,D:D,"&gt;="&amp;TODAY()-28,D:D,"&lt;="&amp;TODAY())</f>
        <v>0.76482579000135331</v>
      </c>
      <c r="AH285" s="318">
        <f ca="1">AVERAGEIFS(O:O,D:D,"&gt;="&amp;TODAY()-28,D:D,"&lt;="&amp;TODAY())</f>
        <v>1407.541540796813</v>
      </c>
      <c r="AI285" s="91">
        <f t="shared" si="101"/>
        <v>3.6306389259805123E-2</v>
      </c>
    </row>
    <row r="286" spans="1:35" ht="13.8" x14ac:dyDescent="0.25">
      <c r="A286" s="324" t="s">
        <v>33</v>
      </c>
      <c r="B286" s="123" t="s">
        <v>45</v>
      </c>
      <c r="C286" s="124" t="s">
        <v>36</v>
      </c>
      <c r="D286" s="103">
        <v>45019</v>
      </c>
      <c r="E286" s="41">
        <v>0.21527777777777801</v>
      </c>
      <c r="F286" s="41">
        <v>1856.8709670000001</v>
      </c>
      <c r="G286" s="41">
        <f t="shared" si="87"/>
        <v>2023</v>
      </c>
      <c r="H286" s="41">
        <f>DAY(Table1[[#This Row],[Date]])</f>
        <v>3</v>
      </c>
      <c r="I286" s="41">
        <f>MONTH(Table1[[#This Row],[Date]])</f>
        <v>4</v>
      </c>
      <c r="J286" s="41" t="str">
        <f t="shared" si="88"/>
        <v>April</v>
      </c>
      <c r="K286" s="41">
        <f>DAY(Table1[[#This Row],[Date]])</f>
        <v>3</v>
      </c>
      <c r="L286" s="41" t="str">
        <f t="shared" si="89"/>
        <v>Monday</v>
      </c>
      <c r="M286" s="107">
        <f>WEEKNUM(D286, 1)-WEEKNUM(DATE(Table1[[#This Row],[Year]],Table1[[#This Row],[Month]],1),1)+1</f>
        <v>2</v>
      </c>
      <c r="N286" s="41">
        <f t="shared" si="90"/>
        <v>14</v>
      </c>
      <c r="O286" s="41">
        <f>Table1[[#This Row],[ADR]]*Table1[[#This Row],[Occupancy %]]</f>
        <v>399.74305539583378</v>
      </c>
      <c r="P286" s="86">
        <f t="shared" si="95"/>
        <v>1856.8709670000001</v>
      </c>
      <c r="Q286" s="86">
        <f t="shared" si="96"/>
        <v>1</v>
      </c>
      <c r="R286" s="113">
        <f>Table1[[#This Row],[Index MPI]]-Q285</f>
        <v>3.2258064516131557E-2</v>
      </c>
      <c r="S286" s="87">
        <f>Table1[[#This Row],[Index MPI]]-Q279</f>
        <v>1.639344262295217E-2</v>
      </c>
      <c r="T286" s="41">
        <f>Table1[[#This Row],[ADR]]/(P292+P293)</f>
        <v>0.5</v>
      </c>
      <c r="U286" s="112">
        <f t="shared" si="97"/>
        <v>-0.17251739438502667</v>
      </c>
      <c r="V286" s="41"/>
      <c r="W286" s="41">
        <f t="shared" si="98"/>
        <v>0.18066796803910443</v>
      </c>
      <c r="X286" s="110">
        <f t="shared" si="103"/>
        <v>5.5710376325453503E-3</v>
      </c>
      <c r="Y286" s="92">
        <f t="shared" si="94"/>
        <v>0.21527777777777801</v>
      </c>
      <c r="Z286" s="92">
        <f>(Table1[[#This Row],[avgdailyrent]]-F285)/F285</f>
        <v>-1.4675376425036808E-3</v>
      </c>
      <c r="AA286" s="87">
        <f t="shared" si="92"/>
        <v>3.3333333333336067E-2</v>
      </c>
      <c r="AB286" s="92">
        <f t="shared" si="93"/>
        <v>12.326388729167718</v>
      </c>
      <c r="AC286" s="87">
        <f t="shared" si="99"/>
        <v>3.1816877769415539E-2</v>
      </c>
      <c r="AD286" s="92">
        <f t="shared" si="102"/>
        <v>-1.4675376425036808E-3</v>
      </c>
      <c r="AE286" s="252">
        <f t="shared" si="100"/>
        <v>3.3333333333336067E-2</v>
      </c>
      <c r="AF286" s="87" t="e">
        <f ca="1">AVERAGEIFS(Y:Y,D:D,"&gt;="&amp;TODAY()-28,D:D,"&lt;="&amp;TODAY(),B:B,)</f>
        <v>#DIV/0!</v>
      </c>
      <c r="AG286" s="318">
        <f ca="1">AVERAGEIFS(Y:Y,D:D,"&gt;="&amp;TODAY()-28,D:D,"&lt;="&amp;TODAY())</f>
        <v>0.76482579000135331</v>
      </c>
      <c r="AH286" s="318">
        <f ca="1">AVERAGEIFS(O:O,D:D,"&gt;="&amp;TODAY()-28,D:D,"&lt;="&amp;TODAY())</f>
        <v>1407.541540796813</v>
      </c>
      <c r="AI286" s="91">
        <f t="shared" si="101"/>
        <v>3.1816877769415539E-2</v>
      </c>
    </row>
    <row r="287" spans="1:35" ht="13.8" x14ac:dyDescent="0.25">
      <c r="A287" s="324" t="s">
        <v>33</v>
      </c>
      <c r="B287" s="123" t="s">
        <v>45</v>
      </c>
      <c r="C287" s="124" t="s">
        <v>36</v>
      </c>
      <c r="D287" s="103">
        <v>45020</v>
      </c>
      <c r="E287" s="41">
        <v>0.21527777777777801</v>
      </c>
      <c r="F287" s="41">
        <v>1856.8709670000001</v>
      </c>
      <c r="G287" s="41">
        <f t="shared" si="87"/>
        <v>2023</v>
      </c>
      <c r="H287" s="41">
        <f>DAY(Table1[[#This Row],[Date]])</f>
        <v>4</v>
      </c>
      <c r="I287" s="41">
        <f>MONTH(Table1[[#This Row],[Date]])</f>
        <v>4</v>
      </c>
      <c r="J287" s="41" t="str">
        <f t="shared" si="88"/>
        <v>April</v>
      </c>
      <c r="K287" s="41">
        <f>DAY(Table1[[#This Row],[Date]])</f>
        <v>4</v>
      </c>
      <c r="L287" s="41" t="str">
        <f t="shared" si="89"/>
        <v>Tuesday</v>
      </c>
      <c r="M287" s="107">
        <f>WEEKNUM(D287, 1)-WEEKNUM(DATE(Table1[[#This Row],[Year]],Table1[[#This Row],[Month]],1),1)+1</f>
        <v>2</v>
      </c>
      <c r="N287" s="41">
        <f t="shared" si="90"/>
        <v>14</v>
      </c>
      <c r="O287" s="41">
        <f>Table1[[#This Row],[ADR]]*Table1[[#This Row],[Occupancy %]]</f>
        <v>399.74305539583378</v>
      </c>
      <c r="P287" s="86">
        <f t="shared" si="95"/>
        <v>1856.8709670000001</v>
      </c>
      <c r="Q287" s="86">
        <f t="shared" si="96"/>
        <v>1</v>
      </c>
      <c r="R287" s="113">
        <f>Table1[[#This Row],[Index MPI]]-Q286</f>
        <v>0</v>
      </c>
      <c r="S287" s="87">
        <f>Table1[[#This Row],[Index MPI]]-Q280</f>
        <v>3.2258064516131557E-2</v>
      </c>
      <c r="T287" s="41">
        <f>Table1[[#This Row],[ADR]]/(P293+P294)</f>
        <v>0.5</v>
      </c>
      <c r="U287" s="112">
        <f t="shared" si="97"/>
        <v>-0.17251739438502667</v>
      </c>
      <c r="V287" s="41"/>
      <c r="W287" s="41">
        <f t="shared" si="98"/>
        <v>0.18066796803910443</v>
      </c>
      <c r="X287" s="110">
        <f t="shared" si="103"/>
        <v>5.5710376325453503E-3</v>
      </c>
      <c r="Y287" s="92">
        <f t="shared" si="94"/>
        <v>0.21527777777777801</v>
      </c>
      <c r="Z287" s="92">
        <f>(Table1[[#This Row],[avgdailyrent]]-F286)/F286</f>
        <v>0</v>
      </c>
      <c r="AA287" s="87">
        <f t="shared" si="92"/>
        <v>3.3333333333336067E-2</v>
      </c>
      <c r="AB287" s="92">
        <f t="shared" si="93"/>
        <v>12.326388729167718</v>
      </c>
      <c r="AC287" s="87">
        <f t="shared" si="99"/>
        <v>0</v>
      </c>
      <c r="AD287" s="92">
        <f t="shared" si="102"/>
        <v>-1.4675376425036808E-3</v>
      </c>
      <c r="AE287" s="252">
        <f t="shared" si="100"/>
        <v>3.3333333333336067E-2</v>
      </c>
      <c r="AF287" s="87" t="e">
        <f ca="1">AVERAGEIFS(Y:Y,D:D,"&gt;="&amp;TODAY()-28,D:D,"&lt;="&amp;TODAY(),B:B,)</f>
        <v>#DIV/0!</v>
      </c>
      <c r="AG287" s="318">
        <f ca="1">AVERAGEIFS(Y:Y,D:D,"&gt;="&amp;TODAY()-28,D:D,"&lt;="&amp;TODAY())</f>
        <v>0.76482579000135331</v>
      </c>
      <c r="AH287" s="318">
        <f ca="1">AVERAGEIFS(O:O,D:D,"&gt;="&amp;TODAY()-28,D:D,"&lt;="&amp;TODAY())</f>
        <v>1407.541540796813</v>
      </c>
      <c r="AI287" s="91">
        <f t="shared" si="101"/>
        <v>3.1816877769415539E-2</v>
      </c>
    </row>
    <row r="288" spans="1:35" ht="13.8" x14ac:dyDescent="0.25">
      <c r="A288" s="324" t="s">
        <v>33</v>
      </c>
      <c r="B288" s="123" t="s">
        <v>45</v>
      </c>
      <c r="C288" s="124" t="s">
        <v>36</v>
      </c>
      <c r="D288" s="103">
        <v>45021</v>
      </c>
      <c r="E288" s="41">
        <v>0.21527777777777801</v>
      </c>
      <c r="F288" s="41">
        <v>1856.8709670000001</v>
      </c>
      <c r="G288" s="41">
        <f t="shared" si="87"/>
        <v>2023</v>
      </c>
      <c r="H288" s="41">
        <f>DAY(Table1[[#This Row],[Date]])</f>
        <v>5</v>
      </c>
      <c r="I288" s="41">
        <f>MONTH(Table1[[#This Row],[Date]])</f>
        <v>4</v>
      </c>
      <c r="J288" s="41" t="str">
        <f t="shared" si="88"/>
        <v>April</v>
      </c>
      <c r="K288" s="41">
        <f>DAY(Table1[[#This Row],[Date]])</f>
        <v>5</v>
      </c>
      <c r="L288" s="41" t="str">
        <f t="shared" si="89"/>
        <v>Wednesday</v>
      </c>
      <c r="M288" s="107">
        <f>WEEKNUM(D288, 1)-WEEKNUM(DATE(Table1[[#This Row],[Year]],Table1[[#This Row],[Month]],1),1)+1</f>
        <v>2</v>
      </c>
      <c r="N288" s="41">
        <f t="shared" si="90"/>
        <v>14</v>
      </c>
      <c r="O288" s="41">
        <f>Table1[[#This Row],[ADR]]*Table1[[#This Row],[Occupancy %]]</f>
        <v>399.74305539583378</v>
      </c>
      <c r="P288" s="86">
        <f t="shared" si="95"/>
        <v>1856.8709670000001</v>
      </c>
      <c r="Q288" s="86">
        <f t="shared" si="96"/>
        <v>1</v>
      </c>
      <c r="R288" s="113">
        <f>Table1[[#This Row],[Index MPI]]-Q287</f>
        <v>0</v>
      </c>
      <c r="S288" s="87">
        <f>Table1[[#This Row],[Index MPI]]-Q281</f>
        <v>3.2258064516131557E-2</v>
      </c>
      <c r="T288" s="41">
        <f>Table1[[#This Row],[ADR]]/(P294+P295)</f>
        <v>0.5</v>
      </c>
      <c r="U288" s="112">
        <f t="shared" si="97"/>
        <v>0</v>
      </c>
      <c r="V288" s="41"/>
      <c r="W288" s="41">
        <f t="shared" si="98"/>
        <v>0.18066796803910443</v>
      </c>
      <c r="X288" s="110">
        <f t="shared" si="103"/>
        <v>5.5710376325453503E-3</v>
      </c>
      <c r="Y288" s="92">
        <f t="shared" si="94"/>
        <v>0.21527777777777801</v>
      </c>
      <c r="Z288" s="92">
        <f>(Table1[[#This Row],[avgdailyrent]]-F287)/F287</f>
        <v>0</v>
      </c>
      <c r="AA288" s="87">
        <f t="shared" si="92"/>
        <v>3.3333333333336067E-2</v>
      </c>
      <c r="AB288" s="92">
        <f t="shared" si="93"/>
        <v>12.326388729167718</v>
      </c>
      <c r="AC288" s="87">
        <f t="shared" si="99"/>
        <v>0</v>
      </c>
      <c r="AD288" s="92">
        <f t="shared" si="102"/>
        <v>-1.4675376425036808E-3</v>
      </c>
      <c r="AE288" s="252">
        <f t="shared" si="100"/>
        <v>3.3333333333336067E-2</v>
      </c>
      <c r="AF288" s="87" t="e">
        <f ca="1">AVERAGEIFS(Y:Y,D:D,"&gt;="&amp;TODAY()-28,D:D,"&lt;="&amp;TODAY(),B:B,)</f>
        <v>#DIV/0!</v>
      </c>
      <c r="AG288" s="318">
        <f ca="1">AVERAGEIFS(Y:Y,D:D,"&gt;="&amp;TODAY()-28,D:D,"&lt;="&amp;TODAY())</f>
        <v>0.76482579000135331</v>
      </c>
      <c r="AH288" s="318">
        <f ca="1">AVERAGEIFS(O:O,D:D,"&gt;="&amp;TODAY()-28,D:D,"&lt;="&amp;TODAY())</f>
        <v>1407.541540796813</v>
      </c>
      <c r="AI288" s="91">
        <f t="shared" si="101"/>
        <v>3.1816877769415539E-2</v>
      </c>
    </row>
    <row r="289" spans="1:35" ht="13.8" x14ac:dyDescent="0.25">
      <c r="A289" s="324" t="s">
        <v>33</v>
      </c>
      <c r="B289" s="123" t="s">
        <v>45</v>
      </c>
      <c r="C289" s="124" t="s">
        <v>36</v>
      </c>
      <c r="D289" s="103">
        <v>45022</v>
      </c>
      <c r="E289" s="41">
        <v>0.21527777777777801</v>
      </c>
      <c r="F289" s="41">
        <v>1856.8709670000001</v>
      </c>
      <c r="G289" s="41">
        <f t="shared" ref="G289:G352" si="104">YEAR(D289)</f>
        <v>2023</v>
      </c>
      <c r="H289" s="41">
        <f>DAY(Table1[[#This Row],[Date]])</f>
        <v>6</v>
      </c>
      <c r="I289" s="41">
        <f>MONTH(Table1[[#This Row],[Date]])</f>
        <v>4</v>
      </c>
      <c r="J289" s="41" t="str">
        <f t="shared" ref="J289:J352" si="105">TEXT(D289,"MMMM")</f>
        <v>April</v>
      </c>
      <c r="K289" s="41">
        <f>DAY(Table1[[#This Row],[Date]])</f>
        <v>6</v>
      </c>
      <c r="L289" s="41" t="str">
        <f t="shared" ref="L289:L352" si="106">CHOOSE(WEEKDAY(D289),"Sunday","Monday","Tuesday","Wednesday","Thursday","Friday","Saturday")</f>
        <v>Thursday</v>
      </c>
      <c r="M289" s="107">
        <f>WEEKNUM(D289, 1)-WEEKNUM(DATE(Table1[[#This Row],[Year]],Table1[[#This Row],[Month]],1),1)+1</f>
        <v>2</v>
      </c>
      <c r="N289" s="41">
        <f t="shared" ref="N289:N352" si="107">WEEKNUM(D289)</f>
        <v>14</v>
      </c>
      <c r="O289" s="41">
        <f>Table1[[#This Row],[ADR]]*Table1[[#This Row],[Occupancy %]]</f>
        <v>399.74305539583378</v>
      </c>
      <c r="P289" s="86">
        <f t="shared" si="95"/>
        <v>1856.8709670000001</v>
      </c>
      <c r="Q289" s="86">
        <f t="shared" si="96"/>
        <v>0.3584146510659949</v>
      </c>
      <c r="R289" s="113">
        <f>Table1[[#This Row],[Index MPI]]-Q288</f>
        <v>-0.6415853489340051</v>
      </c>
      <c r="S289" s="87">
        <f>Table1[[#This Row],[Index MPI]]-Q282</f>
        <v>-0.60932728441787354</v>
      </c>
      <c r="T289" s="41">
        <f>Table1[[#This Row],[ADR]]/(P295+P296)</f>
        <v>0.45279916923560209</v>
      </c>
      <c r="U289" s="112">
        <f t="shared" si="97"/>
        <v>0.10424230866872063</v>
      </c>
      <c r="V289" s="41"/>
      <c r="W289" s="41">
        <f t="shared" si="98"/>
        <v>0.18066796803910443</v>
      </c>
      <c r="X289" s="110">
        <f t="shared" si="103"/>
        <v>0</v>
      </c>
      <c r="Y289" s="92">
        <f t="shared" si="94"/>
        <v>0.21527777777777801</v>
      </c>
      <c r="Z289" s="92">
        <f>(Table1[[#This Row],[avgdailyrent]]-F288)/F288</f>
        <v>0</v>
      </c>
      <c r="AA289" s="87">
        <f t="shared" si="92"/>
        <v>0</v>
      </c>
      <c r="AB289" s="92">
        <f t="shared" si="93"/>
        <v>0</v>
      </c>
      <c r="AC289" s="87">
        <f t="shared" si="99"/>
        <v>0</v>
      </c>
      <c r="AD289" s="92">
        <f t="shared" si="102"/>
        <v>-1.4675376425036808E-3</v>
      </c>
      <c r="AE289" s="252">
        <f t="shared" si="100"/>
        <v>3.3333333333336067E-2</v>
      </c>
      <c r="AF289" s="87" t="e">
        <f ca="1">AVERAGEIFS(Y:Y,D:D,"&gt;="&amp;TODAY()-28,D:D,"&lt;="&amp;TODAY(),B:B,)</f>
        <v>#DIV/0!</v>
      </c>
      <c r="AG289" s="318">
        <f ca="1">AVERAGEIFS(Y:Y,D:D,"&gt;="&amp;TODAY()-28,D:D,"&lt;="&amp;TODAY())</f>
        <v>0.76482579000135331</v>
      </c>
      <c r="AH289" s="318">
        <f ca="1">AVERAGEIFS(O:O,D:D,"&gt;="&amp;TODAY()-28,D:D,"&lt;="&amp;TODAY())</f>
        <v>1407.541540796813</v>
      </c>
      <c r="AI289" s="91">
        <f t="shared" si="101"/>
        <v>3.1816877769415539E-2</v>
      </c>
    </row>
    <row r="290" spans="1:35" ht="13.8" x14ac:dyDescent="0.25">
      <c r="A290" s="324" t="s">
        <v>33</v>
      </c>
      <c r="B290" s="123" t="s">
        <v>45</v>
      </c>
      <c r="C290" s="124" t="s">
        <v>36</v>
      </c>
      <c r="D290" s="103">
        <v>45023</v>
      </c>
      <c r="E290" s="41">
        <v>0.21527777777777801</v>
      </c>
      <c r="F290" s="41">
        <v>1856.8709670000001</v>
      </c>
      <c r="G290" s="41">
        <f t="shared" si="104"/>
        <v>2023</v>
      </c>
      <c r="H290" s="41">
        <f>DAY(Table1[[#This Row],[Date]])</f>
        <v>7</v>
      </c>
      <c r="I290" s="41">
        <f>MONTH(Table1[[#This Row],[Date]])</f>
        <v>4</v>
      </c>
      <c r="J290" s="41" t="str">
        <f t="shared" si="105"/>
        <v>April</v>
      </c>
      <c r="K290" s="41">
        <f>DAY(Table1[[#This Row],[Date]])</f>
        <v>7</v>
      </c>
      <c r="L290" s="41" t="str">
        <f t="shared" si="106"/>
        <v>Friday</v>
      </c>
      <c r="M290" s="107">
        <f>WEEKNUM(D290, 1)-WEEKNUM(DATE(Table1[[#This Row],[Year]],Table1[[#This Row],[Month]],1),1)+1</f>
        <v>2</v>
      </c>
      <c r="N290" s="41">
        <f t="shared" si="107"/>
        <v>14</v>
      </c>
      <c r="O290" s="41">
        <f>Table1[[#This Row],[ADR]]*Table1[[#This Row],[Occupancy %]]</f>
        <v>399.74305539583378</v>
      </c>
      <c r="P290" s="86">
        <f t="shared" si="95"/>
        <v>1856.8709670000001</v>
      </c>
      <c r="Q290" s="86">
        <f t="shared" si="96"/>
        <v>0.21833446022087019</v>
      </c>
      <c r="R290" s="113">
        <f>Table1[[#This Row],[Index MPI]]-Q289</f>
        <v>-0.14008019084512471</v>
      </c>
      <c r="S290" s="87">
        <f>Table1[[#This Row],[Index MPI]]-Q283</f>
        <v>-0.74940747526299822</v>
      </c>
      <c r="T290" s="41">
        <f>Table1[[#This Row],[ADR]]/(P296+P297)</f>
        <v>0.41374130280748667</v>
      </c>
      <c r="U290" s="112">
        <f t="shared" si="97"/>
        <v>0.20848461733744142</v>
      </c>
      <c r="V290" s="41"/>
      <c r="W290" s="41">
        <f t="shared" si="98"/>
        <v>0.18066796803910443</v>
      </c>
      <c r="X290" s="110">
        <f t="shared" si="103"/>
        <v>0</v>
      </c>
      <c r="Y290" s="92">
        <f t="shared" si="94"/>
        <v>0.21527777777777801</v>
      </c>
      <c r="Z290" s="92">
        <f>(Table1[[#This Row],[avgdailyrent]]-F289)/F289</f>
        <v>0</v>
      </c>
      <c r="AA290" s="87">
        <f t="shared" ref="AA290:AA353" si="108">(Y290-Y287)/Y287</f>
        <v>0</v>
      </c>
      <c r="AB290" s="92">
        <f t="shared" ref="AB290:AB353" si="109">O290-O287</f>
        <v>0</v>
      </c>
      <c r="AC290" s="87">
        <f t="shared" si="99"/>
        <v>0</v>
      </c>
      <c r="AD290" s="92">
        <f t="shared" si="102"/>
        <v>-1.4675376425036808E-3</v>
      </c>
      <c r="AE290" s="252">
        <f t="shared" si="100"/>
        <v>3.3333333333336067E-2</v>
      </c>
      <c r="AF290" s="87" t="e">
        <f ca="1">AVERAGEIFS(Y:Y,D:D,"&gt;="&amp;TODAY()-28,D:D,"&lt;="&amp;TODAY(),B:B,)</f>
        <v>#DIV/0!</v>
      </c>
      <c r="AG290" s="318">
        <f ca="1">AVERAGEIFS(Y:Y,D:D,"&gt;="&amp;TODAY()-28,D:D,"&lt;="&amp;TODAY())</f>
        <v>0.76482579000135331</v>
      </c>
      <c r="AH290" s="318">
        <f ca="1">AVERAGEIFS(O:O,D:D,"&gt;="&amp;TODAY()-28,D:D,"&lt;="&amp;TODAY())</f>
        <v>1407.541540796813</v>
      </c>
      <c r="AI290" s="91">
        <f t="shared" si="101"/>
        <v>3.1816877769415539E-2</v>
      </c>
    </row>
    <row r="291" spans="1:35" ht="13.8" x14ac:dyDescent="0.25">
      <c r="A291" s="324" t="s">
        <v>33</v>
      </c>
      <c r="B291" s="123" t="s">
        <v>45</v>
      </c>
      <c r="C291" s="124" t="s">
        <v>36</v>
      </c>
      <c r="D291" s="103">
        <v>45024</v>
      </c>
      <c r="E291" s="41">
        <v>0.21527777777777801</v>
      </c>
      <c r="F291" s="41">
        <v>1856.8709670000001</v>
      </c>
      <c r="G291" s="41">
        <f t="shared" si="104"/>
        <v>2023</v>
      </c>
      <c r="H291" s="41">
        <f>DAY(Table1[[#This Row],[Date]])</f>
        <v>8</v>
      </c>
      <c r="I291" s="41">
        <f>MONTH(Table1[[#This Row],[Date]])</f>
        <v>4</v>
      </c>
      <c r="J291" s="41" t="str">
        <f t="shared" si="105"/>
        <v>April</v>
      </c>
      <c r="K291" s="41">
        <f>DAY(Table1[[#This Row],[Date]])</f>
        <v>8</v>
      </c>
      <c r="L291" s="41" t="str">
        <f t="shared" si="106"/>
        <v>Saturday</v>
      </c>
      <c r="M291" s="107">
        <f>WEEKNUM(D291, 1)-WEEKNUM(DATE(Table1[[#This Row],[Year]],Table1[[#This Row],[Month]],1),1)+1</f>
        <v>2</v>
      </c>
      <c r="N291" s="41">
        <f t="shared" si="107"/>
        <v>14</v>
      </c>
      <c r="O291" s="41">
        <f>Table1[[#This Row],[ADR]]*Table1[[#This Row],[Occupancy %]]</f>
        <v>399.74305539583378</v>
      </c>
      <c r="P291" s="86">
        <f t="shared" si="95"/>
        <v>1856.8709670000001</v>
      </c>
      <c r="Q291" s="86">
        <f t="shared" si="96"/>
        <v>0.21833446022087019</v>
      </c>
      <c r="R291" s="113">
        <f>Table1[[#This Row],[Index MPI]]-Q290</f>
        <v>0</v>
      </c>
      <c r="S291" s="87">
        <f>Table1[[#This Row],[Index MPI]]-Q284</f>
        <v>-0.74940747526299822</v>
      </c>
      <c r="T291" s="41">
        <f>Table1[[#This Row],[ADR]]/(P297+P298)</f>
        <v>0.41374130280748667</v>
      </c>
      <c r="U291" s="112">
        <f t="shared" si="97"/>
        <v>0.20848461733744142</v>
      </c>
      <c r="V291" s="41"/>
      <c r="W291" s="41">
        <f t="shared" si="98"/>
        <v>0.36133593607820885</v>
      </c>
      <c r="X291" s="110">
        <f t="shared" si="103"/>
        <v>0.18066796803910443</v>
      </c>
      <c r="Y291" s="92">
        <f t="shared" si="94"/>
        <v>0.21527777777777801</v>
      </c>
      <c r="Z291" s="92">
        <f>(Table1[[#This Row],[avgdailyrent]]-F290)/F290</f>
        <v>0</v>
      </c>
      <c r="AA291" s="87">
        <f t="shared" si="108"/>
        <v>0</v>
      </c>
      <c r="AB291" s="92">
        <f t="shared" si="109"/>
        <v>0</v>
      </c>
      <c r="AC291" s="87">
        <f t="shared" si="99"/>
        <v>0</v>
      </c>
      <c r="AD291" s="92">
        <f t="shared" si="102"/>
        <v>-1.4675376425036808E-3</v>
      </c>
      <c r="AE291" s="252">
        <f t="shared" si="100"/>
        <v>3.3333333333336067E-2</v>
      </c>
      <c r="AF291" s="87" t="e">
        <f ca="1">AVERAGEIFS(Y:Y,D:D,"&gt;="&amp;TODAY()-28,D:D,"&lt;="&amp;TODAY(),B:B,)</f>
        <v>#DIV/0!</v>
      </c>
      <c r="AG291" s="318">
        <f ca="1">AVERAGEIFS(Y:Y,D:D,"&gt;="&amp;TODAY()-28,D:D,"&lt;="&amp;TODAY())</f>
        <v>0.76482579000135331</v>
      </c>
      <c r="AH291" s="318">
        <f ca="1">AVERAGEIFS(O:O,D:D,"&gt;="&amp;TODAY()-28,D:D,"&lt;="&amp;TODAY())</f>
        <v>1407.541540796813</v>
      </c>
      <c r="AI291" s="91">
        <f t="shared" si="101"/>
        <v>3.1816877769415539E-2</v>
      </c>
    </row>
    <row r="292" spans="1:35" ht="13.8" x14ac:dyDescent="0.25">
      <c r="A292" s="324" t="s">
        <v>33</v>
      </c>
      <c r="B292" s="123" t="s">
        <v>45</v>
      </c>
      <c r="C292" s="124" t="s">
        <v>36</v>
      </c>
      <c r="D292" s="103">
        <v>45025</v>
      </c>
      <c r="E292" s="41">
        <v>0.21527777777777801</v>
      </c>
      <c r="F292" s="41">
        <v>1856.8709670000001</v>
      </c>
      <c r="G292" s="41">
        <f t="shared" si="104"/>
        <v>2023</v>
      </c>
      <c r="H292" s="41">
        <f>DAY(Table1[[#This Row],[Date]])</f>
        <v>9</v>
      </c>
      <c r="I292" s="41">
        <f>MONTH(Table1[[#This Row],[Date]])</f>
        <v>4</v>
      </c>
      <c r="J292" s="41" t="str">
        <f t="shared" si="105"/>
        <v>April</v>
      </c>
      <c r="K292" s="41">
        <f>DAY(Table1[[#This Row],[Date]])</f>
        <v>9</v>
      </c>
      <c r="L292" s="41" t="str">
        <f t="shared" si="106"/>
        <v>Sunday</v>
      </c>
      <c r="M292" s="107">
        <f>WEEKNUM(D292, 1)-WEEKNUM(DATE(Table1[[#This Row],[Year]],Table1[[#This Row],[Month]],1),1)+1</f>
        <v>3</v>
      </c>
      <c r="N292" s="41">
        <f t="shared" si="107"/>
        <v>15</v>
      </c>
      <c r="O292" s="41">
        <f>Table1[[#This Row],[ADR]]*Table1[[#This Row],[Occupancy %]]</f>
        <v>399.74305539583378</v>
      </c>
      <c r="P292" s="86">
        <f t="shared" si="95"/>
        <v>1856.8709670000001</v>
      </c>
      <c r="Q292" s="86">
        <f t="shared" si="96"/>
        <v>0.21833446022087019</v>
      </c>
      <c r="R292" s="113">
        <f>Table1[[#This Row],[Index MPI]]-Q291</f>
        <v>0</v>
      </c>
      <c r="S292" s="87">
        <f>Table1[[#This Row],[Index MPI]]-Q285</f>
        <v>-0.74940747526299822</v>
      </c>
      <c r="T292" s="41">
        <f>Table1[[#This Row],[ADR]]/(P298+P299)</f>
        <v>0.41374130280748667</v>
      </c>
      <c r="U292" s="112">
        <f t="shared" si="97"/>
        <v>0.20848461733744142</v>
      </c>
      <c r="V292" s="41"/>
      <c r="W292" s="41">
        <f t="shared" si="98"/>
        <v>0.36133593607820885</v>
      </c>
      <c r="X292" s="110">
        <f t="shared" si="103"/>
        <v>0.18066796803910443</v>
      </c>
      <c r="Y292" s="92">
        <f t="shared" si="94"/>
        <v>0.21527777777777801</v>
      </c>
      <c r="Z292" s="92">
        <f>(Table1[[#This Row],[avgdailyrent]]-F291)/F291</f>
        <v>0</v>
      </c>
      <c r="AA292" s="87">
        <f t="shared" si="108"/>
        <v>0</v>
      </c>
      <c r="AB292" s="92">
        <f t="shared" si="109"/>
        <v>0</v>
      </c>
      <c r="AC292" s="87">
        <f t="shared" si="99"/>
        <v>0</v>
      </c>
      <c r="AD292" s="92">
        <f t="shared" si="102"/>
        <v>-1.4675376425036808E-3</v>
      </c>
      <c r="AE292" s="252">
        <f t="shared" si="100"/>
        <v>3.3333333333336067E-2</v>
      </c>
      <c r="AF292" s="87" t="e">
        <f ca="1">AVERAGEIFS(Y:Y,D:D,"&gt;="&amp;TODAY()-28,D:D,"&lt;="&amp;TODAY(),B:B,)</f>
        <v>#DIV/0!</v>
      </c>
      <c r="AG292" s="318">
        <f ca="1">AVERAGEIFS(Y:Y,D:D,"&gt;="&amp;TODAY()-28,D:D,"&lt;="&amp;TODAY())</f>
        <v>0.76482579000135331</v>
      </c>
      <c r="AH292" s="318">
        <f ca="1">AVERAGEIFS(O:O,D:D,"&gt;="&amp;TODAY()-28,D:D,"&lt;="&amp;TODAY())</f>
        <v>1407.541540796813</v>
      </c>
      <c r="AI292" s="91">
        <f t="shared" si="101"/>
        <v>3.1816877769415539E-2</v>
      </c>
    </row>
    <row r="293" spans="1:35" ht="13.8" x14ac:dyDescent="0.25">
      <c r="A293" s="324" t="s">
        <v>33</v>
      </c>
      <c r="B293" s="123" t="s">
        <v>45</v>
      </c>
      <c r="C293" s="124" t="s">
        <v>36</v>
      </c>
      <c r="D293" s="103">
        <v>45026</v>
      </c>
      <c r="E293" s="41">
        <v>0.21527777777777801</v>
      </c>
      <c r="F293" s="41">
        <v>1856.8709670000001</v>
      </c>
      <c r="G293" s="41">
        <f t="shared" si="104"/>
        <v>2023</v>
      </c>
      <c r="H293" s="41">
        <f>DAY(Table1[[#This Row],[Date]])</f>
        <v>10</v>
      </c>
      <c r="I293" s="41">
        <f>MONTH(Table1[[#This Row],[Date]])</f>
        <v>4</v>
      </c>
      <c r="J293" s="41" t="str">
        <f t="shared" si="105"/>
        <v>April</v>
      </c>
      <c r="K293" s="41">
        <f>DAY(Table1[[#This Row],[Date]])</f>
        <v>10</v>
      </c>
      <c r="L293" s="41" t="str">
        <f t="shared" si="106"/>
        <v>Monday</v>
      </c>
      <c r="M293" s="107">
        <f>WEEKNUM(D293, 1)-WEEKNUM(DATE(Table1[[#This Row],[Year]],Table1[[#This Row],[Month]],1),1)+1</f>
        <v>3</v>
      </c>
      <c r="N293" s="41">
        <f t="shared" si="107"/>
        <v>15</v>
      </c>
      <c r="O293" s="41">
        <f>Table1[[#This Row],[ADR]]*Table1[[#This Row],[Occupancy %]]</f>
        <v>399.74305539583378</v>
      </c>
      <c r="P293" s="86">
        <f t="shared" si="95"/>
        <v>1856.8709670000001</v>
      </c>
      <c r="Q293" s="86">
        <f t="shared" si="96"/>
        <v>0.21833446022087019</v>
      </c>
      <c r="R293" s="113">
        <f>Table1[[#This Row],[Index MPI]]-Q292</f>
        <v>0</v>
      </c>
      <c r="S293" s="87">
        <f>Table1[[#This Row],[Index MPI]]-Q286</f>
        <v>-0.78166553977912978</v>
      </c>
      <c r="T293" s="41">
        <f>Table1[[#This Row],[ADR]]/(P299+P300)</f>
        <v>0.41374130280748667</v>
      </c>
      <c r="U293" s="112">
        <f t="shared" si="97"/>
        <v>0.20848461733744142</v>
      </c>
      <c r="V293" s="41"/>
      <c r="W293" s="41">
        <f t="shared" si="98"/>
        <v>0.36133593607820885</v>
      </c>
      <c r="X293" s="110">
        <f t="shared" si="103"/>
        <v>0.18066796803910443</v>
      </c>
      <c r="Y293" s="92">
        <f t="shared" si="94"/>
        <v>0.21527777777777801</v>
      </c>
      <c r="Z293" s="92">
        <f>(Table1[[#This Row],[avgdailyrent]]-F292)/F292</f>
        <v>0</v>
      </c>
      <c r="AA293" s="87">
        <f t="shared" si="108"/>
        <v>0</v>
      </c>
      <c r="AB293" s="92">
        <f t="shared" si="109"/>
        <v>0</v>
      </c>
      <c r="AC293" s="87">
        <f t="shared" si="99"/>
        <v>0</v>
      </c>
      <c r="AD293" s="92">
        <f t="shared" si="102"/>
        <v>0</v>
      </c>
      <c r="AE293" s="252">
        <f t="shared" si="100"/>
        <v>0</v>
      </c>
      <c r="AF293" s="87" t="e">
        <f ca="1">AVERAGEIFS(Y:Y,D:D,"&gt;="&amp;TODAY()-28,D:D,"&lt;="&amp;TODAY(),B:B,)</f>
        <v>#DIV/0!</v>
      </c>
      <c r="AG293" s="318">
        <f ca="1">AVERAGEIFS(Y:Y,D:D,"&gt;="&amp;TODAY()-28,D:D,"&lt;="&amp;TODAY())</f>
        <v>0.76482579000135331</v>
      </c>
      <c r="AH293" s="318">
        <f ca="1">AVERAGEIFS(O:O,D:D,"&gt;="&amp;TODAY()-28,D:D,"&lt;="&amp;TODAY())</f>
        <v>1407.541540796813</v>
      </c>
      <c r="AI293" s="91">
        <f t="shared" si="101"/>
        <v>0</v>
      </c>
    </row>
    <row r="294" spans="1:35" ht="13.8" x14ac:dyDescent="0.25">
      <c r="A294" s="324" t="s">
        <v>33</v>
      </c>
      <c r="B294" s="123" t="s">
        <v>45</v>
      </c>
      <c r="C294" s="124" t="s">
        <v>36</v>
      </c>
      <c r="D294" s="103">
        <v>45027</v>
      </c>
      <c r="E294" s="41">
        <v>0.21527777777777801</v>
      </c>
      <c r="F294" s="41">
        <v>1856.8709670000001</v>
      </c>
      <c r="G294" s="41">
        <f t="shared" si="104"/>
        <v>2023</v>
      </c>
      <c r="H294" s="41">
        <f>DAY(Table1[[#This Row],[Date]])</f>
        <v>11</v>
      </c>
      <c r="I294" s="41">
        <f>MONTH(Table1[[#This Row],[Date]])</f>
        <v>4</v>
      </c>
      <c r="J294" s="41" t="str">
        <f t="shared" si="105"/>
        <v>April</v>
      </c>
      <c r="K294" s="41">
        <f>DAY(Table1[[#This Row],[Date]])</f>
        <v>11</v>
      </c>
      <c r="L294" s="41" t="str">
        <f t="shared" si="106"/>
        <v>Tuesday</v>
      </c>
      <c r="M294" s="107">
        <f>WEEKNUM(D294, 1)-WEEKNUM(DATE(Table1[[#This Row],[Year]],Table1[[#This Row],[Month]],1),1)+1</f>
        <v>3</v>
      </c>
      <c r="N294" s="41">
        <f t="shared" si="107"/>
        <v>15</v>
      </c>
      <c r="O294" s="41">
        <f>Table1[[#This Row],[ADR]]*Table1[[#This Row],[Occupancy %]]</f>
        <v>399.74305539583378</v>
      </c>
      <c r="P294" s="86">
        <f t="shared" si="95"/>
        <v>1856.8709670000001</v>
      </c>
      <c r="Q294" s="86">
        <f t="shared" si="96"/>
        <v>0.21833446022087019</v>
      </c>
      <c r="R294" s="113">
        <f>Table1[[#This Row],[Index MPI]]-Q293</f>
        <v>0</v>
      </c>
      <c r="S294" s="87">
        <f>Table1[[#This Row],[Index MPI]]-Q287</f>
        <v>-0.78166553977912978</v>
      </c>
      <c r="T294" s="41">
        <f>Table1[[#This Row],[ADR]]/(P300+P301)</f>
        <v>0.41374130280748667</v>
      </c>
      <c r="U294" s="112">
        <f t="shared" si="97"/>
        <v>0.20848461733744142</v>
      </c>
      <c r="V294" s="41"/>
      <c r="W294" s="41">
        <f t="shared" si="98"/>
        <v>0.36133593607820885</v>
      </c>
      <c r="X294" s="110">
        <f t="shared" si="103"/>
        <v>0</v>
      </c>
      <c r="Y294" s="92">
        <f t="shared" si="94"/>
        <v>0.21527777777777801</v>
      </c>
      <c r="Z294" s="92">
        <f>(Table1[[#This Row],[avgdailyrent]]-F293)/F293</f>
        <v>0</v>
      </c>
      <c r="AA294" s="87">
        <f t="shared" si="108"/>
        <v>0</v>
      </c>
      <c r="AB294" s="92">
        <f t="shared" si="109"/>
        <v>0</v>
      </c>
      <c r="AC294" s="87">
        <f t="shared" si="99"/>
        <v>0</v>
      </c>
      <c r="AD294" s="92">
        <f t="shared" si="102"/>
        <v>0</v>
      </c>
      <c r="AE294" s="252">
        <f t="shared" si="100"/>
        <v>0</v>
      </c>
      <c r="AF294" s="87" t="e">
        <f ca="1">AVERAGEIFS(Y:Y,D:D,"&gt;="&amp;TODAY()-28,D:D,"&lt;="&amp;TODAY(),B:B,)</f>
        <v>#DIV/0!</v>
      </c>
      <c r="AG294" s="318">
        <f ca="1">AVERAGEIFS(Y:Y,D:D,"&gt;="&amp;TODAY()-28,D:D,"&lt;="&amp;TODAY())</f>
        <v>0.76482579000135331</v>
      </c>
      <c r="AH294" s="318">
        <f ca="1">AVERAGEIFS(O:O,D:D,"&gt;="&amp;TODAY()-28,D:D,"&lt;="&amp;TODAY())</f>
        <v>1407.541540796813</v>
      </c>
      <c r="AI294" s="91">
        <f t="shared" si="101"/>
        <v>0</v>
      </c>
    </row>
    <row r="295" spans="1:35" ht="13.8" x14ac:dyDescent="0.25">
      <c r="A295" s="324" t="s">
        <v>33</v>
      </c>
      <c r="B295" s="123" t="s">
        <v>45</v>
      </c>
      <c r="C295" s="124" t="s">
        <v>36</v>
      </c>
      <c r="D295" s="103">
        <v>45028</v>
      </c>
      <c r="E295" s="41">
        <v>0.21527777777777801</v>
      </c>
      <c r="F295" s="41">
        <v>1856.8709670000001</v>
      </c>
      <c r="G295" s="41">
        <f t="shared" si="104"/>
        <v>2023</v>
      </c>
      <c r="H295" s="41">
        <f>DAY(Table1[[#This Row],[Date]])</f>
        <v>12</v>
      </c>
      <c r="I295" s="41">
        <f>MONTH(Table1[[#This Row],[Date]])</f>
        <v>4</v>
      </c>
      <c r="J295" s="41" t="str">
        <f t="shared" si="105"/>
        <v>April</v>
      </c>
      <c r="K295" s="41">
        <f>DAY(Table1[[#This Row],[Date]])</f>
        <v>12</v>
      </c>
      <c r="L295" s="41" t="str">
        <f t="shared" si="106"/>
        <v>Wednesday</v>
      </c>
      <c r="M295" s="107">
        <f>WEEKNUM(D295, 1)-WEEKNUM(DATE(Table1[[#This Row],[Year]],Table1[[#This Row],[Month]],1),1)+1</f>
        <v>3</v>
      </c>
      <c r="N295" s="41">
        <f t="shared" si="107"/>
        <v>15</v>
      </c>
      <c r="O295" s="41">
        <f>Table1[[#This Row],[ADR]]*Table1[[#This Row],[Occupancy %]]</f>
        <v>399.74305539583378</v>
      </c>
      <c r="P295" s="86">
        <f t="shared" si="95"/>
        <v>1856.8709670000001</v>
      </c>
      <c r="Q295" s="86">
        <f t="shared" si="96"/>
        <v>0.21833446022087019</v>
      </c>
      <c r="R295" s="113">
        <f>Table1[[#This Row],[Index MPI]]-Q294</f>
        <v>0</v>
      </c>
      <c r="S295" s="87">
        <f>Table1[[#This Row],[Index MPI]]-Q288</f>
        <v>-0.78166553977912978</v>
      </c>
      <c r="T295" s="41">
        <f>Table1[[#This Row],[ADR]]/(P301+P302)</f>
        <v>0.41374130280748667</v>
      </c>
      <c r="U295" s="112">
        <f t="shared" si="97"/>
        <v>0.20848461733744142</v>
      </c>
      <c r="V295" s="41"/>
      <c r="W295" s="41">
        <f t="shared" si="98"/>
        <v>0.36133593607820885</v>
      </c>
      <c r="X295" s="110">
        <f t="shared" si="103"/>
        <v>0</v>
      </c>
      <c r="Y295" s="92">
        <f t="shared" si="94"/>
        <v>0.21527777777777801</v>
      </c>
      <c r="Z295" s="92">
        <f>(Table1[[#This Row],[avgdailyrent]]-F294)/F294</f>
        <v>0</v>
      </c>
      <c r="AA295" s="87">
        <f t="shared" si="108"/>
        <v>0</v>
      </c>
      <c r="AB295" s="92">
        <f t="shared" si="109"/>
        <v>0</v>
      </c>
      <c r="AC295" s="87">
        <f t="shared" si="99"/>
        <v>0</v>
      </c>
      <c r="AD295" s="92">
        <f t="shared" si="102"/>
        <v>0</v>
      </c>
      <c r="AE295" s="252">
        <f t="shared" si="100"/>
        <v>0</v>
      </c>
      <c r="AF295" s="87" t="e">
        <f ca="1">AVERAGEIFS(Y:Y,D:D,"&gt;="&amp;TODAY()-28,D:D,"&lt;="&amp;TODAY(),B:B,)</f>
        <v>#DIV/0!</v>
      </c>
      <c r="AG295" s="318">
        <f ca="1">AVERAGEIFS(Y:Y,D:D,"&gt;="&amp;TODAY()-28,D:D,"&lt;="&amp;TODAY())</f>
        <v>0.76482579000135331</v>
      </c>
      <c r="AH295" s="318">
        <f ca="1">AVERAGEIFS(O:O,D:D,"&gt;="&amp;TODAY()-28,D:D,"&lt;="&amp;TODAY())</f>
        <v>1407.541540796813</v>
      </c>
      <c r="AI295" s="91">
        <f t="shared" si="101"/>
        <v>0</v>
      </c>
    </row>
    <row r="296" spans="1:35" ht="13.8" x14ac:dyDescent="0.25">
      <c r="A296" s="324" t="s">
        <v>33</v>
      </c>
      <c r="B296" s="123" t="s">
        <v>14</v>
      </c>
      <c r="C296" s="124" t="s">
        <v>36</v>
      </c>
      <c r="D296" s="103">
        <v>44958</v>
      </c>
      <c r="E296" s="41">
        <v>0.98599999999999999</v>
      </c>
      <c r="F296" s="41">
        <v>2244</v>
      </c>
      <c r="G296" s="41">
        <f t="shared" si="104"/>
        <v>2023</v>
      </c>
      <c r="H296" s="41">
        <f>DAY(Table1[[#This Row],[Date]])</f>
        <v>1</v>
      </c>
      <c r="I296" s="41">
        <f>MONTH(Table1[[#This Row],[Date]])</f>
        <v>2</v>
      </c>
      <c r="J296" s="41" t="str">
        <f t="shared" si="105"/>
        <v>February</v>
      </c>
      <c r="K296" s="41">
        <f>DAY(Table1[[#This Row],[Date]])</f>
        <v>1</v>
      </c>
      <c r="L296" s="41" t="str">
        <f t="shared" si="106"/>
        <v>Wednesday</v>
      </c>
      <c r="M296" s="107">
        <f>WEEKNUM(D296, 1)-WEEKNUM(DATE(Table1[[#This Row],[Year]],Table1[[#This Row],[Month]],1),1)+1</f>
        <v>1</v>
      </c>
      <c r="N296" s="41">
        <f t="shared" si="107"/>
        <v>5</v>
      </c>
      <c r="O296" s="41">
        <f>Table1[[#This Row],[ADR]]*Table1[[#This Row],[Occupancy %]]</f>
        <v>2212.5839999999998</v>
      </c>
      <c r="P296" s="86">
        <f t="shared" si="95"/>
        <v>2244</v>
      </c>
      <c r="Q296" s="86">
        <f t="shared" si="96"/>
        <v>1</v>
      </c>
      <c r="R296" s="113">
        <f>Table1[[#This Row],[Index MPI]]-Q295</f>
        <v>0.78166553977912978</v>
      </c>
      <c r="S296" s="87">
        <f>Table1[[#This Row],[Index MPI]]-Q289</f>
        <v>0.6415853489340051</v>
      </c>
      <c r="T296" s="41">
        <f>Table1[[#This Row],[ADR]]/(P302+P303)</f>
        <v>0.5</v>
      </c>
      <c r="U296" s="112">
        <f t="shared" si="97"/>
        <v>0</v>
      </c>
      <c r="V296" s="41"/>
      <c r="W296" s="41">
        <f t="shared" si="98"/>
        <v>2</v>
      </c>
      <c r="X296" s="110">
        <f t="shared" si="103"/>
        <v>1.6386640639217911</v>
      </c>
      <c r="Y296" s="92">
        <f t="shared" si="94"/>
        <v>0.98599999999999999</v>
      </c>
      <c r="Z296" s="92">
        <f>(Table1[[#This Row],[avgdailyrent]]-F295)/F295</f>
        <v>0.20848461733744147</v>
      </c>
      <c r="AA296" s="87">
        <f t="shared" si="108"/>
        <v>3.5801290322580597</v>
      </c>
      <c r="AB296" s="92">
        <f t="shared" si="109"/>
        <v>1812.840944604166</v>
      </c>
      <c r="AC296" s="87">
        <f t="shared" si="99"/>
        <v>4.5350154809044865</v>
      </c>
      <c r="AD296" s="92">
        <f t="shared" si="102"/>
        <v>0.20848461733744147</v>
      </c>
      <c r="AE296" s="252">
        <f t="shared" si="100"/>
        <v>3.5801290322580597</v>
      </c>
      <c r="AF296" s="87" t="e">
        <f ca="1">AVERAGEIFS(Y:Y,D:D,"&gt;="&amp;TODAY()-28,D:D,"&lt;="&amp;TODAY(),B:B,)</f>
        <v>#DIV/0!</v>
      </c>
      <c r="AG296" s="318">
        <f ca="1">AVERAGEIFS(Y:Y,D:D,"&gt;="&amp;TODAY()-28,D:D,"&lt;="&amp;TODAY())</f>
        <v>0.76482579000135331</v>
      </c>
      <c r="AH296" s="318">
        <f ca="1">AVERAGEIFS(O:O,D:D,"&gt;="&amp;TODAY()-28,D:D,"&lt;="&amp;TODAY())</f>
        <v>1407.541540796813</v>
      </c>
      <c r="AI296" s="91">
        <f t="shared" si="101"/>
        <v>4.5350154809044865</v>
      </c>
    </row>
    <row r="297" spans="1:35" ht="13.8" x14ac:dyDescent="0.25">
      <c r="A297" s="324" t="s">
        <v>33</v>
      </c>
      <c r="B297" s="123" t="s">
        <v>14</v>
      </c>
      <c r="C297" s="124" t="s">
        <v>36</v>
      </c>
      <c r="D297" s="103">
        <v>44959</v>
      </c>
      <c r="E297" s="41">
        <v>0.98599999999999999</v>
      </c>
      <c r="F297" s="41">
        <v>2244</v>
      </c>
      <c r="G297" s="41">
        <f t="shared" si="104"/>
        <v>2023</v>
      </c>
      <c r="H297" s="41">
        <f>DAY(Table1[[#This Row],[Date]])</f>
        <v>2</v>
      </c>
      <c r="I297" s="41">
        <f>MONTH(Table1[[#This Row],[Date]])</f>
        <v>2</v>
      </c>
      <c r="J297" s="41" t="str">
        <f t="shared" si="105"/>
        <v>February</v>
      </c>
      <c r="K297" s="41">
        <f>DAY(Table1[[#This Row],[Date]])</f>
        <v>2</v>
      </c>
      <c r="L297" s="41" t="str">
        <f t="shared" si="106"/>
        <v>Thursday</v>
      </c>
      <c r="M297" s="107">
        <f>WEEKNUM(D297, 1)-WEEKNUM(DATE(Table1[[#This Row],[Year]],Table1[[#This Row],[Month]],1),1)+1</f>
        <v>1</v>
      </c>
      <c r="N297" s="41">
        <f t="shared" si="107"/>
        <v>5</v>
      </c>
      <c r="O297" s="41">
        <f>Table1[[#This Row],[ADR]]*Table1[[#This Row],[Occupancy %]]</f>
        <v>2212.5839999999998</v>
      </c>
      <c r="P297" s="86">
        <f t="shared" si="95"/>
        <v>2244</v>
      </c>
      <c r="Q297" s="86">
        <f t="shared" si="96"/>
        <v>1</v>
      </c>
      <c r="R297" s="113">
        <f>Table1[[#This Row],[Index MPI]]-Q296</f>
        <v>0</v>
      </c>
      <c r="S297" s="87">
        <f>Table1[[#This Row],[Index MPI]]-Q290</f>
        <v>0.78166553977912978</v>
      </c>
      <c r="T297" s="41">
        <f>Table1[[#This Row],[ADR]]/(P303+P304)</f>
        <v>0.5</v>
      </c>
      <c r="U297" s="112">
        <f t="shared" si="97"/>
        <v>0</v>
      </c>
      <c r="V297" s="41"/>
      <c r="W297" s="41">
        <f t="shared" si="98"/>
        <v>2</v>
      </c>
      <c r="X297" s="110">
        <f t="shared" si="103"/>
        <v>1.6386640639217911</v>
      </c>
      <c r="Y297" s="92">
        <f t="shared" ref="Y297:Y360" si="110">E297</f>
        <v>0.98599999999999999</v>
      </c>
      <c r="Z297" s="92">
        <f>(Table1[[#This Row],[avgdailyrent]]-F296)/F296</f>
        <v>0</v>
      </c>
      <c r="AA297" s="87">
        <f t="shared" si="108"/>
        <v>3.5801290322580597</v>
      </c>
      <c r="AB297" s="92">
        <f t="shared" si="109"/>
        <v>1812.840944604166</v>
      </c>
      <c r="AC297" s="87">
        <f t="shared" si="99"/>
        <v>0</v>
      </c>
      <c r="AD297" s="92">
        <f t="shared" si="102"/>
        <v>0.20848461733744147</v>
      </c>
      <c r="AE297" s="252">
        <f t="shared" si="100"/>
        <v>3.5801290322580597</v>
      </c>
      <c r="AF297" s="87" t="e">
        <f ca="1">AVERAGEIFS(Y:Y,D:D,"&gt;="&amp;TODAY()-28,D:D,"&lt;="&amp;TODAY(),B:B,)</f>
        <v>#DIV/0!</v>
      </c>
      <c r="AG297" s="318">
        <f ca="1">AVERAGEIFS(Y:Y,D:D,"&gt;="&amp;TODAY()-28,D:D,"&lt;="&amp;TODAY())</f>
        <v>0.76482579000135331</v>
      </c>
      <c r="AH297" s="318">
        <f ca="1">AVERAGEIFS(O:O,D:D,"&gt;="&amp;TODAY()-28,D:D,"&lt;="&amp;TODAY())</f>
        <v>1407.541540796813</v>
      </c>
      <c r="AI297" s="91">
        <f t="shared" si="101"/>
        <v>4.5350154809044865</v>
      </c>
    </row>
    <row r="298" spans="1:35" ht="13.8" x14ac:dyDescent="0.25">
      <c r="A298" s="324" t="s">
        <v>33</v>
      </c>
      <c r="B298" s="123" t="s">
        <v>14</v>
      </c>
      <c r="C298" s="124" t="s">
        <v>36</v>
      </c>
      <c r="D298" s="103">
        <v>44960</v>
      </c>
      <c r="E298" s="41">
        <v>0.98599999999999999</v>
      </c>
      <c r="F298" s="41">
        <v>2244</v>
      </c>
      <c r="G298" s="41">
        <f t="shared" si="104"/>
        <v>2023</v>
      </c>
      <c r="H298" s="41">
        <f>DAY(Table1[[#This Row],[Date]])</f>
        <v>3</v>
      </c>
      <c r="I298" s="41">
        <f>MONTH(Table1[[#This Row],[Date]])</f>
        <v>2</v>
      </c>
      <c r="J298" s="41" t="str">
        <f t="shared" si="105"/>
        <v>February</v>
      </c>
      <c r="K298" s="41">
        <f>DAY(Table1[[#This Row],[Date]])</f>
        <v>3</v>
      </c>
      <c r="L298" s="41" t="str">
        <f t="shared" si="106"/>
        <v>Friday</v>
      </c>
      <c r="M298" s="107">
        <f>WEEKNUM(D298, 1)-WEEKNUM(DATE(Table1[[#This Row],[Year]],Table1[[#This Row],[Month]],1),1)+1</f>
        <v>1</v>
      </c>
      <c r="N298" s="41">
        <f t="shared" si="107"/>
        <v>5</v>
      </c>
      <c r="O298" s="41">
        <f>Table1[[#This Row],[ADR]]*Table1[[#This Row],[Occupancy %]]</f>
        <v>2212.5839999999998</v>
      </c>
      <c r="P298" s="86">
        <f t="shared" si="95"/>
        <v>2244</v>
      </c>
      <c r="Q298" s="86">
        <f t="shared" si="96"/>
        <v>1</v>
      </c>
      <c r="R298" s="113">
        <f>Table1[[#This Row],[Index MPI]]-Q297</f>
        <v>0</v>
      </c>
      <c r="S298" s="87">
        <f>Table1[[#This Row],[Index MPI]]-Q291</f>
        <v>0.78166553977912978</v>
      </c>
      <c r="T298" s="41">
        <f>Table1[[#This Row],[ADR]]/(P304+P305)</f>
        <v>0.5</v>
      </c>
      <c r="U298" s="112">
        <f t="shared" si="97"/>
        <v>0</v>
      </c>
      <c r="V298" s="41"/>
      <c r="W298" s="41">
        <f t="shared" si="98"/>
        <v>2</v>
      </c>
      <c r="X298" s="110">
        <f t="shared" si="103"/>
        <v>1.6386640639217911</v>
      </c>
      <c r="Y298" s="92">
        <f t="shared" si="110"/>
        <v>0.98599999999999999</v>
      </c>
      <c r="Z298" s="92">
        <f>(Table1[[#This Row],[avgdailyrent]]-F297)/F297</f>
        <v>0</v>
      </c>
      <c r="AA298" s="87">
        <f t="shared" si="108"/>
        <v>3.5801290322580597</v>
      </c>
      <c r="AB298" s="92">
        <f t="shared" si="109"/>
        <v>1812.840944604166</v>
      </c>
      <c r="AC298" s="87">
        <f t="shared" si="99"/>
        <v>0</v>
      </c>
      <c r="AD298" s="92">
        <f t="shared" si="102"/>
        <v>0.20848461733744147</v>
      </c>
      <c r="AE298" s="252">
        <f t="shared" si="100"/>
        <v>3.5801290322580597</v>
      </c>
      <c r="AF298" s="87" t="e">
        <f ca="1">AVERAGEIFS(Y:Y,D:D,"&gt;="&amp;TODAY()-28,D:D,"&lt;="&amp;TODAY(),B:B,)</f>
        <v>#DIV/0!</v>
      </c>
      <c r="AG298" s="318">
        <f ca="1">AVERAGEIFS(Y:Y,D:D,"&gt;="&amp;TODAY()-28,D:D,"&lt;="&amp;TODAY())</f>
        <v>0.76482579000135331</v>
      </c>
      <c r="AH298" s="318">
        <f ca="1">AVERAGEIFS(O:O,D:D,"&gt;="&amp;TODAY()-28,D:D,"&lt;="&amp;TODAY())</f>
        <v>1407.541540796813</v>
      </c>
      <c r="AI298" s="91">
        <f t="shared" si="101"/>
        <v>4.5350154809044865</v>
      </c>
    </row>
    <row r="299" spans="1:35" ht="13.8" x14ac:dyDescent="0.25">
      <c r="A299" s="324" t="s">
        <v>33</v>
      </c>
      <c r="B299" s="123" t="s">
        <v>14</v>
      </c>
      <c r="C299" s="124" t="s">
        <v>36</v>
      </c>
      <c r="D299" s="103">
        <v>44961</v>
      </c>
      <c r="E299" s="41">
        <v>0.98599999999999999</v>
      </c>
      <c r="F299" s="41">
        <v>2244</v>
      </c>
      <c r="G299" s="41">
        <f t="shared" si="104"/>
        <v>2023</v>
      </c>
      <c r="H299" s="41">
        <f>DAY(Table1[[#This Row],[Date]])</f>
        <v>4</v>
      </c>
      <c r="I299" s="41">
        <f>MONTH(Table1[[#This Row],[Date]])</f>
        <v>2</v>
      </c>
      <c r="J299" s="41" t="str">
        <f t="shared" si="105"/>
        <v>February</v>
      </c>
      <c r="K299" s="41">
        <f>DAY(Table1[[#This Row],[Date]])</f>
        <v>4</v>
      </c>
      <c r="L299" s="41" t="str">
        <f t="shared" si="106"/>
        <v>Saturday</v>
      </c>
      <c r="M299" s="107">
        <f>WEEKNUM(D299, 1)-WEEKNUM(DATE(Table1[[#This Row],[Year]],Table1[[#This Row],[Month]],1),1)+1</f>
        <v>1</v>
      </c>
      <c r="N299" s="41">
        <f t="shared" si="107"/>
        <v>5</v>
      </c>
      <c r="O299" s="41">
        <f>Table1[[#This Row],[ADR]]*Table1[[#This Row],[Occupancy %]]</f>
        <v>2212.5839999999998</v>
      </c>
      <c r="P299" s="86">
        <f t="shared" si="95"/>
        <v>2244</v>
      </c>
      <c r="Q299" s="86">
        <f t="shared" si="96"/>
        <v>1</v>
      </c>
      <c r="R299" s="113">
        <f>Table1[[#This Row],[Index MPI]]-Q298</f>
        <v>0</v>
      </c>
      <c r="S299" s="87">
        <f>Table1[[#This Row],[Index MPI]]-Q292</f>
        <v>0.78166553977912978</v>
      </c>
      <c r="T299" s="41">
        <f>Table1[[#This Row],[ADR]]/(P305+P306)</f>
        <v>0.5</v>
      </c>
      <c r="U299" s="112">
        <f t="shared" si="97"/>
        <v>0</v>
      </c>
      <c r="V299" s="41"/>
      <c r="W299" s="41">
        <f t="shared" si="98"/>
        <v>2</v>
      </c>
      <c r="X299" s="110">
        <f t="shared" si="103"/>
        <v>0</v>
      </c>
      <c r="Y299" s="92">
        <f t="shared" si="110"/>
        <v>0.98599999999999999</v>
      </c>
      <c r="Z299" s="92">
        <f>(Table1[[#This Row],[avgdailyrent]]-F298)/F298</f>
        <v>0</v>
      </c>
      <c r="AA299" s="87">
        <f t="shared" si="108"/>
        <v>0</v>
      </c>
      <c r="AB299" s="92">
        <f t="shared" si="109"/>
        <v>0</v>
      </c>
      <c r="AC299" s="87">
        <f t="shared" si="99"/>
        <v>0</v>
      </c>
      <c r="AD299" s="92">
        <f t="shared" si="102"/>
        <v>0.20848461733744147</v>
      </c>
      <c r="AE299" s="252">
        <f t="shared" si="100"/>
        <v>3.5801290322580597</v>
      </c>
      <c r="AF299" s="87" t="e">
        <f ca="1">AVERAGEIFS(Y:Y,D:D,"&gt;="&amp;TODAY()-28,D:D,"&lt;="&amp;TODAY(),B:B,)</f>
        <v>#DIV/0!</v>
      </c>
      <c r="AG299" s="318">
        <f ca="1">AVERAGEIFS(Y:Y,D:D,"&gt;="&amp;TODAY()-28,D:D,"&lt;="&amp;TODAY())</f>
        <v>0.76482579000135331</v>
      </c>
      <c r="AH299" s="318">
        <f ca="1">AVERAGEIFS(O:O,D:D,"&gt;="&amp;TODAY()-28,D:D,"&lt;="&amp;TODAY())</f>
        <v>1407.541540796813</v>
      </c>
      <c r="AI299" s="91">
        <f t="shared" si="101"/>
        <v>4.5350154809044865</v>
      </c>
    </row>
    <row r="300" spans="1:35" ht="13.8" x14ac:dyDescent="0.25">
      <c r="A300" s="324" t="s">
        <v>33</v>
      </c>
      <c r="B300" s="123" t="s">
        <v>14</v>
      </c>
      <c r="C300" s="124" t="s">
        <v>36</v>
      </c>
      <c r="D300" s="103">
        <v>44962</v>
      </c>
      <c r="E300" s="41">
        <v>0.98599999999999999</v>
      </c>
      <c r="F300" s="41">
        <v>2244</v>
      </c>
      <c r="G300" s="41">
        <f t="shared" si="104"/>
        <v>2023</v>
      </c>
      <c r="H300" s="41">
        <f>DAY(Table1[[#This Row],[Date]])</f>
        <v>5</v>
      </c>
      <c r="I300" s="41">
        <f>MONTH(Table1[[#This Row],[Date]])</f>
        <v>2</v>
      </c>
      <c r="J300" s="41" t="str">
        <f t="shared" si="105"/>
        <v>February</v>
      </c>
      <c r="K300" s="41">
        <f>DAY(Table1[[#This Row],[Date]])</f>
        <v>5</v>
      </c>
      <c r="L300" s="41" t="str">
        <f t="shared" si="106"/>
        <v>Sunday</v>
      </c>
      <c r="M300" s="107">
        <f>WEEKNUM(D300, 1)-WEEKNUM(DATE(Table1[[#This Row],[Year]],Table1[[#This Row],[Month]],1),1)+1</f>
        <v>2</v>
      </c>
      <c r="N300" s="41">
        <f t="shared" si="107"/>
        <v>6</v>
      </c>
      <c r="O300" s="41">
        <f>Table1[[#This Row],[ADR]]*Table1[[#This Row],[Occupancy %]]</f>
        <v>2212.5839999999998</v>
      </c>
      <c r="P300" s="86">
        <f t="shared" si="95"/>
        <v>2244</v>
      </c>
      <c r="Q300" s="86">
        <f t="shared" si="96"/>
        <v>1</v>
      </c>
      <c r="R300" s="113">
        <f>Table1[[#This Row],[Index MPI]]-Q299</f>
        <v>0</v>
      </c>
      <c r="S300" s="87">
        <f>Table1[[#This Row],[Index MPI]]-Q293</f>
        <v>0.78166553977912978</v>
      </c>
      <c r="T300" s="41">
        <f>Table1[[#This Row],[ADR]]/(P306+P307)</f>
        <v>0.5</v>
      </c>
      <c r="U300" s="112">
        <f t="shared" si="97"/>
        <v>0</v>
      </c>
      <c r="V300" s="41"/>
      <c r="W300" s="41">
        <f t="shared" si="98"/>
        <v>2</v>
      </c>
      <c r="X300" s="110">
        <f t="shared" si="103"/>
        <v>0</v>
      </c>
      <c r="Y300" s="92">
        <f t="shared" si="110"/>
        <v>0.98599999999999999</v>
      </c>
      <c r="Z300" s="92">
        <f>(Table1[[#This Row],[avgdailyrent]]-F299)/F299</f>
        <v>0</v>
      </c>
      <c r="AA300" s="87">
        <f t="shared" si="108"/>
        <v>0</v>
      </c>
      <c r="AB300" s="92">
        <f t="shared" si="109"/>
        <v>0</v>
      </c>
      <c r="AC300" s="87">
        <f t="shared" si="99"/>
        <v>0</v>
      </c>
      <c r="AD300" s="92">
        <f t="shared" si="102"/>
        <v>0.20848461733744147</v>
      </c>
      <c r="AE300" s="252">
        <f t="shared" si="100"/>
        <v>3.5801290322580597</v>
      </c>
      <c r="AF300" s="87" t="e">
        <f ca="1">AVERAGEIFS(Y:Y,D:D,"&gt;="&amp;TODAY()-28,D:D,"&lt;="&amp;TODAY(),B:B,)</f>
        <v>#DIV/0!</v>
      </c>
      <c r="AG300" s="318">
        <f ca="1">AVERAGEIFS(Y:Y,D:D,"&gt;="&amp;TODAY()-28,D:D,"&lt;="&amp;TODAY())</f>
        <v>0.76482579000135331</v>
      </c>
      <c r="AH300" s="318">
        <f ca="1">AVERAGEIFS(O:O,D:D,"&gt;="&amp;TODAY()-28,D:D,"&lt;="&amp;TODAY())</f>
        <v>1407.541540796813</v>
      </c>
      <c r="AI300" s="91">
        <f t="shared" si="101"/>
        <v>4.5350154809044865</v>
      </c>
    </row>
    <row r="301" spans="1:35" ht="13.8" x14ac:dyDescent="0.25">
      <c r="A301" s="324" t="s">
        <v>33</v>
      </c>
      <c r="B301" s="123" t="s">
        <v>14</v>
      </c>
      <c r="C301" s="124" t="s">
        <v>36</v>
      </c>
      <c r="D301" s="103">
        <v>44963</v>
      </c>
      <c r="E301" s="41">
        <v>0.98599999999999999</v>
      </c>
      <c r="F301" s="41">
        <v>2244</v>
      </c>
      <c r="G301" s="41">
        <f t="shared" si="104"/>
        <v>2023</v>
      </c>
      <c r="H301" s="41">
        <f>DAY(Table1[[#This Row],[Date]])</f>
        <v>6</v>
      </c>
      <c r="I301" s="41">
        <f>MONTH(Table1[[#This Row],[Date]])</f>
        <v>2</v>
      </c>
      <c r="J301" s="41" t="str">
        <f t="shared" si="105"/>
        <v>February</v>
      </c>
      <c r="K301" s="41">
        <f>DAY(Table1[[#This Row],[Date]])</f>
        <v>6</v>
      </c>
      <c r="L301" s="41" t="str">
        <f t="shared" si="106"/>
        <v>Monday</v>
      </c>
      <c r="M301" s="107">
        <f>WEEKNUM(D301, 1)-WEEKNUM(DATE(Table1[[#This Row],[Year]],Table1[[#This Row],[Month]],1),1)+1</f>
        <v>2</v>
      </c>
      <c r="N301" s="41">
        <f t="shared" si="107"/>
        <v>6</v>
      </c>
      <c r="O301" s="41">
        <f>Table1[[#This Row],[ADR]]*Table1[[#This Row],[Occupancy %]]</f>
        <v>2212.5839999999998</v>
      </c>
      <c r="P301" s="86">
        <f t="shared" si="95"/>
        <v>2244</v>
      </c>
      <c r="Q301" s="86">
        <f t="shared" si="96"/>
        <v>1</v>
      </c>
      <c r="R301" s="113">
        <f>Table1[[#This Row],[Index MPI]]-Q300</f>
        <v>0</v>
      </c>
      <c r="S301" s="87">
        <f>Table1[[#This Row],[Index MPI]]-Q294</f>
        <v>0.78166553977912978</v>
      </c>
      <c r="T301" s="41">
        <f>Table1[[#This Row],[ADR]]/(P307+P308)</f>
        <v>0.5</v>
      </c>
      <c r="U301" s="112">
        <f t="shared" si="97"/>
        <v>0</v>
      </c>
      <c r="V301" s="41"/>
      <c r="W301" s="41">
        <f t="shared" si="98"/>
        <v>2</v>
      </c>
      <c r="X301" s="110">
        <f t="shared" si="103"/>
        <v>0</v>
      </c>
      <c r="Y301" s="92">
        <f t="shared" si="110"/>
        <v>0.98599999999999999</v>
      </c>
      <c r="Z301" s="92">
        <f>(Table1[[#This Row],[avgdailyrent]]-F300)/F300</f>
        <v>0</v>
      </c>
      <c r="AA301" s="87">
        <f t="shared" si="108"/>
        <v>0</v>
      </c>
      <c r="AB301" s="92">
        <f t="shared" si="109"/>
        <v>0</v>
      </c>
      <c r="AC301" s="87">
        <f t="shared" si="99"/>
        <v>0</v>
      </c>
      <c r="AD301" s="92">
        <f t="shared" si="102"/>
        <v>0.20848461733744147</v>
      </c>
      <c r="AE301" s="252">
        <f t="shared" si="100"/>
        <v>3.5801290322580597</v>
      </c>
      <c r="AF301" s="87" t="e">
        <f ca="1">AVERAGEIFS(Y:Y,D:D,"&gt;="&amp;TODAY()-28,D:D,"&lt;="&amp;TODAY(),B:B,)</f>
        <v>#DIV/0!</v>
      </c>
      <c r="AG301" s="318">
        <f ca="1">AVERAGEIFS(Y:Y,D:D,"&gt;="&amp;TODAY()-28,D:D,"&lt;="&amp;TODAY())</f>
        <v>0.76482579000135331</v>
      </c>
      <c r="AH301" s="318">
        <f ca="1">AVERAGEIFS(O:O,D:D,"&gt;="&amp;TODAY()-28,D:D,"&lt;="&amp;TODAY())</f>
        <v>1407.541540796813</v>
      </c>
      <c r="AI301" s="91">
        <f t="shared" si="101"/>
        <v>4.5350154809044865</v>
      </c>
    </row>
    <row r="302" spans="1:35" ht="13.8" x14ac:dyDescent="0.25">
      <c r="A302" s="324" t="s">
        <v>33</v>
      </c>
      <c r="B302" s="123" t="s">
        <v>14</v>
      </c>
      <c r="C302" s="124" t="s">
        <v>36</v>
      </c>
      <c r="D302" s="103">
        <v>44964</v>
      </c>
      <c r="E302" s="41">
        <v>0.98599999999999999</v>
      </c>
      <c r="F302" s="41">
        <v>2244</v>
      </c>
      <c r="G302" s="41">
        <f t="shared" si="104"/>
        <v>2023</v>
      </c>
      <c r="H302" s="41">
        <f>DAY(Table1[[#This Row],[Date]])</f>
        <v>7</v>
      </c>
      <c r="I302" s="41">
        <f>MONTH(Table1[[#This Row],[Date]])</f>
        <v>2</v>
      </c>
      <c r="J302" s="41" t="str">
        <f t="shared" si="105"/>
        <v>February</v>
      </c>
      <c r="K302" s="41">
        <f>DAY(Table1[[#This Row],[Date]])</f>
        <v>7</v>
      </c>
      <c r="L302" s="41" t="str">
        <f t="shared" si="106"/>
        <v>Tuesday</v>
      </c>
      <c r="M302" s="107">
        <f>WEEKNUM(D302, 1)-WEEKNUM(DATE(Table1[[#This Row],[Year]],Table1[[#This Row],[Month]],1),1)+1</f>
        <v>2</v>
      </c>
      <c r="N302" s="41">
        <f t="shared" si="107"/>
        <v>6</v>
      </c>
      <c r="O302" s="41">
        <f>Table1[[#This Row],[ADR]]*Table1[[#This Row],[Occupancy %]]</f>
        <v>2212.5839999999998</v>
      </c>
      <c r="P302" s="86">
        <f t="shared" si="95"/>
        <v>2244</v>
      </c>
      <c r="Q302" s="86">
        <f t="shared" si="96"/>
        <v>1</v>
      </c>
      <c r="R302" s="113">
        <f>Table1[[#This Row],[Index MPI]]-Q301</f>
        <v>0</v>
      </c>
      <c r="S302" s="87">
        <f>Table1[[#This Row],[Index MPI]]-Q295</f>
        <v>0.78166553977912978</v>
      </c>
      <c r="T302" s="41">
        <f>Table1[[#This Row],[ADR]]/(P308+P309)</f>
        <v>0.5</v>
      </c>
      <c r="U302" s="112">
        <f t="shared" si="97"/>
        <v>0</v>
      </c>
      <c r="V302" s="41"/>
      <c r="W302" s="41">
        <f t="shared" si="98"/>
        <v>2</v>
      </c>
      <c r="X302" s="110">
        <f t="shared" si="103"/>
        <v>0</v>
      </c>
      <c r="Y302" s="92">
        <f t="shared" si="110"/>
        <v>0.98599999999999999</v>
      </c>
      <c r="Z302" s="92">
        <f>(Table1[[#This Row],[avgdailyrent]]-F301)/F301</f>
        <v>0</v>
      </c>
      <c r="AA302" s="87">
        <f t="shared" si="108"/>
        <v>0</v>
      </c>
      <c r="AB302" s="92">
        <f t="shared" si="109"/>
        <v>0</v>
      </c>
      <c r="AC302" s="87">
        <f t="shared" si="99"/>
        <v>0</v>
      </c>
      <c r="AD302" s="92">
        <f t="shared" si="102"/>
        <v>0.20848461733744147</v>
      </c>
      <c r="AE302" s="252">
        <f t="shared" si="100"/>
        <v>3.5801290322580597</v>
      </c>
      <c r="AF302" s="87" t="e">
        <f ca="1">AVERAGEIFS(Y:Y,D:D,"&gt;="&amp;TODAY()-28,D:D,"&lt;="&amp;TODAY(),B:B,)</f>
        <v>#DIV/0!</v>
      </c>
      <c r="AG302" s="318">
        <f ca="1">AVERAGEIFS(Y:Y,D:D,"&gt;="&amp;TODAY()-28,D:D,"&lt;="&amp;TODAY())</f>
        <v>0.76482579000135331</v>
      </c>
      <c r="AH302" s="318">
        <f ca="1">AVERAGEIFS(O:O,D:D,"&gt;="&amp;TODAY()-28,D:D,"&lt;="&amp;TODAY())</f>
        <v>1407.541540796813</v>
      </c>
      <c r="AI302" s="91">
        <f t="shared" si="101"/>
        <v>4.5350154809044865</v>
      </c>
    </row>
    <row r="303" spans="1:35" ht="13.8" x14ac:dyDescent="0.25">
      <c r="A303" s="324" t="s">
        <v>33</v>
      </c>
      <c r="B303" s="123" t="s">
        <v>14</v>
      </c>
      <c r="C303" s="124" t="s">
        <v>36</v>
      </c>
      <c r="D303" s="103">
        <v>44965</v>
      </c>
      <c r="E303" s="41">
        <v>0.98599999999999999</v>
      </c>
      <c r="F303" s="41">
        <v>2244</v>
      </c>
      <c r="G303" s="41">
        <f t="shared" si="104"/>
        <v>2023</v>
      </c>
      <c r="H303" s="41">
        <f>DAY(Table1[[#This Row],[Date]])</f>
        <v>8</v>
      </c>
      <c r="I303" s="41">
        <f>MONTH(Table1[[#This Row],[Date]])</f>
        <v>2</v>
      </c>
      <c r="J303" s="41" t="str">
        <f t="shared" si="105"/>
        <v>February</v>
      </c>
      <c r="K303" s="41">
        <f>DAY(Table1[[#This Row],[Date]])</f>
        <v>8</v>
      </c>
      <c r="L303" s="41" t="str">
        <f t="shared" si="106"/>
        <v>Wednesday</v>
      </c>
      <c r="M303" s="107">
        <f>WEEKNUM(D303, 1)-WEEKNUM(DATE(Table1[[#This Row],[Year]],Table1[[#This Row],[Month]],1),1)+1</f>
        <v>2</v>
      </c>
      <c r="N303" s="41">
        <f t="shared" si="107"/>
        <v>6</v>
      </c>
      <c r="O303" s="41">
        <f>Table1[[#This Row],[ADR]]*Table1[[#This Row],[Occupancy %]]</f>
        <v>2212.5839999999998</v>
      </c>
      <c r="P303" s="86">
        <f t="shared" si="95"/>
        <v>2244</v>
      </c>
      <c r="Q303" s="86">
        <f t="shared" si="96"/>
        <v>1</v>
      </c>
      <c r="R303" s="113">
        <f>Table1[[#This Row],[Index MPI]]-Q302</f>
        <v>0</v>
      </c>
      <c r="S303" s="87">
        <f>Table1[[#This Row],[Index MPI]]-Q296</f>
        <v>0</v>
      </c>
      <c r="T303" s="41">
        <f>Table1[[#This Row],[ADR]]/(P309+P310)</f>
        <v>0.5</v>
      </c>
      <c r="U303" s="112">
        <f t="shared" si="97"/>
        <v>0</v>
      </c>
      <c r="V303" s="41"/>
      <c r="W303" s="41">
        <f t="shared" si="98"/>
        <v>2</v>
      </c>
      <c r="X303" s="110">
        <f t="shared" si="103"/>
        <v>0</v>
      </c>
      <c r="Y303" s="92">
        <f t="shared" si="110"/>
        <v>0.98599999999999999</v>
      </c>
      <c r="Z303" s="92">
        <f>(Table1[[#This Row],[avgdailyrent]]-F302)/F302</f>
        <v>0</v>
      </c>
      <c r="AA303" s="87">
        <f t="shared" si="108"/>
        <v>0</v>
      </c>
      <c r="AB303" s="92">
        <f t="shared" si="109"/>
        <v>0</v>
      </c>
      <c r="AC303" s="87">
        <f t="shared" si="99"/>
        <v>0</v>
      </c>
      <c r="AD303" s="92">
        <f t="shared" si="102"/>
        <v>0</v>
      </c>
      <c r="AE303" s="252">
        <f t="shared" si="100"/>
        <v>0</v>
      </c>
      <c r="AF303" s="87" t="e">
        <f ca="1">AVERAGEIFS(Y:Y,D:D,"&gt;="&amp;TODAY()-28,D:D,"&lt;="&amp;TODAY(),B:B,)</f>
        <v>#DIV/0!</v>
      </c>
      <c r="AG303" s="318">
        <f ca="1">AVERAGEIFS(Y:Y,D:D,"&gt;="&amp;TODAY()-28,D:D,"&lt;="&amp;TODAY())</f>
        <v>0.76482579000135331</v>
      </c>
      <c r="AH303" s="318">
        <f ca="1">AVERAGEIFS(O:O,D:D,"&gt;="&amp;TODAY()-28,D:D,"&lt;="&amp;TODAY())</f>
        <v>1407.541540796813</v>
      </c>
      <c r="AI303" s="91">
        <f t="shared" si="101"/>
        <v>0</v>
      </c>
    </row>
    <row r="304" spans="1:35" ht="13.8" x14ac:dyDescent="0.25">
      <c r="A304" s="324" t="s">
        <v>33</v>
      </c>
      <c r="B304" s="123" t="s">
        <v>14</v>
      </c>
      <c r="C304" s="124" t="s">
        <v>36</v>
      </c>
      <c r="D304" s="103">
        <v>44966</v>
      </c>
      <c r="E304" s="41">
        <v>0.98599999999999999</v>
      </c>
      <c r="F304" s="41">
        <v>2244</v>
      </c>
      <c r="G304" s="41">
        <f t="shared" si="104"/>
        <v>2023</v>
      </c>
      <c r="H304" s="41">
        <f>DAY(Table1[[#This Row],[Date]])</f>
        <v>9</v>
      </c>
      <c r="I304" s="41">
        <f>MONTH(Table1[[#This Row],[Date]])</f>
        <v>2</v>
      </c>
      <c r="J304" s="41" t="str">
        <f t="shared" si="105"/>
        <v>February</v>
      </c>
      <c r="K304" s="41">
        <f>DAY(Table1[[#This Row],[Date]])</f>
        <v>9</v>
      </c>
      <c r="L304" s="41" t="str">
        <f t="shared" si="106"/>
        <v>Thursday</v>
      </c>
      <c r="M304" s="107">
        <f>WEEKNUM(D304, 1)-WEEKNUM(DATE(Table1[[#This Row],[Year]],Table1[[#This Row],[Month]],1),1)+1</f>
        <v>2</v>
      </c>
      <c r="N304" s="41">
        <f t="shared" si="107"/>
        <v>6</v>
      </c>
      <c r="O304" s="41">
        <f>Table1[[#This Row],[ADR]]*Table1[[#This Row],[Occupancy %]]</f>
        <v>2212.5839999999998</v>
      </c>
      <c r="P304" s="86">
        <f t="shared" si="95"/>
        <v>2244</v>
      </c>
      <c r="Q304" s="86">
        <f t="shared" si="96"/>
        <v>1</v>
      </c>
      <c r="R304" s="113">
        <f>Table1[[#This Row],[Index MPI]]-Q303</f>
        <v>0</v>
      </c>
      <c r="S304" s="87">
        <f>Table1[[#This Row],[Index MPI]]-Q297</f>
        <v>0</v>
      </c>
      <c r="T304" s="41">
        <f>Table1[[#This Row],[ADR]]/(P310+P311)</f>
        <v>0.5</v>
      </c>
      <c r="U304" s="112">
        <f t="shared" si="97"/>
        <v>0</v>
      </c>
      <c r="V304" s="41"/>
      <c r="W304" s="41">
        <f t="shared" si="98"/>
        <v>2</v>
      </c>
      <c r="X304" s="110">
        <f t="shared" si="103"/>
        <v>0</v>
      </c>
      <c r="Y304" s="92">
        <f t="shared" si="110"/>
        <v>0.98599999999999999</v>
      </c>
      <c r="Z304" s="92">
        <f>(Table1[[#This Row],[avgdailyrent]]-F303)/F303</f>
        <v>0</v>
      </c>
      <c r="AA304" s="87">
        <f t="shared" si="108"/>
        <v>0</v>
      </c>
      <c r="AB304" s="92">
        <f t="shared" si="109"/>
        <v>0</v>
      </c>
      <c r="AC304" s="87">
        <f t="shared" si="99"/>
        <v>0</v>
      </c>
      <c r="AD304" s="92">
        <f t="shared" si="102"/>
        <v>0</v>
      </c>
      <c r="AE304" s="252">
        <f t="shared" si="100"/>
        <v>0</v>
      </c>
      <c r="AF304" s="87" t="e">
        <f ca="1">AVERAGEIFS(Y:Y,D:D,"&gt;="&amp;TODAY()-28,D:D,"&lt;="&amp;TODAY(),B:B,)</f>
        <v>#DIV/0!</v>
      </c>
      <c r="AG304" s="318">
        <f ca="1">AVERAGEIFS(Y:Y,D:D,"&gt;="&amp;TODAY()-28,D:D,"&lt;="&amp;TODAY())</f>
        <v>0.76482579000135331</v>
      </c>
      <c r="AH304" s="318">
        <f ca="1">AVERAGEIFS(O:O,D:D,"&gt;="&amp;TODAY()-28,D:D,"&lt;="&amp;TODAY())</f>
        <v>1407.541540796813</v>
      </c>
      <c r="AI304" s="91">
        <f t="shared" si="101"/>
        <v>0</v>
      </c>
    </row>
    <row r="305" spans="1:35" ht="13.8" x14ac:dyDescent="0.25">
      <c r="A305" s="324" t="s">
        <v>33</v>
      </c>
      <c r="B305" s="123" t="s">
        <v>14</v>
      </c>
      <c r="C305" s="124" t="s">
        <v>36</v>
      </c>
      <c r="D305" s="103">
        <v>44967</v>
      </c>
      <c r="E305" s="41">
        <v>0.98599999999999999</v>
      </c>
      <c r="F305" s="41">
        <v>2244</v>
      </c>
      <c r="G305" s="41">
        <f t="shared" si="104"/>
        <v>2023</v>
      </c>
      <c r="H305" s="41">
        <f>DAY(Table1[[#This Row],[Date]])</f>
        <v>10</v>
      </c>
      <c r="I305" s="41">
        <f>MONTH(Table1[[#This Row],[Date]])</f>
        <v>2</v>
      </c>
      <c r="J305" s="41" t="str">
        <f t="shared" si="105"/>
        <v>February</v>
      </c>
      <c r="K305" s="41">
        <f>DAY(Table1[[#This Row],[Date]])</f>
        <v>10</v>
      </c>
      <c r="L305" s="41" t="str">
        <f t="shared" si="106"/>
        <v>Friday</v>
      </c>
      <c r="M305" s="107">
        <f>WEEKNUM(D305, 1)-WEEKNUM(DATE(Table1[[#This Row],[Year]],Table1[[#This Row],[Month]],1),1)+1</f>
        <v>2</v>
      </c>
      <c r="N305" s="41">
        <f t="shared" si="107"/>
        <v>6</v>
      </c>
      <c r="O305" s="41">
        <f>Table1[[#This Row],[ADR]]*Table1[[#This Row],[Occupancy %]]</f>
        <v>2212.5839999999998</v>
      </c>
      <c r="P305" s="86">
        <f t="shared" si="95"/>
        <v>2244</v>
      </c>
      <c r="Q305" s="86">
        <f t="shared" si="96"/>
        <v>1</v>
      </c>
      <c r="R305" s="113">
        <f>Table1[[#This Row],[Index MPI]]-Q304</f>
        <v>0</v>
      </c>
      <c r="S305" s="87">
        <f>Table1[[#This Row],[Index MPI]]-Q298</f>
        <v>0</v>
      </c>
      <c r="T305" s="41">
        <f>Table1[[#This Row],[ADR]]/(P311+P312)</f>
        <v>0.5</v>
      </c>
      <c r="U305" s="112">
        <f t="shared" si="97"/>
        <v>0</v>
      </c>
      <c r="V305" s="41"/>
      <c r="W305" s="41">
        <f t="shared" si="98"/>
        <v>2</v>
      </c>
      <c r="X305" s="110">
        <f t="shared" si="103"/>
        <v>0</v>
      </c>
      <c r="Y305" s="92">
        <f t="shared" si="110"/>
        <v>0.98599999999999999</v>
      </c>
      <c r="Z305" s="92">
        <f>(Table1[[#This Row],[avgdailyrent]]-F304)/F304</f>
        <v>0</v>
      </c>
      <c r="AA305" s="87">
        <f t="shared" si="108"/>
        <v>0</v>
      </c>
      <c r="AB305" s="92">
        <f t="shared" si="109"/>
        <v>0</v>
      </c>
      <c r="AC305" s="87">
        <f t="shared" si="99"/>
        <v>0</v>
      </c>
      <c r="AD305" s="92">
        <f t="shared" si="102"/>
        <v>0</v>
      </c>
      <c r="AE305" s="252">
        <f t="shared" si="100"/>
        <v>0</v>
      </c>
      <c r="AF305" s="87" t="e">
        <f ca="1">AVERAGEIFS(Y:Y,D:D,"&gt;="&amp;TODAY()-28,D:D,"&lt;="&amp;TODAY(),B:B,)</f>
        <v>#DIV/0!</v>
      </c>
      <c r="AG305" s="318">
        <f ca="1">AVERAGEIFS(Y:Y,D:D,"&gt;="&amp;TODAY()-28,D:D,"&lt;="&amp;TODAY())</f>
        <v>0.76482579000135331</v>
      </c>
      <c r="AH305" s="318">
        <f ca="1">AVERAGEIFS(O:O,D:D,"&gt;="&amp;TODAY()-28,D:D,"&lt;="&amp;TODAY())</f>
        <v>1407.541540796813</v>
      </c>
      <c r="AI305" s="91">
        <f t="shared" si="101"/>
        <v>0</v>
      </c>
    </row>
    <row r="306" spans="1:35" ht="13.8" x14ac:dyDescent="0.25">
      <c r="A306" s="324" t="s">
        <v>33</v>
      </c>
      <c r="B306" s="123" t="s">
        <v>14</v>
      </c>
      <c r="C306" s="124" t="s">
        <v>36</v>
      </c>
      <c r="D306" s="103">
        <v>44968</v>
      </c>
      <c r="E306" s="41">
        <v>0.98599999999999999</v>
      </c>
      <c r="F306" s="41">
        <v>2244</v>
      </c>
      <c r="G306" s="41">
        <f t="shared" si="104"/>
        <v>2023</v>
      </c>
      <c r="H306" s="41">
        <f>DAY(Table1[[#This Row],[Date]])</f>
        <v>11</v>
      </c>
      <c r="I306" s="41">
        <f>MONTH(Table1[[#This Row],[Date]])</f>
        <v>2</v>
      </c>
      <c r="J306" s="41" t="str">
        <f t="shared" si="105"/>
        <v>February</v>
      </c>
      <c r="K306" s="41">
        <f>DAY(Table1[[#This Row],[Date]])</f>
        <v>11</v>
      </c>
      <c r="L306" s="41" t="str">
        <f t="shared" si="106"/>
        <v>Saturday</v>
      </c>
      <c r="M306" s="107">
        <f>WEEKNUM(D306, 1)-WEEKNUM(DATE(Table1[[#This Row],[Year]],Table1[[#This Row],[Month]],1),1)+1</f>
        <v>2</v>
      </c>
      <c r="N306" s="41">
        <f t="shared" si="107"/>
        <v>6</v>
      </c>
      <c r="O306" s="41">
        <f>Table1[[#This Row],[ADR]]*Table1[[#This Row],[Occupancy %]]</f>
        <v>2212.5839999999998</v>
      </c>
      <c r="P306" s="86">
        <f t="shared" si="95"/>
        <v>2244</v>
      </c>
      <c r="Q306" s="86">
        <f t="shared" si="96"/>
        <v>1</v>
      </c>
      <c r="R306" s="113">
        <f>Table1[[#This Row],[Index MPI]]-Q305</f>
        <v>0</v>
      </c>
      <c r="S306" s="87">
        <f>Table1[[#This Row],[Index MPI]]-Q299</f>
        <v>0</v>
      </c>
      <c r="T306" s="41">
        <f>Table1[[#This Row],[ADR]]/(P312+P313)</f>
        <v>0.5</v>
      </c>
      <c r="U306" s="112">
        <f t="shared" si="97"/>
        <v>0</v>
      </c>
      <c r="V306" s="41"/>
      <c r="W306" s="41">
        <f t="shared" si="98"/>
        <v>2</v>
      </c>
      <c r="X306" s="110">
        <f t="shared" si="103"/>
        <v>0</v>
      </c>
      <c r="Y306" s="92">
        <f t="shared" si="110"/>
        <v>0.98599999999999999</v>
      </c>
      <c r="Z306" s="92">
        <f>(Table1[[#This Row],[avgdailyrent]]-F305)/F305</f>
        <v>0</v>
      </c>
      <c r="AA306" s="87">
        <f t="shared" si="108"/>
        <v>0</v>
      </c>
      <c r="AB306" s="92">
        <f t="shared" si="109"/>
        <v>0</v>
      </c>
      <c r="AC306" s="87">
        <f t="shared" si="99"/>
        <v>0</v>
      </c>
      <c r="AD306" s="92">
        <f t="shared" si="102"/>
        <v>0</v>
      </c>
      <c r="AE306" s="252">
        <f t="shared" si="100"/>
        <v>0</v>
      </c>
      <c r="AF306" s="87" t="e">
        <f ca="1">AVERAGEIFS(Y:Y,D:D,"&gt;="&amp;TODAY()-28,D:D,"&lt;="&amp;TODAY(),B:B,)</f>
        <v>#DIV/0!</v>
      </c>
      <c r="AG306" s="318">
        <f ca="1">AVERAGEIFS(Y:Y,D:D,"&gt;="&amp;TODAY()-28,D:D,"&lt;="&amp;TODAY())</f>
        <v>0.76482579000135331</v>
      </c>
      <c r="AH306" s="318">
        <f ca="1">AVERAGEIFS(O:O,D:D,"&gt;="&amp;TODAY()-28,D:D,"&lt;="&amp;TODAY())</f>
        <v>1407.541540796813</v>
      </c>
      <c r="AI306" s="91">
        <f t="shared" si="101"/>
        <v>0</v>
      </c>
    </row>
    <row r="307" spans="1:35" ht="13.8" x14ac:dyDescent="0.25">
      <c r="A307" s="324" t="s">
        <v>33</v>
      </c>
      <c r="B307" s="123" t="s">
        <v>14</v>
      </c>
      <c r="C307" s="124" t="s">
        <v>36</v>
      </c>
      <c r="D307" s="103">
        <v>44969</v>
      </c>
      <c r="E307" s="41">
        <v>0.98599999999999999</v>
      </c>
      <c r="F307" s="41">
        <v>2244</v>
      </c>
      <c r="G307" s="41">
        <f t="shared" si="104"/>
        <v>2023</v>
      </c>
      <c r="H307" s="41">
        <f>DAY(Table1[[#This Row],[Date]])</f>
        <v>12</v>
      </c>
      <c r="I307" s="41">
        <f>MONTH(Table1[[#This Row],[Date]])</f>
        <v>2</v>
      </c>
      <c r="J307" s="41" t="str">
        <f t="shared" si="105"/>
        <v>February</v>
      </c>
      <c r="K307" s="41">
        <f>DAY(Table1[[#This Row],[Date]])</f>
        <v>12</v>
      </c>
      <c r="L307" s="41" t="str">
        <f t="shared" si="106"/>
        <v>Sunday</v>
      </c>
      <c r="M307" s="107">
        <f>WEEKNUM(D307, 1)-WEEKNUM(DATE(Table1[[#This Row],[Year]],Table1[[#This Row],[Month]],1),1)+1</f>
        <v>3</v>
      </c>
      <c r="N307" s="41">
        <f t="shared" si="107"/>
        <v>7</v>
      </c>
      <c r="O307" s="41">
        <f>Table1[[#This Row],[ADR]]*Table1[[#This Row],[Occupancy %]]</f>
        <v>2212.5839999999998</v>
      </c>
      <c r="P307" s="86">
        <f t="shared" si="95"/>
        <v>2244</v>
      </c>
      <c r="Q307" s="86">
        <f t="shared" si="96"/>
        <v>1</v>
      </c>
      <c r="R307" s="113">
        <f>Table1[[#This Row],[Index MPI]]-Q306</f>
        <v>0</v>
      </c>
      <c r="S307" s="87">
        <f>Table1[[#This Row],[Index MPI]]-Q300</f>
        <v>0</v>
      </c>
      <c r="T307" s="41">
        <f>Table1[[#This Row],[ADR]]/(P313+P314)</f>
        <v>0.5</v>
      </c>
      <c r="U307" s="112">
        <f t="shared" si="97"/>
        <v>0</v>
      </c>
      <c r="V307" s="41"/>
      <c r="W307" s="41">
        <f t="shared" si="98"/>
        <v>2</v>
      </c>
      <c r="X307" s="110">
        <f t="shared" si="103"/>
        <v>0</v>
      </c>
      <c r="Y307" s="92">
        <f t="shared" si="110"/>
        <v>0.98599999999999999</v>
      </c>
      <c r="Z307" s="92">
        <f>(Table1[[#This Row],[avgdailyrent]]-F306)/F306</f>
        <v>0</v>
      </c>
      <c r="AA307" s="87">
        <f t="shared" si="108"/>
        <v>0</v>
      </c>
      <c r="AB307" s="92">
        <f t="shared" si="109"/>
        <v>0</v>
      </c>
      <c r="AC307" s="87">
        <f t="shared" si="99"/>
        <v>0</v>
      </c>
      <c r="AD307" s="92">
        <f t="shared" si="102"/>
        <v>0</v>
      </c>
      <c r="AE307" s="252">
        <f t="shared" si="100"/>
        <v>0</v>
      </c>
      <c r="AF307" s="87" t="e">
        <f ca="1">AVERAGEIFS(Y:Y,D:D,"&gt;="&amp;TODAY()-28,D:D,"&lt;="&amp;TODAY(),B:B,)</f>
        <v>#DIV/0!</v>
      </c>
      <c r="AG307" s="318">
        <f ca="1">AVERAGEIFS(Y:Y,D:D,"&gt;="&amp;TODAY()-28,D:D,"&lt;="&amp;TODAY())</f>
        <v>0.76482579000135331</v>
      </c>
      <c r="AH307" s="318">
        <f ca="1">AVERAGEIFS(O:O,D:D,"&gt;="&amp;TODAY()-28,D:D,"&lt;="&amp;TODAY())</f>
        <v>1407.541540796813</v>
      </c>
      <c r="AI307" s="91">
        <f t="shared" si="101"/>
        <v>0</v>
      </c>
    </row>
    <row r="308" spans="1:35" ht="13.8" x14ac:dyDescent="0.25">
      <c r="A308" s="324" t="s">
        <v>33</v>
      </c>
      <c r="B308" s="123" t="s">
        <v>14</v>
      </c>
      <c r="C308" s="124" t="s">
        <v>36</v>
      </c>
      <c r="D308" s="103">
        <v>44970</v>
      </c>
      <c r="E308" s="41">
        <v>0.98599999999999999</v>
      </c>
      <c r="F308" s="41">
        <v>2244</v>
      </c>
      <c r="G308" s="41">
        <f t="shared" si="104"/>
        <v>2023</v>
      </c>
      <c r="H308" s="41">
        <f>DAY(Table1[[#This Row],[Date]])</f>
        <v>13</v>
      </c>
      <c r="I308" s="41">
        <f>MONTH(Table1[[#This Row],[Date]])</f>
        <v>2</v>
      </c>
      <c r="J308" s="41" t="str">
        <f t="shared" si="105"/>
        <v>February</v>
      </c>
      <c r="K308" s="41">
        <f>DAY(Table1[[#This Row],[Date]])</f>
        <v>13</v>
      </c>
      <c r="L308" s="41" t="str">
        <f t="shared" si="106"/>
        <v>Monday</v>
      </c>
      <c r="M308" s="107">
        <f>WEEKNUM(D308, 1)-WEEKNUM(DATE(Table1[[#This Row],[Year]],Table1[[#This Row],[Month]],1),1)+1</f>
        <v>3</v>
      </c>
      <c r="N308" s="41">
        <f t="shared" si="107"/>
        <v>7</v>
      </c>
      <c r="O308" s="41">
        <f>Table1[[#This Row],[ADR]]*Table1[[#This Row],[Occupancy %]]</f>
        <v>2212.5839999999998</v>
      </c>
      <c r="P308" s="86">
        <f t="shared" si="95"/>
        <v>2244</v>
      </c>
      <c r="Q308" s="86">
        <f t="shared" si="96"/>
        <v>1</v>
      </c>
      <c r="R308" s="113">
        <f>Table1[[#This Row],[Index MPI]]-Q307</f>
        <v>0</v>
      </c>
      <c r="S308" s="87">
        <f>Table1[[#This Row],[Index MPI]]-Q301</f>
        <v>0</v>
      </c>
      <c r="T308" s="41">
        <f>Table1[[#This Row],[ADR]]/(P314+P315)</f>
        <v>0.5</v>
      </c>
      <c r="U308" s="112">
        <f t="shared" si="97"/>
        <v>0</v>
      </c>
      <c r="V308" s="41"/>
      <c r="W308" s="41">
        <f t="shared" si="98"/>
        <v>2</v>
      </c>
      <c r="X308" s="110">
        <f t="shared" si="103"/>
        <v>0</v>
      </c>
      <c r="Y308" s="92">
        <f t="shared" si="110"/>
        <v>0.98599999999999999</v>
      </c>
      <c r="Z308" s="92">
        <f>(Table1[[#This Row],[avgdailyrent]]-F307)/F307</f>
        <v>0</v>
      </c>
      <c r="AA308" s="87">
        <f t="shared" si="108"/>
        <v>0</v>
      </c>
      <c r="AB308" s="92">
        <f t="shared" si="109"/>
        <v>0</v>
      </c>
      <c r="AC308" s="87">
        <f t="shared" si="99"/>
        <v>0</v>
      </c>
      <c r="AD308" s="92">
        <f t="shared" si="102"/>
        <v>0</v>
      </c>
      <c r="AE308" s="252">
        <f t="shared" si="100"/>
        <v>0</v>
      </c>
      <c r="AF308" s="87" t="e">
        <f ca="1">AVERAGEIFS(Y:Y,D:D,"&gt;="&amp;TODAY()-28,D:D,"&lt;="&amp;TODAY(),B:B,)</f>
        <v>#DIV/0!</v>
      </c>
      <c r="AG308" s="318">
        <f ca="1">AVERAGEIFS(Y:Y,D:D,"&gt;="&amp;TODAY()-28,D:D,"&lt;="&amp;TODAY())</f>
        <v>0.76482579000135331</v>
      </c>
      <c r="AH308" s="318">
        <f ca="1">AVERAGEIFS(O:O,D:D,"&gt;="&amp;TODAY()-28,D:D,"&lt;="&amp;TODAY())</f>
        <v>1407.541540796813</v>
      </c>
      <c r="AI308" s="91">
        <f t="shared" si="101"/>
        <v>0</v>
      </c>
    </row>
    <row r="309" spans="1:35" ht="13.8" x14ac:dyDescent="0.25">
      <c r="A309" s="324" t="s">
        <v>33</v>
      </c>
      <c r="B309" s="123" t="s">
        <v>14</v>
      </c>
      <c r="C309" s="124" t="s">
        <v>36</v>
      </c>
      <c r="D309" s="103">
        <v>44971</v>
      </c>
      <c r="E309" s="41">
        <v>0.98599999999999999</v>
      </c>
      <c r="F309" s="41">
        <v>2244</v>
      </c>
      <c r="G309" s="41">
        <f t="shared" si="104"/>
        <v>2023</v>
      </c>
      <c r="H309" s="41">
        <f>DAY(Table1[[#This Row],[Date]])</f>
        <v>14</v>
      </c>
      <c r="I309" s="41">
        <f>MONTH(Table1[[#This Row],[Date]])</f>
        <v>2</v>
      </c>
      <c r="J309" s="41" t="str">
        <f t="shared" si="105"/>
        <v>February</v>
      </c>
      <c r="K309" s="41">
        <f>DAY(Table1[[#This Row],[Date]])</f>
        <v>14</v>
      </c>
      <c r="L309" s="41" t="str">
        <f t="shared" si="106"/>
        <v>Tuesday</v>
      </c>
      <c r="M309" s="107">
        <f>WEEKNUM(D309, 1)-WEEKNUM(DATE(Table1[[#This Row],[Year]],Table1[[#This Row],[Month]],1),1)+1</f>
        <v>3</v>
      </c>
      <c r="N309" s="41">
        <f t="shared" si="107"/>
        <v>7</v>
      </c>
      <c r="O309" s="41">
        <f>Table1[[#This Row],[ADR]]*Table1[[#This Row],[Occupancy %]]</f>
        <v>2212.5839999999998</v>
      </c>
      <c r="P309" s="86">
        <f t="shared" si="95"/>
        <v>2244</v>
      </c>
      <c r="Q309" s="86">
        <f t="shared" si="96"/>
        <v>1</v>
      </c>
      <c r="R309" s="113">
        <f>Table1[[#This Row],[Index MPI]]-Q308</f>
        <v>0</v>
      </c>
      <c r="S309" s="87">
        <f>Table1[[#This Row],[Index MPI]]-Q302</f>
        <v>0</v>
      </c>
      <c r="T309" s="41">
        <f>Table1[[#This Row],[ADR]]/(P315+P316)</f>
        <v>0.5</v>
      </c>
      <c r="U309" s="112">
        <f t="shared" si="97"/>
        <v>0</v>
      </c>
      <c r="V309" s="41"/>
      <c r="W309" s="41">
        <f t="shared" si="98"/>
        <v>2</v>
      </c>
      <c r="X309" s="110">
        <f t="shared" si="103"/>
        <v>0</v>
      </c>
      <c r="Y309" s="92">
        <f t="shared" si="110"/>
        <v>0.98599999999999999</v>
      </c>
      <c r="Z309" s="92">
        <f>(Table1[[#This Row],[avgdailyrent]]-F308)/F308</f>
        <v>0</v>
      </c>
      <c r="AA309" s="87">
        <f t="shared" si="108"/>
        <v>0</v>
      </c>
      <c r="AB309" s="92">
        <f t="shared" si="109"/>
        <v>0</v>
      </c>
      <c r="AC309" s="87">
        <f t="shared" si="99"/>
        <v>0</v>
      </c>
      <c r="AD309" s="92">
        <f t="shared" si="102"/>
        <v>0</v>
      </c>
      <c r="AE309" s="252">
        <f t="shared" si="100"/>
        <v>0</v>
      </c>
      <c r="AF309" s="87" t="e">
        <f ca="1">AVERAGEIFS(Y:Y,D:D,"&gt;="&amp;TODAY()-28,D:D,"&lt;="&amp;TODAY(),B:B,)</f>
        <v>#DIV/0!</v>
      </c>
      <c r="AG309" s="318">
        <f ca="1">AVERAGEIFS(Y:Y,D:D,"&gt;="&amp;TODAY()-28,D:D,"&lt;="&amp;TODAY())</f>
        <v>0.76482579000135331</v>
      </c>
      <c r="AH309" s="318">
        <f ca="1">AVERAGEIFS(O:O,D:D,"&gt;="&amp;TODAY()-28,D:D,"&lt;="&amp;TODAY())</f>
        <v>1407.541540796813</v>
      </c>
      <c r="AI309" s="91">
        <f t="shared" si="101"/>
        <v>0</v>
      </c>
    </row>
    <row r="310" spans="1:35" ht="13.8" x14ac:dyDescent="0.25">
      <c r="A310" s="324" t="s">
        <v>33</v>
      </c>
      <c r="B310" s="123" t="s">
        <v>14</v>
      </c>
      <c r="C310" s="124" t="s">
        <v>36</v>
      </c>
      <c r="D310" s="103">
        <v>44972</v>
      </c>
      <c r="E310" s="41">
        <v>0.98599999999999999</v>
      </c>
      <c r="F310" s="41">
        <v>2244</v>
      </c>
      <c r="G310" s="41">
        <f t="shared" si="104"/>
        <v>2023</v>
      </c>
      <c r="H310" s="41">
        <f>DAY(Table1[[#This Row],[Date]])</f>
        <v>15</v>
      </c>
      <c r="I310" s="41">
        <f>MONTH(Table1[[#This Row],[Date]])</f>
        <v>2</v>
      </c>
      <c r="J310" s="41" t="str">
        <f t="shared" si="105"/>
        <v>February</v>
      </c>
      <c r="K310" s="41">
        <f>DAY(Table1[[#This Row],[Date]])</f>
        <v>15</v>
      </c>
      <c r="L310" s="41" t="str">
        <f t="shared" si="106"/>
        <v>Wednesday</v>
      </c>
      <c r="M310" s="107">
        <f>WEEKNUM(D310, 1)-WEEKNUM(DATE(Table1[[#This Row],[Year]],Table1[[#This Row],[Month]],1),1)+1</f>
        <v>3</v>
      </c>
      <c r="N310" s="41">
        <f t="shared" si="107"/>
        <v>7</v>
      </c>
      <c r="O310" s="41">
        <f>Table1[[#This Row],[ADR]]*Table1[[#This Row],[Occupancy %]]</f>
        <v>2212.5839999999998</v>
      </c>
      <c r="P310" s="86">
        <f t="shared" si="95"/>
        <v>2244</v>
      </c>
      <c r="Q310" s="86">
        <f t="shared" si="96"/>
        <v>1</v>
      </c>
      <c r="R310" s="113">
        <f>Table1[[#This Row],[Index MPI]]-Q309</f>
        <v>0</v>
      </c>
      <c r="S310" s="87">
        <f>Table1[[#This Row],[Index MPI]]-Q303</f>
        <v>0</v>
      </c>
      <c r="T310" s="41">
        <f>Table1[[#This Row],[ADR]]/(P316+P317)</f>
        <v>0.5</v>
      </c>
      <c r="U310" s="112">
        <f t="shared" si="97"/>
        <v>0</v>
      </c>
      <c r="V310" s="41"/>
      <c r="W310" s="41">
        <f t="shared" si="98"/>
        <v>2</v>
      </c>
      <c r="X310" s="110">
        <f t="shared" si="103"/>
        <v>0</v>
      </c>
      <c r="Y310" s="92">
        <f t="shared" si="110"/>
        <v>0.98599999999999999</v>
      </c>
      <c r="Z310" s="92">
        <f>(Table1[[#This Row],[avgdailyrent]]-F309)/F309</f>
        <v>0</v>
      </c>
      <c r="AA310" s="87">
        <f t="shared" si="108"/>
        <v>0</v>
      </c>
      <c r="AB310" s="92">
        <f t="shared" si="109"/>
        <v>0</v>
      </c>
      <c r="AC310" s="87">
        <f t="shared" si="99"/>
        <v>0</v>
      </c>
      <c r="AD310" s="92">
        <f t="shared" si="102"/>
        <v>0</v>
      </c>
      <c r="AE310" s="252">
        <f t="shared" si="100"/>
        <v>0</v>
      </c>
      <c r="AF310" s="87" t="e">
        <f ca="1">AVERAGEIFS(Y:Y,D:D,"&gt;="&amp;TODAY()-28,D:D,"&lt;="&amp;TODAY(),B:B,)</f>
        <v>#DIV/0!</v>
      </c>
      <c r="AG310" s="318">
        <f ca="1">AVERAGEIFS(Y:Y,D:D,"&gt;="&amp;TODAY()-28,D:D,"&lt;="&amp;TODAY())</f>
        <v>0.76482579000135331</v>
      </c>
      <c r="AH310" s="318">
        <f ca="1">AVERAGEIFS(O:O,D:D,"&gt;="&amp;TODAY()-28,D:D,"&lt;="&amp;TODAY())</f>
        <v>1407.541540796813</v>
      </c>
      <c r="AI310" s="91">
        <f t="shared" si="101"/>
        <v>0</v>
      </c>
    </row>
    <row r="311" spans="1:35" ht="13.8" x14ac:dyDescent="0.25">
      <c r="A311" s="324" t="s">
        <v>33</v>
      </c>
      <c r="B311" s="123" t="s">
        <v>14</v>
      </c>
      <c r="C311" s="124" t="s">
        <v>36</v>
      </c>
      <c r="D311" s="103">
        <v>44973</v>
      </c>
      <c r="E311" s="41">
        <v>0.98599999999999999</v>
      </c>
      <c r="F311" s="41">
        <v>2244</v>
      </c>
      <c r="G311" s="41">
        <f t="shared" si="104"/>
        <v>2023</v>
      </c>
      <c r="H311" s="41">
        <f>DAY(Table1[[#This Row],[Date]])</f>
        <v>16</v>
      </c>
      <c r="I311" s="41">
        <f>MONTH(Table1[[#This Row],[Date]])</f>
        <v>2</v>
      </c>
      <c r="J311" s="41" t="str">
        <f t="shared" si="105"/>
        <v>February</v>
      </c>
      <c r="K311" s="41">
        <f>DAY(Table1[[#This Row],[Date]])</f>
        <v>16</v>
      </c>
      <c r="L311" s="41" t="str">
        <f t="shared" si="106"/>
        <v>Thursday</v>
      </c>
      <c r="M311" s="107">
        <f>WEEKNUM(D311, 1)-WEEKNUM(DATE(Table1[[#This Row],[Year]],Table1[[#This Row],[Month]],1),1)+1</f>
        <v>3</v>
      </c>
      <c r="N311" s="41">
        <f t="shared" si="107"/>
        <v>7</v>
      </c>
      <c r="O311" s="41">
        <f>Table1[[#This Row],[ADR]]*Table1[[#This Row],[Occupancy %]]</f>
        <v>2212.5839999999998</v>
      </c>
      <c r="P311" s="86">
        <f t="shared" si="95"/>
        <v>2244</v>
      </c>
      <c r="Q311" s="86">
        <f t="shared" si="96"/>
        <v>1</v>
      </c>
      <c r="R311" s="113">
        <f>Table1[[#This Row],[Index MPI]]-Q310</f>
        <v>0</v>
      </c>
      <c r="S311" s="87">
        <f>Table1[[#This Row],[Index MPI]]-Q304</f>
        <v>0</v>
      </c>
      <c r="T311" s="41">
        <f>Table1[[#This Row],[ADR]]/(P317+P318)</f>
        <v>0.5</v>
      </c>
      <c r="U311" s="112">
        <f t="shared" si="97"/>
        <v>0</v>
      </c>
      <c r="V311" s="41"/>
      <c r="W311" s="41">
        <f t="shared" si="98"/>
        <v>2</v>
      </c>
      <c r="X311" s="110">
        <f t="shared" si="103"/>
        <v>0</v>
      </c>
      <c r="Y311" s="92">
        <f t="shared" si="110"/>
        <v>0.98599999999999999</v>
      </c>
      <c r="Z311" s="92">
        <f>(Table1[[#This Row],[avgdailyrent]]-F310)/F310</f>
        <v>0</v>
      </c>
      <c r="AA311" s="87">
        <f t="shared" si="108"/>
        <v>0</v>
      </c>
      <c r="AB311" s="92">
        <f t="shared" si="109"/>
        <v>0</v>
      </c>
      <c r="AC311" s="87">
        <f t="shared" si="99"/>
        <v>0</v>
      </c>
      <c r="AD311" s="92">
        <f t="shared" si="102"/>
        <v>0</v>
      </c>
      <c r="AE311" s="252">
        <f t="shared" si="100"/>
        <v>0</v>
      </c>
      <c r="AF311" s="87" t="e">
        <f ca="1">AVERAGEIFS(Y:Y,D:D,"&gt;="&amp;TODAY()-28,D:D,"&lt;="&amp;TODAY(),B:B,)</f>
        <v>#DIV/0!</v>
      </c>
      <c r="AG311" s="318">
        <f ca="1">AVERAGEIFS(Y:Y,D:D,"&gt;="&amp;TODAY()-28,D:D,"&lt;="&amp;TODAY())</f>
        <v>0.76482579000135331</v>
      </c>
      <c r="AH311" s="318">
        <f ca="1">AVERAGEIFS(O:O,D:D,"&gt;="&amp;TODAY()-28,D:D,"&lt;="&amp;TODAY())</f>
        <v>1407.541540796813</v>
      </c>
      <c r="AI311" s="91">
        <f t="shared" si="101"/>
        <v>0</v>
      </c>
    </row>
    <row r="312" spans="1:35" ht="13.8" x14ac:dyDescent="0.25">
      <c r="A312" s="324" t="s">
        <v>33</v>
      </c>
      <c r="B312" s="123" t="s">
        <v>14</v>
      </c>
      <c r="C312" s="124" t="s">
        <v>36</v>
      </c>
      <c r="D312" s="103">
        <v>44974</v>
      </c>
      <c r="E312" s="41">
        <v>0.98599999999999999</v>
      </c>
      <c r="F312" s="41">
        <v>2244</v>
      </c>
      <c r="G312" s="41">
        <f t="shared" si="104"/>
        <v>2023</v>
      </c>
      <c r="H312" s="41">
        <f>DAY(Table1[[#This Row],[Date]])</f>
        <v>17</v>
      </c>
      <c r="I312" s="41">
        <f>MONTH(Table1[[#This Row],[Date]])</f>
        <v>2</v>
      </c>
      <c r="J312" s="41" t="str">
        <f t="shared" si="105"/>
        <v>February</v>
      </c>
      <c r="K312" s="41">
        <f>DAY(Table1[[#This Row],[Date]])</f>
        <v>17</v>
      </c>
      <c r="L312" s="41" t="str">
        <f t="shared" si="106"/>
        <v>Friday</v>
      </c>
      <c r="M312" s="107">
        <f>WEEKNUM(D312, 1)-WEEKNUM(DATE(Table1[[#This Row],[Year]],Table1[[#This Row],[Month]],1),1)+1</f>
        <v>3</v>
      </c>
      <c r="N312" s="41">
        <f t="shared" si="107"/>
        <v>7</v>
      </c>
      <c r="O312" s="41">
        <f>Table1[[#This Row],[ADR]]*Table1[[#This Row],[Occupancy %]]</f>
        <v>2212.5839999999998</v>
      </c>
      <c r="P312" s="86">
        <f t="shared" si="95"/>
        <v>2244</v>
      </c>
      <c r="Q312" s="86">
        <f t="shared" si="96"/>
        <v>1</v>
      </c>
      <c r="R312" s="113">
        <f>Table1[[#This Row],[Index MPI]]-Q311</f>
        <v>0</v>
      </c>
      <c r="S312" s="87">
        <f>Table1[[#This Row],[Index MPI]]-Q305</f>
        <v>0</v>
      </c>
      <c r="T312" s="41">
        <f>Table1[[#This Row],[ADR]]/(P318+P319)</f>
        <v>0.5</v>
      </c>
      <c r="U312" s="112">
        <f t="shared" si="97"/>
        <v>0</v>
      </c>
      <c r="V312" s="41"/>
      <c r="W312" s="41">
        <f t="shared" si="98"/>
        <v>2</v>
      </c>
      <c r="X312" s="110">
        <f t="shared" si="103"/>
        <v>0</v>
      </c>
      <c r="Y312" s="92">
        <f t="shared" si="110"/>
        <v>0.98599999999999999</v>
      </c>
      <c r="Z312" s="92">
        <f>(Table1[[#This Row],[avgdailyrent]]-F311)/F311</f>
        <v>0</v>
      </c>
      <c r="AA312" s="87">
        <f t="shared" si="108"/>
        <v>0</v>
      </c>
      <c r="AB312" s="92">
        <f t="shared" si="109"/>
        <v>0</v>
      </c>
      <c r="AC312" s="87">
        <f t="shared" si="99"/>
        <v>0</v>
      </c>
      <c r="AD312" s="92">
        <f t="shared" si="102"/>
        <v>0</v>
      </c>
      <c r="AE312" s="252">
        <f t="shared" si="100"/>
        <v>0</v>
      </c>
      <c r="AF312" s="87" t="e">
        <f ca="1">AVERAGEIFS(Y:Y,D:D,"&gt;="&amp;TODAY()-28,D:D,"&lt;="&amp;TODAY(),B:B,)</f>
        <v>#DIV/0!</v>
      </c>
      <c r="AG312" s="318">
        <f ca="1">AVERAGEIFS(Y:Y,D:D,"&gt;="&amp;TODAY()-28,D:D,"&lt;="&amp;TODAY())</f>
        <v>0.76482579000135331</v>
      </c>
      <c r="AH312" s="318">
        <f ca="1">AVERAGEIFS(O:O,D:D,"&gt;="&amp;TODAY()-28,D:D,"&lt;="&amp;TODAY())</f>
        <v>1407.541540796813</v>
      </c>
      <c r="AI312" s="91">
        <f t="shared" si="101"/>
        <v>0</v>
      </c>
    </row>
    <row r="313" spans="1:35" ht="13.8" x14ac:dyDescent="0.25">
      <c r="A313" s="324" t="s">
        <v>33</v>
      </c>
      <c r="B313" s="123" t="s">
        <v>14</v>
      </c>
      <c r="C313" s="124" t="s">
        <v>36</v>
      </c>
      <c r="D313" s="103">
        <v>44975</v>
      </c>
      <c r="E313" s="41">
        <v>0.98599999999999999</v>
      </c>
      <c r="F313" s="41">
        <v>2244</v>
      </c>
      <c r="G313" s="41">
        <f t="shared" si="104"/>
        <v>2023</v>
      </c>
      <c r="H313" s="41">
        <f>DAY(Table1[[#This Row],[Date]])</f>
        <v>18</v>
      </c>
      <c r="I313" s="41">
        <f>MONTH(Table1[[#This Row],[Date]])</f>
        <v>2</v>
      </c>
      <c r="J313" s="41" t="str">
        <f t="shared" si="105"/>
        <v>February</v>
      </c>
      <c r="K313" s="41">
        <f>DAY(Table1[[#This Row],[Date]])</f>
        <v>18</v>
      </c>
      <c r="L313" s="41" t="str">
        <f t="shared" si="106"/>
        <v>Saturday</v>
      </c>
      <c r="M313" s="107">
        <f>WEEKNUM(D313, 1)-WEEKNUM(DATE(Table1[[#This Row],[Year]],Table1[[#This Row],[Month]],1),1)+1</f>
        <v>3</v>
      </c>
      <c r="N313" s="41">
        <f t="shared" si="107"/>
        <v>7</v>
      </c>
      <c r="O313" s="41">
        <f>Table1[[#This Row],[ADR]]*Table1[[#This Row],[Occupancy %]]</f>
        <v>2212.5839999999998</v>
      </c>
      <c r="P313" s="86">
        <f t="shared" si="95"/>
        <v>2244</v>
      </c>
      <c r="Q313" s="86">
        <f t="shared" si="96"/>
        <v>1</v>
      </c>
      <c r="R313" s="113">
        <f>Table1[[#This Row],[Index MPI]]-Q312</f>
        <v>0</v>
      </c>
      <c r="S313" s="87">
        <f>Table1[[#This Row],[Index MPI]]-Q306</f>
        <v>0</v>
      </c>
      <c r="T313" s="41">
        <f>Table1[[#This Row],[ADR]]/(P319+P320)</f>
        <v>0.5</v>
      </c>
      <c r="U313" s="112">
        <f t="shared" si="97"/>
        <v>0</v>
      </c>
      <c r="V313" s="41"/>
      <c r="W313" s="41">
        <f t="shared" si="98"/>
        <v>2</v>
      </c>
      <c r="X313" s="110">
        <f t="shared" si="103"/>
        <v>0</v>
      </c>
      <c r="Y313" s="92">
        <f t="shared" si="110"/>
        <v>0.98599999999999999</v>
      </c>
      <c r="Z313" s="92">
        <f>(Table1[[#This Row],[avgdailyrent]]-F312)/F312</f>
        <v>0</v>
      </c>
      <c r="AA313" s="87">
        <f t="shared" si="108"/>
        <v>0</v>
      </c>
      <c r="AB313" s="92">
        <f t="shared" si="109"/>
        <v>0</v>
      </c>
      <c r="AC313" s="87">
        <f t="shared" si="99"/>
        <v>0</v>
      </c>
      <c r="AD313" s="92">
        <f t="shared" si="102"/>
        <v>0</v>
      </c>
      <c r="AE313" s="252">
        <f t="shared" si="100"/>
        <v>0</v>
      </c>
      <c r="AF313" s="87" t="e">
        <f ca="1">AVERAGEIFS(Y:Y,D:D,"&gt;="&amp;TODAY()-28,D:D,"&lt;="&amp;TODAY(),B:B,)</f>
        <v>#DIV/0!</v>
      </c>
      <c r="AG313" s="318">
        <f ca="1">AVERAGEIFS(Y:Y,D:D,"&gt;="&amp;TODAY()-28,D:D,"&lt;="&amp;TODAY())</f>
        <v>0.76482579000135331</v>
      </c>
      <c r="AH313" s="318">
        <f ca="1">AVERAGEIFS(O:O,D:D,"&gt;="&amp;TODAY()-28,D:D,"&lt;="&amp;TODAY())</f>
        <v>1407.541540796813</v>
      </c>
      <c r="AI313" s="91">
        <f t="shared" si="101"/>
        <v>0</v>
      </c>
    </row>
    <row r="314" spans="1:35" ht="13.8" x14ac:dyDescent="0.25">
      <c r="A314" s="324" t="s">
        <v>33</v>
      </c>
      <c r="B314" s="123" t="s">
        <v>14</v>
      </c>
      <c r="C314" s="124" t="s">
        <v>36</v>
      </c>
      <c r="D314" s="103">
        <v>44976</v>
      </c>
      <c r="E314" s="41">
        <v>0.98599999999999999</v>
      </c>
      <c r="F314" s="41">
        <v>2244</v>
      </c>
      <c r="G314" s="41">
        <f t="shared" si="104"/>
        <v>2023</v>
      </c>
      <c r="H314" s="41">
        <f>DAY(Table1[[#This Row],[Date]])</f>
        <v>19</v>
      </c>
      <c r="I314" s="41">
        <f>MONTH(Table1[[#This Row],[Date]])</f>
        <v>2</v>
      </c>
      <c r="J314" s="41" t="str">
        <f t="shared" si="105"/>
        <v>February</v>
      </c>
      <c r="K314" s="41">
        <f>DAY(Table1[[#This Row],[Date]])</f>
        <v>19</v>
      </c>
      <c r="L314" s="41" t="str">
        <f t="shared" si="106"/>
        <v>Sunday</v>
      </c>
      <c r="M314" s="107">
        <f>WEEKNUM(D314, 1)-WEEKNUM(DATE(Table1[[#This Row],[Year]],Table1[[#This Row],[Month]],1),1)+1</f>
        <v>4</v>
      </c>
      <c r="N314" s="41">
        <f t="shared" si="107"/>
        <v>8</v>
      </c>
      <c r="O314" s="41">
        <f>Table1[[#This Row],[ADR]]*Table1[[#This Row],[Occupancy %]]</f>
        <v>2212.5839999999998</v>
      </c>
      <c r="P314" s="86">
        <f t="shared" si="95"/>
        <v>2244</v>
      </c>
      <c r="Q314" s="86">
        <f t="shared" si="96"/>
        <v>1</v>
      </c>
      <c r="R314" s="113">
        <f>Table1[[#This Row],[Index MPI]]-Q313</f>
        <v>0</v>
      </c>
      <c r="S314" s="87">
        <f>Table1[[#This Row],[Index MPI]]-Q307</f>
        <v>0</v>
      </c>
      <c r="T314" s="41">
        <f>Table1[[#This Row],[ADR]]/(P320+P321)</f>
        <v>0.5</v>
      </c>
      <c r="U314" s="112">
        <f t="shared" si="97"/>
        <v>0</v>
      </c>
      <c r="V314" s="41"/>
      <c r="W314" s="41">
        <f t="shared" si="98"/>
        <v>2</v>
      </c>
      <c r="X314" s="110">
        <f t="shared" si="103"/>
        <v>0</v>
      </c>
      <c r="Y314" s="92">
        <f t="shared" si="110"/>
        <v>0.98599999999999999</v>
      </c>
      <c r="Z314" s="92">
        <f>(Table1[[#This Row],[avgdailyrent]]-F313)/F313</f>
        <v>0</v>
      </c>
      <c r="AA314" s="87">
        <f t="shared" si="108"/>
        <v>0</v>
      </c>
      <c r="AB314" s="92">
        <f t="shared" si="109"/>
        <v>0</v>
      </c>
      <c r="AC314" s="87">
        <f t="shared" si="99"/>
        <v>0</v>
      </c>
      <c r="AD314" s="92">
        <f t="shared" si="102"/>
        <v>0</v>
      </c>
      <c r="AE314" s="252">
        <f t="shared" si="100"/>
        <v>0</v>
      </c>
      <c r="AF314" s="87" t="e">
        <f ca="1">AVERAGEIFS(Y:Y,D:D,"&gt;="&amp;TODAY()-28,D:D,"&lt;="&amp;TODAY(),B:B,)</f>
        <v>#DIV/0!</v>
      </c>
      <c r="AG314" s="318">
        <f ca="1">AVERAGEIFS(Y:Y,D:D,"&gt;="&amp;TODAY()-28,D:D,"&lt;="&amp;TODAY())</f>
        <v>0.76482579000135331</v>
      </c>
      <c r="AH314" s="318">
        <f ca="1">AVERAGEIFS(O:O,D:D,"&gt;="&amp;TODAY()-28,D:D,"&lt;="&amp;TODAY())</f>
        <v>1407.541540796813</v>
      </c>
      <c r="AI314" s="91">
        <f t="shared" si="101"/>
        <v>0</v>
      </c>
    </row>
    <row r="315" spans="1:35" ht="13.8" x14ac:dyDescent="0.25">
      <c r="A315" s="324" t="s">
        <v>33</v>
      </c>
      <c r="B315" s="123" t="s">
        <v>14</v>
      </c>
      <c r="C315" s="124" t="s">
        <v>36</v>
      </c>
      <c r="D315" s="103">
        <v>44977</v>
      </c>
      <c r="E315" s="41">
        <v>0.98599999999999999</v>
      </c>
      <c r="F315" s="41">
        <v>2244</v>
      </c>
      <c r="G315" s="41">
        <f t="shared" si="104"/>
        <v>2023</v>
      </c>
      <c r="H315" s="41">
        <f>DAY(Table1[[#This Row],[Date]])</f>
        <v>20</v>
      </c>
      <c r="I315" s="41">
        <f>MONTH(Table1[[#This Row],[Date]])</f>
        <v>2</v>
      </c>
      <c r="J315" s="41" t="str">
        <f t="shared" si="105"/>
        <v>February</v>
      </c>
      <c r="K315" s="41">
        <f>DAY(Table1[[#This Row],[Date]])</f>
        <v>20</v>
      </c>
      <c r="L315" s="41" t="str">
        <f t="shared" si="106"/>
        <v>Monday</v>
      </c>
      <c r="M315" s="107">
        <f>WEEKNUM(D315, 1)-WEEKNUM(DATE(Table1[[#This Row],[Year]],Table1[[#This Row],[Month]],1),1)+1</f>
        <v>4</v>
      </c>
      <c r="N315" s="41">
        <f t="shared" si="107"/>
        <v>8</v>
      </c>
      <c r="O315" s="41">
        <f>Table1[[#This Row],[ADR]]*Table1[[#This Row],[Occupancy %]]</f>
        <v>2212.5839999999998</v>
      </c>
      <c r="P315" s="86">
        <f t="shared" si="95"/>
        <v>2244</v>
      </c>
      <c r="Q315" s="86">
        <f t="shared" si="96"/>
        <v>1</v>
      </c>
      <c r="R315" s="113">
        <f>Table1[[#This Row],[Index MPI]]-Q314</f>
        <v>0</v>
      </c>
      <c r="S315" s="87">
        <f>Table1[[#This Row],[Index MPI]]-Q308</f>
        <v>0</v>
      </c>
      <c r="T315" s="41">
        <f>Table1[[#This Row],[ADR]]/(P321+P322)</f>
        <v>0.5</v>
      </c>
      <c r="U315" s="112">
        <f t="shared" si="97"/>
        <v>0</v>
      </c>
      <c r="V315" s="41"/>
      <c r="W315" s="41">
        <f t="shared" si="98"/>
        <v>2</v>
      </c>
      <c r="X315" s="110">
        <f t="shared" si="103"/>
        <v>0</v>
      </c>
      <c r="Y315" s="92">
        <f t="shared" si="110"/>
        <v>0.98599999999999999</v>
      </c>
      <c r="Z315" s="92">
        <f>(Table1[[#This Row],[avgdailyrent]]-F314)/F314</f>
        <v>0</v>
      </c>
      <c r="AA315" s="87">
        <f t="shared" si="108"/>
        <v>0</v>
      </c>
      <c r="AB315" s="92">
        <f t="shared" si="109"/>
        <v>0</v>
      </c>
      <c r="AC315" s="87">
        <f t="shared" si="99"/>
        <v>0</v>
      </c>
      <c r="AD315" s="92">
        <f t="shared" si="102"/>
        <v>0</v>
      </c>
      <c r="AE315" s="252">
        <f t="shared" si="100"/>
        <v>0</v>
      </c>
      <c r="AF315" s="87" t="e">
        <f ca="1">AVERAGEIFS(Y:Y,D:D,"&gt;="&amp;TODAY()-28,D:D,"&lt;="&amp;TODAY(),B:B,)</f>
        <v>#DIV/0!</v>
      </c>
      <c r="AG315" s="318">
        <f ca="1">AVERAGEIFS(Y:Y,D:D,"&gt;="&amp;TODAY()-28,D:D,"&lt;="&amp;TODAY())</f>
        <v>0.76482579000135331</v>
      </c>
      <c r="AH315" s="318">
        <f ca="1">AVERAGEIFS(O:O,D:D,"&gt;="&amp;TODAY()-28,D:D,"&lt;="&amp;TODAY())</f>
        <v>1407.541540796813</v>
      </c>
      <c r="AI315" s="91">
        <f t="shared" si="101"/>
        <v>0</v>
      </c>
    </row>
    <row r="316" spans="1:35" ht="13.8" x14ac:dyDescent="0.25">
      <c r="A316" s="324" t="s">
        <v>33</v>
      </c>
      <c r="B316" s="123" t="s">
        <v>14</v>
      </c>
      <c r="C316" s="124" t="s">
        <v>36</v>
      </c>
      <c r="D316" s="103">
        <v>44978</v>
      </c>
      <c r="E316" s="41">
        <v>0.98599999999999999</v>
      </c>
      <c r="F316" s="41">
        <v>2244</v>
      </c>
      <c r="G316" s="41">
        <f t="shared" si="104"/>
        <v>2023</v>
      </c>
      <c r="H316" s="41">
        <f>DAY(Table1[[#This Row],[Date]])</f>
        <v>21</v>
      </c>
      <c r="I316" s="41">
        <f>MONTH(Table1[[#This Row],[Date]])</f>
        <v>2</v>
      </c>
      <c r="J316" s="41" t="str">
        <f t="shared" si="105"/>
        <v>February</v>
      </c>
      <c r="K316" s="41">
        <f>DAY(Table1[[#This Row],[Date]])</f>
        <v>21</v>
      </c>
      <c r="L316" s="41" t="str">
        <f t="shared" si="106"/>
        <v>Tuesday</v>
      </c>
      <c r="M316" s="107">
        <f>WEEKNUM(D316, 1)-WEEKNUM(DATE(Table1[[#This Row],[Year]],Table1[[#This Row],[Month]],1),1)+1</f>
        <v>4</v>
      </c>
      <c r="N316" s="41">
        <f t="shared" si="107"/>
        <v>8</v>
      </c>
      <c r="O316" s="41">
        <f>Table1[[#This Row],[ADR]]*Table1[[#This Row],[Occupancy %]]</f>
        <v>2212.5839999999998</v>
      </c>
      <c r="P316" s="86">
        <f t="shared" si="95"/>
        <v>2244</v>
      </c>
      <c r="Q316" s="86">
        <f t="shared" si="96"/>
        <v>1</v>
      </c>
      <c r="R316" s="113">
        <f>Table1[[#This Row],[Index MPI]]-Q315</f>
        <v>0</v>
      </c>
      <c r="S316" s="87">
        <f>Table1[[#This Row],[Index MPI]]-Q309</f>
        <v>0</v>
      </c>
      <c r="T316" s="41">
        <f>Table1[[#This Row],[ADR]]/(P322+P323)</f>
        <v>0.5</v>
      </c>
      <c r="U316" s="112">
        <f t="shared" si="97"/>
        <v>0</v>
      </c>
      <c r="V316" s="41"/>
      <c r="W316" s="41">
        <f t="shared" si="98"/>
        <v>2</v>
      </c>
      <c r="X316" s="110">
        <f t="shared" si="103"/>
        <v>0</v>
      </c>
      <c r="Y316" s="92">
        <f t="shared" si="110"/>
        <v>0.98599999999999999</v>
      </c>
      <c r="Z316" s="92">
        <f>(Table1[[#This Row],[avgdailyrent]]-F315)/F315</f>
        <v>0</v>
      </c>
      <c r="AA316" s="87">
        <f t="shared" si="108"/>
        <v>0</v>
      </c>
      <c r="AB316" s="92">
        <f t="shared" si="109"/>
        <v>0</v>
      </c>
      <c r="AC316" s="87">
        <f t="shared" si="99"/>
        <v>0</v>
      </c>
      <c r="AD316" s="92">
        <f t="shared" si="102"/>
        <v>0</v>
      </c>
      <c r="AE316" s="252">
        <f t="shared" si="100"/>
        <v>0</v>
      </c>
      <c r="AF316" s="87" t="e">
        <f ca="1">AVERAGEIFS(Y:Y,D:D,"&gt;="&amp;TODAY()-28,D:D,"&lt;="&amp;TODAY(),B:B,)</f>
        <v>#DIV/0!</v>
      </c>
      <c r="AG316" s="318">
        <f ca="1">AVERAGEIFS(Y:Y,D:D,"&gt;="&amp;TODAY()-28,D:D,"&lt;="&amp;TODAY())</f>
        <v>0.76482579000135331</v>
      </c>
      <c r="AH316" s="318">
        <f ca="1">AVERAGEIFS(O:O,D:D,"&gt;="&amp;TODAY()-28,D:D,"&lt;="&amp;TODAY())</f>
        <v>1407.541540796813</v>
      </c>
      <c r="AI316" s="91">
        <f t="shared" si="101"/>
        <v>0</v>
      </c>
    </row>
    <row r="317" spans="1:35" ht="13.8" x14ac:dyDescent="0.25">
      <c r="A317" s="324" t="s">
        <v>33</v>
      </c>
      <c r="B317" s="123" t="s">
        <v>14</v>
      </c>
      <c r="C317" s="124" t="s">
        <v>36</v>
      </c>
      <c r="D317" s="103">
        <v>44979</v>
      </c>
      <c r="E317" s="41">
        <v>0.98599999999999999</v>
      </c>
      <c r="F317" s="41">
        <v>2244</v>
      </c>
      <c r="G317" s="41">
        <f t="shared" si="104"/>
        <v>2023</v>
      </c>
      <c r="H317" s="41">
        <f>DAY(Table1[[#This Row],[Date]])</f>
        <v>22</v>
      </c>
      <c r="I317" s="41">
        <f>MONTH(Table1[[#This Row],[Date]])</f>
        <v>2</v>
      </c>
      <c r="J317" s="41" t="str">
        <f t="shared" si="105"/>
        <v>February</v>
      </c>
      <c r="K317" s="41">
        <f>DAY(Table1[[#This Row],[Date]])</f>
        <v>22</v>
      </c>
      <c r="L317" s="41" t="str">
        <f t="shared" si="106"/>
        <v>Wednesday</v>
      </c>
      <c r="M317" s="107">
        <f>WEEKNUM(D317, 1)-WEEKNUM(DATE(Table1[[#This Row],[Year]],Table1[[#This Row],[Month]],1),1)+1</f>
        <v>4</v>
      </c>
      <c r="N317" s="41">
        <f t="shared" si="107"/>
        <v>8</v>
      </c>
      <c r="O317" s="41">
        <f>Table1[[#This Row],[ADR]]*Table1[[#This Row],[Occupancy %]]</f>
        <v>2212.5839999999998</v>
      </c>
      <c r="P317" s="86">
        <f t="shared" si="95"/>
        <v>2244</v>
      </c>
      <c r="Q317" s="86">
        <f t="shared" si="96"/>
        <v>1</v>
      </c>
      <c r="R317" s="113">
        <f>Table1[[#This Row],[Index MPI]]-Q316</f>
        <v>0</v>
      </c>
      <c r="S317" s="87">
        <f>Table1[[#This Row],[Index MPI]]-Q310</f>
        <v>0</v>
      </c>
      <c r="T317" s="41">
        <f>Table1[[#This Row],[ADR]]/(P323+P324)</f>
        <v>0.5</v>
      </c>
      <c r="U317" s="112">
        <f t="shared" si="97"/>
        <v>0</v>
      </c>
      <c r="V317" s="41"/>
      <c r="W317" s="41">
        <f t="shared" si="98"/>
        <v>2</v>
      </c>
      <c r="X317" s="110">
        <f t="shared" si="103"/>
        <v>0</v>
      </c>
      <c r="Y317" s="92">
        <f t="shared" si="110"/>
        <v>0.98599999999999999</v>
      </c>
      <c r="Z317" s="92">
        <f>(Table1[[#This Row],[avgdailyrent]]-F316)/F316</f>
        <v>0</v>
      </c>
      <c r="AA317" s="87">
        <f t="shared" si="108"/>
        <v>0</v>
      </c>
      <c r="AB317" s="92">
        <f t="shared" si="109"/>
        <v>0</v>
      </c>
      <c r="AC317" s="87">
        <f t="shared" si="99"/>
        <v>0</v>
      </c>
      <c r="AD317" s="92">
        <f t="shared" si="102"/>
        <v>0</v>
      </c>
      <c r="AE317" s="252">
        <f t="shared" si="100"/>
        <v>0</v>
      </c>
      <c r="AF317" s="87" t="e">
        <f ca="1">AVERAGEIFS(Y:Y,D:D,"&gt;="&amp;TODAY()-28,D:D,"&lt;="&amp;TODAY(),B:B,)</f>
        <v>#DIV/0!</v>
      </c>
      <c r="AG317" s="318">
        <f ca="1">AVERAGEIFS(Y:Y,D:D,"&gt;="&amp;TODAY()-28,D:D,"&lt;="&amp;TODAY())</f>
        <v>0.76482579000135331</v>
      </c>
      <c r="AH317" s="318">
        <f ca="1">AVERAGEIFS(O:O,D:D,"&gt;="&amp;TODAY()-28,D:D,"&lt;="&amp;TODAY())</f>
        <v>1407.541540796813</v>
      </c>
      <c r="AI317" s="91">
        <f t="shared" si="101"/>
        <v>0</v>
      </c>
    </row>
    <row r="318" spans="1:35" ht="13.8" x14ac:dyDescent="0.25">
      <c r="A318" s="324" t="s">
        <v>33</v>
      </c>
      <c r="B318" s="123" t="s">
        <v>14</v>
      </c>
      <c r="C318" s="124" t="s">
        <v>36</v>
      </c>
      <c r="D318" s="103">
        <v>44980</v>
      </c>
      <c r="E318" s="41">
        <v>0.98599999999999999</v>
      </c>
      <c r="F318" s="41">
        <v>2244</v>
      </c>
      <c r="G318" s="41">
        <f t="shared" si="104"/>
        <v>2023</v>
      </c>
      <c r="H318" s="41">
        <f>DAY(Table1[[#This Row],[Date]])</f>
        <v>23</v>
      </c>
      <c r="I318" s="41">
        <f>MONTH(Table1[[#This Row],[Date]])</f>
        <v>2</v>
      </c>
      <c r="J318" s="41" t="str">
        <f t="shared" si="105"/>
        <v>February</v>
      </c>
      <c r="K318" s="41">
        <f>DAY(Table1[[#This Row],[Date]])</f>
        <v>23</v>
      </c>
      <c r="L318" s="41" t="str">
        <f t="shared" si="106"/>
        <v>Thursday</v>
      </c>
      <c r="M318" s="107">
        <f>WEEKNUM(D318, 1)-WEEKNUM(DATE(Table1[[#This Row],[Year]],Table1[[#This Row],[Month]],1),1)+1</f>
        <v>4</v>
      </c>
      <c r="N318" s="41">
        <f t="shared" si="107"/>
        <v>8</v>
      </c>
      <c r="O318" s="41">
        <f>Table1[[#This Row],[ADR]]*Table1[[#This Row],[Occupancy %]]</f>
        <v>2212.5839999999998</v>
      </c>
      <c r="P318" s="86">
        <f t="shared" si="95"/>
        <v>2244</v>
      </c>
      <c r="Q318" s="86">
        <f t="shared" si="96"/>
        <v>1</v>
      </c>
      <c r="R318" s="113">
        <f>Table1[[#This Row],[Index MPI]]-Q317</f>
        <v>0</v>
      </c>
      <c r="S318" s="87">
        <f>Table1[[#This Row],[Index MPI]]-Q311</f>
        <v>0</v>
      </c>
      <c r="T318" s="41">
        <f>Table1[[#This Row],[ADR]]/(P324+P325)</f>
        <v>0.5</v>
      </c>
      <c r="U318" s="112">
        <f t="shared" si="97"/>
        <v>0</v>
      </c>
      <c r="V318" s="41"/>
      <c r="W318" s="41">
        <f t="shared" si="98"/>
        <v>2</v>
      </c>
      <c r="X318" s="110">
        <f t="shared" si="103"/>
        <v>0</v>
      </c>
      <c r="Y318" s="92">
        <f t="shared" si="110"/>
        <v>0.98599999999999999</v>
      </c>
      <c r="Z318" s="92">
        <f>(Table1[[#This Row],[avgdailyrent]]-F317)/F317</f>
        <v>0</v>
      </c>
      <c r="AA318" s="87">
        <f t="shared" si="108"/>
        <v>0</v>
      </c>
      <c r="AB318" s="92">
        <f t="shared" si="109"/>
        <v>0</v>
      </c>
      <c r="AC318" s="87">
        <f t="shared" si="99"/>
        <v>0</v>
      </c>
      <c r="AD318" s="92">
        <f t="shared" si="102"/>
        <v>0</v>
      </c>
      <c r="AE318" s="252">
        <f t="shared" si="100"/>
        <v>0</v>
      </c>
      <c r="AF318" s="87" t="e">
        <f ca="1">AVERAGEIFS(Y:Y,D:D,"&gt;="&amp;TODAY()-28,D:D,"&lt;="&amp;TODAY(),B:B,)</f>
        <v>#DIV/0!</v>
      </c>
      <c r="AG318" s="318">
        <f ca="1">AVERAGEIFS(Y:Y,D:D,"&gt;="&amp;TODAY()-28,D:D,"&lt;="&amp;TODAY())</f>
        <v>0.76482579000135331</v>
      </c>
      <c r="AH318" s="318">
        <f ca="1">AVERAGEIFS(O:O,D:D,"&gt;="&amp;TODAY()-28,D:D,"&lt;="&amp;TODAY())</f>
        <v>1407.541540796813</v>
      </c>
      <c r="AI318" s="91">
        <f t="shared" si="101"/>
        <v>0</v>
      </c>
    </row>
    <row r="319" spans="1:35" ht="13.8" x14ac:dyDescent="0.25">
      <c r="A319" s="324" t="s">
        <v>33</v>
      </c>
      <c r="B319" s="123" t="s">
        <v>14</v>
      </c>
      <c r="C319" s="124" t="s">
        <v>36</v>
      </c>
      <c r="D319" s="103">
        <v>44981</v>
      </c>
      <c r="E319" s="41">
        <v>0.98599999999999999</v>
      </c>
      <c r="F319" s="41">
        <v>2244</v>
      </c>
      <c r="G319" s="41">
        <f t="shared" si="104"/>
        <v>2023</v>
      </c>
      <c r="H319" s="41">
        <f>DAY(Table1[[#This Row],[Date]])</f>
        <v>24</v>
      </c>
      <c r="I319" s="41">
        <f>MONTH(Table1[[#This Row],[Date]])</f>
        <v>2</v>
      </c>
      <c r="J319" s="41" t="str">
        <f t="shared" si="105"/>
        <v>February</v>
      </c>
      <c r="K319" s="41">
        <f>DAY(Table1[[#This Row],[Date]])</f>
        <v>24</v>
      </c>
      <c r="L319" s="41" t="str">
        <f t="shared" si="106"/>
        <v>Friday</v>
      </c>
      <c r="M319" s="107">
        <f>WEEKNUM(D319, 1)-WEEKNUM(DATE(Table1[[#This Row],[Year]],Table1[[#This Row],[Month]],1),1)+1</f>
        <v>4</v>
      </c>
      <c r="N319" s="41">
        <f t="shared" si="107"/>
        <v>8</v>
      </c>
      <c r="O319" s="41">
        <f>Table1[[#This Row],[ADR]]*Table1[[#This Row],[Occupancy %]]</f>
        <v>2212.5839999999998</v>
      </c>
      <c r="P319" s="86">
        <f t="shared" si="95"/>
        <v>2244</v>
      </c>
      <c r="Q319" s="86">
        <f t="shared" si="96"/>
        <v>1</v>
      </c>
      <c r="R319" s="113">
        <f>Table1[[#This Row],[Index MPI]]-Q318</f>
        <v>0</v>
      </c>
      <c r="S319" s="87">
        <f>Table1[[#This Row],[Index MPI]]-Q312</f>
        <v>0</v>
      </c>
      <c r="T319" s="41">
        <f>Table1[[#This Row],[ADR]]/(P325+P326)</f>
        <v>0.5</v>
      </c>
      <c r="U319" s="112">
        <f t="shared" si="97"/>
        <v>0</v>
      </c>
      <c r="V319" s="41"/>
      <c r="W319" s="41">
        <f t="shared" si="98"/>
        <v>2</v>
      </c>
      <c r="X319" s="110">
        <f t="shared" si="103"/>
        <v>0</v>
      </c>
      <c r="Y319" s="92">
        <f t="shared" si="110"/>
        <v>0.98599999999999999</v>
      </c>
      <c r="Z319" s="92">
        <f>(Table1[[#This Row],[avgdailyrent]]-F318)/F318</f>
        <v>0</v>
      </c>
      <c r="AA319" s="87">
        <f t="shared" si="108"/>
        <v>0</v>
      </c>
      <c r="AB319" s="92">
        <f t="shared" si="109"/>
        <v>0</v>
      </c>
      <c r="AC319" s="87">
        <f t="shared" si="99"/>
        <v>0</v>
      </c>
      <c r="AD319" s="92">
        <f t="shared" si="102"/>
        <v>0</v>
      </c>
      <c r="AE319" s="252">
        <f t="shared" si="100"/>
        <v>0</v>
      </c>
      <c r="AF319" s="87" t="e">
        <f ca="1">AVERAGEIFS(Y:Y,D:D,"&gt;="&amp;TODAY()-28,D:D,"&lt;="&amp;TODAY(),B:B,)</f>
        <v>#DIV/0!</v>
      </c>
      <c r="AG319" s="318">
        <f ca="1">AVERAGEIFS(Y:Y,D:D,"&gt;="&amp;TODAY()-28,D:D,"&lt;="&amp;TODAY())</f>
        <v>0.76482579000135331</v>
      </c>
      <c r="AH319" s="318">
        <f ca="1">AVERAGEIFS(O:O,D:D,"&gt;="&amp;TODAY()-28,D:D,"&lt;="&amp;TODAY())</f>
        <v>1407.541540796813</v>
      </c>
      <c r="AI319" s="91">
        <f t="shared" si="101"/>
        <v>0</v>
      </c>
    </row>
    <row r="320" spans="1:35" ht="13.8" x14ac:dyDescent="0.25">
      <c r="A320" s="324" t="s">
        <v>33</v>
      </c>
      <c r="B320" s="123" t="s">
        <v>14</v>
      </c>
      <c r="C320" s="124" t="s">
        <v>36</v>
      </c>
      <c r="D320" s="103">
        <v>44982</v>
      </c>
      <c r="E320" s="41">
        <v>0.98599999999999999</v>
      </c>
      <c r="F320" s="41">
        <v>2244</v>
      </c>
      <c r="G320" s="41">
        <f t="shared" si="104"/>
        <v>2023</v>
      </c>
      <c r="H320" s="41">
        <f>DAY(Table1[[#This Row],[Date]])</f>
        <v>25</v>
      </c>
      <c r="I320" s="41">
        <f>MONTH(Table1[[#This Row],[Date]])</f>
        <v>2</v>
      </c>
      <c r="J320" s="41" t="str">
        <f t="shared" si="105"/>
        <v>February</v>
      </c>
      <c r="K320" s="41">
        <f>DAY(Table1[[#This Row],[Date]])</f>
        <v>25</v>
      </c>
      <c r="L320" s="41" t="str">
        <f t="shared" si="106"/>
        <v>Saturday</v>
      </c>
      <c r="M320" s="107">
        <f>WEEKNUM(D320, 1)-WEEKNUM(DATE(Table1[[#This Row],[Year]],Table1[[#This Row],[Month]],1),1)+1</f>
        <v>4</v>
      </c>
      <c r="N320" s="41">
        <f t="shared" si="107"/>
        <v>8</v>
      </c>
      <c r="O320" s="41">
        <f>Table1[[#This Row],[ADR]]*Table1[[#This Row],[Occupancy %]]</f>
        <v>2212.5839999999998</v>
      </c>
      <c r="P320" s="86">
        <f t="shared" si="95"/>
        <v>2244</v>
      </c>
      <c r="Q320" s="86">
        <f t="shared" si="96"/>
        <v>1</v>
      </c>
      <c r="R320" s="113">
        <f>Table1[[#This Row],[Index MPI]]-Q319</f>
        <v>0</v>
      </c>
      <c r="S320" s="87">
        <f>Table1[[#This Row],[Index MPI]]-Q313</f>
        <v>0</v>
      </c>
      <c r="T320" s="41">
        <f>Table1[[#This Row],[ADR]]/(P326+P327)</f>
        <v>0.5</v>
      </c>
      <c r="U320" s="112">
        <f t="shared" si="97"/>
        <v>0</v>
      </c>
      <c r="V320" s="41"/>
      <c r="W320" s="41">
        <f t="shared" si="98"/>
        <v>2</v>
      </c>
      <c r="X320" s="110">
        <f t="shared" si="103"/>
        <v>0</v>
      </c>
      <c r="Y320" s="92">
        <f t="shared" si="110"/>
        <v>0.98599999999999999</v>
      </c>
      <c r="Z320" s="92">
        <f>(Table1[[#This Row],[avgdailyrent]]-F319)/F319</f>
        <v>0</v>
      </c>
      <c r="AA320" s="87">
        <f t="shared" si="108"/>
        <v>0</v>
      </c>
      <c r="AB320" s="92">
        <f t="shared" si="109"/>
        <v>0</v>
      </c>
      <c r="AC320" s="87">
        <f t="shared" si="99"/>
        <v>0</v>
      </c>
      <c r="AD320" s="92">
        <f t="shared" si="102"/>
        <v>0</v>
      </c>
      <c r="AE320" s="252">
        <f t="shared" si="100"/>
        <v>0</v>
      </c>
      <c r="AF320" s="87" t="e">
        <f ca="1">AVERAGEIFS(Y:Y,D:D,"&gt;="&amp;TODAY()-28,D:D,"&lt;="&amp;TODAY(),B:B,)</f>
        <v>#DIV/0!</v>
      </c>
      <c r="AG320" s="318">
        <f ca="1">AVERAGEIFS(Y:Y,D:D,"&gt;="&amp;TODAY()-28,D:D,"&lt;="&amp;TODAY())</f>
        <v>0.76482579000135331</v>
      </c>
      <c r="AH320" s="318">
        <f ca="1">AVERAGEIFS(O:O,D:D,"&gt;="&amp;TODAY()-28,D:D,"&lt;="&amp;TODAY())</f>
        <v>1407.541540796813</v>
      </c>
      <c r="AI320" s="91">
        <f t="shared" si="101"/>
        <v>0</v>
      </c>
    </row>
    <row r="321" spans="1:35" ht="13.8" x14ac:dyDescent="0.25">
      <c r="A321" s="324" t="s">
        <v>33</v>
      </c>
      <c r="B321" s="123" t="s">
        <v>14</v>
      </c>
      <c r="C321" s="124" t="s">
        <v>36</v>
      </c>
      <c r="D321" s="103">
        <v>44983</v>
      </c>
      <c r="E321" s="41">
        <v>0.98599999999999999</v>
      </c>
      <c r="F321" s="41">
        <v>2244</v>
      </c>
      <c r="G321" s="41">
        <f t="shared" si="104"/>
        <v>2023</v>
      </c>
      <c r="H321" s="41">
        <f>DAY(Table1[[#This Row],[Date]])</f>
        <v>26</v>
      </c>
      <c r="I321" s="41">
        <f>MONTH(Table1[[#This Row],[Date]])</f>
        <v>2</v>
      </c>
      <c r="J321" s="41" t="str">
        <f t="shared" si="105"/>
        <v>February</v>
      </c>
      <c r="K321" s="41">
        <f>DAY(Table1[[#This Row],[Date]])</f>
        <v>26</v>
      </c>
      <c r="L321" s="41" t="str">
        <f t="shared" si="106"/>
        <v>Sunday</v>
      </c>
      <c r="M321" s="107">
        <f>WEEKNUM(D321, 1)-WEEKNUM(DATE(Table1[[#This Row],[Year]],Table1[[#This Row],[Month]],1),1)+1</f>
        <v>5</v>
      </c>
      <c r="N321" s="41">
        <f t="shared" si="107"/>
        <v>9</v>
      </c>
      <c r="O321" s="41">
        <f>Table1[[#This Row],[ADR]]*Table1[[#This Row],[Occupancy %]]</f>
        <v>2212.5839999999998</v>
      </c>
      <c r="P321" s="86">
        <f t="shared" si="95"/>
        <v>2244</v>
      </c>
      <c r="Q321" s="86">
        <f t="shared" si="96"/>
        <v>1</v>
      </c>
      <c r="R321" s="113">
        <f>Table1[[#This Row],[Index MPI]]-Q320</f>
        <v>0</v>
      </c>
      <c r="S321" s="87">
        <f>Table1[[#This Row],[Index MPI]]-Q314</f>
        <v>0</v>
      </c>
      <c r="T321" s="41">
        <f>Table1[[#This Row],[ADR]]/(P327+P328)</f>
        <v>0.5</v>
      </c>
      <c r="U321" s="112">
        <f t="shared" si="97"/>
        <v>0</v>
      </c>
      <c r="V321" s="41"/>
      <c r="W321" s="41">
        <f t="shared" si="98"/>
        <v>2</v>
      </c>
      <c r="X321" s="110">
        <f t="shared" si="103"/>
        <v>0</v>
      </c>
      <c r="Y321" s="92">
        <f t="shared" si="110"/>
        <v>0.98599999999999999</v>
      </c>
      <c r="Z321" s="92">
        <f>(Table1[[#This Row],[avgdailyrent]]-F320)/F320</f>
        <v>0</v>
      </c>
      <c r="AA321" s="87">
        <f t="shared" si="108"/>
        <v>0</v>
      </c>
      <c r="AB321" s="92">
        <f t="shared" si="109"/>
        <v>0</v>
      </c>
      <c r="AC321" s="87">
        <f t="shared" si="99"/>
        <v>0</v>
      </c>
      <c r="AD321" s="92">
        <f t="shared" si="102"/>
        <v>0</v>
      </c>
      <c r="AE321" s="252">
        <f t="shared" si="100"/>
        <v>0</v>
      </c>
      <c r="AF321" s="87" t="e">
        <f ca="1">AVERAGEIFS(Y:Y,D:D,"&gt;="&amp;TODAY()-28,D:D,"&lt;="&amp;TODAY(),B:B,)</f>
        <v>#DIV/0!</v>
      </c>
      <c r="AG321" s="318">
        <f ca="1">AVERAGEIFS(Y:Y,D:D,"&gt;="&amp;TODAY()-28,D:D,"&lt;="&amp;TODAY())</f>
        <v>0.76482579000135331</v>
      </c>
      <c r="AH321" s="318">
        <f ca="1">AVERAGEIFS(O:O,D:D,"&gt;="&amp;TODAY()-28,D:D,"&lt;="&amp;TODAY())</f>
        <v>1407.541540796813</v>
      </c>
      <c r="AI321" s="91">
        <f t="shared" si="101"/>
        <v>0</v>
      </c>
    </row>
    <row r="322" spans="1:35" ht="13.8" x14ac:dyDescent="0.25">
      <c r="A322" s="324" t="s">
        <v>33</v>
      </c>
      <c r="B322" s="123" t="s">
        <v>14</v>
      </c>
      <c r="C322" s="124" t="s">
        <v>36</v>
      </c>
      <c r="D322" s="103">
        <v>44984</v>
      </c>
      <c r="E322" s="41">
        <v>0.98599999999999999</v>
      </c>
      <c r="F322" s="41">
        <v>2244</v>
      </c>
      <c r="G322" s="41">
        <f t="shared" si="104"/>
        <v>2023</v>
      </c>
      <c r="H322" s="41">
        <f>DAY(Table1[[#This Row],[Date]])</f>
        <v>27</v>
      </c>
      <c r="I322" s="41">
        <f>MONTH(Table1[[#This Row],[Date]])</f>
        <v>2</v>
      </c>
      <c r="J322" s="41" t="str">
        <f t="shared" si="105"/>
        <v>February</v>
      </c>
      <c r="K322" s="41">
        <f>DAY(Table1[[#This Row],[Date]])</f>
        <v>27</v>
      </c>
      <c r="L322" s="41" t="str">
        <f t="shared" si="106"/>
        <v>Monday</v>
      </c>
      <c r="M322" s="107">
        <f>WEEKNUM(D322, 1)-WEEKNUM(DATE(Table1[[#This Row],[Year]],Table1[[#This Row],[Month]],1),1)+1</f>
        <v>5</v>
      </c>
      <c r="N322" s="41">
        <f t="shared" si="107"/>
        <v>9</v>
      </c>
      <c r="O322" s="41">
        <f>Table1[[#This Row],[ADR]]*Table1[[#This Row],[Occupancy %]]</f>
        <v>2212.5839999999998</v>
      </c>
      <c r="P322" s="86">
        <f t="shared" si="95"/>
        <v>2244</v>
      </c>
      <c r="Q322" s="86">
        <f t="shared" si="96"/>
        <v>1</v>
      </c>
      <c r="R322" s="113">
        <f>Table1[[#This Row],[Index MPI]]-Q321</f>
        <v>0</v>
      </c>
      <c r="S322" s="87">
        <f>Table1[[#This Row],[Index MPI]]-Q315</f>
        <v>0</v>
      </c>
      <c r="T322" s="41">
        <f>Table1[[#This Row],[ADR]]/(P328+P329)</f>
        <v>0.5</v>
      </c>
      <c r="U322" s="112">
        <f t="shared" si="97"/>
        <v>0</v>
      </c>
      <c r="V322" s="41"/>
      <c r="W322" s="41">
        <f t="shared" si="98"/>
        <v>2</v>
      </c>
      <c r="X322" s="110">
        <f t="shared" si="103"/>
        <v>0</v>
      </c>
      <c r="Y322" s="92">
        <f t="shared" si="110"/>
        <v>0.98599999999999999</v>
      </c>
      <c r="Z322" s="92">
        <f>(Table1[[#This Row],[avgdailyrent]]-F321)/F321</f>
        <v>0</v>
      </c>
      <c r="AA322" s="87">
        <f t="shared" si="108"/>
        <v>0</v>
      </c>
      <c r="AB322" s="92">
        <f t="shared" si="109"/>
        <v>0</v>
      </c>
      <c r="AC322" s="87">
        <f t="shared" si="99"/>
        <v>0</v>
      </c>
      <c r="AD322" s="92">
        <f t="shared" si="102"/>
        <v>0</v>
      </c>
      <c r="AE322" s="252">
        <f t="shared" si="100"/>
        <v>0</v>
      </c>
      <c r="AF322" s="87" t="e">
        <f ca="1">AVERAGEIFS(Y:Y,D:D,"&gt;="&amp;TODAY()-28,D:D,"&lt;="&amp;TODAY(),B:B,)</f>
        <v>#DIV/0!</v>
      </c>
      <c r="AG322" s="318">
        <f ca="1">AVERAGEIFS(Y:Y,D:D,"&gt;="&amp;TODAY()-28,D:D,"&lt;="&amp;TODAY())</f>
        <v>0.76482579000135331</v>
      </c>
      <c r="AH322" s="318">
        <f ca="1">AVERAGEIFS(O:O,D:D,"&gt;="&amp;TODAY()-28,D:D,"&lt;="&amp;TODAY())</f>
        <v>1407.541540796813</v>
      </c>
      <c r="AI322" s="91">
        <f t="shared" si="101"/>
        <v>0</v>
      </c>
    </row>
    <row r="323" spans="1:35" ht="13.8" x14ac:dyDescent="0.25">
      <c r="A323" s="324" t="s">
        <v>33</v>
      </c>
      <c r="B323" s="123" t="s">
        <v>14</v>
      </c>
      <c r="C323" s="124" t="s">
        <v>36</v>
      </c>
      <c r="D323" s="103">
        <v>44985</v>
      </c>
      <c r="E323" s="41">
        <v>0.98599999999999999</v>
      </c>
      <c r="F323" s="41">
        <v>2244</v>
      </c>
      <c r="G323" s="41">
        <f t="shared" si="104"/>
        <v>2023</v>
      </c>
      <c r="H323" s="41">
        <f>DAY(Table1[[#This Row],[Date]])</f>
        <v>28</v>
      </c>
      <c r="I323" s="41">
        <f>MONTH(Table1[[#This Row],[Date]])</f>
        <v>2</v>
      </c>
      <c r="J323" s="41" t="str">
        <f t="shared" si="105"/>
        <v>February</v>
      </c>
      <c r="K323" s="41">
        <f>DAY(Table1[[#This Row],[Date]])</f>
        <v>28</v>
      </c>
      <c r="L323" s="41" t="str">
        <f t="shared" si="106"/>
        <v>Tuesday</v>
      </c>
      <c r="M323" s="107">
        <f>WEEKNUM(D323, 1)-WEEKNUM(DATE(Table1[[#This Row],[Year]],Table1[[#This Row],[Month]],1),1)+1</f>
        <v>5</v>
      </c>
      <c r="N323" s="41">
        <f t="shared" si="107"/>
        <v>9</v>
      </c>
      <c r="O323" s="41">
        <f>Table1[[#This Row],[ADR]]*Table1[[#This Row],[Occupancy %]]</f>
        <v>2212.5839999999998</v>
      </c>
      <c r="P323" s="86">
        <f t="shared" si="95"/>
        <v>2244</v>
      </c>
      <c r="Q323" s="86">
        <f t="shared" si="96"/>
        <v>1</v>
      </c>
      <c r="R323" s="113">
        <f>Table1[[#This Row],[Index MPI]]-Q322</f>
        <v>0</v>
      </c>
      <c r="S323" s="87">
        <f>Table1[[#This Row],[Index MPI]]-Q316</f>
        <v>0</v>
      </c>
      <c r="T323" s="41">
        <f>Table1[[#This Row],[ADR]]/(P329+P330)</f>
        <v>0.5</v>
      </c>
      <c r="U323" s="112">
        <f t="shared" si="97"/>
        <v>0</v>
      </c>
      <c r="V323" s="41"/>
      <c r="W323" s="41">
        <f t="shared" si="98"/>
        <v>2</v>
      </c>
      <c r="X323" s="110">
        <f t="shared" si="103"/>
        <v>0</v>
      </c>
      <c r="Y323" s="92">
        <f t="shared" si="110"/>
        <v>0.98599999999999999</v>
      </c>
      <c r="Z323" s="92">
        <f>(Table1[[#This Row],[avgdailyrent]]-F322)/F322</f>
        <v>0</v>
      </c>
      <c r="AA323" s="87">
        <f t="shared" si="108"/>
        <v>0</v>
      </c>
      <c r="AB323" s="92">
        <f t="shared" si="109"/>
        <v>0</v>
      </c>
      <c r="AC323" s="87">
        <f t="shared" si="99"/>
        <v>0</v>
      </c>
      <c r="AD323" s="92">
        <f t="shared" si="102"/>
        <v>0</v>
      </c>
      <c r="AE323" s="252">
        <f t="shared" si="100"/>
        <v>0</v>
      </c>
      <c r="AF323" s="87" t="e">
        <f ca="1">AVERAGEIFS(Y:Y,D:D,"&gt;="&amp;TODAY()-28,D:D,"&lt;="&amp;TODAY(),B:B,)</f>
        <v>#DIV/0!</v>
      </c>
      <c r="AG323" s="318">
        <f ca="1">AVERAGEIFS(Y:Y,D:D,"&gt;="&amp;TODAY()-28,D:D,"&lt;="&amp;TODAY())</f>
        <v>0.76482579000135331</v>
      </c>
      <c r="AH323" s="318">
        <f ca="1">AVERAGEIFS(O:O,D:D,"&gt;="&amp;TODAY()-28,D:D,"&lt;="&amp;TODAY())</f>
        <v>1407.541540796813</v>
      </c>
      <c r="AI323" s="91">
        <f t="shared" si="101"/>
        <v>0</v>
      </c>
    </row>
    <row r="324" spans="1:35" ht="13.8" x14ac:dyDescent="0.25">
      <c r="A324" s="324" t="s">
        <v>33</v>
      </c>
      <c r="B324" s="123" t="s">
        <v>14</v>
      </c>
      <c r="C324" s="124" t="s">
        <v>36</v>
      </c>
      <c r="D324" s="103">
        <v>44986</v>
      </c>
      <c r="E324" s="41">
        <v>0.98599999999999999</v>
      </c>
      <c r="F324" s="41">
        <v>2244</v>
      </c>
      <c r="G324" s="41">
        <f t="shared" si="104"/>
        <v>2023</v>
      </c>
      <c r="H324" s="41">
        <f>DAY(Table1[[#This Row],[Date]])</f>
        <v>1</v>
      </c>
      <c r="I324" s="41">
        <f>MONTH(Table1[[#This Row],[Date]])</f>
        <v>3</v>
      </c>
      <c r="J324" s="41" t="str">
        <f t="shared" si="105"/>
        <v>March</v>
      </c>
      <c r="K324" s="41">
        <f>DAY(Table1[[#This Row],[Date]])</f>
        <v>1</v>
      </c>
      <c r="L324" s="41" t="str">
        <f t="shared" si="106"/>
        <v>Wednesday</v>
      </c>
      <c r="M324" s="107">
        <f>WEEKNUM(D324, 1)-WEEKNUM(DATE(Table1[[#This Row],[Year]],Table1[[#This Row],[Month]],1),1)+1</f>
        <v>1</v>
      </c>
      <c r="N324" s="41">
        <f t="shared" si="107"/>
        <v>9</v>
      </c>
      <c r="O324" s="41">
        <f>Table1[[#This Row],[ADR]]*Table1[[#This Row],[Occupancy %]]</f>
        <v>2212.5839999999998</v>
      </c>
      <c r="P324" s="86">
        <f t="shared" si="95"/>
        <v>2244</v>
      </c>
      <c r="Q324" s="86">
        <f t="shared" si="96"/>
        <v>1</v>
      </c>
      <c r="R324" s="113">
        <f>Table1[[#This Row],[Index MPI]]-Q323</f>
        <v>0</v>
      </c>
      <c r="S324" s="87">
        <f>Table1[[#This Row],[Index MPI]]-Q317</f>
        <v>0</v>
      </c>
      <c r="T324" s="41">
        <f>Table1[[#This Row],[ADR]]/(P330+P331)</f>
        <v>0.5</v>
      </c>
      <c r="U324" s="112">
        <f t="shared" si="97"/>
        <v>0</v>
      </c>
      <c r="V324" s="41"/>
      <c r="W324" s="41">
        <f t="shared" si="98"/>
        <v>2</v>
      </c>
      <c r="X324" s="110">
        <f t="shared" si="103"/>
        <v>0</v>
      </c>
      <c r="Y324" s="92">
        <f t="shared" si="110"/>
        <v>0.98599999999999999</v>
      </c>
      <c r="Z324" s="92">
        <f>(Table1[[#This Row],[avgdailyrent]]-F323)/F323</f>
        <v>0</v>
      </c>
      <c r="AA324" s="87">
        <f t="shared" si="108"/>
        <v>0</v>
      </c>
      <c r="AB324" s="92">
        <f t="shared" si="109"/>
        <v>0</v>
      </c>
      <c r="AC324" s="87">
        <f t="shared" si="99"/>
        <v>0</v>
      </c>
      <c r="AD324" s="92">
        <f t="shared" si="102"/>
        <v>0</v>
      </c>
      <c r="AE324" s="252">
        <f t="shared" si="100"/>
        <v>0</v>
      </c>
      <c r="AF324" s="87" t="e">
        <f ca="1">AVERAGEIFS(Y:Y,D:D,"&gt;="&amp;TODAY()-28,D:D,"&lt;="&amp;TODAY(),B:B,)</f>
        <v>#DIV/0!</v>
      </c>
      <c r="AG324" s="318">
        <f ca="1">AVERAGEIFS(Y:Y,D:D,"&gt;="&amp;TODAY()-28,D:D,"&lt;="&amp;TODAY())</f>
        <v>0.76482579000135331</v>
      </c>
      <c r="AH324" s="318">
        <f ca="1">AVERAGEIFS(O:O,D:D,"&gt;="&amp;TODAY()-28,D:D,"&lt;="&amp;TODAY())</f>
        <v>1407.541540796813</v>
      </c>
      <c r="AI324" s="91">
        <f t="shared" si="101"/>
        <v>0</v>
      </c>
    </row>
    <row r="325" spans="1:35" ht="13.8" x14ac:dyDescent="0.25">
      <c r="A325" s="324" t="s">
        <v>33</v>
      </c>
      <c r="B325" s="123" t="s">
        <v>14</v>
      </c>
      <c r="C325" s="124" t="s">
        <v>36</v>
      </c>
      <c r="D325" s="103">
        <v>44987</v>
      </c>
      <c r="E325" s="41">
        <v>0.98599999999999999</v>
      </c>
      <c r="F325" s="41">
        <v>2244</v>
      </c>
      <c r="G325" s="41">
        <f t="shared" si="104"/>
        <v>2023</v>
      </c>
      <c r="H325" s="41">
        <f>DAY(Table1[[#This Row],[Date]])</f>
        <v>2</v>
      </c>
      <c r="I325" s="41">
        <f>MONTH(Table1[[#This Row],[Date]])</f>
        <v>3</v>
      </c>
      <c r="J325" s="41" t="str">
        <f t="shared" si="105"/>
        <v>March</v>
      </c>
      <c r="K325" s="41">
        <f>DAY(Table1[[#This Row],[Date]])</f>
        <v>2</v>
      </c>
      <c r="L325" s="41" t="str">
        <f t="shared" si="106"/>
        <v>Thursday</v>
      </c>
      <c r="M325" s="107">
        <f>WEEKNUM(D325, 1)-WEEKNUM(DATE(Table1[[#This Row],[Year]],Table1[[#This Row],[Month]],1),1)+1</f>
        <v>1</v>
      </c>
      <c r="N325" s="41">
        <f t="shared" si="107"/>
        <v>9</v>
      </c>
      <c r="O325" s="41">
        <f>Table1[[#This Row],[ADR]]*Table1[[#This Row],[Occupancy %]]</f>
        <v>2212.5839999999998</v>
      </c>
      <c r="P325" s="86">
        <f t="shared" si="95"/>
        <v>2244</v>
      </c>
      <c r="Q325" s="86">
        <f t="shared" si="96"/>
        <v>1</v>
      </c>
      <c r="R325" s="113">
        <f>Table1[[#This Row],[Index MPI]]-Q324</f>
        <v>0</v>
      </c>
      <c r="S325" s="87">
        <f>Table1[[#This Row],[Index MPI]]-Q318</f>
        <v>0</v>
      </c>
      <c r="T325" s="41">
        <f>Table1[[#This Row],[ADR]]/(P331+P332)</f>
        <v>0.5</v>
      </c>
      <c r="U325" s="112">
        <f t="shared" si="97"/>
        <v>0</v>
      </c>
      <c r="V325" s="41"/>
      <c r="W325" s="41">
        <f t="shared" si="98"/>
        <v>2</v>
      </c>
      <c r="X325" s="110">
        <f t="shared" si="103"/>
        <v>0</v>
      </c>
      <c r="Y325" s="92">
        <f t="shared" si="110"/>
        <v>0.98599999999999999</v>
      </c>
      <c r="Z325" s="92">
        <f>(Table1[[#This Row],[avgdailyrent]]-F324)/F324</f>
        <v>0</v>
      </c>
      <c r="AA325" s="87">
        <f t="shared" si="108"/>
        <v>0</v>
      </c>
      <c r="AB325" s="92">
        <f t="shared" si="109"/>
        <v>0</v>
      </c>
      <c r="AC325" s="87">
        <f t="shared" si="99"/>
        <v>0</v>
      </c>
      <c r="AD325" s="92">
        <f t="shared" si="102"/>
        <v>0</v>
      </c>
      <c r="AE325" s="252">
        <f t="shared" si="100"/>
        <v>0</v>
      </c>
      <c r="AF325" s="87" t="e">
        <f ca="1">AVERAGEIFS(Y:Y,D:D,"&gt;="&amp;TODAY()-28,D:D,"&lt;="&amp;TODAY(),B:B,)</f>
        <v>#DIV/0!</v>
      </c>
      <c r="AG325" s="318">
        <f ca="1">AVERAGEIFS(Y:Y,D:D,"&gt;="&amp;TODAY()-28,D:D,"&lt;="&amp;TODAY())</f>
        <v>0.76482579000135331</v>
      </c>
      <c r="AH325" s="318">
        <f ca="1">AVERAGEIFS(O:O,D:D,"&gt;="&amp;TODAY()-28,D:D,"&lt;="&amp;TODAY())</f>
        <v>1407.541540796813</v>
      </c>
      <c r="AI325" s="91">
        <f t="shared" si="101"/>
        <v>0</v>
      </c>
    </row>
    <row r="326" spans="1:35" ht="13.8" x14ac:dyDescent="0.25">
      <c r="A326" s="324" t="s">
        <v>33</v>
      </c>
      <c r="B326" s="123" t="s">
        <v>14</v>
      </c>
      <c r="C326" s="124" t="s">
        <v>36</v>
      </c>
      <c r="D326" s="103">
        <v>44988</v>
      </c>
      <c r="E326" s="41">
        <v>0.98599999999999999</v>
      </c>
      <c r="F326" s="41">
        <v>2244</v>
      </c>
      <c r="G326" s="41">
        <f t="shared" si="104"/>
        <v>2023</v>
      </c>
      <c r="H326" s="41">
        <f>DAY(Table1[[#This Row],[Date]])</f>
        <v>3</v>
      </c>
      <c r="I326" s="41">
        <f>MONTH(Table1[[#This Row],[Date]])</f>
        <v>3</v>
      </c>
      <c r="J326" s="41" t="str">
        <f t="shared" si="105"/>
        <v>March</v>
      </c>
      <c r="K326" s="41">
        <f>DAY(Table1[[#This Row],[Date]])</f>
        <v>3</v>
      </c>
      <c r="L326" s="41" t="str">
        <f t="shared" si="106"/>
        <v>Friday</v>
      </c>
      <c r="M326" s="107">
        <f>WEEKNUM(D326, 1)-WEEKNUM(DATE(Table1[[#This Row],[Year]],Table1[[#This Row],[Month]],1),1)+1</f>
        <v>1</v>
      </c>
      <c r="N326" s="41">
        <f t="shared" si="107"/>
        <v>9</v>
      </c>
      <c r="O326" s="41">
        <f>Table1[[#This Row],[ADR]]*Table1[[#This Row],[Occupancy %]]</f>
        <v>2212.5839999999998</v>
      </c>
      <c r="P326" s="86">
        <f t="shared" si="95"/>
        <v>2244</v>
      </c>
      <c r="Q326" s="86">
        <f t="shared" si="96"/>
        <v>1</v>
      </c>
      <c r="R326" s="113">
        <f>Table1[[#This Row],[Index MPI]]-Q325</f>
        <v>0</v>
      </c>
      <c r="S326" s="87">
        <f>Table1[[#This Row],[Index MPI]]-Q319</f>
        <v>0</v>
      </c>
      <c r="T326" s="41">
        <f>Table1[[#This Row],[ADR]]/(P332+P333)</f>
        <v>0.5</v>
      </c>
      <c r="U326" s="112">
        <f t="shared" si="97"/>
        <v>0</v>
      </c>
      <c r="V326" s="41"/>
      <c r="W326" s="41">
        <f t="shared" si="98"/>
        <v>2</v>
      </c>
      <c r="X326" s="110">
        <f t="shared" si="103"/>
        <v>0</v>
      </c>
      <c r="Y326" s="92">
        <f t="shared" si="110"/>
        <v>0.98599999999999999</v>
      </c>
      <c r="Z326" s="92">
        <f>(Table1[[#This Row],[avgdailyrent]]-F325)/F325</f>
        <v>0</v>
      </c>
      <c r="AA326" s="87">
        <f t="shared" si="108"/>
        <v>0</v>
      </c>
      <c r="AB326" s="92">
        <f t="shared" si="109"/>
        <v>0</v>
      </c>
      <c r="AC326" s="87">
        <f t="shared" si="99"/>
        <v>0</v>
      </c>
      <c r="AD326" s="92">
        <f t="shared" si="102"/>
        <v>0</v>
      </c>
      <c r="AE326" s="252">
        <f t="shared" si="100"/>
        <v>0</v>
      </c>
      <c r="AF326" s="87" t="e">
        <f ca="1">AVERAGEIFS(Y:Y,D:D,"&gt;="&amp;TODAY()-28,D:D,"&lt;="&amp;TODAY(),B:B,)</f>
        <v>#DIV/0!</v>
      </c>
      <c r="AG326" s="318">
        <f ca="1">AVERAGEIFS(Y:Y,D:D,"&gt;="&amp;TODAY()-28,D:D,"&lt;="&amp;TODAY())</f>
        <v>0.76482579000135331</v>
      </c>
      <c r="AH326" s="318">
        <f ca="1">AVERAGEIFS(O:O,D:D,"&gt;="&amp;TODAY()-28,D:D,"&lt;="&amp;TODAY())</f>
        <v>1407.541540796813</v>
      </c>
      <c r="AI326" s="91">
        <f t="shared" si="101"/>
        <v>0</v>
      </c>
    </row>
    <row r="327" spans="1:35" ht="13.8" x14ac:dyDescent="0.25">
      <c r="A327" s="324" t="s">
        <v>33</v>
      </c>
      <c r="B327" s="123" t="s">
        <v>14</v>
      </c>
      <c r="C327" s="124" t="s">
        <v>36</v>
      </c>
      <c r="D327" s="103">
        <v>44989</v>
      </c>
      <c r="E327" s="41">
        <v>0.98599999999999999</v>
      </c>
      <c r="F327" s="41">
        <v>2244</v>
      </c>
      <c r="G327" s="41">
        <f t="shared" si="104"/>
        <v>2023</v>
      </c>
      <c r="H327" s="41">
        <f>DAY(Table1[[#This Row],[Date]])</f>
        <v>4</v>
      </c>
      <c r="I327" s="41">
        <f>MONTH(Table1[[#This Row],[Date]])</f>
        <v>3</v>
      </c>
      <c r="J327" s="41" t="str">
        <f t="shared" si="105"/>
        <v>March</v>
      </c>
      <c r="K327" s="41">
        <f>DAY(Table1[[#This Row],[Date]])</f>
        <v>4</v>
      </c>
      <c r="L327" s="41" t="str">
        <f t="shared" si="106"/>
        <v>Saturday</v>
      </c>
      <c r="M327" s="107">
        <f>WEEKNUM(D327, 1)-WEEKNUM(DATE(Table1[[#This Row],[Year]],Table1[[#This Row],[Month]],1),1)+1</f>
        <v>1</v>
      </c>
      <c r="N327" s="41">
        <f t="shared" si="107"/>
        <v>9</v>
      </c>
      <c r="O327" s="41">
        <f>Table1[[#This Row],[ADR]]*Table1[[#This Row],[Occupancy %]]</f>
        <v>2212.5839999999998</v>
      </c>
      <c r="P327" s="86">
        <f t="shared" si="95"/>
        <v>2244</v>
      </c>
      <c r="Q327" s="86">
        <f t="shared" si="96"/>
        <v>1</v>
      </c>
      <c r="R327" s="113">
        <f>Table1[[#This Row],[Index MPI]]-Q326</f>
        <v>0</v>
      </c>
      <c r="S327" s="87">
        <f>Table1[[#This Row],[Index MPI]]-Q320</f>
        <v>0</v>
      </c>
      <c r="T327" s="41">
        <f>Table1[[#This Row],[ADR]]/(P333+P334)</f>
        <v>0.5</v>
      </c>
      <c r="U327" s="112">
        <f t="shared" si="97"/>
        <v>0</v>
      </c>
      <c r="V327" s="41"/>
      <c r="W327" s="41">
        <f t="shared" si="98"/>
        <v>2</v>
      </c>
      <c r="X327" s="110">
        <f t="shared" si="103"/>
        <v>0</v>
      </c>
      <c r="Y327" s="92">
        <f t="shared" si="110"/>
        <v>0.98599999999999999</v>
      </c>
      <c r="Z327" s="92">
        <f>(Table1[[#This Row],[avgdailyrent]]-F326)/F326</f>
        <v>0</v>
      </c>
      <c r="AA327" s="87">
        <f t="shared" si="108"/>
        <v>0</v>
      </c>
      <c r="AB327" s="92">
        <f t="shared" si="109"/>
        <v>0</v>
      </c>
      <c r="AC327" s="87">
        <f t="shared" si="99"/>
        <v>0</v>
      </c>
      <c r="AD327" s="92">
        <f t="shared" si="102"/>
        <v>0</v>
      </c>
      <c r="AE327" s="252">
        <f t="shared" si="100"/>
        <v>0</v>
      </c>
      <c r="AF327" s="87" t="e">
        <f ca="1">AVERAGEIFS(Y:Y,D:D,"&gt;="&amp;TODAY()-28,D:D,"&lt;="&amp;TODAY(),B:B,)</f>
        <v>#DIV/0!</v>
      </c>
      <c r="AG327" s="318">
        <f ca="1">AVERAGEIFS(Y:Y,D:D,"&gt;="&amp;TODAY()-28,D:D,"&lt;="&amp;TODAY())</f>
        <v>0.76482579000135331</v>
      </c>
      <c r="AH327" s="318">
        <f ca="1">AVERAGEIFS(O:O,D:D,"&gt;="&amp;TODAY()-28,D:D,"&lt;="&amp;TODAY())</f>
        <v>1407.541540796813</v>
      </c>
      <c r="AI327" s="91">
        <f t="shared" si="101"/>
        <v>0</v>
      </c>
    </row>
    <row r="328" spans="1:35" ht="13.8" x14ac:dyDescent="0.25">
      <c r="A328" s="324" t="s">
        <v>33</v>
      </c>
      <c r="B328" s="123" t="s">
        <v>14</v>
      </c>
      <c r="C328" s="124" t="s">
        <v>36</v>
      </c>
      <c r="D328" s="103">
        <v>44990</v>
      </c>
      <c r="E328" s="41">
        <v>0.98599999999999999</v>
      </c>
      <c r="F328" s="41">
        <v>2244</v>
      </c>
      <c r="G328" s="41">
        <f t="shared" si="104"/>
        <v>2023</v>
      </c>
      <c r="H328" s="41">
        <f>DAY(Table1[[#This Row],[Date]])</f>
        <v>5</v>
      </c>
      <c r="I328" s="41">
        <f>MONTH(Table1[[#This Row],[Date]])</f>
        <v>3</v>
      </c>
      <c r="J328" s="41" t="str">
        <f t="shared" si="105"/>
        <v>March</v>
      </c>
      <c r="K328" s="41">
        <f>DAY(Table1[[#This Row],[Date]])</f>
        <v>5</v>
      </c>
      <c r="L328" s="41" t="str">
        <f t="shared" si="106"/>
        <v>Sunday</v>
      </c>
      <c r="M328" s="107">
        <f>WEEKNUM(D328, 1)-WEEKNUM(DATE(Table1[[#This Row],[Year]],Table1[[#This Row],[Month]],1),1)+1</f>
        <v>2</v>
      </c>
      <c r="N328" s="41">
        <f t="shared" si="107"/>
        <v>10</v>
      </c>
      <c r="O328" s="41">
        <f>Table1[[#This Row],[ADR]]*Table1[[#This Row],[Occupancy %]]</f>
        <v>2212.5839999999998</v>
      </c>
      <c r="P328" s="86">
        <f t="shared" si="95"/>
        <v>2244</v>
      </c>
      <c r="Q328" s="86">
        <f t="shared" si="96"/>
        <v>1</v>
      </c>
      <c r="R328" s="113">
        <f>Table1[[#This Row],[Index MPI]]-Q327</f>
        <v>0</v>
      </c>
      <c r="S328" s="87">
        <f>Table1[[#This Row],[Index MPI]]-Q321</f>
        <v>0</v>
      </c>
      <c r="T328" s="41">
        <f>Table1[[#This Row],[ADR]]/(P334+P335)</f>
        <v>0.5</v>
      </c>
      <c r="U328" s="112">
        <f t="shared" si="97"/>
        <v>0</v>
      </c>
      <c r="V328" s="41"/>
      <c r="W328" s="41">
        <f t="shared" si="98"/>
        <v>2</v>
      </c>
      <c r="X328" s="110">
        <f t="shared" si="103"/>
        <v>0</v>
      </c>
      <c r="Y328" s="92">
        <f t="shared" si="110"/>
        <v>0.98599999999999999</v>
      </c>
      <c r="Z328" s="92">
        <f>(Table1[[#This Row],[avgdailyrent]]-F327)/F327</f>
        <v>0</v>
      </c>
      <c r="AA328" s="87">
        <f t="shared" si="108"/>
        <v>0</v>
      </c>
      <c r="AB328" s="92">
        <f t="shared" si="109"/>
        <v>0</v>
      </c>
      <c r="AC328" s="87">
        <f t="shared" si="99"/>
        <v>0</v>
      </c>
      <c r="AD328" s="92">
        <f t="shared" si="102"/>
        <v>0</v>
      </c>
      <c r="AE328" s="252">
        <f t="shared" si="100"/>
        <v>0</v>
      </c>
      <c r="AF328" s="87" t="e">
        <f ca="1">AVERAGEIFS(Y:Y,D:D,"&gt;="&amp;TODAY()-28,D:D,"&lt;="&amp;TODAY(),B:B,)</f>
        <v>#DIV/0!</v>
      </c>
      <c r="AG328" s="318">
        <f ca="1">AVERAGEIFS(Y:Y,D:D,"&gt;="&amp;TODAY()-28,D:D,"&lt;="&amp;TODAY())</f>
        <v>0.76482579000135331</v>
      </c>
      <c r="AH328" s="318">
        <f ca="1">AVERAGEIFS(O:O,D:D,"&gt;="&amp;TODAY()-28,D:D,"&lt;="&amp;TODAY())</f>
        <v>1407.541540796813</v>
      </c>
      <c r="AI328" s="91">
        <f t="shared" si="101"/>
        <v>0</v>
      </c>
    </row>
    <row r="329" spans="1:35" ht="13.8" x14ac:dyDescent="0.25">
      <c r="A329" s="324" t="s">
        <v>33</v>
      </c>
      <c r="B329" s="123" t="s">
        <v>14</v>
      </c>
      <c r="C329" s="124" t="s">
        <v>36</v>
      </c>
      <c r="D329" s="103">
        <v>44991</v>
      </c>
      <c r="E329" s="41">
        <v>0.98599999999999999</v>
      </c>
      <c r="F329" s="41">
        <v>2244</v>
      </c>
      <c r="G329" s="41">
        <f t="shared" si="104"/>
        <v>2023</v>
      </c>
      <c r="H329" s="41">
        <f>DAY(Table1[[#This Row],[Date]])</f>
        <v>6</v>
      </c>
      <c r="I329" s="41">
        <f>MONTH(Table1[[#This Row],[Date]])</f>
        <v>3</v>
      </c>
      <c r="J329" s="41" t="str">
        <f t="shared" si="105"/>
        <v>March</v>
      </c>
      <c r="K329" s="41">
        <f>DAY(Table1[[#This Row],[Date]])</f>
        <v>6</v>
      </c>
      <c r="L329" s="41" t="str">
        <f t="shared" si="106"/>
        <v>Monday</v>
      </c>
      <c r="M329" s="107">
        <f>WEEKNUM(D329, 1)-WEEKNUM(DATE(Table1[[#This Row],[Year]],Table1[[#This Row],[Month]],1),1)+1</f>
        <v>2</v>
      </c>
      <c r="N329" s="41">
        <f t="shared" si="107"/>
        <v>10</v>
      </c>
      <c r="O329" s="41">
        <f>Table1[[#This Row],[ADR]]*Table1[[#This Row],[Occupancy %]]</f>
        <v>2212.5839999999998</v>
      </c>
      <c r="P329" s="86">
        <f t="shared" si="95"/>
        <v>2244</v>
      </c>
      <c r="Q329" s="86">
        <f t="shared" si="96"/>
        <v>1</v>
      </c>
      <c r="R329" s="113">
        <f>Table1[[#This Row],[Index MPI]]-Q328</f>
        <v>0</v>
      </c>
      <c r="S329" s="87">
        <f>Table1[[#This Row],[Index MPI]]-Q322</f>
        <v>0</v>
      </c>
      <c r="T329" s="41">
        <f>Table1[[#This Row],[ADR]]/(P335+P336)</f>
        <v>0.5</v>
      </c>
      <c r="U329" s="112">
        <f t="shared" si="97"/>
        <v>0</v>
      </c>
      <c r="V329" s="41"/>
      <c r="W329" s="41">
        <f t="shared" si="98"/>
        <v>2</v>
      </c>
      <c r="X329" s="110">
        <f t="shared" si="103"/>
        <v>0</v>
      </c>
      <c r="Y329" s="92">
        <f t="shared" si="110"/>
        <v>0.98599999999999999</v>
      </c>
      <c r="Z329" s="92">
        <f>(Table1[[#This Row],[avgdailyrent]]-F328)/F328</f>
        <v>0</v>
      </c>
      <c r="AA329" s="87">
        <f t="shared" si="108"/>
        <v>0</v>
      </c>
      <c r="AB329" s="92">
        <f t="shared" si="109"/>
        <v>0</v>
      </c>
      <c r="AC329" s="87">
        <f t="shared" si="99"/>
        <v>0</v>
      </c>
      <c r="AD329" s="92">
        <f t="shared" si="102"/>
        <v>0</v>
      </c>
      <c r="AE329" s="252">
        <f t="shared" si="100"/>
        <v>0</v>
      </c>
      <c r="AF329" s="87" t="e">
        <f ca="1">AVERAGEIFS(Y:Y,D:D,"&gt;="&amp;TODAY()-28,D:D,"&lt;="&amp;TODAY(),B:B,)</f>
        <v>#DIV/0!</v>
      </c>
      <c r="AG329" s="318">
        <f ca="1">AVERAGEIFS(Y:Y,D:D,"&gt;="&amp;TODAY()-28,D:D,"&lt;="&amp;TODAY())</f>
        <v>0.76482579000135331</v>
      </c>
      <c r="AH329" s="318">
        <f ca="1">AVERAGEIFS(O:O,D:D,"&gt;="&amp;TODAY()-28,D:D,"&lt;="&amp;TODAY())</f>
        <v>1407.541540796813</v>
      </c>
      <c r="AI329" s="91">
        <f t="shared" si="101"/>
        <v>0</v>
      </c>
    </row>
    <row r="330" spans="1:35" ht="13.8" x14ac:dyDescent="0.25">
      <c r="A330" s="324" t="s">
        <v>33</v>
      </c>
      <c r="B330" s="123" t="s">
        <v>14</v>
      </c>
      <c r="C330" s="124" t="s">
        <v>36</v>
      </c>
      <c r="D330" s="103">
        <v>44992</v>
      </c>
      <c r="E330" s="41">
        <v>0.98599999999999999</v>
      </c>
      <c r="F330" s="41">
        <v>2244</v>
      </c>
      <c r="G330" s="41">
        <f t="shared" si="104"/>
        <v>2023</v>
      </c>
      <c r="H330" s="41">
        <f>DAY(Table1[[#This Row],[Date]])</f>
        <v>7</v>
      </c>
      <c r="I330" s="41">
        <f>MONTH(Table1[[#This Row],[Date]])</f>
        <v>3</v>
      </c>
      <c r="J330" s="41" t="str">
        <f t="shared" si="105"/>
        <v>March</v>
      </c>
      <c r="K330" s="41">
        <f>DAY(Table1[[#This Row],[Date]])</f>
        <v>7</v>
      </c>
      <c r="L330" s="41" t="str">
        <f t="shared" si="106"/>
        <v>Tuesday</v>
      </c>
      <c r="M330" s="107">
        <f>WEEKNUM(D330, 1)-WEEKNUM(DATE(Table1[[#This Row],[Year]],Table1[[#This Row],[Month]],1),1)+1</f>
        <v>2</v>
      </c>
      <c r="N330" s="41">
        <f t="shared" si="107"/>
        <v>10</v>
      </c>
      <c r="O330" s="41">
        <f>Table1[[#This Row],[ADR]]*Table1[[#This Row],[Occupancy %]]</f>
        <v>2212.5839999999998</v>
      </c>
      <c r="P330" s="86">
        <f t="shared" si="95"/>
        <v>2244</v>
      </c>
      <c r="Q330" s="86">
        <f t="shared" si="96"/>
        <v>1</v>
      </c>
      <c r="R330" s="113">
        <f>Table1[[#This Row],[Index MPI]]-Q329</f>
        <v>0</v>
      </c>
      <c r="S330" s="87">
        <f>Table1[[#This Row],[Index MPI]]-Q323</f>
        <v>0</v>
      </c>
      <c r="T330" s="41">
        <f>Table1[[#This Row],[ADR]]/(P336+P337)</f>
        <v>0.5</v>
      </c>
      <c r="U330" s="112">
        <f t="shared" si="97"/>
        <v>0</v>
      </c>
      <c r="V330" s="41"/>
      <c r="W330" s="41">
        <f t="shared" si="98"/>
        <v>2</v>
      </c>
      <c r="X330" s="110">
        <f t="shared" si="103"/>
        <v>0</v>
      </c>
      <c r="Y330" s="92">
        <f t="shared" si="110"/>
        <v>0.98599999999999999</v>
      </c>
      <c r="Z330" s="92">
        <f>(Table1[[#This Row],[avgdailyrent]]-F329)/F329</f>
        <v>0</v>
      </c>
      <c r="AA330" s="87">
        <f t="shared" si="108"/>
        <v>0</v>
      </c>
      <c r="AB330" s="92">
        <f t="shared" si="109"/>
        <v>0</v>
      </c>
      <c r="AC330" s="87">
        <f t="shared" si="99"/>
        <v>0</v>
      </c>
      <c r="AD330" s="92">
        <f t="shared" si="102"/>
        <v>0</v>
      </c>
      <c r="AE330" s="252">
        <f t="shared" si="100"/>
        <v>0</v>
      </c>
      <c r="AF330" s="87" t="e">
        <f ca="1">AVERAGEIFS(Y:Y,D:D,"&gt;="&amp;TODAY()-28,D:D,"&lt;="&amp;TODAY(),B:B,)</f>
        <v>#DIV/0!</v>
      </c>
      <c r="AG330" s="318">
        <f ca="1">AVERAGEIFS(Y:Y,D:D,"&gt;="&amp;TODAY()-28,D:D,"&lt;="&amp;TODAY())</f>
        <v>0.76482579000135331</v>
      </c>
      <c r="AH330" s="318">
        <f ca="1">AVERAGEIFS(O:O,D:D,"&gt;="&amp;TODAY()-28,D:D,"&lt;="&amp;TODAY())</f>
        <v>1407.541540796813</v>
      </c>
      <c r="AI330" s="91">
        <f t="shared" si="101"/>
        <v>0</v>
      </c>
    </row>
    <row r="331" spans="1:35" ht="13.8" x14ac:dyDescent="0.25">
      <c r="A331" s="324" t="s">
        <v>33</v>
      </c>
      <c r="B331" s="123" t="s">
        <v>14</v>
      </c>
      <c r="C331" s="124" t="s">
        <v>36</v>
      </c>
      <c r="D331" s="103">
        <v>44993</v>
      </c>
      <c r="E331" s="41">
        <v>0.98599999999999999</v>
      </c>
      <c r="F331" s="41">
        <v>2244</v>
      </c>
      <c r="G331" s="41">
        <f t="shared" si="104"/>
        <v>2023</v>
      </c>
      <c r="H331" s="41">
        <f>DAY(Table1[[#This Row],[Date]])</f>
        <v>8</v>
      </c>
      <c r="I331" s="41">
        <f>MONTH(Table1[[#This Row],[Date]])</f>
        <v>3</v>
      </c>
      <c r="J331" s="41" t="str">
        <f t="shared" si="105"/>
        <v>March</v>
      </c>
      <c r="K331" s="41">
        <f>DAY(Table1[[#This Row],[Date]])</f>
        <v>8</v>
      </c>
      <c r="L331" s="41" t="str">
        <f t="shared" si="106"/>
        <v>Wednesday</v>
      </c>
      <c r="M331" s="107">
        <f>WEEKNUM(D331, 1)-WEEKNUM(DATE(Table1[[#This Row],[Year]],Table1[[#This Row],[Month]],1),1)+1</f>
        <v>2</v>
      </c>
      <c r="N331" s="41">
        <f t="shared" si="107"/>
        <v>10</v>
      </c>
      <c r="O331" s="41">
        <f>Table1[[#This Row],[ADR]]*Table1[[#This Row],[Occupancy %]]</f>
        <v>2212.5839999999998</v>
      </c>
      <c r="P331" s="86">
        <f t="shared" si="95"/>
        <v>2244</v>
      </c>
      <c r="Q331" s="86">
        <f t="shared" si="96"/>
        <v>1</v>
      </c>
      <c r="R331" s="113">
        <f>Table1[[#This Row],[Index MPI]]-Q330</f>
        <v>0</v>
      </c>
      <c r="S331" s="87">
        <f>Table1[[#This Row],[Index MPI]]-Q324</f>
        <v>0</v>
      </c>
      <c r="T331" s="41">
        <f>Table1[[#This Row],[ADR]]/(P337+P338)</f>
        <v>0.5</v>
      </c>
      <c r="U331" s="112">
        <f t="shared" si="97"/>
        <v>0</v>
      </c>
      <c r="V331" s="41"/>
      <c r="W331" s="41">
        <f t="shared" si="98"/>
        <v>2</v>
      </c>
      <c r="X331" s="110">
        <f t="shared" si="103"/>
        <v>0</v>
      </c>
      <c r="Y331" s="92">
        <f t="shared" si="110"/>
        <v>0.98599999999999999</v>
      </c>
      <c r="Z331" s="92">
        <f>(Table1[[#This Row],[avgdailyrent]]-F330)/F330</f>
        <v>0</v>
      </c>
      <c r="AA331" s="87">
        <f t="shared" si="108"/>
        <v>0</v>
      </c>
      <c r="AB331" s="92">
        <f t="shared" si="109"/>
        <v>0</v>
      </c>
      <c r="AC331" s="87">
        <f t="shared" si="99"/>
        <v>0</v>
      </c>
      <c r="AD331" s="92">
        <f t="shared" si="102"/>
        <v>0</v>
      </c>
      <c r="AE331" s="252">
        <f t="shared" si="100"/>
        <v>0</v>
      </c>
      <c r="AF331" s="87" t="e">
        <f ca="1">AVERAGEIFS(Y:Y,D:D,"&gt;="&amp;TODAY()-28,D:D,"&lt;="&amp;TODAY(),B:B,)</f>
        <v>#DIV/0!</v>
      </c>
      <c r="AG331" s="318">
        <f ca="1">AVERAGEIFS(Y:Y,D:D,"&gt;="&amp;TODAY()-28,D:D,"&lt;="&amp;TODAY())</f>
        <v>0.76482579000135331</v>
      </c>
      <c r="AH331" s="318">
        <f ca="1">AVERAGEIFS(O:O,D:D,"&gt;="&amp;TODAY()-28,D:D,"&lt;="&amp;TODAY())</f>
        <v>1407.541540796813</v>
      </c>
      <c r="AI331" s="91">
        <f t="shared" si="101"/>
        <v>0</v>
      </c>
    </row>
    <row r="332" spans="1:35" ht="13.8" x14ac:dyDescent="0.25">
      <c r="A332" s="324" t="s">
        <v>33</v>
      </c>
      <c r="B332" s="123" t="s">
        <v>14</v>
      </c>
      <c r="C332" s="124" t="s">
        <v>36</v>
      </c>
      <c r="D332" s="103">
        <v>44994</v>
      </c>
      <c r="E332" s="41">
        <v>0.98599999999999999</v>
      </c>
      <c r="F332" s="41">
        <v>2244</v>
      </c>
      <c r="G332" s="41">
        <f t="shared" si="104"/>
        <v>2023</v>
      </c>
      <c r="H332" s="41">
        <f>DAY(Table1[[#This Row],[Date]])</f>
        <v>9</v>
      </c>
      <c r="I332" s="41">
        <f>MONTH(Table1[[#This Row],[Date]])</f>
        <v>3</v>
      </c>
      <c r="J332" s="41" t="str">
        <f t="shared" si="105"/>
        <v>March</v>
      </c>
      <c r="K332" s="41">
        <f>DAY(Table1[[#This Row],[Date]])</f>
        <v>9</v>
      </c>
      <c r="L332" s="41" t="str">
        <f t="shared" si="106"/>
        <v>Thursday</v>
      </c>
      <c r="M332" s="107">
        <f>WEEKNUM(D332, 1)-WEEKNUM(DATE(Table1[[#This Row],[Year]],Table1[[#This Row],[Month]],1),1)+1</f>
        <v>2</v>
      </c>
      <c r="N332" s="41">
        <f t="shared" si="107"/>
        <v>10</v>
      </c>
      <c r="O332" s="41">
        <f>Table1[[#This Row],[ADR]]*Table1[[#This Row],[Occupancy %]]</f>
        <v>2212.5839999999998</v>
      </c>
      <c r="P332" s="86">
        <f t="shared" si="95"/>
        <v>2244</v>
      </c>
      <c r="Q332" s="86">
        <f t="shared" si="96"/>
        <v>1</v>
      </c>
      <c r="R332" s="113">
        <f>Table1[[#This Row],[Index MPI]]-Q331</f>
        <v>0</v>
      </c>
      <c r="S332" s="87">
        <f>Table1[[#This Row],[Index MPI]]-Q325</f>
        <v>0</v>
      </c>
      <c r="T332" s="41">
        <f>Table1[[#This Row],[ADR]]/(P338+P339)</f>
        <v>0.5</v>
      </c>
      <c r="U332" s="112">
        <f t="shared" si="97"/>
        <v>0</v>
      </c>
      <c r="V332" s="41"/>
      <c r="W332" s="41">
        <f t="shared" si="98"/>
        <v>2</v>
      </c>
      <c r="X332" s="110">
        <f t="shared" si="103"/>
        <v>0</v>
      </c>
      <c r="Y332" s="92">
        <f t="shared" si="110"/>
        <v>0.98599999999999999</v>
      </c>
      <c r="Z332" s="92">
        <f>(Table1[[#This Row],[avgdailyrent]]-F331)/F331</f>
        <v>0</v>
      </c>
      <c r="AA332" s="87">
        <f t="shared" si="108"/>
        <v>0</v>
      </c>
      <c r="AB332" s="92">
        <f t="shared" si="109"/>
        <v>0</v>
      </c>
      <c r="AC332" s="87">
        <f t="shared" si="99"/>
        <v>0</v>
      </c>
      <c r="AD332" s="92">
        <f t="shared" si="102"/>
        <v>0</v>
      </c>
      <c r="AE332" s="252">
        <f t="shared" si="100"/>
        <v>0</v>
      </c>
      <c r="AF332" s="87" t="e">
        <f ca="1">AVERAGEIFS(Y:Y,D:D,"&gt;="&amp;TODAY()-28,D:D,"&lt;="&amp;TODAY(),B:B,)</f>
        <v>#DIV/0!</v>
      </c>
      <c r="AG332" s="318">
        <f ca="1">AVERAGEIFS(Y:Y,D:D,"&gt;="&amp;TODAY()-28,D:D,"&lt;="&amp;TODAY())</f>
        <v>0.76482579000135331</v>
      </c>
      <c r="AH332" s="318">
        <f ca="1">AVERAGEIFS(O:O,D:D,"&gt;="&amp;TODAY()-28,D:D,"&lt;="&amp;TODAY())</f>
        <v>1407.541540796813</v>
      </c>
      <c r="AI332" s="91">
        <f t="shared" si="101"/>
        <v>0</v>
      </c>
    </row>
    <row r="333" spans="1:35" ht="13.8" x14ac:dyDescent="0.25">
      <c r="A333" s="324" t="s">
        <v>33</v>
      </c>
      <c r="B333" s="123" t="s">
        <v>14</v>
      </c>
      <c r="C333" s="124" t="s">
        <v>36</v>
      </c>
      <c r="D333" s="103">
        <v>44995</v>
      </c>
      <c r="E333" s="41">
        <v>0.98599999999999999</v>
      </c>
      <c r="F333" s="41">
        <v>2244</v>
      </c>
      <c r="G333" s="41">
        <f t="shared" si="104"/>
        <v>2023</v>
      </c>
      <c r="H333" s="41">
        <f>DAY(Table1[[#This Row],[Date]])</f>
        <v>10</v>
      </c>
      <c r="I333" s="41">
        <f>MONTH(Table1[[#This Row],[Date]])</f>
        <v>3</v>
      </c>
      <c r="J333" s="41" t="str">
        <f t="shared" si="105"/>
        <v>March</v>
      </c>
      <c r="K333" s="41">
        <f>DAY(Table1[[#This Row],[Date]])</f>
        <v>10</v>
      </c>
      <c r="L333" s="41" t="str">
        <f t="shared" si="106"/>
        <v>Friday</v>
      </c>
      <c r="M333" s="107">
        <f>WEEKNUM(D333, 1)-WEEKNUM(DATE(Table1[[#This Row],[Year]],Table1[[#This Row],[Month]],1),1)+1</f>
        <v>2</v>
      </c>
      <c r="N333" s="41">
        <f t="shared" si="107"/>
        <v>10</v>
      </c>
      <c r="O333" s="41">
        <f>Table1[[#This Row],[ADR]]*Table1[[#This Row],[Occupancy %]]</f>
        <v>2212.5839999999998</v>
      </c>
      <c r="P333" s="86">
        <f t="shared" ref="P333:P396" si="111">F333</f>
        <v>2244</v>
      </c>
      <c r="Q333" s="86">
        <f t="shared" si="96"/>
        <v>1</v>
      </c>
      <c r="R333" s="113">
        <f>Table1[[#This Row],[Index MPI]]-Q332</f>
        <v>0</v>
      </c>
      <c r="S333" s="87">
        <f>Table1[[#This Row],[Index MPI]]-Q326</f>
        <v>0</v>
      </c>
      <c r="T333" s="41">
        <f>Table1[[#This Row],[ADR]]/(P339+P340)</f>
        <v>0.5</v>
      </c>
      <c r="U333" s="112">
        <f t="shared" si="97"/>
        <v>0</v>
      </c>
      <c r="V333" s="41"/>
      <c r="W333" s="41">
        <f t="shared" si="98"/>
        <v>2</v>
      </c>
      <c r="X333" s="110">
        <f t="shared" si="103"/>
        <v>0</v>
      </c>
      <c r="Y333" s="92">
        <f t="shared" si="110"/>
        <v>0.98599999999999999</v>
      </c>
      <c r="Z333" s="92">
        <f>(Table1[[#This Row],[avgdailyrent]]-F332)/F332</f>
        <v>0</v>
      </c>
      <c r="AA333" s="87">
        <f t="shared" si="108"/>
        <v>0</v>
      </c>
      <c r="AB333" s="92">
        <f t="shared" si="109"/>
        <v>0</v>
      </c>
      <c r="AC333" s="87">
        <f t="shared" si="99"/>
        <v>0</v>
      </c>
      <c r="AD333" s="92">
        <f t="shared" si="102"/>
        <v>0</v>
      </c>
      <c r="AE333" s="252">
        <f t="shared" si="100"/>
        <v>0</v>
      </c>
      <c r="AF333" s="87" t="e">
        <f ca="1">AVERAGEIFS(Y:Y,D:D,"&gt;="&amp;TODAY()-28,D:D,"&lt;="&amp;TODAY(),B:B,)</f>
        <v>#DIV/0!</v>
      </c>
      <c r="AG333" s="318">
        <f ca="1">AVERAGEIFS(Y:Y,D:D,"&gt;="&amp;TODAY()-28,D:D,"&lt;="&amp;TODAY())</f>
        <v>0.76482579000135331</v>
      </c>
      <c r="AH333" s="318">
        <f ca="1">AVERAGEIFS(O:O,D:D,"&gt;="&amp;TODAY()-28,D:D,"&lt;="&amp;TODAY())</f>
        <v>1407.541540796813</v>
      </c>
      <c r="AI333" s="91">
        <f t="shared" si="101"/>
        <v>0</v>
      </c>
    </row>
    <row r="334" spans="1:35" ht="13.8" x14ac:dyDescent="0.25">
      <c r="A334" s="324" t="s">
        <v>33</v>
      </c>
      <c r="B334" s="123" t="s">
        <v>14</v>
      </c>
      <c r="C334" s="124" t="s">
        <v>36</v>
      </c>
      <c r="D334" s="103">
        <v>44996</v>
      </c>
      <c r="E334" s="41">
        <v>0.98599999999999999</v>
      </c>
      <c r="F334" s="41">
        <v>2244</v>
      </c>
      <c r="G334" s="41">
        <f t="shared" si="104"/>
        <v>2023</v>
      </c>
      <c r="H334" s="41">
        <f>DAY(Table1[[#This Row],[Date]])</f>
        <v>11</v>
      </c>
      <c r="I334" s="41">
        <f>MONTH(Table1[[#This Row],[Date]])</f>
        <v>3</v>
      </c>
      <c r="J334" s="41" t="str">
        <f t="shared" si="105"/>
        <v>March</v>
      </c>
      <c r="K334" s="41">
        <f>DAY(Table1[[#This Row],[Date]])</f>
        <v>11</v>
      </c>
      <c r="L334" s="41" t="str">
        <f t="shared" si="106"/>
        <v>Saturday</v>
      </c>
      <c r="M334" s="107">
        <f>WEEKNUM(D334, 1)-WEEKNUM(DATE(Table1[[#This Row],[Year]],Table1[[#This Row],[Month]],1),1)+1</f>
        <v>2</v>
      </c>
      <c r="N334" s="41">
        <f t="shared" si="107"/>
        <v>10</v>
      </c>
      <c r="O334" s="41">
        <f>Table1[[#This Row],[ADR]]*Table1[[#This Row],[Occupancy %]]</f>
        <v>2212.5839999999998</v>
      </c>
      <c r="P334" s="86">
        <f t="shared" si="111"/>
        <v>2244</v>
      </c>
      <c r="Q334" s="86">
        <f t="shared" ref="Q334:Q397" si="112">Y334/((Y340+Y341)/2)</f>
        <v>1</v>
      </c>
      <c r="R334" s="113">
        <f>Table1[[#This Row],[Index MPI]]-Q333</f>
        <v>0</v>
      </c>
      <c r="S334" s="87">
        <f>Table1[[#This Row],[Index MPI]]-Q327</f>
        <v>0</v>
      </c>
      <c r="T334" s="41">
        <f>Table1[[#This Row],[ADR]]/(P340+P341)</f>
        <v>0.5</v>
      </c>
      <c r="U334" s="112">
        <f t="shared" ref="U334:U397" si="113">(T342-T334)/T334</f>
        <v>0</v>
      </c>
      <c r="V334" s="41"/>
      <c r="W334" s="41">
        <f t="shared" ref="W334:W397" si="114">O334/((O410+O481)/2)</f>
        <v>2</v>
      </c>
      <c r="X334" s="110">
        <f t="shared" si="103"/>
        <v>0</v>
      </c>
      <c r="Y334" s="92">
        <f t="shared" si="110"/>
        <v>0.98599999999999999</v>
      </c>
      <c r="Z334" s="92">
        <f>(Table1[[#This Row],[avgdailyrent]]-F333)/F333</f>
        <v>0</v>
      </c>
      <c r="AA334" s="87">
        <f t="shared" si="108"/>
        <v>0</v>
      </c>
      <c r="AB334" s="92">
        <f t="shared" si="109"/>
        <v>0</v>
      </c>
      <c r="AC334" s="87">
        <f t="shared" ref="AC334:AC397" si="115">(O334-O333)/O333</f>
        <v>0</v>
      </c>
      <c r="AD334" s="92">
        <f t="shared" si="102"/>
        <v>0</v>
      </c>
      <c r="AE334" s="252">
        <f t="shared" ref="AE334:AE397" si="116">((Y334-Y327)/Y327)</f>
        <v>0</v>
      </c>
      <c r="AF334" s="87" t="e">
        <f ca="1">AVERAGEIFS(Y:Y,D:D,"&gt;="&amp;TODAY()-28,D:D,"&lt;="&amp;TODAY(),B:B,)</f>
        <v>#DIV/0!</v>
      </c>
      <c r="AG334" s="318">
        <f ca="1">AVERAGEIFS(Y:Y,D:D,"&gt;="&amp;TODAY()-28,D:D,"&lt;="&amp;TODAY())</f>
        <v>0.76482579000135331</v>
      </c>
      <c r="AH334" s="318">
        <f ca="1">AVERAGEIFS(O:O,D:D,"&gt;="&amp;TODAY()-28,D:D,"&lt;="&amp;TODAY())</f>
        <v>1407.541540796813</v>
      </c>
      <c r="AI334" s="91">
        <f t="shared" ref="AI334:AI397" si="117">(O334-O327)/O327</f>
        <v>0</v>
      </c>
    </row>
    <row r="335" spans="1:35" ht="13.8" x14ac:dyDescent="0.25">
      <c r="A335" s="324" t="s">
        <v>33</v>
      </c>
      <c r="B335" s="123" t="s">
        <v>14</v>
      </c>
      <c r="C335" s="124" t="s">
        <v>36</v>
      </c>
      <c r="D335" s="103">
        <v>44997</v>
      </c>
      <c r="E335" s="41">
        <v>0.98599999999999999</v>
      </c>
      <c r="F335" s="41">
        <v>2244</v>
      </c>
      <c r="G335" s="41">
        <f t="shared" si="104"/>
        <v>2023</v>
      </c>
      <c r="H335" s="41">
        <f>DAY(Table1[[#This Row],[Date]])</f>
        <v>12</v>
      </c>
      <c r="I335" s="41">
        <f>MONTH(Table1[[#This Row],[Date]])</f>
        <v>3</v>
      </c>
      <c r="J335" s="41" t="str">
        <f t="shared" si="105"/>
        <v>March</v>
      </c>
      <c r="K335" s="41">
        <f>DAY(Table1[[#This Row],[Date]])</f>
        <v>12</v>
      </c>
      <c r="L335" s="41" t="str">
        <f t="shared" si="106"/>
        <v>Sunday</v>
      </c>
      <c r="M335" s="107">
        <f>WEEKNUM(D335, 1)-WEEKNUM(DATE(Table1[[#This Row],[Year]],Table1[[#This Row],[Month]],1),1)+1</f>
        <v>3</v>
      </c>
      <c r="N335" s="41">
        <f t="shared" si="107"/>
        <v>11</v>
      </c>
      <c r="O335" s="41">
        <f>Table1[[#This Row],[ADR]]*Table1[[#This Row],[Occupancy %]]</f>
        <v>2212.5839999999998</v>
      </c>
      <c r="P335" s="86">
        <f t="shared" si="111"/>
        <v>2244</v>
      </c>
      <c r="Q335" s="86">
        <f t="shared" si="112"/>
        <v>1</v>
      </c>
      <c r="R335" s="113">
        <f>Table1[[#This Row],[Index MPI]]-Q334</f>
        <v>0</v>
      </c>
      <c r="S335" s="87">
        <f>Table1[[#This Row],[Index MPI]]-Q328</f>
        <v>0</v>
      </c>
      <c r="T335" s="41">
        <f>Table1[[#This Row],[ADR]]/(P341+P342)</f>
        <v>0.5</v>
      </c>
      <c r="U335" s="112">
        <f t="shared" si="113"/>
        <v>0</v>
      </c>
      <c r="V335" s="41"/>
      <c r="W335" s="41">
        <f t="shared" si="114"/>
        <v>2</v>
      </c>
      <c r="X335" s="110">
        <f t="shared" si="103"/>
        <v>0</v>
      </c>
      <c r="Y335" s="92">
        <f t="shared" si="110"/>
        <v>0.98599999999999999</v>
      </c>
      <c r="Z335" s="92">
        <f>(Table1[[#This Row],[avgdailyrent]]-F334)/F334</f>
        <v>0</v>
      </c>
      <c r="AA335" s="87">
        <f t="shared" si="108"/>
        <v>0</v>
      </c>
      <c r="AB335" s="92">
        <f t="shared" si="109"/>
        <v>0</v>
      </c>
      <c r="AC335" s="87">
        <f t="shared" si="115"/>
        <v>0</v>
      </c>
      <c r="AD335" s="92">
        <f t="shared" si="102"/>
        <v>0</v>
      </c>
      <c r="AE335" s="252">
        <f t="shared" si="116"/>
        <v>0</v>
      </c>
      <c r="AF335" s="87" t="e">
        <f ca="1">AVERAGEIFS(Y:Y,D:D,"&gt;="&amp;TODAY()-28,D:D,"&lt;="&amp;TODAY(),B:B,)</f>
        <v>#DIV/0!</v>
      </c>
      <c r="AG335" s="318">
        <f ca="1">AVERAGEIFS(Y:Y,D:D,"&gt;="&amp;TODAY()-28,D:D,"&lt;="&amp;TODAY())</f>
        <v>0.76482579000135331</v>
      </c>
      <c r="AH335" s="318">
        <f ca="1">AVERAGEIFS(O:O,D:D,"&gt;="&amp;TODAY()-28,D:D,"&lt;="&amp;TODAY())</f>
        <v>1407.541540796813</v>
      </c>
      <c r="AI335" s="91">
        <f t="shared" si="117"/>
        <v>0</v>
      </c>
    </row>
    <row r="336" spans="1:35" ht="13.8" x14ac:dyDescent="0.25">
      <c r="A336" s="324" t="s">
        <v>33</v>
      </c>
      <c r="B336" s="123" t="s">
        <v>14</v>
      </c>
      <c r="C336" s="124" t="s">
        <v>36</v>
      </c>
      <c r="D336" s="103">
        <v>44998</v>
      </c>
      <c r="E336" s="41">
        <v>0.98599999999999999</v>
      </c>
      <c r="F336" s="41">
        <v>2244</v>
      </c>
      <c r="G336" s="41">
        <f t="shared" si="104"/>
        <v>2023</v>
      </c>
      <c r="H336" s="41">
        <f>DAY(Table1[[#This Row],[Date]])</f>
        <v>13</v>
      </c>
      <c r="I336" s="41">
        <f>MONTH(Table1[[#This Row],[Date]])</f>
        <v>3</v>
      </c>
      <c r="J336" s="41" t="str">
        <f t="shared" si="105"/>
        <v>March</v>
      </c>
      <c r="K336" s="41">
        <f>DAY(Table1[[#This Row],[Date]])</f>
        <v>13</v>
      </c>
      <c r="L336" s="41" t="str">
        <f t="shared" si="106"/>
        <v>Monday</v>
      </c>
      <c r="M336" s="107">
        <f>WEEKNUM(D336, 1)-WEEKNUM(DATE(Table1[[#This Row],[Year]],Table1[[#This Row],[Month]],1),1)+1</f>
        <v>3</v>
      </c>
      <c r="N336" s="41">
        <f t="shared" si="107"/>
        <v>11</v>
      </c>
      <c r="O336" s="41">
        <f>Table1[[#This Row],[ADR]]*Table1[[#This Row],[Occupancy %]]</f>
        <v>2212.5839999999998</v>
      </c>
      <c r="P336" s="86">
        <f t="shared" si="111"/>
        <v>2244</v>
      </c>
      <c r="Q336" s="86">
        <f t="shared" si="112"/>
        <v>1</v>
      </c>
      <c r="R336" s="113">
        <f>Table1[[#This Row],[Index MPI]]-Q335</f>
        <v>0</v>
      </c>
      <c r="S336" s="87">
        <f>Table1[[#This Row],[Index MPI]]-Q329</f>
        <v>0</v>
      </c>
      <c r="T336" s="41">
        <f>Table1[[#This Row],[ADR]]/(P342+P343)</f>
        <v>0.5</v>
      </c>
      <c r="U336" s="112">
        <f t="shared" si="113"/>
        <v>0</v>
      </c>
      <c r="V336" s="41"/>
      <c r="W336" s="41">
        <f t="shared" si="114"/>
        <v>2</v>
      </c>
      <c r="X336" s="110">
        <f t="shared" si="103"/>
        <v>0</v>
      </c>
      <c r="Y336" s="92">
        <f t="shared" si="110"/>
        <v>0.98599999999999999</v>
      </c>
      <c r="Z336" s="92">
        <f>(Table1[[#This Row],[avgdailyrent]]-F335)/F335</f>
        <v>0</v>
      </c>
      <c r="AA336" s="87">
        <f t="shared" si="108"/>
        <v>0</v>
      </c>
      <c r="AB336" s="92">
        <f t="shared" si="109"/>
        <v>0</v>
      </c>
      <c r="AC336" s="87">
        <f t="shared" si="115"/>
        <v>0</v>
      </c>
      <c r="AD336" s="92">
        <f t="shared" si="102"/>
        <v>0</v>
      </c>
      <c r="AE336" s="252">
        <f t="shared" si="116"/>
        <v>0</v>
      </c>
      <c r="AF336" s="87" t="e">
        <f ca="1">AVERAGEIFS(Y:Y,D:D,"&gt;="&amp;TODAY()-28,D:D,"&lt;="&amp;TODAY(),B:B,)</f>
        <v>#DIV/0!</v>
      </c>
      <c r="AG336" s="318">
        <f ca="1">AVERAGEIFS(Y:Y,D:D,"&gt;="&amp;TODAY()-28,D:D,"&lt;="&amp;TODAY())</f>
        <v>0.76482579000135331</v>
      </c>
      <c r="AH336" s="318">
        <f ca="1">AVERAGEIFS(O:O,D:D,"&gt;="&amp;TODAY()-28,D:D,"&lt;="&amp;TODAY())</f>
        <v>1407.541540796813</v>
      </c>
      <c r="AI336" s="91">
        <f t="shared" si="117"/>
        <v>0</v>
      </c>
    </row>
    <row r="337" spans="1:35" ht="13.8" x14ac:dyDescent="0.25">
      <c r="A337" s="324" t="s">
        <v>33</v>
      </c>
      <c r="B337" s="123" t="s">
        <v>14</v>
      </c>
      <c r="C337" s="124" t="s">
        <v>36</v>
      </c>
      <c r="D337" s="103">
        <v>44999</v>
      </c>
      <c r="E337" s="41">
        <v>0.98599999999999999</v>
      </c>
      <c r="F337" s="41">
        <v>2244</v>
      </c>
      <c r="G337" s="41">
        <f t="shared" si="104"/>
        <v>2023</v>
      </c>
      <c r="H337" s="41">
        <f>DAY(Table1[[#This Row],[Date]])</f>
        <v>14</v>
      </c>
      <c r="I337" s="41">
        <f>MONTH(Table1[[#This Row],[Date]])</f>
        <v>3</v>
      </c>
      <c r="J337" s="41" t="str">
        <f t="shared" si="105"/>
        <v>March</v>
      </c>
      <c r="K337" s="41">
        <f>DAY(Table1[[#This Row],[Date]])</f>
        <v>14</v>
      </c>
      <c r="L337" s="41" t="str">
        <f t="shared" si="106"/>
        <v>Tuesday</v>
      </c>
      <c r="M337" s="107">
        <f>WEEKNUM(D337, 1)-WEEKNUM(DATE(Table1[[#This Row],[Year]],Table1[[#This Row],[Month]],1),1)+1</f>
        <v>3</v>
      </c>
      <c r="N337" s="41">
        <f t="shared" si="107"/>
        <v>11</v>
      </c>
      <c r="O337" s="41">
        <f>Table1[[#This Row],[ADR]]*Table1[[#This Row],[Occupancy %]]</f>
        <v>2212.5839999999998</v>
      </c>
      <c r="P337" s="86">
        <f t="shared" si="111"/>
        <v>2244</v>
      </c>
      <c r="Q337" s="86">
        <f t="shared" si="112"/>
        <v>1</v>
      </c>
      <c r="R337" s="113">
        <f>Table1[[#This Row],[Index MPI]]-Q336</f>
        <v>0</v>
      </c>
      <c r="S337" s="87">
        <f>Table1[[#This Row],[Index MPI]]-Q330</f>
        <v>0</v>
      </c>
      <c r="T337" s="41">
        <f>Table1[[#This Row],[ADR]]/(P343+P344)</f>
        <v>0.5</v>
      </c>
      <c r="U337" s="112">
        <f t="shared" si="113"/>
        <v>0</v>
      </c>
      <c r="V337" s="41"/>
      <c r="W337" s="41">
        <f t="shared" si="114"/>
        <v>2</v>
      </c>
      <c r="X337" s="110">
        <f t="shared" si="103"/>
        <v>0</v>
      </c>
      <c r="Y337" s="92">
        <f t="shared" si="110"/>
        <v>0.98599999999999999</v>
      </c>
      <c r="Z337" s="92">
        <f>(Table1[[#This Row],[avgdailyrent]]-F336)/F336</f>
        <v>0</v>
      </c>
      <c r="AA337" s="87">
        <f t="shared" si="108"/>
        <v>0</v>
      </c>
      <c r="AB337" s="92">
        <f t="shared" si="109"/>
        <v>0</v>
      </c>
      <c r="AC337" s="87">
        <f t="shared" si="115"/>
        <v>0</v>
      </c>
      <c r="AD337" s="92">
        <f t="shared" si="102"/>
        <v>0</v>
      </c>
      <c r="AE337" s="252">
        <f t="shared" si="116"/>
        <v>0</v>
      </c>
      <c r="AF337" s="87" t="e">
        <f ca="1">AVERAGEIFS(Y:Y,D:D,"&gt;="&amp;TODAY()-28,D:D,"&lt;="&amp;TODAY(),B:B,)</f>
        <v>#DIV/0!</v>
      </c>
      <c r="AG337" s="318">
        <f ca="1">AVERAGEIFS(Y:Y,D:D,"&gt;="&amp;TODAY()-28,D:D,"&lt;="&amp;TODAY())</f>
        <v>0.76482579000135331</v>
      </c>
      <c r="AH337" s="318">
        <f ca="1">AVERAGEIFS(O:O,D:D,"&gt;="&amp;TODAY()-28,D:D,"&lt;="&amp;TODAY())</f>
        <v>1407.541540796813</v>
      </c>
      <c r="AI337" s="91">
        <f t="shared" si="117"/>
        <v>0</v>
      </c>
    </row>
    <row r="338" spans="1:35" ht="13.8" x14ac:dyDescent="0.25">
      <c r="A338" s="324" t="s">
        <v>33</v>
      </c>
      <c r="B338" s="123" t="s">
        <v>14</v>
      </c>
      <c r="C338" s="124" t="s">
        <v>36</v>
      </c>
      <c r="D338" s="103">
        <v>45000</v>
      </c>
      <c r="E338" s="41">
        <v>0.98599999999999999</v>
      </c>
      <c r="F338" s="41">
        <v>2244</v>
      </c>
      <c r="G338" s="41">
        <f t="shared" si="104"/>
        <v>2023</v>
      </c>
      <c r="H338" s="41">
        <f>DAY(Table1[[#This Row],[Date]])</f>
        <v>15</v>
      </c>
      <c r="I338" s="41">
        <f>MONTH(Table1[[#This Row],[Date]])</f>
        <v>3</v>
      </c>
      <c r="J338" s="41" t="str">
        <f t="shared" si="105"/>
        <v>March</v>
      </c>
      <c r="K338" s="41">
        <f>DAY(Table1[[#This Row],[Date]])</f>
        <v>15</v>
      </c>
      <c r="L338" s="41" t="str">
        <f t="shared" si="106"/>
        <v>Wednesday</v>
      </c>
      <c r="M338" s="107">
        <f>WEEKNUM(D338, 1)-WEEKNUM(DATE(Table1[[#This Row],[Year]],Table1[[#This Row],[Month]],1),1)+1</f>
        <v>3</v>
      </c>
      <c r="N338" s="41">
        <f t="shared" si="107"/>
        <v>11</v>
      </c>
      <c r="O338" s="41">
        <f>Table1[[#This Row],[ADR]]*Table1[[#This Row],[Occupancy %]]</f>
        <v>2212.5839999999998</v>
      </c>
      <c r="P338" s="86">
        <f t="shared" si="111"/>
        <v>2244</v>
      </c>
      <c r="Q338" s="86">
        <f t="shared" si="112"/>
        <v>1</v>
      </c>
      <c r="R338" s="113">
        <f>Table1[[#This Row],[Index MPI]]-Q337</f>
        <v>0</v>
      </c>
      <c r="S338" s="87">
        <f>Table1[[#This Row],[Index MPI]]-Q331</f>
        <v>0</v>
      </c>
      <c r="T338" s="41">
        <f>Table1[[#This Row],[ADR]]/(P344+P345)</f>
        <v>0.5</v>
      </c>
      <c r="U338" s="112">
        <f t="shared" si="113"/>
        <v>0</v>
      </c>
      <c r="V338" s="41"/>
      <c r="W338" s="41">
        <f t="shared" si="114"/>
        <v>2</v>
      </c>
      <c r="X338" s="110">
        <f t="shared" si="103"/>
        <v>0</v>
      </c>
      <c r="Y338" s="92">
        <f t="shared" si="110"/>
        <v>0.98599999999999999</v>
      </c>
      <c r="Z338" s="92">
        <f>(Table1[[#This Row],[avgdailyrent]]-F337)/F337</f>
        <v>0</v>
      </c>
      <c r="AA338" s="87">
        <f t="shared" si="108"/>
        <v>0</v>
      </c>
      <c r="AB338" s="92">
        <f t="shared" si="109"/>
        <v>0</v>
      </c>
      <c r="AC338" s="87">
        <f t="shared" si="115"/>
        <v>0</v>
      </c>
      <c r="AD338" s="92">
        <f t="shared" si="102"/>
        <v>0</v>
      </c>
      <c r="AE338" s="252">
        <f t="shared" si="116"/>
        <v>0</v>
      </c>
      <c r="AF338" s="87" t="e">
        <f ca="1">AVERAGEIFS(Y:Y,D:D,"&gt;="&amp;TODAY()-28,D:D,"&lt;="&amp;TODAY(),B:B,)</f>
        <v>#DIV/0!</v>
      </c>
      <c r="AG338" s="318">
        <f ca="1">AVERAGEIFS(Y:Y,D:D,"&gt;="&amp;TODAY()-28,D:D,"&lt;="&amp;TODAY())</f>
        <v>0.76482579000135331</v>
      </c>
      <c r="AH338" s="318">
        <f ca="1">AVERAGEIFS(O:O,D:D,"&gt;="&amp;TODAY()-28,D:D,"&lt;="&amp;TODAY())</f>
        <v>1407.541540796813</v>
      </c>
      <c r="AI338" s="91">
        <f t="shared" si="117"/>
        <v>0</v>
      </c>
    </row>
    <row r="339" spans="1:35" ht="13.8" x14ac:dyDescent="0.25">
      <c r="A339" s="324" t="s">
        <v>33</v>
      </c>
      <c r="B339" s="123" t="s">
        <v>14</v>
      </c>
      <c r="C339" s="124" t="s">
        <v>36</v>
      </c>
      <c r="D339" s="103">
        <v>45001</v>
      </c>
      <c r="E339" s="41">
        <v>0.98599999999999999</v>
      </c>
      <c r="F339" s="41">
        <v>2244</v>
      </c>
      <c r="G339" s="41">
        <f t="shared" si="104"/>
        <v>2023</v>
      </c>
      <c r="H339" s="41">
        <f>DAY(Table1[[#This Row],[Date]])</f>
        <v>16</v>
      </c>
      <c r="I339" s="41">
        <f>MONTH(Table1[[#This Row],[Date]])</f>
        <v>3</v>
      </c>
      <c r="J339" s="41" t="str">
        <f t="shared" si="105"/>
        <v>March</v>
      </c>
      <c r="K339" s="41">
        <f>DAY(Table1[[#This Row],[Date]])</f>
        <v>16</v>
      </c>
      <c r="L339" s="41" t="str">
        <f t="shared" si="106"/>
        <v>Thursday</v>
      </c>
      <c r="M339" s="107">
        <f>WEEKNUM(D339, 1)-WEEKNUM(DATE(Table1[[#This Row],[Year]],Table1[[#This Row],[Month]],1),1)+1</f>
        <v>3</v>
      </c>
      <c r="N339" s="41">
        <f t="shared" si="107"/>
        <v>11</v>
      </c>
      <c r="O339" s="41">
        <f>Table1[[#This Row],[ADR]]*Table1[[#This Row],[Occupancy %]]</f>
        <v>2212.5839999999998</v>
      </c>
      <c r="P339" s="86">
        <f t="shared" si="111"/>
        <v>2244</v>
      </c>
      <c r="Q339" s="86">
        <f t="shared" si="112"/>
        <v>1</v>
      </c>
      <c r="R339" s="113">
        <f>Table1[[#This Row],[Index MPI]]-Q338</f>
        <v>0</v>
      </c>
      <c r="S339" s="87">
        <f>Table1[[#This Row],[Index MPI]]-Q332</f>
        <v>0</v>
      </c>
      <c r="T339" s="41">
        <f>Table1[[#This Row],[ADR]]/(P345+P346)</f>
        <v>0.5</v>
      </c>
      <c r="U339" s="112">
        <f t="shared" si="113"/>
        <v>0</v>
      </c>
      <c r="V339" s="41"/>
      <c r="W339" s="41">
        <f t="shared" si="114"/>
        <v>2</v>
      </c>
      <c r="X339" s="110">
        <f t="shared" si="103"/>
        <v>0</v>
      </c>
      <c r="Y339" s="92">
        <f t="shared" si="110"/>
        <v>0.98599999999999999</v>
      </c>
      <c r="Z339" s="92">
        <f>(Table1[[#This Row],[avgdailyrent]]-F338)/F338</f>
        <v>0</v>
      </c>
      <c r="AA339" s="87">
        <f t="shared" si="108"/>
        <v>0</v>
      </c>
      <c r="AB339" s="92">
        <f t="shared" si="109"/>
        <v>0</v>
      </c>
      <c r="AC339" s="87">
        <f t="shared" si="115"/>
        <v>0</v>
      </c>
      <c r="AD339" s="92">
        <f t="shared" si="102"/>
        <v>0</v>
      </c>
      <c r="AE339" s="252">
        <f t="shared" si="116"/>
        <v>0</v>
      </c>
      <c r="AF339" s="87" t="e">
        <f ca="1">AVERAGEIFS(Y:Y,D:D,"&gt;="&amp;TODAY()-28,D:D,"&lt;="&amp;TODAY(),B:B,)</f>
        <v>#DIV/0!</v>
      </c>
      <c r="AG339" s="318">
        <f ca="1">AVERAGEIFS(Y:Y,D:D,"&gt;="&amp;TODAY()-28,D:D,"&lt;="&amp;TODAY())</f>
        <v>0.76482579000135331</v>
      </c>
      <c r="AH339" s="318">
        <f ca="1">AVERAGEIFS(O:O,D:D,"&gt;="&amp;TODAY()-28,D:D,"&lt;="&amp;TODAY())</f>
        <v>1407.541540796813</v>
      </c>
      <c r="AI339" s="91">
        <f t="shared" si="117"/>
        <v>0</v>
      </c>
    </row>
    <row r="340" spans="1:35" ht="13.8" x14ac:dyDescent="0.25">
      <c r="A340" s="324" t="s">
        <v>33</v>
      </c>
      <c r="B340" s="123" t="s">
        <v>14</v>
      </c>
      <c r="C340" s="124" t="s">
        <v>36</v>
      </c>
      <c r="D340" s="103">
        <v>45002</v>
      </c>
      <c r="E340" s="41">
        <v>0.98599999999999999</v>
      </c>
      <c r="F340" s="41">
        <v>2244</v>
      </c>
      <c r="G340" s="41">
        <f t="shared" si="104"/>
        <v>2023</v>
      </c>
      <c r="H340" s="41">
        <f>DAY(Table1[[#This Row],[Date]])</f>
        <v>17</v>
      </c>
      <c r="I340" s="41">
        <f>MONTH(Table1[[#This Row],[Date]])</f>
        <v>3</v>
      </c>
      <c r="J340" s="41" t="str">
        <f t="shared" si="105"/>
        <v>March</v>
      </c>
      <c r="K340" s="41">
        <f>DAY(Table1[[#This Row],[Date]])</f>
        <v>17</v>
      </c>
      <c r="L340" s="41" t="str">
        <f t="shared" si="106"/>
        <v>Friday</v>
      </c>
      <c r="M340" s="107">
        <f>WEEKNUM(D340, 1)-WEEKNUM(DATE(Table1[[#This Row],[Year]],Table1[[#This Row],[Month]],1),1)+1</f>
        <v>3</v>
      </c>
      <c r="N340" s="41">
        <f t="shared" si="107"/>
        <v>11</v>
      </c>
      <c r="O340" s="41">
        <f>Table1[[#This Row],[ADR]]*Table1[[#This Row],[Occupancy %]]</f>
        <v>2212.5839999999998</v>
      </c>
      <c r="P340" s="86">
        <f t="shared" si="111"/>
        <v>2244</v>
      </c>
      <c r="Q340" s="86">
        <f t="shared" si="112"/>
        <v>1</v>
      </c>
      <c r="R340" s="113">
        <f>Table1[[#This Row],[Index MPI]]-Q339</f>
        <v>0</v>
      </c>
      <c r="S340" s="87">
        <f>Table1[[#This Row],[Index MPI]]-Q333</f>
        <v>0</v>
      </c>
      <c r="T340" s="41">
        <f>Table1[[#This Row],[ADR]]/(P346+P347)</f>
        <v>0.5</v>
      </c>
      <c r="U340" s="112">
        <f t="shared" si="113"/>
        <v>0</v>
      </c>
      <c r="V340" s="41"/>
      <c r="W340" s="41">
        <f t="shared" si="114"/>
        <v>2</v>
      </c>
      <c r="X340" s="110">
        <f t="shared" si="103"/>
        <v>0</v>
      </c>
      <c r="Y340" s="92">
        <f t="shared" si="110"/>
        <v>0.98599999999999999</v>
      </c>
      <c r="Z340" s="92">
        <f>(Table1[[#This Row],[avgdailyrent]]-F339)/F339</f>
        <v>0</v>
      </c>
      <c r="AA340" s="87">
        <f t="shared" si="108"/>
        <v>0</v>
      </c>
      <c r="AB340" s="92">
        <f t="shared" si="109"/>
        <v>0</v>
      </c>
      <c r="AC340" s="87">
        <f t="shared" si="115"/>
        <v>0</v>
      </c>
      <c r="AD340" s="92">
        <f t="shared" ref="AD340:AD403" si="118">((P340-P333)/P333)</f>
        <v>0</v>
      </c>
      <c r="AE340" s="252">
        <f t="shared" si="116"/>
        <v>0</v>
      </c>
      <c r="AF340" s="87" t="e">
        <f ca="1">AVERAGEIFS(Y:Y,D:D,"&gt;="&amp;TODAY()-28,D:D,"&lt;="&amp;TODAY(),B:B,)</f>
        <v>#DIV/0!</v>
      </c>
      <c r="AG340" s="318">
        <f ca="1">AVERAGEIFS(Y:Y,D:D,"&gt;="&amp;TODAY()-28,D:D,"&lt;="&amp;TODAY())</f>
        <v>0.76482579000135331</v>
      </c>
      <c r="AH340" s="318">
        <f ca="1">AVERAGEIFS(O:O,D:D,"&gt;="&amp;TODAY()-28,D:D,"&lt;="&amp;TODAY())</f>
        <v>1407.541540796813</v>
      </c>
      <c r="AI340" s="91">
        <f t="shared" si="117"/>
        <v>0</v>
      </c>
    </row>
    <row r="341" spans="1:35" ht="13.8" x14ac:dyDescent="0.25">
      <c r="A341" s="324" t="s">
        <v>33</v>
      </c>
      <c r="B341" s="123" t="s">
        <v>14</v>
      </c>
      <c r="C341" s="124" t="s">
        <v>36</v>
      </c>
      <c r="D341" s="103">
        <v>45003</v>
      </c>
      <c r="E341" s="41">
        <v>0.98599999999999999</v>
      </c>
      <c r="F341" s="41">
        <v>2244</v>
      </c>
      <c r="G341" s="41">
        <f t="shared" si="104"/>
        <v>2023</v>
      </c>
      <c r="H341" s="41">
        <f>DAY(Table1[[#This Row],[Date]])</f>
        <v>18</v>
      </c>
      <c r="I341" s="41">
        <f>MONTH(Table1[[#This Row],[Date]])</f>
        <v>3</v>
      </c>
      <c r="J341" s="41" t="str">
        <f t="shared" si="105"/>
        <v>March</v>
      </c>
      <c r="K341" s="41">
        <f>DAY(Table1[[#This Row],[Date]])</f>
        <v>18</v>
      </c>
      <c r="L341" s="41" t="str">
        <f t="shared" si="106"/>
        <v>Saturday</v>
      </c>
      <c r="M341" s="107">
        <f>WEEKNUM(D341, 1)-WEEKNUM(DATE(Table1[[#This Row],[Year]],Table1[[#This Row],[Month]],1),1)+1</f>
        <v>3</v>
      </c>
      <c r="N341" s="41">
        <f t="shared" si="107"/>
        <v>11</v>
      </c>
      <c r="O341" s="41">
        <f>Table1[[#This Row],[ADR]]*Table1[[#This Row],[Occupancy %]]</f>
        <v>2212.5839999999998</v>
      </c>
      <c r="P341" s="86">
        <f t="shared" si="111"/>
        <v>2244</v>
      </c>
      <c r="Q341" s="86">
        <f t="shared" si="112"/>
        <v>1</v>
      </c>
      <c r="R341" s="113">
        <f>Table1[[#This Row],[Index MPI]]-Q340</f>
        <v>0</v>
      </c>
      <c r="S341" s="87">
        <f>Table1[[#This Row],[Index MPI]]-Q334</f>
        <v>0</v>
      </c>
      <c r="T341" s="41">
        <f>Table1[[#This Row],[ADR]]/(P347+P348)</f>
        <v>0.5</v>
      </c>
      <c r="U341" s="112">
        <f t="shared" si="113"/>
        <v>0</v>
      </c>
      <c r="V341" s="41"/>
      <c r="W341" s="41">
        <f t="shared" si="114"/>
        <v>2</v>
      </c>
      <c r="X341" s="110">
        <f t="shared" si="103"/>
        <v>0</v>
      </c>
      <c r="Y341" s="92">
        <f t="shared" si="110"/>
        <v>0.98599999999999999</v>
      </c>
      <c r="Z341" s="92">
        <f>(Table1[[#This Row],[avgdailyrent]]-F340)/F340</f>
        <v>0</v>
      </c>
      <c r="AA341" s="87">
        <f t="shared" si="108"/>
        <v>0</v>
      </c>
      <c r="AB341" s="92">
        <f t="shared" si="109"/>
        <v>0</v>
      </c>
      <c r="AC341" s="87">
        <f t="shared" si="115"/>
        <v>0</v>
      </c>
      <c r="AD341" s="92">
        <f t="shared" si="118"/>
        <v>0</v>
      </c>
      <c r="AE341" s="252">
        <f t="shared" si="116"/>
        <v>0</v>
      </c>
      <c r="AF341" s="87" t="e">
        <f ca="1">AVERAGEIFS(Y:Y,D:D,"&gt;="&amp;TODAY()-28,D:D,"&lt;="&amp;TODAY(),B:B,)</f>
        <v>#DIV/0!</v>
      </c>
      <c r="AG341" s="318">
        <f ca="1">AVERAGEIFS(Y:Y,D:D,"&gt;="&amp;TODAY()-28,D:D,"&lt;="&amp;TODAY())</f>
        <v>0.76482579000135331</v>
      </c>
      <c r="AH341" s="318">
        <f ca="1">AVERAGEIFS(O:O,D:D,"&gt;="&amp;TODAY()-28,D:D,"&lt;="&amp;TODAY())</f>
        <v>1407.541540796813</v>
      </c>
      <c r="AI341" s="91">
        <f t="shared" si="117"/>
        <v>0</v>
      </c>
    </row>
    <row r="342" spans="1:35" ht="13.8" x14ac:dyDescent="0.25">
      <c r="A342" s="324" t="s">
        <v>33</v>
      </c>
      <c r="B342" s="123" t="s">
        <v>14</v>
      </c>
      <c r="C342" s="124" t="s">
        <v>36</v>
      </c>
      <c r="D342" s="103">
        <v>45004</v>
      </c>
      <c r="E342" s="41">
        <v>0.98599999999999999</v>
      </c>
      <c r="F342" s="41">
        <v>2244</v>
      </c>
      <c r="G342" s="41">
        <f t="shared" si="104"/>
        <v>2023</v>
      </c>
      <c r="H342" s="41">
        <f>DAY(Table1[[#This Row],[Date]])</f>
        <v>19</v>
      </c>
      <c r="I342" s="41">
        <f>MONTH(Table1[[#This Row],[Date]])</f>
        <v>3</v>
      </c>
      <c r="J342" s="41" t="str">
        <f t="shared" si="105"/>
        <v>March</v>
      </c>
      <c r="K342" s="41">
        <f>DAY(Table1[[#This Row],[Date]])</f>
        <v>19</v>
      </c>
      <c r="L342" s="41" t="str">
        <f t="shared" si="106"/>
        <v>Sunday</v>
      </c>
      <c r="M342" s="107">
        <f>WEEKNUM(D342, 1)-WEEKNUM(DATE(Table1[[#This Row],[Year]],Table1[[#This Row],[Month]],1),1)+1</f>
        <v>4</v>
      </c>
      <c r="N342" s="41">
        <f t="shared" si="107"/>
        <v>12</v>
      </c>
      <c r="O342" s="41">
        <f>Table1[[#This Row],[ADR]]*Table1[[#This Row],[Occupancy %]]</f>
        <v>2212.5839999999998</v>
      </c>
      <c r="P342" s="86">
        <f t="shared" si="111"/>
        <v>2244</v>
      </c>
      <c r="Q342" s="86">
        <f t="shared" si="112"/>
        <v>1</v>
      </c>
      <c r="R342" s="113">
        <f>Table1[[#This Row],[Index MPI]]-Q341</f>
        <v>0</v>
      </c>
      <c r="S342" s="87">
        <f>Table1[[#This Row],[Index MPI]]-Q335</f>
        <v>0</v>
      </c>
      <c r="T342" s="41">
        <f>Table1[[#This Row],[ADR]]/(P348+P349)</f>
        <v>0.5</v>
      </c>
      <c r="U342" s="112">
        <f t="shared" si="113"/>
        <v>0</v>
      </c>
      <c r="V342" s="41"/>
      <c r="W342" s="41">
        <f t="shared" si="114"/>
        <v>2</v>
      </c>
      <c r="X342" s="110">
        <f t="shared" si="103"/>
        <v>0</v>
      </c>
      <c r="Y342" s="92">
        <f t="shared" si="110"/>
        <v>0.98599999999999999</v>
      </c>
      <c r="Z342" s="92">
        <f>(Table1[[#This Row],[avgdailyrent]]-F341)/F341</f>
        <v>0</v>
      </c>
      <c r="AA342" s="87">
        <f t="shared" si="108"/>
        <v>0</v>
      </c>
      <c r="AB342" s="92">
        <f t="shared" si="109"/>
        <v>0</v>
      </c>
      <c r="AC342" s="87">
        <f t="shared" si="115"/>
        <v>0</v>
      </c>
      <c r="AD342" s="92">
        <f t="shared" si="118"/>
        <v>0</v>
      </c>
      <c r="AE342" s="252">
        <f t="shared" si="116"/>
        <v>0</v>
      </c>
      <c r="AF342" s="87" t="e">
        <f ca="1">AVERAGEIFS(Y:Y,D:D,"&gt;="&amp;TODAY()-28,D:D,"&lt;="&amp;TODAY(),B:B,)</f>
        <v>#DIV/0!</v>
      </c>
      <c r="AG342" s="318">
        <f ca="1">AVERAGEIFS(Y:Y,D:D,"&gt;="&amp;TODAY()-28,D:D,"&lt;="&amp;TODAY())</f>
        <v>0.76482579000135331</v>
      </c>
      <c r="AH342" s="318">
        <f ca="1">AVERAGEIFS(O:O,D:D,"&gt;="&amp;TODAY()-28,D:D,"&lt;="&amp;TODAY())</f>
        <v>1407.541540796813</v>
      </c>
      <c r="AI342" s="91">
        <f t="shared" si="117"/>
        <v>0</v>
      </c>
    </row>
    <row r="343" spans="1:35" ht="13.8" x14ac:dyDescent="0.25">
      <c r="A343" s="324" t="s">
        <v>33</v>
      </c>
      <c r="B343" s="123" t="s">
        <v>14</v>
      </c>
      <c r="C343" s="124" t="s">
        <v>36</v>
      </c>
      <c r="D343" s="103">
        <v>45005</v>
      </c>
      <c r="E343" s="41">
        <v>0.98599999999999999</v>
      </c>
      <c r="F343" s="41">
        <v>2244</v>
      </c>
      <c r="G343" s="41">
        <f t="shared" si="104"/>
        <v>2023</v>
      </c>
      <c r="H343" s="41">
        <f>DAY(Table1[[#This Row],[Date]])</f>
        <v>20</v>
      </c>
      <c r="I343" s="41">
        <f>MONTH(Table1[[#This Row],[Date]])</f>
        <v>3</v>
      </c>
      <c r="J343" s="41" t="str">
        <f t="shared" si="105"/>
        <v>March</v>
      </c>
      <c r="K343" s="41">
        <f>DAY(Table1[[#This Row],[Date]])</f>
        <v>20</v>
      </c>
      <c r="L343" s="41" t="str">
        <f t="shared" si="106"/>
        <v>Monday</v>
      </c>
      <c r="M343" s="107">
        <f>WEEKNUM(D343, 1)-WEEKNUM(DATE(Table1[[#This Row],[Year]],Table1[[#This Row],[Month]],1),1)+1</f>
        <v>4</v>
      </c>
      <c r="N343" s="41">
        <f t="shared" si="107"/>
        <v>12</v>
      </c>
      <c r="O343" s="41">
        <f>Table1[[#This Row],[ADR]]*Table1[[#This Row],[Occupancy %]]</f>
        <v>2212.5839999999998</v>
      </c>
      <c r="P343" s="86">
        <f t="shared" si="111"/>
        <v>2244</v>
      </c>
      <c r="Q343" s="86">
        <f t="shared" si="112"/>
        <v>1</v>
      </c>
      <c r="R343" s="113">
        <f>Table1[[#This Row],[Index MPI]]-Q342</f>
        <v>0</v>
      </c>
      <c r="S343" s="87">
        <f>Table1[[#This Row],[Index MPI]]-Q336</f>
        <v>0</v>
      </c>
      <c r="T343" s="41">
        <f>Table1[[#This Row],[ADR]]/(P349+P350)</f>
        <v>0.5</v>
      </c>
      <c r="U343" s="112">
        <f t="shared" si="113"/>
        <v>0</v>
      </c>
      <c r="V343" s="41"/>
      <c r="W343" s="41">
        <f t="shared" si="114"/>
        <v>2</v>
      </c>
      <c r="X343" s="110">
        <f t="shared" ref="X343:X406" si="119">W343-W340</f>
        <v>0</v>
      </c>
      <c r="Y343" s="92">
        <f t="shared" si="110"/>
        <v>0.98599999999999999</v>
      </c>
      <c r="Z343" s="92">
        <f>(Table1[[#This Row],[avgdailyrent]]-F342)/F342</f>
        <v>0</v>
      </c>
      <c r="AA343" s="87">
        <f t="shared" si="108"/>
        <v>0</v>
      </c>
      <c r="AB343" s="92">
        <f t="shared" si="109"/>
        <v>0</v>
      </c>
      <c r="AC343" s="87">
        <f t="shared" si="115"/>
        <v>0</v>
      </c>
      <c r="AD343" s="92">
        <f t="shared" si="118"/>
        <v>0</v>
      </c>
      <c r="AE343" s="252">
        <f t="shared" si="116"/>
        <v>0</v>
      </c>
      <c r="AF343" s="87" t="e">
        <f ca="1">AVERAGEIFS(Y:Y,D:D,"&gt;="&amp;TODAY()-28,D:D,"&lt;="&amp;TODAY(),B:B,)</f>
        <v>#DIV/0!</v>
      </c>
      <c r="AG343" s="318">
        <f ca="1">AVERAGEIFS(Y:Y,D:D,"&gt;="&amp;TODAY()-28,D:D,"&lt;="&amp;TODAY())</f>
        <v>0.76482579000135331</v>
      </c>
      <c r="AH343" s="318">
        <f ca="1">AVERAGEIFS(O:O,D:D,"&gt;="&amp;TODAY()-28,D:D,"&lt;="&amp;TODAY())</f>
        <v>1407.541540796813</v>
      </c>
      <c r="AI343" s="91">
        <f t="shared" si="117"/>
        <v>0</v>
      </c>
    </row>
    <row r="344" spans="1:35" ht="13.8" x14ac:dyDescent="0.25">
      <c r="A344" s="324" t="s">
        <v>33</v>
      </c>
      <c r="B344" s="123" t="s">
        <v>14</v>
      </c>
      <c r="C344" s="124" t="s">
        <v>36</v>
      </c>
      <c r="D344" s="103">
        <v>45006</v>
      </c>
      <c r="E344" s="41">
        <v>0.98599999999999999</v>
      </c>
      <c r="F344" s="41">
        <v>2244</v>
      </c>
      <c r="G344" s="41">
        <f t="shared" si="104"/>
        <v>2023</v>
      </c>
      <c r="H344" s="41">
        <f>DAY(Table1[[#This Row],[Date]])</f>
        <v>21</v>
      </c>
      <c r="I344" s="41">
        <f>MONTH(Table1[[#This Row],[Date]])</f>
        <v>3</v>
      </c>
      <c r="J344" s="41" t="str">
        <f t="shared" si="105"/>
        <v>March</v>
      </c>
      <c r="K344" s="41">
        <f>DAY(Table1[[#This Row],[Date]])</f>
        <v>21</v>
      </c>
      <c r="L344" s="41" t="str">
        <f t="shared" si="106"/>
        <v>Tuesday</v>
      </c>
      <c r="M344" s="107">
        <f>WEEKNUM(D344, 1)-WEEKNUM(DATE(Table1[[#This Row],[Year]],Table1[[#This Row],[Month]],1),1)+1</f>
        <v>4</v>
      </c>
      <c r="N344" s="41">
        <f t="shared" si="107"/>
        <v>12</v>
      </c>
      <c r="O344" s="41">
        <f>Table1[[#This Row],[ADR]]*Table1[[#This Row],[Occupancy %]]</f>
        <v>2212.5839999999998</v>
      </c>
      <c r="P344" s="86">
        <f t="shared" si="111"/>
        <v>2244</v>
      </c>
      <c r="Q344" s="86">
        <f t="shared" si="112"/>
        <v>1</v>
      </c>
      <c r="R344" s="113">
        <f>Table1[[#This Row],[Index MPI]]-Q343</f>
        <v>0</v>
      </c>
      <c r="S344" s="87">
        <f>Table1[[#This Row],[Index MPI]]-Q337</f>
        <v>0</v>
      </c>
      <c r="T344" s="41">
        <f>Table1[[#This Row],[ADR]]/(P350+P351)</f>
        <v>0.5</v>
      </c>
      <c r="U344" s="112">
        <f t="shared" si="113"/>
        <v>0</v>
      </c>
      <c r="V344" s="41"/>
      <c r="W344" s="41">
        <f t="shared" si="114"/>
        <v>2</v>
      </c>
      <c r="X344" s="110">
        <f t="shared" si="119"/>
        <v>0</v>
      </c>
      <c r="Y344" s="92">
        <f t="shared" si="110"/>
        <v>0.98599999999999999</v>
      </c>
      <c r="Z344" s="92">
        <f>(Table1[[#This Row],[avgdailyrent]]-F343)/F343</f>
        <v>0</v>
      </c>
      <c r="AA344" s="87">
        <f t="shared" si="108"/>
        <v>0</v>
      </c>
      <c r="AB344" s="92">
        <f t="shared" si="109"/>
        <v>0</v>
      </c>
      <c r="AC344" s="87">
        <f t="shared" si="115"/>
        <v>0</v>
      </c>
      <c r="AD344" s="92">
        <f t="shared" si="118"/>
        <v>0</v>
      </c>
      <c r="AE344" s="252">
        <f t="shared" si="116"/>
        <v>0</v>
      </c>
      <c r="AF344" s="87" t="e">
        <f ca="1">AVERAGEIFS(Y:Y,D:D,"&gt;="&amp;TODAY()-28,D:D,"&lt;="&amp;TODAY(),B:B,)</f>
        <v>#DIV/0!</v>
      </c>
      <c r="AG344" s="318">
        <f ca="1">AVERAGEIFS(Y:Y,D:D,"&gt;="&amp;TODAY()-28,D:D,"&lt;="&amp;TODAY())</f>
        <v>0.76482579000135331</v>
      </c>
      <c r="AH344" s="318">
        <f ca="1">AVERAGEIFS(O:O,D:D,"&gt;="&amp;TODAY()-28,D:D,"&lt;="&amp;TODAY())</f>
        <v>1407.541540796813</v>
      </c>
      <c r="AI344" s="91">
        <f t="shared" si="117"/>
        <v>0</v>
      </c>
    </row>
    <row r="345" spans="1:35" ht="13.8" x14ac:dyDescent="0.25">
      <c r="A345" s="324" t="s">
        <v>33</v>
      </c>
      <c r="B345" s="123" t="s">
        <v>14</v>
      </c>
      <c r="C345" s="124" t="s">
        <v>36</v>
      </c>
      <c r="D345" s="103">
        <v>45007</v>
      </c>
      <c r="E345" s="41">
        <v>0.98599999999999999</v>
      </c>
      <c r="F345" s="41">
        <v>2244</v>
      </c>
      <c r="G345" s="41">
        <f t="shared" si="104"/>
        <v>2023</v>
      </c>
      <c r="H345" s="41">
        <f>DAY(Table1[[#This Row],[Date]])</f>
        <v>22</v>
      </c>
      <c r="I345" s="41">
        <f>MONTH(Table1[[#This Row],[Date]])</f>
        <v>3</v>
      </c>
      <c r="J345" s="41" t="str">
        <f t="shared" si="105"/>
        <v>March</v>
      </c>
      <c r="K345" s="41">
        <f>DAY(Table1[[#This Row],[Date]])</f>
        <v>22</v>
      </c>
      <c r="L345" s="41" t="str">
        <f t="shared" si="106"/>
        <v>Wednesday</v>
      </c>
      <c r="M345" s="107">
        <f>WEEKNUM(D345, 1)-WEEKNUM(DATE(Table1[[#This Row],[Year]],Table1[[#This Row],[Month]],1),1)+1</f>
        <v>4</v>
      </c>
      <c r="N345" s="41">
        <f t="shared" si="107"/>
        <v>12</v>
      </c>
      <c r="O345" s="41">
        <f>Table1[[#This Row],[ADR]]*Table1[[#This Row],[Occupancy %]]</f>
        <v>2212.5839999999998</v>
      </c>
      <c r="P345" s="86">
        <f t="shared" si="111"/>
        <v>2244</v>
      </c>
      <c r="Q345" s="86">
        <f t="shared" si="112"/>
        <v>1</v>
      </c>
      <c r="R345" s="113">
        <f>Table1[[#This Row],[Index MPI]]-Q344</f>
        <v>0</v>
      </c>
      <c r="S345" s="87">
        <f>Table1[[#This Row],[Index MPI]]-Q338</f>
        <v>0</v>
      </c>
      <c r="T345" s="41">
        <f>Table1[[#This Row],[ADR]]/(P351+P352)</f>
        <v>0.5</v>
      </c>
      <c r="U345" s="112">
        <f t="shared" si="113"/>
        <v>0</v>
      </c>
      <c r="V345" s="41"/>
      <c r="W345" s="41">
        <f t="shared" si="114"/>
        <v>2</v>
      </c>
      <c r="X345" s="110">
        <f t="shared" si="119"/>
        <v>0</v>
      </c>
      <c r="Y345" s="92">
        <f t="shared" si="110"/>
        <v>0.98599999999999999</v>
      </c>
      <c r="Z345" s="92">
        <f>(Table1[[#This Row],[avgdailyrent]]-F344)/F344</f>
        <v>0</v>
      </c>
      <c r="AA345" s="87">
        <f t="shared" si="108"/>
        <v>0</v>
      </c>
      <c r="AB345" s="92">
        <f t="shared" si="109"/>
        <v>0</v>
      </c>
      <c r="AC345" s="87">
        <f t="shared" si="115"/>
        <v>0</v>
      </c>
      <c r="AD345" s="92">
        <f t="shared" si="118"/>
        <v>0</v>
      </c>
      <c r="AE345" s="252">
        <f t="shared" si="116"/>
        <v>0</v>
      </c>
      <c r="AF345" s="87" t="e">
        <f ca="1">AVERAGEIFS(Y:Y,D:D,"&gt;="&amp;TODAY()-28,D:D,"&lt;="&amp;TODAY(),B:B,)</f>
        <v>#DIV/0!</v>
      </c>
      <c r="AG345" s="318">
        <f ca="1">AVERAGEIFS(Y:Y,D:D,"&gt;="&amp;TODAY()-28,D:D,"&lt;="&amp;TODAY())</f>
        <v>0.76482579000135331</v>
      </c>
      <c r="AH345" s="318">
        <f ca="1">AVERAGEIFS(O:O,D:D,"&gt;="&amp;TODAY()-28,D:D,"&lt;="&amp;TODAY())</f>
        <v>1407.541540796813</v>
      </c>
      <c r="AI345" s="91">
        <f t="shared" si="117"/>
        <v>0</v>
      </c>
    </row>
    <row r="346" spans="1:35" ht="13.8" x14ac:dyDescent="0.25">
      <c r="A346" s="324" t="s">
        <v>33</v>
      </c>
      <c r="B346" s="123" t="s">
        <v>14</v>
      </c>
      <c r="C346" s="124" t="s">
        <v>36</v>
      </c>
      <c r="D346" s="103">
        <v>45008</v>
      </c>
      <c r="E346" s="41">
        <v>0.98599999999999999</v>
      </c>
      <c r="F346" s="41">
        <v>2244</v>
      </c>
      <c r="G346" s="41">
        <f t="shared" si="104"/>
        <v>2023</v>
      </c>
      <c r="H346" s="41">
        <f>DAY(Table1[[#This Row],[Date]])</f>
        <v>23</v>
      </c>
      <c r="I346" s="41">
        <f>MONTH(Table1[[#This Row],[Date]])</f>
        <v>3</v>
      </c>
      <c r="J346" s="41" t="str">
        <f t="shared" si="105"/>
        <v>March</v>
      </c>
      <c r="K346" s="41">
        <f>DAY(Table1[[#This Row],[Date]])</f>
        <v>23</v>
      </c>
      <c r="L346" s="41" t="str">
        <f t="shared" si="106"/>
        <v>Thursday</v>
      </c>
      <c r="M346" s="107">
        <f>WEEKNUM(D346, 1)-WEEKNUM(DATE(Table1[[#This Row],[Year]],Table1[[#This Row],[Month]],1),1)+1</f>
        <v>4</v>
      </c>
      <c r="N346" s="41">
        <f t="shared" si="107"/>
        <v>12</v>
      </c>
      <c r="O346" s="41">
        <f>Table1[[#This Row],[ADR]]*Table1[[#This Row],[Occupancy %]]</f>
        <v>2212.5839999999998</v>
      </c>
      <c r="P346" s="86">
        <f t="shared" si="111"/>
        <v>2244</v>
      </c>
      <c r="Q346" s="86">
        <f t="shared" si="112"/>
        <v>1</v>
      </c>
      <c r="R346" s="113">
        <f>Table1[[#This Row],[Index MPI]]-Q345</f>
        <v>0</v>
      </c>
      <c r="S346" s="87">
        <f>Table1[[#This Row],[Index MPI]]-Q339</f>
        <v>0</v>
      </c>
      <c r="T346" s="41">
        <f>Table1[[#This Row],[ADR]]/(P352+P353)</f>
        <v>0.5</v>
      </c>
      <c r="U346" s="112">
        <f t="shared" si="113"/>
        <v>0</v>
      </c>
      <c r="V346" s="41"/>
      <c r="W346" s="41">
        <f t="shared" si="114"/>
        <v>2</v>
      </c>
      <c r="X346" s="110">
        <f t="shared" si="119"/>
        <v>0</v>
      </c>
      <c r="Y346" s="92">
        <f t="shared" si="110"/>
        <v>0.98599999999999999</v>
      </c>
      <c r="Z346" s="92">
        <f>(Table1[[#This Row],[avgdailyrent]]-F345)/F345</f>
        <v>0</v>
      </c>
      <c r="AA346" s="87">
        <f t="shared" si="108"/>
        <v>0</v>
      </c>
      <c r="AB346" s="92">
        <f t="shared" si="109"/>
        <v>0</v>
      </c>
      <c r="AC346" s="87">
        <f t="shared" si="115"/>
        <v>0</v>
      </c>
      <c r="AD346" s="92">
        <f t="shared" si="118"/>
        <v>0</v>
      </c>
      <c r="AE346" s="252">
        <f t="shared" si="116"/>
        <v>0</v>
      </c>
      <c r="AF346" s="87" t="e">
        <f ca="1">AVERAGEIFS(Y:Y,D:D,"&gt;="&amp;TODAY()-28,D:D,"&lt;="&amp;TODAY(),B:B,)</f>
        <v>#DIV/0!</v>
      </c>
      <c r="AG346" s="318">
        <f ca="1">AVERAGEIFS(Y:Y,D:D,"&gt;="&amp;TODAY()-28,D:D,"&lt;="&amp;TODAY())</f>
        <v>0.76482579000135331</v>
      </c>
      <c r="AH346" s="318">
        <f ca="1">AVERAGEIFS(O:O,D:D,"&gt;="&amp;TODAY()-28,D:D,"&lt;="&amp;TODAY())</f>
        <v>1407.541540796813</v>
      </c>
      <c r="AI346" s="91">
        <f t="shared" si="117"/>
        <v>0</v>
      </c>
    </row>
    <row r="347" spans="1:35" ht="13.8" x14ac:dyDescent="0.25">
      <c r="A347" s="324" t="s">
        <v>33</v>
      </c>
      <c r="B347" s="123" t="s">
        <v>14</v>
      </c>
      <c r="C347" s="124" t="s">
        <v>36</v>
      </c>
      <c r="D347" s="103">
        <v>45009</v>
      </c>
      <c r="E347" s="41">
        <v>0.98599999999999999</v>
      </c>
      <c r="F347" s="41">
        <v>2244</v>
      </c>
      <c r="G347" s="41">
        <f t="shared" si="104"/>
        <v>2023</v>
      </c>
      <c r="H347" s="41">
        <f>DAY(Table1[[#This Row],[Date]])</f>
        <v>24</v>
      </c>
      <c r="I347" s="41">
        <f>MONTH(Table1[[#This Row],[Date]])</f>
        <v>3</v>
      </c>
      <c r="J347" s="41" t="str">
        <f t="shared" si="105"/>
        <v>March</v>
      </c>
      <c r="K347" s="41">
        <f>DAY(Table1[[#This Row],[Date]])</f>
        <v>24</v>
      </c>
      <c r="L347" s="41" t="str">
        <f t="shared" si="106"/>
        <v>Friday</v>
      </c>
      <c r="M347" s="107">
        <f>WEEKNUM(D347, 1)-WEEKNUM(DATE(Table1[[#This Row],[Year]],Table1[[#This Row],[Month]],1),1)+1</f>
        <v>4</v>
      </c>
      <c r="N347" s="41">
        <f t="shared" si="107"/>
        <v>12</v>
      </c>
      <c r="O347" s="41">
        <f>Table1[[#This Row],[ADR]]*Table1[[#This Row],[Occupancy %]]</f>
        <v>2212.5839999999998</v>
      </c>
      <c r="P347" s="86">
        <f t="shared" si="111"/>
        <v>2244</v>
      </c>
      <c r="Q347" s="86">
        <f t="shared" si="112"/>
        <v>1</v>
      </c>
      <c r="R347" s="113">
        <f>Table1[[#This Row],[Index MPI]]-Q346</f>
        <v>0</v>
      </c>
      <c r="S347" s="87">
        <f>Table1[[#This Row],[Index MPI]]-Q340</f>
        <v>0</v>
      </c>
      <c r="T347" s="41">
        <f>Table1[[#This Row],[ADR]]/(P353+P354)</f>
        <v>0.5</v>
      </c>
      <c r="U347" s="112">
        <f t="shared" si="113"/>
        <v>0</v>
      </c>
      <c r="V347" s="41"/>
      <c r="W347" s="41">
        <f t="shared" si="114"/>
        <v>2</v>
      </c>
      <c r="X347" s="110">
        <f t="shared" si="119"/>
        <v>0</v>
      </c>
      <c r="Y347" s="92">
        <f t="shared" si="110"/>
        <v>0.98599999999999999</v>
      </c>
      <c r="Z347" s="92">
        <f>(Table1[[#This Row],[avgdailyrent]]-F346)/F346</f>
        <v>0</v>
      </c>
      <c r="AA347" s="87">
        <f t="shared" si="108"/>
        <v>0</v>
      </c>
      <c r="AB347" s="92">
        <f t="shared" si="109"/>
        <v>0</v>
      </c>
      <c r="AC347" s="87">
        <f t="shared" si="115"/>
        <v>0</v>
      </c>
      <c r="AD347" s="92">
        <f t="shared" si="118"/>
        <v>0</v>
      </c>
      <c r="AE347" s="252">
        <f t="shared" si="116"/>
        <v>0</v>
      </c>
      <c r="AF347" s="87" t="e">
        <f ca="1">AVERAGEIFS(Y:Y,D:D,"&gt;="&amp;TODAY()-28,D:D,"&lt;="&amp;TODAY(),B:B,)</f>
        <v>#DIV/0!</v>
      </c>
      <c r="AG347" s="318">
        <f ca="1">AVERAGEIFS(Y:Y,D:D,"&gt;="&amp;TODAY()-28,D:D,"&lt;="&amp;TODAY())</f>
        <v>0.76482579000135331</v>
      </c>
      <c r="AH347" s="318">
        <f ca="1">AVERAGEIFS(O:O,D:D,"&gt;="&amp;TODAY()-28,D:D,"&lt;="&amp;TODAY())</f>
        <v>1407.541540796813</v>
      </c>
      <c r="AI347" s="91">
        <f t="shared" si="117"/>
        <v>0</v>
      </c>
    </row>
    <row r="348" spans="1:35" ht="13.8" x14ac:dyDescent="0.25">
      <c r="A348" s="324" t="s">
        <v>33</v>
      </c>
      <c r="B348" s="123" t="s">
        <v>14</v>
      </c>
      <c r="C348" s="124" t="s">
        <v>36</v>
      </c>
      <c r="D348" s="103">
        <v>45010</v>
      </c>
      <c r="E348" s="41">
        <v>0.98599999999999999</v>
      </c>
      <c r="F348" s="41">
        <v>2244</v>
      </c>
      <c r="G348" s="41">
        <f t="shared" si="104"/>
        <v>2023</v>
      </c>
      <c r="H348" s="41">
        <f>DAY(Table1[[#This Row],[Date]])</f>
        <v>25</v>
      </c>
      <c r="I348" s="41">
        <f>MONTH(Table1[[#This Row],[Date]])</f>
        <v>3</v>
      </c>
      <c r="J348" s="41" t="str">
        <f t="shared" si="105"/>
        <v>March</v>
      </c>
      <c r="K348" s="41">
        <f>DAY(Table1[[#This Row],[Date]])</f>
        <v>25</v>
      </c>
      <c r="L348" s="41" t="str">
        <f t="shared" si="106"/>
        <v>Saturday</v>
      </c>
      <c r="M348" s="107">
        <f>WEEKNUM(D348, 1)-WEEKNUM(DATE(Table1[[#This Row],[Year]],Table1[[#This Row],[Month]],1),1)+1</f>
        <v>4</v>
      </c>
      <c r="N348" s="41">
        <f t="shared" si="107"/>
        <v>12</v>
      </c>
      <c r="O348" s="41">
        <f>Table1[[#This Row],[ADR]]*Table1[[#This Row],[Occupancy %]]</f>
        <v>2212.5839999999998</v>
      </c>
      <c r="P348" s="86">
        <f t="shared" si="111"/>
        <v>2244</v>
      </c>
      <c r="Q348" s="86">
        <f t="shared" si="112"/>
        <v>1</v>
      </c>
      <c r="R348" s="113">
        <f>Table1[[#This Row],[Index MPI]]-Q347</f>
        <v>0</v>
      </c>
      <c r="S348" s="87">
        <f>Table1[[#This Row],[Index MPI]]-Q341</f>
        <v>0</v>
      </c>
      <c r="T348" s="41">
        <f>Table1[[#This Row],[ADR]]/(P354+P355)</f>
        <v>0.5</v>
      </c>
      <c r="U348" s="112">
        <f t="shared" si="113"/>
        <v>0</v>
      </c>
      <c r="V348" s="41"/>
      <c r="W348" s="41">
        <f t="shared" si="114"/>
        <v>2</v>
      </c>
      <c r="X348" s="110">
        <f t="shared" si="119"/>
        <v>0</v>
      </c>
      <c r="Y348" s="92">
        <f t="shared" si="110"/>
        <v>0.98599999999999999</v>
      </c>
      <c r="Z348" s="92">
        <f>(Table1[[#This Row],[avgdailyrent]]-F347)/F347</f>
        <v>0</v>
      </c>
      <c r="AA348" s="87">
        <f t="shared" si="108"/>
        <v>0</v>
      </c>
      <c r="AB348" s="92">
        <f t="shared" si="109"/>
        <v>0</v>
      </c>
      <c r="AC348" s="87">
        <f t="shared" si="115"/>
        <v>0</v>
      </c>
      <c r="AD348" s="92">
        <f t="shared" si="118"/>
        <v>0</v>
      </c>
      <c r="AE348" s="252">
        <f t="shared" si="116"/>
        <v>0</v>
      </c>
      <c r="AF348" s="87" t="e">
        <f ca="1">AVERAGEIFS(Y:Y,D:D,"&gt;="&amp;TODAY()-28,D:D,"&lt;="&amp;TODAY(),B:B,)</f>
        <v>#DIV/0!</v>
      </c>
      <c r="AG348" s="318">
        <f ca="1">AVERAGEIFS(Y:Y,D:D,"&gt;="&amp;TODAY()-28,D:D,"&lt;="&amp;TODAY())</f>
        <v>0.76482579000135331</v>
      </c>
      <c r="AH348" s="318">
        <f ca="1">AVERAGEIFS(O:O,D:D,"&gt;="&amp;TODAY()-28,D:D,"&lt;="&amp;TODAY())</f>
        <v>1407.541540796813</v>
      </c>
      <c r="AI348" s="91">
        <f t="shared" si="117"/>
        <v>0</v>
      </c>
    </row>
    <row r="349" spans="1:35" ht="13.8" x14ac:dyDescent="0.25">
      <c r="A349" s="324" t="s">
        <v>33</v>
      </c>
      <c r="B349" s="123" t="s">
        <v>14</v>
      </c>
      <c r="C349" s="124" t="s">
        <v>36</v>
      </c>
      <c r="D349" s="103">
        <v>45011</v>
      </c>
      <c r="E349" s="41">
        <v>0.98599999999999999</v>
      </c>
      <c r="F349" s="41">
        <v>2244</v>
      </c>
      <c r="G349" s="41">
        <f t="shared" si="104"/>
        <v>2023</v>
      </c>
      <c r="H349" s="41">
        <f>DAY(Table1[[#This Row],[Date]])</f>
        <v>26</v>
      </c>
      <c r="I349" s="41">
        <f>MONTH(Table1[[#This Row],[Date]])</f>
        <v>3</v>
      </c>
      <c r="J349" s="41" t="str">
        <f t="shared" si="105"/>
        <v>March</v>
      </c>
      <c r="K349" s="41">
        <f>DAY(Table1[[#This Row],[Date]])</f>
        <v>26</v>
      </c>
      <c r="L349" s="41" t="str">
        <f t="shared" si="106"/>
        <v>Sunday</v>
      </c>
      <c r="M349" s="107">
        <f>WEEKNUM(D349, 1)-WEEKNUM(DATE(Table1[[#This Row],[Year]],Table1[[#This Row],[Month]],1),1)+1</f>
        <v>5</v>
      </c>
      <c r="N349" s="41">
        <f t="shared" si="107"/>
        <v>13</v>
      </c>
      <c r="O349" s="41">
        <f>Table1[[#This Row],[ADR]]*Table1[[#This Row],[Occupancy %]]</f>
        <v>2212.5839999999998</v>
      </c>
      <c r="P349" s="86">
        <f t="shared" si="111"/>
        <v>2244</v>
      </c>
      <c r="Q349" s="86">
        <f t="shared" si="112"/>
        <v>1</v>
      </c>
      <c r="R349" s="113">
        <f>Table1[[#This Row],[Index MPI]]-Q348</f>
        <v>0</v>
      </c>
      <c r="S349" s="87">
        <f>Table1[[#This Row],[Index MPI]]-Q342</f>
        <v>0</v>
      </c>
      <c r="T349" s="41">
        <f>Table1[[#This Row],[ADR]]/(P355+P356)</f>
        <v>0.5</v>
      </c>
      <c r="U349" s="112">
        <f t="shared" si="113"/>
        <v>0</v>
      </c>
      <c r="V349" s="41"/>
      <c r="W349" s="41">
        <f t="shared" si="114"/>
        <v>1.9914977942710472</v>
      </c>
      <c r="X349" s="110">
        <f t="shared" si="119"/>
        <v>-8.5022057289527719E-3</v>
      </c>
      <c r="Y349" s="92">
        <f t="shared" si="110"/>
        <v>0.98599999999999999</v>
      </c>
      <c r="Z349" s="92">
        <f>(Table1[[#This Row],[avgdailyrent]]-F348)/F348</f>
        <v>0</v>
      </c>
      <c r="AA349" s="87">
        <f t="shared" si="108"/>
        <v>0</v>
      </c>
      <c r="AB349" s="92">
        <f t="shared" si="109"/>
        <v>0</v>
      </c>
      <c r="AC349" s="87">
        <f t="shared" si="115"/>
        <v>0</v>
      </c>
      <c r="AD349" s="92">
        <f t="shared" si="118"/>
        <v>0</v>
      </c>
      <c r="AE349" s="252">
        <f t="shared" si="116"/>
        <v>0</v>
      </c>
      <c r="AF349" s="87" t="e">
        <f ca="1">AVERAGEIFS(Y:Y,D:D,"&gt;="&amp;TODAY()-28,D:D,"&lt;="&amp;TODAY(),B:B,)</f>
        <v>#DIV/0!</v>
      </c>
      <c r="AG349" s="318">
        <f ca="1">AVERAGEIFS(Y:Y,D:D,"&gt;="&amp;TODAY()-28,D:D,"&lt;="&amp;TODAY())</f>
        <v>0.76482579000135331</v>
      </c>
      <c r="AH349" s="318">
        <f ca="1">AVERAGEIFS(O:O,D:D,"&gt;="&amp;TODAY()-28,D:D,"&lt;="&amp;TODAY())</f>
        <v>1407.541540796813</v>
      </c>
      <c r="AI349" s="91">
        <f t="shared" si="117"/>
        <v>0</v>
      </c>
    </row>
    <row r="350" spans="1:35" ht="13.8" x14ac:dyDescent="0.25">
      <c r="A350" s="324" t="s">
        <v>33</v>
      </c>
      <c r="B350" s="123" t="s">
        <v>14</v>
      </c>
      <c r="C350" s="124" t="s">
        <v>36</v>
      </c>
      <c r="D350" s="103">
        <v>45012</v>
      </c>
      <c r="E350" s="41">
        <v>0.98599999999999999</v>
      </c>
      <c r="F350" s="41">
        <v>2244</v>
      </c>
      <c r="G350" s="41">
        <f t="shared" si="104"/>
        <v>2023</v>
      </c>
      <c r="H350" s="41">
        <f>DAY(Table1[[#This Row],[Date]])</f>
        <v>27</v>
      </c>
      <c r="I350" s="41">
        <f>MONTH(Table1[[#This Row],[Date]])</f>
        <v>3</v>
      </c>
      <c r="J350" s="41" t="str">
        <f t="shared" si="105"/>
        <v>March</v>
      </c>
      <c r="K350" s="41">
        <f>DAY(Table1[[#This Row],[Date]])</f>
        <v>27</v>
      </c>
      <c r="L350" s="41" t="str">
        <f t="shared" si="106"/>
        <v>Monday</v>
      </c>
      <c r="M350" s="107">
        <f>WEEKNUM(D350, 1)-WEEKNUM(DATE(Table1[[#This Row],[Year]],Table1[[#This Row],[Month]],1),1)+1</f>
        <v>5</v>
      </c>
      <c r="N350" s="41">
        <f t="shared" si="107"/>
        <v>13</v>
      </c>
      <c r="O350" s="41">
        <f>Table1[[#This Row],[ADR]]*Table1[[#This Row],[Occupancy %]]</f>
        <v>2212.5839999999998</v>
      </c>
      <c r="P350" s="86">
        <f t="shared" si="111"/>
        <v>2244</v>
      </c>
      <c r="Q350" s="86">
        <f t="shared" si="112"/>
        <v>1</v>
      </c>
      <c r="R350" s="113">
        <f>Table1[[#This Row],[Index MPI]]-Q349</f>
        <v>0</v>
      </c>
      <c r="S350" s="87">
        <f>Table1[[#This Row],[Index MPI]]-Q343</f>
        <v>0</v>
      </c>
      <c r="T350" s="41">
        <f>Table1[[#This Row],[ADR]]/(P356+P357)</f>
        <v>0.5</v>
      </c>
      <c r="U350" s="112">
        <f t="shared" si="113"/>
        <v>0</v>
      </c>
      <c r="V350" s="41"/>
      <c r="W350" s="41">
        <f t="shared" si="114"/>
        <v>1.9914977942710472</v>
      </c>
      <c r="X350" s="110">
        <f t="shared" si="119"/>
        <v>-8.5022057289527719E-3</v>
      </c>
      <c r="Y350" s="92">
        <f t="shared" si="110"/>
        <v>0.98599999999999999</v>
      </c>
      <c r="Z350" s="92">
        <f>(Table1[[#This Row],[avgdailyrent]]-F349)/F349</f>
        <v>0</v>
      </c>
      <c r="AA350" s="87">
        <f t="shared" si="108"/>
        <v>0</v>
      </c>
      <c r="AB350" s="92">
        <f t="shared" si="109"/>
        <v>0</v>
      </c>
      <c r="AC350" s="87">
        <f t="shared" si="115"/>
        <v>0</v>
      </c>
      <c r="AD350" s="92">
        <f t="shared" si="118"/>
        <v>0</v>
      </c>
      <c r="AE350" s="252">
        <f t="shared" si="116"/>
        <v>0</v>
      </c>
      <c r="AF350" s="87" t="e">
        <f ca="1">AVERAGEIFS(Y:Y,D:D,"&gt;="&amp;TODAY()-28,D:D,"&lt;="&amp;TODAY(),B:B,)</f>
        <v>#DIV/0!</v>
      </c>
      <c r="AG350" s="318">
        <f ca="1">AVERAGEIFS(Y:Y,D:D,"&gt;="&amp;TODAY()-28,D:D,"&lt;="&amp;TODAY())</f>
        <v>0.76482579000135331</v>
      </c>
      <c r="AH350" s="318">
        <f ca="1">AVERAGEIFS(O:O,D:D,"&gt;="&amp;TODAY()-28,D:D,"&lt;="&amp;TODAY())</f>
        <v>1407.541540796813</v>
      </c>
      <c r="AI350" s="91">
        <f t="shared" si="117"/>
        <v>0</v>
      </c>
    </row>
    <row r="351" spans="1:35" ht="13.8" x14ac:dyDescent="0.25">
      <c r="A351" s="324" t="s">
        <v>33</v>
      </c>
      <c r="B351" s="123" t="s">
        <v>14</v>
      </c>
      <c r="C351" s="124" t="s">
        <v>36</v>
      </c>
      <c r="D351" s="103">
        <v>45013</v>
      </c>
      <c r="E351" s="41">
        <v>0.98599999999999999</v>
      </c>
      <c r="F351" s="41">
        <v>2244</v>
      </c>
      <c r="G351" s="41">
        <f t="shared" si="104"/>
        <v>2023</v>
      </c>
      <c r="H351" s="41">
        <f>DAY(Table1[[#This Row],[Date]])</f>
        <v>28</v>
      </c>
      <c r="I351" s="41">
        <f>MONTH(Table1[[#This Row],[Date]])</f>
        <v>3</v>
      </c>
      <c r="J351" s="41" t="str">
        <f t="shared" si="105"/>
        <v>March</v>
      </c>
      <c r="K351" s="41">
        <f>DAY(Table1[[#This Row],[Date]])</f>
        <v>28</v>
      </c>
      <c r="L351" s="41" t="str">
        <f t="shared" si="106"/>
        <v>Tuesday</v>
      </c>
      <c r="M351" s="107">
        <f>WEEKNUM(D351, 1)-WEEKNUM(DATE(Table1[[#This Row],[Year]],Table1[[#This Row],[Month]],1),1)+1</f>
        <v>5</v>
      </c>
      <c r="N351" s="41">
        <f t="shared" si="107"/>
        <v>13</v>
      </c>
      <c r="O351" s="41">
        <f>Table1[[#This Row],[ADR]]*Table1[[#This Row],[Occupancy %]]</f>
        <v>2212.5839999999998</v>
      </c>
      <c r="P351" s="86">
        <f t="shared" si="111"/>
        <v>2244</v>
      </c>
      <c r="Q351" s="86">
        <f t="shared" si="112"/>
        <v>1</v>
      </c>
      <c r="R351" s="113">
        <f>Table1[[#This Row],[Index MPI]]-Q350</f>
        <v>0</v>
      </c>
      <c r="S351" s="87">
        <f>Table1[[#This Row],[Index MPI]]-Q344</f>
        <v>0</v>
      </c>
      <c r="T351" s="41">
        <f>Table1[[#This Row],[ADR]]/(P357+P358)</f>
        <v>0.5</v>
      </c>
      <c r="U351" s="112">
        <f t="shared" si="113"/>
        <v>0</v>
      </c>
      <c r="V351" s="41"/>
      <c r="W351" s="41">
        <f t="shared" si="114"/>
        <v>1.9846632489162441</v>
      </c>
      <c r="X351" s="110">
        <f t="shared" si="119"/>
        <v>-1.5336751083755873E-2</v>
      </c>
      <c r="Y351" s="92">
        <f t="shared" si="110"/>
        <v>0.98599999999999999</v>
      </c>
      <c r="Z351" s="92">
        <f>(Table1[[#This Row],[avgdailyrent]]-F350)/F350</f>
        <v>0</v>
      </c>
      <c r="AA351" s="87">
        <f t="shared" si="108"/>
        <v>0</v>
      </c>
      <c r="AB351" s="92">
        <f t="shared" si="109"/>
        <v>0</v>
      </c>
      <c r="AC351" s="87">
        <f t="shared" si="115"/>
        <v>0</v>
      </c>
      <c r="AD351" s="92">
        <f t="shared" si="118"/>
        <v>0</v>
      </c>
      <c r="AE351" s="252">
        <f t="shared" si="116"/>
        <v>0</v>
      </c>
      <c r="AF351" s="87" t="e">
        <f ca="1">AVERAGEIFS(Y:Y,D:D,"&gt;="&amp;TODAY()-28,D:D,"&lt;="&amp;TODAY(),B:B,)</f>
        <v>#DIV/0!</v>
      </c>
      <c r="AG351" s="318">
        <f ca="1">AVERAGEIFS(Y:Y,D:D,"&gt;="&amp;TODAY()-28,D:D,"&lt;="&amp;TODAY())</f>
        <v>0.76482579000135331</v>
      </c>
      <c r="AH351" s="318">
        <f ca="1">AVERAGEIFS(O:O,D:D,"&gt;="&amp;TODAY()-28,D:D,"&lt;="&amp;TODAY())</f>
        <v>1407.541540796813</v>
      </c>
      <c r="AI351" s="91">
        <f t="shared" si="117"/>
        <v>0</v>
      </c>
    </row>
    <row r="352" spans="1:35" ht="13.8" x14ac:dyDescent="0.25">
      <c r="A352" s="324" t="s">
        <v>33</v>
      </c>
      <c r="B352" s="123" t="s">
        <v>14</v>
      </c>
      <c r="C352" s="124" t="s">
        <v>36</v>
      </c>
      <c r="D352" s="103">
        <v>45014</v>
      </c>
      <c r="E352" s="41">
        <v>0.98599999999999999</v>
      </c>
      <c r="F352" s="41">
        <v>2244</v>
      </c>
      <c r="G352" s="41">
        <f t="shared" si="104"/>
        <v>2023</v>
      </c>
      <c r="H352" s="41">
        <f>DAY(Table1[[#This Row],[Date]])</f>
        <v>29</v>
      </c>
      <c r="I352" s="41">
        <f>MONTH(Table1[[#This Row],[Date]])</f>
        <v>3</v>
      </c>
      <c r="J352" s="41" t="str">
        <f t="shared" si="105"/>
        <v>March</v>
      </c>
      <c r="K352" s="41">
        <f>DAY(Table1[[#This Row],[Date]])</f>
        <v>29</v>
      </c>
      <c r="L352" s="41" t="str">
        <f t="shared" si="106"/>
        <v>Wednesday</v>
      </c>
      <c r="M352" s="107">
        <f>WEEKNUM(D352, 1)-WEEKNUM(DATE(Table1[[#This Row],[Year]],Table1[[#This Row],[Month]],1),1)+1</f>
        <v>5</v>
      </c>
      <c r="N352" s="41">
        <f t="shared" si="107"/>
        <v>13</v>
      </c>
      <c r="O352" s="41">
        <f>Table1[[#This Row],[ADR]]*Table1[[#This Row],[Occupancy %]]</f>
        <v>2212.5839999999998</v>
      </c>
      <c r="P352" s="86">
        <f t="shared" si="111"/>
        <v>2244</v>
      </c>
      <c r="Q352" s="86">
        <f t="shared" si="112"/>
        <v>1</v>
      </c>
      <c r="R352" s="113">
        <f>Table1[[#This Row],[Index MPI]]-Q351</f>
        <v>0</v>
      </c>
      <c r="S352" s="87">
        <f>Table1[[#This Row],[Index MPI]]-Q345</f>
        <v>0</v>
      </c>
      <c r="T352" s="41">
        <f>Table1[[#This Row],[ADR]]/(P358+P359)</f>
        <v>0.5</v>
      </c>
      <c r="U352" s="112">
        <f t="shared" si="113"/>
        <v>0</v>
      </c>
      <c r="V352" s="41"/>
      <c r="W352" s="41">
        <f t="shared" si="114"/>
        <v>1.9846632489162441</v>
      </c>
      <c r="X352" s="110">
        <f t="shared" si="119"/>
        <v>-6.834545354803101E-3</v>
      </c>
      <c r="Y352" s="92">
        <f t="shared" si="110"/>
        <v>0.98599999999999999</v>
      </c>
      <c r="Z352" s="92">
        <f>(Table1[[#This Row],[avgdailyrent]]-F351)/F351</f>
        <v>0</v>
      </c>
      <c r="AA352" s="87">
        <f t="shared" si="108"/>
        <v>0</v>
      </c>
      <c r="AB352" s="92">
        <f t="shared" si="109"/>
        <v>0</v>
      </c>
      <c r="AC352" s="87">
        <f t="shared" si="115"/>
        <v>0</v>
      </c>
      <c r="AD352" s="92">
        <f t="shared" si="118"/>
        <v>0</v>
      </c>
      <c r="AE352" s="252">
        <f t="shared" si="116"/>
        <v>0</v>
      </c>
      <c r="AF352" s="87" t="e">
        <f ca="1">AVERAGEIFS(Y:Y,D:D,"&gt;="&amp;TODAY()-28,D:D,"&lt;="&amp;TODAY(),B:B,)</f>
        <v>#DIV/0!</v>
      </c>
      <c r="AG352" s="318">
        <f ca="1">AVERAGEIFS(Y:Y,D:D,"&gt;="&amp;TODAY()-28,D:D,"&lt;="&amp;TODAY())</f>
        <v>0.76482579000135331</v>
      </c>
      <c r="AH352" s="318">
        <f ca="1">AVERAGEIFS(O:O,D:D,"&gt;="&amp;TODAY()-28,D:D,"&lt;="&amp;TODAY())</f>
        <v>1407.541540796813</v>
      </c>
      <c r="AI352" s="91">
        <f t="shared" si="117"/>
        <v>0</v>
      </c>
    </row>
    <row r="353" spans="1:35" ht="13.8" x14ac:dyDescent="0.25">
      <c r="A353" s="324" t="s">
        <v>33</v>
      </c>
      <c r="B353" s="123" t="s">
        <v>14</v>
      </c>
      <c r="C353" s="124" t="s">
        <v>36</v>
      </c>
      <c r="D353" s="103">
        <v>45015</v>
      </c>
      <c r="E353" s="41">
        <v>0.98599999999999999</v>
      </c>
      <c r="F353" s="41">
        <v>2244</v>
      </c>
      <c r="G353" s="41">
        <f t="shared" ref="G353:G416" si="120">YEAR(D353)</f>
        <v>2023</v>
      </c>
      <c r="H353" s="41">
        <f>DAY(Table1[[#This Row],[Date]])</f>
        <v>30</v>
      </c>
      <c r="I353" s="41">
        <f>MONTH(Table1[[#This Row],[Date]])</f>
        <v>3</v>
      </c>
      <c r="J353" s="41" t="str">
        <f t="shared" ref="J353:J416" si="121">TEXT(D353,"MMMM")</f>
        <v>March</v>
      </c>
      <c r="K353" s="41">
        <f>DAY(Table1[[#This Row],[Date]])</f>
        <v>30</v>
      </c>
      <c r="L353" s="41" t="str">
        <f t="shared" ref="L353:L416" si="122">CHOOSE(WEEKDAY(D353),"Sunday","Monday","Tuesday","Wednesday","Thursday","Friday","Saturday")</f>
        <v>Thursday</v>
      </c>
      <c r="M353" s="107">
        <f>WEEKNUM(D353, 1)-WEEKNUM(DATE(Table1[[#This Row],[Year]],Table1[[#This Row],[Month]],1),1)+1</f>
        <v>5</v>
      </c>
      <c r="N353" s="41">
        <f t="shared" ref="N353:N416" si="123">WEEKNUM(D353)</f>
        <v>13</v>
      </c>
      <c r="O353" s="41">
        <f>Table1[[#This Row],[ADR]]*Table1[[#This Row],[Occupancy %]]</f>
        <v>2212.5839999999998</v>
      </c>
      <c r="P353" s="86">
        <f t="shared" si="111"/>
        <v>2244</v>
      </c>
      <c r="Q353" s="86">
        <f t="shared" si="112"/>
        <v>1</v>
      </c>
      <c r="R353" s="113">
        <f>Table1[[#This Row],[Index MPI]]-Q352</f>
        <v>0</v>
      </c>
      <c r="S353" s="87">
        <f>Table1[[#This Row],[Index MPI]]-Q346</f>
        <v>0</v>
      </c>
      <c r="T353" s="41">
        <f>Table1[[#This Row],[ADR]]/(P359+P360)</f>
        <v>0.5</v>
      </c>
      <c r="U353" s="112">
        <f t="shared" si="113"/>
        <v>0</v>
      </c>
      <c r="V353" s="41"/>
      <c r="W353" s="41">
        <f t="shared" si="114"/>
        <v>1.9846632489162441</v>
      </c>
      <c r="X353" s="110">
        <f t="shared" si="119"/>
        <v>-6.834545354803101E-3</v>
      </c>
      <c r="Y353" s="92">
        <f t="shared" si="110"/>
        <v>0.98599999999999999</v>
      </c>
      <c r="Z353" s="92">
        <f>(Table1[[#This Row],[avgdailyrent]]-F352)/F352</f>
        <v>0</v>
      </c>
      <c r="AA353" s="87">
        <f t="shared" si="108"/>
        <v>0</v>
      </c>
      <c r="AB353" s="92">
        <f t="shared" si="109"/>
        <v>0</v>
      </c>
      <c r="AC353" s="87">
        <f t="shared" si="115"/>
        <v>0</v>
      </c>
      <c r="AD353" s="92">
        <f t="shared" si="118"/>
        <v>0</v>
      </c>
      <c r="AE353" s="252">
        <f t="shared" si="116"/>
        <v>0</v>
      </c>
      <c r="AF353" s="87" t="e">
        <f ca="1">AVERAGEIFS(Y:Y,D:D,"&gt;="&amp;TODAY()-28,D:D,"&lt;="&amp;TODAY(),B:B,)</f>
        <v>#DIV/0!</v>
      </c>
      <c r="AG353" s="318">
        <f ca="1">AVERAGEIFS(Y:Y,D:D,"&gt;="&amp;TODAY()-28,D:D,"&lt;="&amp;TODAY())</f>
        <v>0.76482579000135331</v>
      </c>
      <c r="AH353" s="318">
        <f ca="1">AVERAGEIFS(O:O,D:D,"&gt;="&amp;TODAY()-28,D:D,"&lt;="&amp;TODAY())</f>
        <v>1407.541540796813</v>
      </c>
      <c r="AI353" s="91">
        <f t="shared" si="117"/>
        <v>0</v>
      </c>
    </row>
    <row r="354" spans="1:35" ht="13.8" x14ac:dyDescent="0.25">
      <c r="A354" s="324" t="s">
        <v>33</v>
      </c>
      <c r="B354" s="123" t="s">
        <v>14</v>
      </c>
      <c r="C354" s="124" t="s">
        <v>36</v>
      </c>
      <c r="D354" s="103">
        <v>45016</v>
      </c>
      <c r="E354" s="41">
        <v>0.98599999999999999</v>
      </c>
      <c r="F354" s="41">
        <v>2244</v>
      </c>
      <c r="G354" s="41">
        <f t="shared" si="120"/>
        <v>2023</v>
      </c>
      <c r="H354" s="41">
        <f>DAY(Table1[[#This Row],[Date]])</f>
        <v>31</v>
      </c>
      <c r="I354" s="41">
        <f>MONTH(Table1[[#This Row],[Date]])</f>
        <v>3</v>
      </c>
      <c r="J354" s="41" t="str">
        <f t="shared" si="121"/>
        <v>March</v>
      </c>
      <c r="K354" s="41">
        <f>DAY(Table1[[#This Row],[Date]])</f>
        <v>31</v>
      </c>
      <c r="L354" s="41" t="str">
        <f t="shared" si="122"/>
        <v>Friday</v>
      </c>
      <c r="M354" s="107">
        <f>WEEKNUM(D354, 1)-WEEKNUM(DATE(Table1[[#This Row],[Year]],Table1[[#This Row],[Month]],1),1)+1</f>
        <v>5</v>
      </c>
      <c r="N354" s="41">
        <f t="shared" si="123"/>
        <v>13</v>
      </c>
      <c r="O354" s="41">
        <f>Table1[[#This Row],[ADR]]*Table1[[#This Row],[Occupancy %]]</f>
        <v>2212.5839999999998</v>
      </c>
      <c r="P354" s="86">
        <f t="shared" si="111"/>
        <v>2244</v>
      </c>
      <c r="Q354" s="86">
        <f t="shared" si="112"/>
        <v>1</v>
      </c>
      <c r="R354" s="113">
        <f>Table1[[#This Row],[Index MPI]]-Q353</f>
        <v>0</v>
      </c>
      <c r="S354" s="87">
        <f>Table1[[#This Row],[Index MPI]]-Q347</f>
        <v>0</v>
      </c>
      <c r="T354" s="41">
        <f>Table1[[#This Row],[ADR]]/(P360+P361)</f>
        <v>0.5</v>
      </c>
      <c r="U354" s="112">
        <f t="shared" si="113"/>
        <v>0</v>
      </c>
      <c r="V354" s="41"/>
      <c r="W354" s="41">
        <f t="shared" si="114"/>
        <v>1.9846632489162441</v>
      </c>
      <c r="X354" s="110">
        <f t="shared" si="119"/>
        <v>0</v>
      </c>
      <c r="Y354" s="92">
        <f t="shared" si="110"/>
        <v>0.98599999999999999</v>
      </c>
      <c r="Z354" s="92">
        <f>(Table1[[#This Row],[avgdailyrent]]-F353)/F353</f>
        <v>0</v>
      </c>
      <c r="AA354" s="87">
        <f t="shared" ref="AA354:AA417" si="124">(Y354-Y351)/Y351</f>
        <v>0</v>
      </c>
      <c r="AB354" s="92">
        <f t="shared" ref="AB354:AB417" si="125">O354-O351</f>
        <v>0</v>
      </c>
      <c r="AC354" s="87">
        <f t="shared" si="115"/>
        <v>0</v>
      </c>
      <c r="AD354" s="92">
        <f t="shared" si="118"/>
        <v>0</v>
      </c>
      <c r="AE354" s="252">
        <f t="shared" si="116"/>
        <v>0</v>
      </c>
      <c r="AF354" s="87" t="e">
        <f ca="1">AVERAGEIFS(Y:Y,D:D,"&gt;="&amp;TODAY()-28,D:D,"&lt;="&amp;TODAY(),B:B,)</f>
        <v>#DIV/0!</v>
      </c>
      <c r="AG354" s="318">
        <f ca="1">AVERAGEIFS(Y:Y,D:D,"&gt;="&amp;TODAY()-28,D:D,"&lt;="&amp;TODAY())</f>
        <v>0.76482579000135331</v>
      </c>
      <c r="AH354" s="318">
        <f ca="1">AVERAGEIFS(O:O,D:D,"&gt;="&amp;TODAY()-28,D:D,"&lt;="&amp;TODAY())</f>
        <v>1407.541540796813</v>
      </c>
      <c r="AI354" s="91">
        <f t="shared" si="117"/>
        <v>0</v>
      </c>
    </row>
    <row r="355" spans="1:35" ht="13.8" x14ac:dyDescent="0.25">
      <c r="A355" s="324" t="s">
        <v>33</v>
      </c>
      <c r="B355" s="123" t="s">
        <v>14</v>
      </c>
      <c r="C355" s="124" t="s">
        <v>36</v>
      </c>
      <c r="D355" s="103">
        <v>45017</v>
      </c>
      <c r="E355" s="41">
        <v>0.98599999999999999</v>
      </c>
      <c r="F355" s="41">
        <v>2244</v>
      </c>
      <c r="G355" s="41">
        <f t="shared" si="120"/>
        <v>2023</v>
      </c>
      <c r="H355" s="41">
        <f>DAY(Table1[[#This Row],[Date]])</f>
        <v>1</v>
      </c>
      <c r="I355" s="41">
        <f>MONTH(Table1[[#This Row],[Date]])</f>
        <v>4</v>
      </c>
      <c r="J355" s="41" t="str">
        <f t="shared" si="121"/>
        <v>April</v>
      </c>
      <c r="K355" s="41">
        <f>DAY(Table1[[#This Row],[Date]])</f>
        <v>1</v>
      </c>
      <c r="L355" s="41" t="str">
        <f t="shared" si="122"/>
        <v>Saturday</v>
      </c>
      <c r="M355" s="107">
        <f>WEEKNUM(D355, 1)-WEEKNUM(DATE(Table1[[#This Row],[Year]],Table1[[#This Row],[Month]],1),1)+1</f>
        <v>1</v>
      </c>
      <c r="N355" s="41">
        <f t="shared" si="123"/>
        <v>13</v>
      </c>
      <c r="O355" s="41">
        <f>Table1[[#This Row],[ADR]]*Table1[[#This Row],[Occupancy %]]</f>
        <v>2212.5839999999998</v>
      </c>
      <c r="P355" s="86">
        <f t="shared" si="111"/>
        <v>2244</v>
      </c>
      <c r="Q355" s="86">
        <f t="shared" si="112"/>
        <v>1</v>
      </c>
      <c r="R355" s="113">
        <f>Table1[[#This Row],[Index MPI]]-Q354</f>
        <v>0</v>
      </c>
      <c r="S355" s="87">
        <f>Table1[[#This Row],[Index MPI]]-Q348</f>
        <v>0</v>
      </c>
      <c r="T355" s="41">
        <f>Table1[[#This Row],[ADR]]/(P361+P362)</f>
        <v>0.5</v>
      </c>
      <c r="U355" s="112">
        <f t="shared" si="113"/>
        <v>0</v>
      </c>
      <c r="V355" s="41"/>
      <c r="W355" s="41">
        <f t="shared" si="114"/>
        <v>1.9846632489162441</v>
      </c>
      <c r="X355" s="110">
        <f t="shared" si="119"/>
        <v>0</v>
      </c>
      <c r="Y355" s="92">
        <f t="shared" si="110"/>
        <v>0.98599999999999999</v>
      </c>
      <c r="Z355" s="92">
        <f>(Table1[[#This Row],[avgdailyrent]]-F354)/F354</f>
        <v>0</v>
      </c>
      <c r="AA355" s="87">
        <f t="shared" si="124"/>
        <v>0</v>
      </c>
      <c r="AB355" s="92">
        <f t="shared" si="125"/>
        <v>0</v>
      </c>
      <c r="AC355" s="87">
        <f t="shared" si="115"/>
        <v>0</v>
      </c>
      <c r="AD355" s="92">
        <f t="shared" si="118"/>
        <v>0</v>
      </c>
      <c r="AE355" s="252">
        <f t="shared" si="116"/>
        <v>0</v>
      </c>
      <c r="AF355" s="87" t="e">
        <f ca="1">AVERAGEIFS(Y:Y,D:D,"&gt;="&amp;TODAY()-28,D:D,"&lt;="&amp;TODAY(),B:B,)</f>
        <v>#DIV/0!</v>
      </c>
      <c r="AG355" s="318">
        <f ca="1">AVERAGEIFS(Y:Y,D:D,"&gt;="&amp;TODAY()-28,D:D,"&lt;="&amp;TODAY())</f>
        <v>0.76482579000135331</v>
      </c>
      <c r="AH355" s="318">
        <f ca="1">AVERAGEIFS(O:O,D:D,"&gt;="&amp;TODAY()-28,D:D,"&lt;="&amp;TODAY())</f>
        <v>1407.541540796813</v>
      </c>
      <c r="AI355" s="91">
        <f t="shared" si="117"/>
        <v>0</v>
      </c>
    </row>
    <row r="356" spans="1:35" ht="13.8" x14ac:dyDescent="0.25">
      <c r="A356" s="324" t="s">
        <v>33</v>
      </c>
      <c r="B356" s="123" t="s">
        <v>14</v>
      </c>
      <c r="C356" s="124" t="s">
        <v>36</v>
      </c>
      <c r="D356" s="103">
        <v>45018</v>
      </c>
      <c r="E356" s="41">
        <v>0.98599999999999999</v>
      </c>
      <c r="F356" s="41">
        <v>2244</v>
      </c>
      <c r="G356" s="41">
        <f t="shared" si="120"/>
        <v>2023</v>
      </c>
      <c r="H356" s="41">
        <f>DAY(Table1[[#This Row],[Date]])</f>
        <v>2</v>
      </c>
      <c r="I356" s="41">
        <f>MONTH(Table1[[#This Row],[Date]])</f>
        <v>4</v>
      </c>
      <c r="J356" s="41" t="str">
        <f t="shared" si="121"/>
        <v>April</v>
      </c>
      <c r="K356" s="41">
        <f>DAY(Table1[[#This Row],[Date]])</f>
        <v>2</v>
      </c>
      <c r="L356" s="41" t="str">
        <f t="shared" si="122"/>
        <v>Sunday</v>
      </c>
      <c r="M356" s="107">
        <f>WEEKNUM(D356, 1)-WEEKNUM(DATE(Table1[[#This Row],[Year]],Table1[[#This Row],[Month]],1),1)+1</f>
        <v>2</v>
      </c>
      <c r="N356" s="41">
        <f t="shared" si="123"/>
        <v>14</v>
      </c>
      <c r="O356" s="41">
        <f>Table1[[#This Row],[ADR]]*Table1[[#This Row],[Occupancy %]]</f>
        <v>2212.5839999999998</v>
      </c>
      <c r="P356" s="86">
        <f t="shared" si="111"/>
        <v>2244</v>
      </c>
      <c r="Q356" s="86">
        <f t="shared" si="112"/>
        <v>1</v>
      </c>
      <c r="R356" s="113">
        <f>Table1[[#This Row],[Index MPI]]-Q355</f>
        <v>0</v>
      </c>
      <c r="S356" s="87">
        <f>Table1[[#This Row],[Index MPI]]-Q349</f>
        <v>0</v>
      </c>
      <c r="T356" s="41">
        <f>Table1[[#This Row],[ADR]]/(P362+P363)</f>
        <v>0.5</v>
      </c>
      <c r="U356" s="112">
        <f t="shared" si="113"/>
        <v>0</v>
      </c>
      <c r="V356" s="41"/>
      <c r="W356" s="41">
        <f t="shared" si="114"/>
        <v>1.9846632489162441</v>
      </c>
      <c r="X356" s="110">
        <f t="shared" si="119"/>
        <v>0</v>
      </c>
      <c r="Y356" s="92">
        <f t="shared" si="110"/>
        <v>0.98599999999999999</v>
      </c>
      <c r="Z356" s="92">
        <f>(Table1[[#This Row],[avgdailyrent]]-F355)/F355</f>
        <v>0</v>
      </c>
      <c r="AA356" s="87">
        <f t="shared" si="124"/>
        <v>0</v>
      </c>
      <c r="AB356" s="92">
        <f t="shared" si="125"/>
        <v>0</v>
      </c>
      <c r="AC356" s="87">
        <f t="shared" si="115"/>
        <v>0</v>
      </c>
      <c r="AD356" s="92">
        <f t="shared" si="118"/>
        <v>0</v>
      </c>
      <c r="AE356" s="252">
        <f t="shared" si="116"/>
        <v>0</v>
      </c>
      <c r="AF356" s="87" t="e">
        <f ca="1">AVERAGEIFS(Y:Y,D:D,"&gt;="&amp;TODAY()-28,D:D,"&lt;="&amp;TODAY(),B:B,)</f>
        <v>#DIV/0!</v>
      </c>
      <c r="AG356" s="318">
        <f ca="1">AVERAGEIFS(Y:Y,D:D,"&gt;="&amp;TODAY()-28,D:D,"&lt;="&amp;TODAY())</f>
        <v>0.76482579000135331</v>
      </c>
      <c r="AH356" s="318">
        <f ca="1">AVERAGEIFS(O:O,D:D,"&gt;="&amp;TODAY()-28,D:D,"&lt;="&amp;TODAY())</f>
        <v>1407.541540796813</v>
      </c>
      <c r="AI356" s="91">
        <f t="shared" si="117"/>
        <v>0</v>
      </c>
    </row>
    <row r="357" spans="1:35" ht="13.8" x14ac:dyDescent="0.25">
      <c r="A357" s="324" t="s">
        <v>33</v>
      </c>
      <c r="B357" s="123" t="s">
        <v>14</v>
      </c>
      <c r="C357" s="124" t="s">
        <v>36</v>
      </c>
      <c r="D357" s="103">
        <v>45019</v>
      </c>
      <c r="E357" s="41">
        <v>0.98599999999999999</v>
      </c>
      <c r="F357" s="41">
        <v>2244</v>
      </c>
      <c r="G357" s="41">
        <f t="shared" si="120"/>
        <v>2023</v>
      </c>
      <c r="H357" s="41">
        <f>DAY(Table1[[#This Row],[Date]])</f>
        <v>3</v>
      </c>
      <c r="I357" s="41">
        <f>MONTH(Table1[[#This Row],[Date]])</f>
        <v>4</v>
      </c>
      <c r="J357" s="41" t="str">
        <f t="shared" si="121"/>
        <v>April</v>
      </c>
      <c r="K357" s="41">
        <f>DAY(Table1[[#This Row],[Date]])</f>
        <v>3</v>
      </c>
      <c r="L357" s="41" t="str">
        <f t="shared" si="122"/>
        <v>Monday</v>
      </c>
      <c r="M357" s="107">
        <f>WEEKNUM(D357, 1)-WEEKNUM(DATE(Table1[[#This Row],[Year]],Table1[[#This Row],[Month]],1),1)+1</f>
        <v>2</v>
      </c>
      <c r="N357" s="41">
        <f t="shared" si="123"/>
        <v>14</v>
      </c>
      <c r="O357" s="41">
        <f>Table1[[#This Row],[ADR]]*Table1[[#This Row],[Occupancy %]]</f>
        <v>2212.5839999999998</v>
      </c>
      <c r="P357" s="86">
        <f t="shared" si="111"/>
        <v>2244</v>
      </c>
      <c r="Q357" s="86">
        <f t="shared" si="112"/>
        <v>1</v>
      </c>
      <c r="R357" s="113">
        <f>Table1[[#This Row],[Index MPI]]-Q356</f>
        <v>0</v>
      </c>
      <c r="S357" s="87">
        <f>Table1[[#This Row],[Index MPI]]-Q350</f>
        <v>0</v>
      </c>
      <c r="T357" s="41">
        <f>Table1[[#This Row],[ADR]]/(P363+P364)</f>
        <v>0.5</v>
      </c>
      <c r="U357" s="112">
        <f t="shared" si="113"/>
        <v>0</v>
      </c>
      <c r="V357" s="41"/>
      <c r="W357" s="41">
        <f t="shared" si="114"/>
        <v>1.9846632489162441</v>
      </c>
      <c r="X357" s="110">
        <f t="shared" si="119"/>
        <v>0</v>
      </c>
      <c r="Y357" s="92">
        <f t="shared" si="110"/>
        <v>0.98599999999999999</v>
      </c>
      <c r="Z357" s="92">
        <f>(Table1[[#This Row],[avgdailyrent]]-F356)/F356</f>
        <v>0</v>
      </c>
      <c r="AA357" s="87">
        <f t="shared" si="124"/>
        <v>0</v>
      </c>
      <c r="AB357" s="92">
        <f t="shared" si="125"/>
        <v>0</v>
      </c>
      <c r="AC357" s="87">
        <f t="shared" si="115"/>
        <v>0</v>
      </c>
      <c r="AD357" s="92">
        <f t="shared" si="118"/>
        <v>0</v>
      </c>
      <c r="AE357" s="252">
        <f t="shared" si="116"/>
        <v>0</v>
      </c>
      <c r="AF357" s="87" t="e">
        <f ca="1">AVERAGEIFS(Y:Y,D:D,"&gt;="&amp;TODAY()-28,D:D,"&lt;="&amp;TODAY(),B:B,)</f>
        <v>#DIV/0!</v>
      </c>
      <c r="AG357" s="318">
        <f ca="1">AVERAGEIFS(Y:Y,D:D,"&gt;="&amp;TODAY()-28,D:D,"&lt;="&amp;TODAY())</f>
        <v>0.76482579000135331</v>
      </c>
      <c r="AH357" s="318">
        <f ca="1">AVERAGEIFS(O:O,D:D,"&gt;="&amp;TODAY()-28,D:D,"&lt;="&amp;TODAY())</f>
        <v>1407.541540796813</v>
      </c>
      <c r="AI357" s="91">
        <f t="shared" si="117"/>
        <v>0</v>
      </c>
    </row>
    <row r="358" spans="1:35" ht="13.8" x14ac:dyDescent="0.25">
      <c r="A358" s="324" t="s">
        <v>33</v>
      </c>
      <c r="B358" s="123" t="s">
        <v>14</v>
      </c>
      <c r="C358" s="124" t="s">
        <v>36</v>
      </c>
      <c r="D358" s="103">
        <v>45020</v>
      </c>
      <c r="E358" s="41">
        <v>0.98599999999999999</v>
      </c>
      <c r="F358" s="41">
        <v>2244</v>
      </c>
      <c r="G358" s="41">
        <f t="shared" si="120"/>
        <v>2023</v>
      </c>
      <c r="H358" s="41">
        <f>DAY(Table1[[#This Row],[Date]])</f>
        <v>4</v>
      </c>
      <c r="I358" s="41">
        <f>MONTH(Table1[[#This Row],[Date]])</f>
        <v>4</v>
      </c>
      <c r="J358" s="41" t="str">
        <f t="shared" si="121"/>
        <v>April</v>
      </c>
      <c r="K358" s="41">
        <f>DAY(Table1[[#This Row],[Date]])</f>
        <v>4</v>
      </c>
      <c r="L358" s="41" t="str">
        <f t="shared" si="122"/>
        <v>Tuesday</v>
      </c>
      <c r="M358" s="107">
        <f>WEEKNUM(D358, 1)-WEEKNUM(DATE(Table1[[#This Row],[Year]],Table1[[#This Row],[Month]],1),1)+1</f>
        <v>2</v>
      </c>
      <c r="N358" s="41">
        <f t="shared" si="123"/>
        <v>14</v>
      </c>
      <c r="O358" s="41">
        <f>Table1[[#This Row],[ADR]]*Table1[[#This Row],[Occupancy %]]</f>
        <v>2212.5839999999998</v>
      </c>
      <c r="P358" s="86">
        <f t="shared" si="111"/>
        <v>2244</v>
      </c>
      <c r="Q358" s="86">
        <f t="shared" si="112"/>
        <v>1</v>
      </c>
      <c r="R358" s="113">
        <f>Table1[[#This Row],[Index MPI]]-Q357</f>
        <v>0</v>
      </c>
      <c r="S358" s="87">
        <f>Table1[[#This Row],[Index MPI]]-Q351</f>
        <v>0</v>
      </c>
      <c r="T358" s="41">
        <f>Table1[[#This Row],[ADR]]/(P364+P365)</f>
        <v>0.5</v>
      </c>
      <c r="U358" s="112">
        <f t="shared" si="113"/>
        <v>0</v>
      </c>
      <c r="V358" s="41"/>
      <c r="W358" s="41">
        <f t="shared" si="114"/>
        <v>1.9846632489162441</v>
      </c>
      <c r="X358" s="110">
        <f t="shared" si="119"/>
        <v>0</v>
      </c>
      <c r="Y358" s="92">
        <f t="shared" si="110"/>
        <v>0.98599999999999999</v>
      </c>
      <c r="Z358" s="92">
        <f>(Table1[[#This Row],[avgdailyrent]]-F357)/F357</f>
        <v>0</v>
      </c>
      <c r="AA358" s="87">
        <f t="shared" si="124"/>
        <v>0</v>
      </c>
      <c r="AB358" s="92">
        <f t="shared" si="125"/>
        <v>0</v>
      </c>
      <c r="AC358" s="87">
        <f t="shared" si="115"/>
        <v>0</v>
      </c>
      <c r="AD358" s="92">
        <f t="shared" si="118"/>
        <v>0</v>
      </c>
      <c r="AE358" s="252">
        <f t="shared" si="116"/>
        <v>0</v>
      </c>
      <c r="AF358" s="87" t="e">
        <f ca="1">AVERAGEIFS(Y:Y,D:D,"&gt;="&amp;TODAY()-28,D:D,"&lt;="&amp;TODAY(),B:B,)</f>
        <v>#DIV/0!</v>
      </c>
      <c r="AG358" s="318">
        <f ca="1">AVERAGEIFS(Y:Y,D:D,"&gt;="&amp;TODAY()-28,D:D,"&lt;="&amp;TODAY())</f>
        <v>0.76482579000135331</v>
      </c>
      <c r="AH358" s="318">
        <f ca="1">AVERAGEIFS(O:O,D:D,"&gt;="&amp;TODAY()-28,D:D,"&lt;="&amp;TODAY())</f>
        <v>1407.541540796813</v>
      </c>
      <c r="AI358" s="91">
        <f t="shared" si="117"/>
        <v>0</v>
      </c>
    </row>
    <row r="359" spans="1:35" ht="13.8" x14ac:dyDescent="0.25">
      <c r="A359" s="324" t="s">
        <v>33</v>
      </c>
      <c r="B359" s="123" t="s">
        <v>14</v>
      </c>
      <c r="C359" s="124" t="s">
        <v>36</v>
      </c>
      <c r="D359" s="103">
        <v>45021</v>
      </c>
      <c r="E359" s="41">
        <v>0.98599999999999999</v>
      </c>
      <c r="F359" s="41">
        <v>2244</v>
      </c>
      <c r="G359" s="41">
        <f t="shared" si="120"/>
        <v>2023</v>
      </c>
      <c r="H359" s="41">
        <f>DAY(Table1[[#This Row],[Date]])</f>
        <v>5</v>
      </c>
      <c r="I359" s="41">
        <f>MONTH(Table1[[#This Row],[Date]])</f>
        <v>4</v>
      </c>
      <c r="J359" s="41" t="str">
        <f t="shared" si="121"/>
        <v>April</v>
      </c>
      <c r="K359" s="41">
        <f>DAY(Table1[[#This Row],[Date]])</f>
        <v>5</v>
      </c>
      <c r="L359" s="41" t="str">
        <f t="shared" si="122"/>
        <v>Wednesday</v>
      </c>
      <c r="M359" s="107">
        <f>WEEKNUM(D359, 1)-WEEKNUM(DATE(Table1[[#This Row],[Year]],Table1[[#This Row],[Month]],1),1)+1</f>
        <v>2</v>
      </c>
      <c r="N359" s="41">
        <f t="shared" si="123"/>
        <v>14</v>
      </c>
      <c r="O359" s="41">
        <f>Table1[[#This Row],[ADR]]*Table1[[#This Row],[Occupancy %]]</f>
        <v>2212.5839999999998</v>
      </c>
      <c r="P359" s="86">
        <f t="shared" si="111"/>
        <v>2244</v>
      </c>
      <c r="Q359" s="86">
        <f t="shared" si="112"/>
        <v>1</v>
      </c>
      <c r="R359" s="113">
        <f>Table1[[#This Row],[Index MPI]]-Q358</f>
        <v>0</v>
      </c>
      <c r="S359" s="87">
        <f>Table1[[#This Row],[Index MPI]]-Q352</f>
        <v>0</v>
      </c>
      <c r="T359" s="41">
        <f>Table1[[#This Row],[ADR]]/(P365+P366)</f>
        <v>0.5</v>
      </c>
      <c r="U359" s="112">
        <f t="shared" si="113"/>
        <v>0</v>
      </c>
      <c r="V359" s="41"/>
      <c r="W359" s="41">
        <f t="shared" si="114"/>
        <v>1.9861522458786629</v>
      </c>
      <c r="X359" s="110">
        <f t="shared" si="119"/>
        <v>1.488996962418776E-3</v>
      </c>
      <c r="Y359" s="92">
        <f t="shared" si="110"/>
        <v>0.98599999999999999</v>
      </c>
      <c r="Z359" s="92">
        <f>(Table1[[#This Row],[avgdailyrent]]-F358)/F358</f>
        <v>0</v>
      </c>
      <c r="AA359" s="87">
        <f t="shared" si="124"/>
        <v>0</v>
      </c>
      <c r="AB359" s="92">
        <f t="shared" si="125"/>
        <v>0</v>
      </c>
      <c r="AC359" s="87">
        <f t="shared" si="115"/>
        <v>0</v>
      </c>
      <c r="AD359" s="92">
        <f t="shared" si="118"/>
        <v>0</v>
      </c>
      <c r="AE359" s="252">
        <f t="shared" si="116"/>
        <v>0</v>
      </c>
      <c r="AF359" s="87" t="e">
        <f ca="1">AVERAGEIFS(Y:Y,D:D,"&gt;="&amp;TODAY()-28,D:D,"&lt;="&amp;TODAY(),B:B,)</f>
        <v>#DIV/0!</v>
      </c>
      <c r="AG359" s="318">
        <f ca="1">AVERAGEIFS(Y:Y,D:D,"&gt;="&amp;TODAY()-28,D:D,"&lt;="&amp;TODAY())</f>
        <v>0.76482579000135331</v>
      </c>
      <c r="AH359" s="318">
        <f ca="1">AVERAGEIFS(O:O,D:D,"&gt;="&amp;TODAY()-28,D:D,"&lt;="&amp;TODAY())</f>
        <v>1407.541540796813</v>
      </c>
      <c r="AI359" s="91">
        <f t="shared" si="117"/>
        <v>0</v>
      </c>
    </row>
    <row r="360" spans="1:35" ht="13.8" x14ac:dyDescent="0.25">
      <c r="A360" s="324" t="s">
        <v>33</v>
      </c>
      <c r="B360" s="123" t="s">
        <v>14</v>
      </c>
      <c r="C360" s="124" t="s">
        <v>36</v>
      </c>
      <c r="D360" s="103">
        <v>45022</v>
      </c>
      <c r="E360" s="41">
        <v>0.98599999999999999</v>
      </c>
      <c r="F360" s="41">
        <v>2244</v>
      </c>
      <c r="G360" s="41">
        <f t="shared" si="120"/>
        <v>2023</v>
      </c>
      <c r="H360" s="41">
        <f>DAY(Table1[[#This Row],[Date]])</f>
        <v>6</v>
      </c>
      <c r="I360" s="41">
        <f>MONTH(Table1[[#This Row],[Date]])</f>
        <v>4</v>
      </c>
      <c r="J360" s="41" t="str">
        <f t="shared" si="121"/>
        <v>April</v>
      </c>
      <c r="K360" s="41">
        <f>DAY(Table1[[#This Row],[Date]])</f>
        <v>6</v>
      </c>
      <c r="L360" s="41" t="str">
        <f t="shared" si="122"/>
        <v>Thursday</v>
      </c>
      <c r="M360" s="107">
        <f>WEEKNUM(D360, 1)-WEEKNUM(DATE(Table1[[#This Row],[Year]],Table1[[#This Row],[Month]],1),1)+1</f>
        <v>2</v>
      </c>
      <c r="N360" s="41">
        <f t="shared" si="123"/>
        <v>14</v>
      </c>
      <c r="O360" s="41">
        <f>Table1[[#This Row],[ADR]]*Table1[[#This Row],[Occupancy %]]</f>
        <v>2212.5839999999998</v>
      </c>
      <c r="P360" s="86">
        <f t="shared" si="111"/>
        <v>2244</v>
      </c>
      <c r="Q360" s="86">
        <f t="shared" si="112"/>
        <v>1</v>
      </c>
      <c r="R360" s="113">
        <f>Table1[[#This Row],[Index MPI]]-Q359</f>
        <v>0</v>
      </c>
      <c r="S360" s="87">
        <f>Table1[[#This Row],[Index MPI]]-Q353</f>
        <v>0</v>
      </c>
      <c r="T360" s="41">
        <f>Table1[[#This Row],[ADR]]/(P366+P367)</f>
        <v>0.5</v>
      </c>
      <c r="U360" s="112">
        <f t="shared" si="113"/>
        <v>0</v>
      </c>
      <c r="V360" s="41"/>
      <c r="W360" s="41">
        <f t="shared" si="114"/>
        <v>1.9861522458786629</v>
      </c>
      <c r="X360" s="110">
        <f t="shared" si="119"/>
        <v>1.488996962418776E-3</v>
      </c>
      <c r="Y360" s="92">
        <f t="shared" si="110"/>
        <v>0.98599999999999999</v>
      </c>
      <c r="Z360" s="92">
        <f>(Table1[[#This Row],[avgdailyrent]]-F359)/F359</f>
        <v>0</v>
      </c>
      <c r="AA360" s="87">
        <f t="shared" si="124"/>
        <v>0</v>
      </c>
      <c r="AB360" s="92">
        <f t="shared" si="125"/>
        <v>0</v>
      </c>
      <c r="AC360" s="87">
        <f t="shared" si="115"/>
        <v>0</v>
      </c>
      <c r="AD360" s="92">
        <f t="shared" si="118"/>
        <v>0</v>
      </c>
      <c r="AE360" s="252">
        <f t="shared" si="116"/>
        <v>0</v>
      </c>
      <c r="AF360" s="87" t="e">
        <f ca="1">AVERAGEIFS(Y:Y,D:D,"&gt;="&amp;TODAY()-28,D:D,"&lt;="&amp;TODAY(),B:B,)</f>
        <v>#DIV/0!</v>
      </c>
      <c r="AG360" s="318">
        <f ca="1">AVERAGEIFS(Y:Y,D:D,"&gt;="&amp;TODAY()-28,D:D,"&lt;="&amp;TODAY())</f>
        <v>0.76482579000135331</v>
      </c>
      <c r="AH360" s="318">
        <f ca="1">AVERAGEIFS(O:O,D:D,"&gt;="&amp;TODAY()-28,D:D,"&lt;="&amp;TODAY())</f>
        <v>1407.541540796813</v>
      </c>
      <c r="AI360" s="91">
        <f t="shared" si="117"/>
        <v>0</v>
      </c>
    </row>
    <row r="361" spans="1:35" ht="13.8" x14ac:dyDescent="0.25">
      <c r="A361" s="324" t="s">
        <v>33</v>
      </c>
      <c r="B361" s="123" t="s">
        <v>14</v>
      </c>
      <c r="C361" s="124" t="s">
        <v>36</v>
      </c>
      <c r="D361" s="103">
        <v>45023</v>
      </c>
      <c r="E361" s="41">
        <v>0.98599999999999999</v>
      </c>
      <c r="F361" s="41">
        <v>2244</v>
      </c>
      <c r="G361" s="41">
        <f t="shared" si="120"/>
        <v>2023</v>
      </c>
      <c r="H361" s="41">
        <f>DAY(Table1[[#This Row],[Date]])</f>
        <v>7</v>
      </c>
      <c r="I361" s="41">
        <f>MONTH(Table1[[#This Row],[Date]])</f>
        <v>4</v>
      </c>
      <c r="J361" s="41" t="str">
        <f t="shared" si="121"/>
        <v>April</v>
      </c>
      <c r="K361" s="41">
        <f>DAY(Table1[[#This Row],[Date]])</f>
        <v>7</v>
      </c>
      <c r="L361" s="41" t="str">
        <f t="shared" si="122"/>
        <v>Friday</v>
      </c>
      <c r="M361" s="107">
        <f>WEEKNUM(D361, 1)-WEEKNUM(DATE(Table1[[#This Row],[Year]],Table1[[#This Row],[Month]],1),1)+1</f>
        <v>2</v>
      </c>
      <c r="N361" s="41">
        <f t="shared" si="123"/>
        <v>14</v>
      </c>
      <c r="O361" s="41">
        <f>Table1[[#This Row],[ADR]]*Table1[[#This Row],[Occupancy %]]</f>
        <v>2212.5839999999998</v>
      </c>
      <c r="P361" s="86">
        <f t="shared" si="111"/>
        <v>2244</v>
      </c>
      <c r="Q361" s="86">
        <f t="shared" si="112"/>
        <v>1</v>
      </c>
      <c r="R361" s="113">
        <f>Table1[[#This Row],[Index MPI]]-Q360</f>
        <v>0</v>
      </c>
      <c r="S361" s="87">
        <f>Table1[[#This Row],[Index MPI]]-Q354</f>
        <v>0</v>
      </c>
      <c r="T361" s="41">
        <f>Table1[[#This Row],[ADR]]/(P367+P368)</f>
        <v>0.5</v>
      </c>
      <c r="U361" s="112">
        <f t="shared" si="113"/>
        <v>0</v>
      </c>
      <c r="V361" s="41"/>
      <c r="W361" s="41">
        <f t="shared" si="114"/>
        <v>1.9861522458786629</v>
      </c>
      <c r="X361" s="110">
        <f t="shared" si="119"/>
        <v>1.488996962418776E-3</v>
      </c>
      <c r="Y361" s="92">
        <f t="shared" ref="Y361:Y424" si="126">E361</f>
        <v>0.98599999999999999</v>
      </c>
      <c r="Z361" s="92">
        <f>(Table1[[#This Row],[avgdailyrent]]-F360)/F360</f>
        <v>0</v>
      </c>
      <c r="AA361" s="87">
        <f t="shared" si="124"/>
        <v>0</v>
      </c>
      <c r="AB361" s="92">
        <f t="shared" si="125"/>
        <v>0</v>
      </c>
      <c r="AC361" s="87">
        <f t="shared" si="115"/>
        <v>0</v>
      </c>
      <c r="AD361" s="92">
        <f t="shared" si="118"/>
        <v>0</v>
      </c>
      <c r="AE361" s="252">
        <f t="shared" si="116"/>
        <v>0</v>
      </c>
      <c r="AF361" s="87" t="e">
        <f ca="1">AVERAGEIFS(Y:Y,D:D,"&gt;="&amp;TODAY()-28,D:D,"&lt;="&amp;TODAY(),B:B,)</f>
        <v>#DIV/0!</v>
      </c>
      <c r="AG361" s="318">
        <f ca="1">AVERAGEIFS(Y:Y,D:D,"&gt;="&amp;TODAY()-28,D:D,"&lt;="&amp;TODAY())</f>
        <v>0.76482579000135331</v>
      </c>
      <c r="AH361" s="318">
        <f ca="1">AVERAGEIFS(O:O,D:D,"&gt;="&amp;TODAY()-28,D:D,"&lt;="&amp;TODAY())</f>
        <v>1407.541540796813</v>
      </c>
      <c r="AI361" s="91">
        <f t="shared" si="117"/>
        <v>0</v>
      </c>
    </row>
    <row r="362" spans="1:35" ht="13.8" x14ac:dyDescent="0.25">
      <c r="A362" s="324" t="s">
        <v>33</v>
      </c>
      <c r="B362" s="123" t="s">
        <v>14</v>
      </c>
      <c r="C362" s="124" t="s">
        <v>36</v>
      </c>
      <c r="D362" s="103">
        <v>45024</v>
      </c>
      <c r="E362" s="41">
        <v>0.98599999999999999</v>
      </c>
      <c r="F362" s="41">
        <v>2244</v>
      </c>
      <c r="G362" s="41">
        <f t="shared" si="120"/>
        <v>2023</v>
      </c>
      <c r="H362" s="41">
        <f>DAY(Table1[[#This Row],[Date]])</f>
        <v>8</v>
      </c>
      <c r="I362" s="41">
        <f>MONTH(Table1[[#This Row],[Date]])</f>
        <v>4</v>
      </c>
      <c r="J362" s="41" t="str">
        <f t="shared" si="121"/>
        <v>April</v>
      </c>
      <c r="K362" s="41">
        <f>DAY(Table1[[#This Row],[Date]])</f>
        <v>8</v>
      </c>
      <c r="L362" s="41" t="str">
        <f t="shared" si="122"/>
        <v>Saturday</v>
      </c>
      <c r="M362" s="107">
        <f>WEEKNUM(D362, 1)-WEEKNUM(DATE(Table1[[#This Row],[Year]],Table1[[#This Row],[Month]],1),1)+1</f>
        <v>2</v>
      </c>
      <c r="N362" s="41">
        <f t="shared" si="123"/>
        <v>14</v>
      </c>
      <c r="O362" s="41">
        <f>Table1[[#This Row],[ADR]]*Table1[[#This Row],[Occupancy %]]</f>
        <v>2212.5839999999998</v>
      </c>
      <c r="P362" s="86">
        <f t="shared" si="111"/>
        <v>2244</v>
      </c>
      <c r="Q362" s="86">
        <f t="shared" si="112"/>
        <v>1</v>
      </c>
      <c r="R362" s="113">
        <f>Table1[[#This Row],[Index MPI]]-Q361</f>
        <v>0</v>
      </c>
      <c r="S362" s="87">
        <f>Table1[[#This Row],[Index MPI]]-Q355</f>
        <v>0</v>
      </c>
      <c r="T362" s="41">
        <f>Table1[[#This Row],[ADR]]/(P368+P369)</f>
        <v>0.5</v>
      </c>
      <c r="U362" s="112">
        <f t="shared" si="113"/>
        <v>0</v>
      </c>
      <c r="V362" s="41"/>
      <c r="W362" s="41">
        <f t="shared" si="114"/>
        <v>2.6863337277186941</v>
      </c>
      <c r="X362" s="110">
        <f t="shared" si="119"/>
        <v>0.70018148184003115</v>
      </c>
      <c r="Y362" s="92">
        <f t="shared" si="126"/>
        <v>0.98599999999999999</v>
      </c>
      <c r="Z362" s="92">
        <f>(Table1[[#This Row],[avgdailyrent]]-F361)/F361</f>
        <v>0</v>
      </c>
      <c r="AA362" s="87">
        <f t="shared" si="124"/>
        <v>0</v>
      </c>
      <c r="AB362" s="92">
        <f t="shared" si="125"/>
        <v>0</v>
      </c>
      <c r="AC362" s="87">
        <f t="shared" si="115"/>
        <v>0</v>
      </c>
      <c r="AD362" s="92">
        <f t="shared" si="118"/>
        <v>0</v>
      </c>
      <c r="AE362" s="252">
        <f t="shared" si="116"/>
        <v>0</v>
      </c>
      <c r="AF362" s="87" t="e">
        <f ca="1">AVERAGEIFS(Y:Y,D:D,"&gt;="&amp;TODAY()-28,D:D,"&lt;="&amp;TODAY(),B:B,)</f>
        <v>#DIV/0!</v>
      </c>
      <c r="AG362" s="318">
        <f ca="1">AVERAGEIFS(Y:Y,D:D,"&gt;="&amp;TODAY()-28,D:D,"&lt;="&amp;TODAY())</f>
        <v>0.76482579000135331</v>
      </c>
      <c r="AH362" s="318">
        <f ca="1">AVERAGEIFS(O:O,D:D,"&gt;="&amp;TODAY()-28,D:D,"&lt;="&amp;TODAY())</f>
        <v>1407.541540796813</v>
      </c>
      <c r="AI362" s="91">
        <f t="shared" si="117"/>
        <v>0</v>
      </c>
    </row>
    <row r="363" spans="1:35" ht="13.8" x14ac:dyDescent="0.25">
      <c r="A363" s="324" t="s">
        <v>33</v>
      </c>
      <c r="B363" s="123" t="s">
        <v>14</v>
      </c>
      <c r="C363" s="124" t="s">
        <v>36</v>
      </c>
      <c r="D363" s="103">
        <v>45025</v>
      </c>
      <c r="E363" s="41">
        <v>0.98599999999999999</v>
      </c>
      <c r="F363" s="41">
        <v>2244</v>
      </c>
      <c r="G363" s="41">
        <f t="shared" si="120"/>
        <v>2023</v>
      </c>
      <c r="H363" s="41">
        <f>DAY(Table1[[#This Row],[Date]])</f>
        <v>9</v>
      </c>
      <c r="I363" s="41">
        <f>MONTH(Table1[[#This Row],[Date]])</f>
        <v>4</v>
      </c>
      <c r="J363" s="41" t="str">
        <f t="shared" si="121"/>
        <v>April</v>
      </c>
      <c r="K363" s="41">
        <f>DAY(Table1[[#This Row],[Date]])</f>
        <v>9</v>
      </c>
      <c r="L363" s="41" t="str">
        <f t="shared" si="122"/>
        <v>Sunday</v>
      </c>
      <c r="M363" s="107">
        <f>WEEKNUM(D363, 1)-WEEKNUM(DATE(Table1[[#This Row],[Year]],Table1[[#This Row],[Month]],1),1)+1</f>
        <v>3</v>
      </c>
      <c r="N363" s="41">
        <f t="shared" si="123"/>
        <v>15</v>
      </c>
      <c r="O363" s="41">
        <f>Table1[[#This Row],[ADR]]*Table1[[#This Row],[Occupancy %]]</f>
        <v>2212.5839999999998</v>
      </c>
      <c r="P363" s="86">
        <f t="shared" si="111"/>
        <v>2244</v>
      </c>
      <c r="Q363" s="86">
        <f t="shared" si="112"/>
        <v>1</v>
      </c>
      <c r="R363" s="113">
        <f>Table1[[#This Row],[Index MPI]]-Q362</f>
        <v>0</v>
      </c>
      <c r="S363" s="87">
        <f>Table1[[#This Row],[Index MPI]]-Q356</f>
        <v>0</v>
      </c>
      <c r="T363" s="41">
        <f>Table1[[#This Row],[ADR]]/(P369+P370)</f>
        <v>0.5</v>
      </c>
      <c r="U363" s="112">
        <f t="shared" si="113"/>
        <v>0</v>
      </c>
      <c r="V363" s="41"/>
      <c r="W363" s="41">
        <f t="shared" si="114"/>
        <v>2.6863337277186941</v>
      </c>
      <c r="X363" s="110">
        <f t="shared" si="119"/>
        <v>0.70018148184003115</v>
      </c>
      <c r="Y363" s="92">
        <f t="shared" si="126"/>
        <v>0.98599999999999999</v>
      </c>
      <c r="Z363" s="92">
        <f>(Table1[[#This Row],[avgdailyrent]]-F362)/F362</f>
        <v>0</v>
      </c>
      <c r="AA363" s="87">
        <f t="shared" si="124"/>
        <v>0</v>
      </c>
      <c r="AB363" s="92">
        <f t="shared" si="125"/>
        <v>0</v>
      </c>
      <c r="AC363" s="87">
        <f t="shared" si="115"/>
        <v>0</v>
      </c>
      <c r="AD363" s="92">
        <f t="shared" si="118"/>
        <v>0</v>
      </c>
      <c r="AE363" s="252">
        <f t="shared" si="116"/>
        <v>0</v>
      </c>
      <c r="AF363" s="87" t="e">
        <f ca="1">AVERAGEIFS(Y:Y,D:D,"&gt;="&amp;TODAY()-28,D:D,"&lt;="&amp;TODAY(),B:B,)</f>
        <v>#DIV/0!</v>
      </c>
      <c r="AG363" s="318">
        <f ca="1">AVERAGEIFS(Y:Y,D:D,"&gt;="&amp;TODAY()-28,D:D,"&lt;="&amp;TODAY())</f>
        <v>0.76482579000135331</v>
      </c>
      <c r="AH363" s="318">
        <f ca="1">AVERAGEIFS(O:O,D:D,"&gt;="&amp;TODAY()-28,D:D,"&lt;="&amp;TODAY())</f>
        <v>1407.541540796813</v>
      </c>
      <c r="AI363" s="91">
        <f t="shared" si="117"/>
        <v>0</v>
      </c>
    </row>
    <row r="364" spans="1:35" ht="13.8" x14ac:dyDescent="0.25">
      <c r="A364" s="324" t="s">
        <v>33</v>
      </c>
      <c r="B364" s="123" t="s">
        <v>14</v>
      </c>
      <c r="C364" s="124" t="s">
        <v>36</v>
      </c>
      <c r="D364" s="103">
        <v>45026</v>
      </c>
      <c r="E364" s="41">
        <v>0.98599999999999999</v>
      </c>
      <c r="F364" s="41">
        <v>2244</v>
      </c>
      <c r="G364" s="41">
        <f t="shared" si="120"/>
        <v>2023</v>
      </c>
      <c r="H364" s="41">
        <f>DAY(Table1[[#This Row],[Date]])</f>
        <v>10</v>
      </c>
      <c r="I364" s="41">
        <f>MONTH(Table1[[#This Row],[Date]])</f>
        <v>4</v>
      </c>
      <c r="J364" s="41" t="str">
        <f t="shared" si="121"/>
        <v>April</v>
      </c>
      <c r="K364" s="41">
        <f>DAY(Table1[[#This Row],[Date]])</f>
        <v>10</v>
      </c>
      <c r="L364" s="41" t="str">
        <f t="shared" si="122"/>
        <v>Monday</v>
      </c>
      <c r="M364" s="107">
        <f>WEEKNUM(D364, 1)-WEEKNUM(DATE(Table1[[#This Row],[Year]],Table1[[#This Row],[Month]],1),1)+1</f>
        <v>3</v>
      </c>
      <c r="N364" s="41">
        <f t="shared" si="123"/>
        <v>15</v>
      </c>
      <c r="O364" s="41">
        <f>Table1[[#This Row],[ADR]]*Table1[[#This Row],[Occupancy %]]</f>
        <v>2212.5839999999998</v>
      </c>
      <c r="P364" s="86">
        <f t="shared" si="111"/>
        <v>2244</v>
      </c>
      <c r="Q364" s="86">
        <f t="shared" si="112"/>
        <v>1</v>
      </c>
      <c r="R364" s="113">
        <f>Table1[[#This Row],[Index MPI]]-Q363</f>
        <v>0</v>
      </c>
      <c r="S364" s="87">
        <f>Table1[[#This Row],[Index MPI]]-Q357</f>
        <v>0</v>
      </c>
      <c r="T364" s="41">
        <f>Table1[[#This Row],[ADR]]/(P370+P371)</f>
        <v>0.5</v>
      </c>
      <c r="U364" s="112">
        <f t="shared" si="113"/>
        <v>0</v>
      </c>
      <c r="V364" s="41"/>
      <c r="W364" s="41">
        <f t="shared" si="114"/>
        <v>2.6863337277186941</v>
      </c>
      <c r="X364" s="110">
        <f t="shared" si="119"/>
        <v>0.70018148184003115</v>
      </c>
      <c r="Y364" s="92">
        <f t="shared" si="126"/>
        <v>0.98599999999999999</v>
      </c>
      <c r="Z364" s="92">
        <f>(Table1[[#This Row],[avgdailyrent]]-F363)/F363</f>
        <v>0</v>
      </c>
      <c r="AA364" s="87">
        <f t="shared" si="124"/>
        <v>0</v>
      </c>
      <c r="AB364" s="92">
        <f t="shared" si="125"/>
        <v>0</v>
      </c>
      <c r="AC364" s="87">
        <f t="shared" si="115"/>
        <v>0</v>
      </c>
      <c r="AD364" s="92">
        <f t="shared" si="118"/>
        <v>0</v>
      </c>
      <c r="AE364" s="252">
        <f t="shared" si="116"/>
        <v>0</v>
      </c>
      <c r="AF364" s="87" t="e">
        <f ca="1">AVERAGEIFS(Y:Y,D:D,"&gt;="&amp;TODAY()-28,D:D,"&lt;="&amp;TODAY(),B:B,)</f>
        <v>#DIV/0!</v>
      </c>
      <c r="AG364" s="318">
        <f ca="1">AVERAGEIFS(Y:Y,D:D,"&gt;="&amp;TODAY()-28,D:D,"&lt;="&amp;TODAY())</f>
        <v>0.76482579000135331</v>
      </c>
      <c r="AH364" s="318">
        <f ca="1">AVERAGEIFS(O:O,D:D,"&gt;="&amp;TODAY()-28,D:D,"&lt;="&amp;TODAY())</f>
        <v>1407.541540796813</v>
      </c>
      <c r="AI364" s="91">
        <f t="shared" si="117"/>
        <v>0</v>
      </c>
    </row>
    <row r="365" spans="1:35" ht="13.8" x14ac:dyDescent="0.25">
      <c r="A365" s="324" t="s">
        <v>33</v>
      </c>
      <c r="B365" s="123" t="s">
        <v>14</v>
      </c>
      <c r="C365" s="124" t="s">
        <v>36</v>
      </c>
      <c r="D365" s="103">
        <v>45027</v>
      </c>
      <c r="E365" s="41">
        <v>0.98599999999999999</v>
      </c>
      <c r="F365" s="41">
        <v>2244</v>
      </c>
      <c r="G365" s="41">
        <f t="shared" si="120"/>
        <v>2023</v>
      </c>
      <c r="H365" s="41">
        <f>DAY(Table1[[#This Row],[Date]])</f>
        <v>11</v>
      </c>
      <c r="I365" s="41">
        <f>MONTH(Table1[[#This Row],[Date]])</f>
        <v>4</v>
      </c>
      <c r="J365" s="41" t="str">
        <f t="shared" si="121"/>
        <v>April</v>
      </c>
      <c r="K365" s="41">
        <f>DAY(Table1[[#This Row],[Date]])</f>
        <v>11</v>
      </c>
      <c r="L365" s="41" t="str">
        <f t="shared" si="122"/>
        <v>Tuesday</v>
      </c>
      <c r="M365" s="107">
        <f>WEEKNUM(D365, 1)-WEEKNUM(DATE(Table1[[#This Row],[Year]],Table1[[#This Row],[Month]],1),1)+1</f>
        <v>3</v>
      </c>
      <c r="N365" s="41">
        <f t="shared" si="123"/>
        <v>15</v>
      </c>
      <c r="O365" s="41">
        <f>Table1[[#This Row],[ADR]]*Table1[[#This Row],[Occupancy %]]</f>
        <v>2212.5839999999998</v>
      </c>
      <c r="P365" s="86">
        <f t="shared" si="111"/>
        <v>2244</v>
      </c>
      <c r="Q365" s="86">
        <f t="shared" si="112"/>
        <v>1</v>
      </c>
      <c r="R365" s="113">
        <f>Table1[[#This Row],[Index MPI]]-Q364</f>
        <v>0</v>
      </c>
      <c r="S365" s="87">
        <f>Table1[[#This Row],[Index MPI]]-Q358</f>
        <v>0</v>
      </c>
      <c r="T365" s="41">
        <f>Table1[[#This Row],[ADR]]/(P371+P372)</f>
        <v>0.5</v>
      </c>
      <c r="U365" s="112">
        <f t="shared" si="113"/>
        <v>0</v>
      </c>
      <c r="V365" s="41"/>
      <c r="W365" s="41">
        <f t="shared" si="114"/>
        <v>2.6863337277186941</v>
      </c>
      <c r="X365" s="110">
        <f t="shared" si="119"/>
        <v>0</v>
      </c>
      <c r="Y365" s="92">
        <f t="shared" si="126"/>
        <v>0.98599999999999999</v>
      </c>
      <c r="Z365" s="92">
        <f>(Table1[[#This Row],[avgdailyrent]]-F364)/F364</f>
        <v>0</v>
      </c>
      <c r="AA365" s="87">
        <f t="shared" si="124"/>
        <v>0</v>
      </c>
      <c r="AB365" s="92">
        <f t="shared" si="125"/>
        <v>0</v>
      </c>
      <c r="AC365" s="87">
        <f t="shared" si="115"/>
        <v>0</v>
      </c>
      <c r="AD365" s="92">
        <f t="shared" si="118"/>
        <v>0</v>
      </c>
      <c r="AE365" s="252">
        <f t="shared" si="116"/>
        <v>0</v>
      </c>
      <c r="AF365" s="87" t="e">
        <f ca="1">AVERAGEIFS(Y:Y,D:D,"&gt;="&amp;TODAY()-28,D:D,"&lt;="&amp;TODAY(),B:B,)</f>
        <v>#DIV/0!</v>
      </c>
      <c r="AG365" s="318">
        <f ca="1">AVERAGEIFS(Y:Y,D:D,"&gt;="&amp;TODAY()-28,D:D,"&lt;="&amp;TODAY())</f>
        <v>0.76482579000135331</v>
      </c>
      <c r="AH365" s="318">
        <f ca="1">AVERAGEIFS(O:O,D:D,"&gt;="&amp;TODAY()-28,D:D,"&lt;="&amp;TODAY())</f>
        <v>1407.541540796813</v>
      </c>
      <c r="AI365" s="91">
        <f t="shared" si="117"/>
        <v>0</v>
      </c>
    </row>
    <row r="366" spans="1:35" ht="13.8" x14ac:dyDescent="0.25">
      <c r="A366" s="324" t="s">
        <v>33</v>
      </c>
      <c r="B366" s="123" t="s">
        <v>14</v>
      </c>
      <c r="C366" s="124" t="s">
        <v>36</v>
      </c>
      <c r="D366" s="103">
        <v>45028</v>
      </c>
      <c r="E366" s="41">
        <v>0.98599999999999999</v>
      </c>
      <c r="F366" s="41">
        <v>2244</v>
      </c>
      <c r="G366" s="41">
        <f t="shared" si="120"/>
        <v>2023</v>
      </c>
      <c r="H366" s="41">
        <f>DAY(Table1[[#This Row],[Date]])</f>
        <v>12</v>
      </c>
      <c r="I366" s="41">
        <f>MONTH(Table1[[#This Row],[Date]])</f>
        <v>4</v>
      </c>
      <c r="J366" s="41" t="str">
        <f t="shared" si="121"/>
        <v>April</v>
      </c>
      <c r="K366" s="41">
        <f>DAY(Table1[[#This Row],[Date]])</f>
        <v>12</v>
      </c>
      <c r="L366" s="41" t="str">
        <f t="shared" si="122"/>
        <v>Wednesday</v>
      </c>
      <c r="M366" s="107">
        <f>WEEKNUM(D366, 1)-WEEKNUM(DATE(Table1[[#This Row],[Year]],Table1[[#This Row],[Month]],1),1)+1</f>
        <v>3</v>
      </c>
      <c r="N366" s="41">
        <f t="shared" si="123"/>
        <v>15</v>
      </c>
      <c r="O366" s="41">
        <f>Table1[[#This Row],[ADR]]*Table1[[#This Row],[Occupancy %]]</f>
        <v>2212.5839999999998</v>
      </c>
      <c r="P366" s="86">
        <f t="shared" si="111"/>
        <v>2244</v>
      </c>
      <c r="Q366" s="86">
        <f t="shared" si="112"/>
        <v>1</v>
      </c>
      <c r="R366" s="113">
        <f>Table1[[#This Row],[Index MPI]]-Q365</f>
        <v>0</v>
      </c>
      <c r="S366" s="87">
        <f>Table1[[#This Row],[Index MPI]]-Q359</f>
        <v>0</v>
      </c>
      <c r="T366" s="41">
        <f>Table1[[#This Row],[ADR]]/(P372+P373)</f>
        <v>0.5</v>
      </c>
      <c r="U366" s="112">
        <f t="shared" si="113"/>
        <v>0</v>
      </c>
      <c r="V366" s="41"/>
      <c r="W366" s="41">
        <f t="shared" si="114"/>
        <v>2.6863337277186941</v>
      </c>
      <c r="X366" s="110">
        <f t="shared" si="119"/>
        <v>0</v>
      </c>
      <c r="Y366" s="92">
        <f t="shared" si="126"/>
        <v>0.98599999999999999</v>
      </c>
      <c r="Z366" s="92">
        <f>(Table1[[#This Row],[avgdailyrent]]-F365)/F365</f>
        <v>0</v>
      </c>
      <c r="AA366" s="87">
        <f t="shared" si="124"/>
        <v>0</v>
      </c>
      <c r="AB366" s="92">
        <f t="shared" si="125"/>
        <v>0</v>
      </c>
      <c r="AC366" s="87">
        <f t="shared" si="115"/>
        <v>0</v>
      </c>
      <c r="AD366" s="92">
        <f t="shared" si="118"/>
        <v>0</v>
      </c>
      <c r="AE366" s="252">
        <f t="shared" si="116"/>
        <v>0</v>
      </c>
      <c r="AF366" s="87" t="e">
        <f ca="1">AVERAGEIFS(Y:Y,D:D,"&gt;="&amp;TODAY()-28,D:D,"&lt;="&amp;TODAY(),B:B,)</f>
        <v>#DIV/0!</v>
      </c>
      <c r="AG366" s="318">
        <f ca="1">AVERAGEIFS(Y:Y,D:D,"&gt;="&amp;TODAY()-28,D:D,"&lt;="&amp;TODAY())</f>
        <v>0.76482579000135331</v>
      </c>
      <c r="AH366" s="318">
        <f ca="1">AVERAGEIFS(O:O,D:D,"&gt;="&amp;TODAY()-28,D:D,"&lt;="&amp;TODAY())</f>
        <v>1407.541540796813</v>
      </c>
      <c r="AI366" s="91">
        <f t="shared" si="117"/>
        <v>0</v>
      </c>
    </row>
    <row r="367" spans="1:35" ht="13.8" x14ac:dyDescent="0.25">
      <c r="A367" s="324" t="s">
        <v>33</v>
      </c>
      <c r="B367" s="124" t="s">
        <v>14</v>
      </c>
      <c r="C367" s="124" t="s">
        <v>36</v>
      </c>
      <c r="D367" s="103">
        <v>44958</v>
      </c>
      <c r="E367" s="41">
        <v>0.98599999999999999</v>
      </c>
      <c r="F367" s="41">
        <v>2244</v>
      </c>
      <c r="G367" s="41">
        <f t="shared" si="120"/>
        <v>2023</v>
      </c>
      <c r="H367" s="41">
        <f>DAY(Table1[[#This Row],[Date]])</f>
        <v>1</v>
      </c>
      <c r="I367" s="41">
        <f>MONTH(Table1[[#This Row],[Date]])</f>
        <v>2</v>
      </c>
      <c r="J367" s="41" t="str">
        <f t="shared" si="121"/>
        <v>February</v>
      </c>
      <c r="K367" s="41">
        <f>DAY(Table1[[#This Row],[Date]])</f>
        <v>1</v>
      </c>
      <c r="L367" s="41" t="str">
        <f t="shared" si="122"/>
        <v>Wednesday</v>
      </c>
      <c r="M367" s="107">
        <f>WEEKNUM(D367, 1)-WEEKNUM(DATE(Table1[[#This Row],[Year]],Table1[[#This Row],[Month]],1),1)+1</f>
        <v>1</v>
      </c>
      <c r="N367" s="41">
        <f t="shared" si="123"/>
        <v>5</v>
      </c>
      <c r="O367" s="41">
        <f>Table1[[#This Row],[ADR]]*Table1[[#This Row],[Occupancy %]]</f>
        <v>2212.5839999999998</v>
      </c>
      <c r="P367" s="86">
        <f t="shared" si="111"/>
        <v>2244</v>
      </c>
      <c r="Q367" s="86">
        <f t="shared" si="112"/>
        <v>1</v>
      </c>
      <c r="R367" s="113">
        <f>Table1[[#This Row],[Index MPI]]-Q366</f>
        <v>0</v>
      </c>
      <c r="S367" s="87">
        <f>Table1[[#This Row],[Index MPI]]-Q360</f>
        <v>0</v>
      </c>
      <c r="T367" s="41">
        <f>Table1[[#This Row],[ADR]]/(P373+P374)</f>
        <v>0.5</v>
      </c>
      <c r="U367" s="112">
        <f t="shared" si="113"/>
        <v>0</v>
      </c>
      <c r="V367" s="41"/>
      <c r="W367" s="41">
        <f t="shared" si="114"/>
        <v>2.6863337277186941</v>
      </c>
      <c r="X367" s="110">
        <f t="shared" si="119"/>
        <v>0</v>
      </c>
      <c r="Y367" s="92">
        <f t="shared" si="126"/>
        <v>0.98599999999999999</v>
      </c>
      <c r="Z367" s="92">
        <f>(Table1[[#This Row],[avgdailyrent]]-F366)/F366</f>
        <v>0</v>
      </c>
      <c r="AA367" s="87">
        <f t="shared" si="124"/>
        <v>0</v>
      </c>
      <c r="AB367" s="92">
        <f t="shared" si="125"/>
        <v>0</v>
      </c>
      <c r="AC367" s="87">
        <f t="shared" si="115"/>
        <v>0</v>
      </c>
      <c r="AD367" s="92">
        <f t="shared" si="118"/>
        <v>0</v>
      </c>
      <c r="AE367" s="252">
        <f t="shared" si="116"/>
        <v>0</v>
      </c>
      <c r="AF367" s="87" t="e">
        <f ca="1">AVERAGEIFS(Y:Y,D:D,"&gt;="&amp;TODAY()-28,D:D,"&lt;="&amp;TODAY(),B:B,)</f>
        <v>#DIV/0!</v>
      </c>
      <c r="AG367" s="318">
        <f ca="1">AVERAGEIFS(Y:Y,D:D,"&gt;="&amp;TODAY()-28,D:D,"&lt;="&amp;TODAY())</f>
        <v>0.76482579000135331</v>
      </c>
      <c r="AH367" s="318">
        <f ca="1">AVERAGEIFS(O:O,D:D,"&gt;="&amp;TODAY()-28,D:D,"&lt;="&amp;TODAY())</f>
        <v>1407.541540796813</v>
      </c>
      <c r="AI367" s="91">
        <f t="shared" si="117"/>
        <v>0</v>
      </c>
    </row>
    <row r="368" spans="1:35" ht="13.8" x14ac:dyDescent="0.25">
      <c r="A368" s="324" t="s">
        <v>33</v>
      </c>
      <c r="B368" s="124" t="s">
        <v>14</v>
      </c>
      <c r="C368" s="124" t="s">
        <v>36</v>
      </c>
      <c r="D368" s="103">
        <v>44959</v>
      </c>
      <c r="E368" s="41">
        <v>0.98599999999999999</v>
      </c>
      <c r="F368" s="41">
        <v>2244</v>
      </c>
      <c r="G368" s="41">
        <f t="shared" si="120"/>
        <v>2023</v>
      </c>
      <c r="H368" s="41">
        <f>DAY(Table1[[#This Row],[Date]])</f>
        <v>2</v>
      </c>
      <c r="I368" s="41">
        <f>MONTH(Table1[[#This Row],[Date]])</f>
        <v>2</v>
      </c>
      <c r="J368" s="41" t="str">
        <f t="shared" si="121"/>
        <v>February</v>
      </c>
      <c r="K368" s="41">
        <f>DAY(Table1[[#This Row],[Date]])</f>
        <v>2</v>
      </c>
      <c r="L368" s="41" t="str">
        <f t="shared" si="122"/>
        <v>Thursday</v>
      </c>
      <c r="M368" s="107">
        <f>WEEKNUM(D368, 1)-WEEKNUM(DATE(Table1[[#This Row],[Year]],Table1[[#This Row],[Month]],1),1)+1</f>
        <v>1</v>
      </c>
      <c r="N368" s="41">
        <f t="shared" si="123"/>
        <v>5</v>
      </c>
      <c r="O368" s="41">
        <f>Table1[[#This Row],[ADR]]*Table1[[#This Row],[Occupancy %]]</f>
        <v>2212.5839999999998</v>
      </c>
      <c r="P368" s="86">
        <f t="shared" si="111"/>
        <v>2244</v>
      </c>
      <c r="Q368" s="86">
        <f t="shared" si="112"/>
        <v>1</v>
      </c>
      <c r="R368" s="113">
        <f>Table1[[#This Row],[Index MPI]]-Q367</f>
        <v>0</v>
      </c>
      <c r="S368" s="87">
        <f>Table1[[#This Row],[Index MPI]]-Q361</f>
        <v>0</v>
      </c>
      <c r="T368" s="41">
        <f>Table1[[#This Row],[ADR]]/(P374+P375)</f>
        <v>0.5</v>
      </c>
      <c r="U368" s="112">
        <f t="shared" si="113"/>
        <v>0</v>
      </c>
      <c r="V368" s="41"/>
      <c r="W368" s="41">
        <f t="shared" si="114"/>
        <v>2.6863337277186941</v>
      </c>
      <c r="X368" s="110">
        <f t="shared" si="119"/>
        <v>0</v>
      </c>
      <c r="Y368" s="92">
        <f t="shared" si="126"/>
        <v>0.98599999999999999</v>
      </c>
      <c r="Z368" s="92">
        <f>(Table1[[#This Row],[avgdailyrent]]-F367)/F367</f>
        <v>0</v>
      </c>
      <c r="AA368" s="87">
        <f t="shared" si="124"/>
        <v>0</v>
      </c>
      <c r="AB368" s="92">
        <f t="shared" si="125"/>
        <v>0</v>
      </c>
      <c r="AC368" s="87">
        <f t="shared" si="115"/>
        <v>0</v>
      </c>
      <c r="AD368" s="92">
        <f t="shared" si="118"/>
        <v>0</v>
      </c>
      <c r="AE368" s="252">
        <f t="shared" si="116"/>
        <v>0</v>
      </c>
      <c r="AF368" s="87" t="e">
        <f ca="1">AVERAGEIFS(Y:Y,D:D,"&gt;="&amp;TODAY()-28,D:D,"&lt;="&amp;TODAY(),B:B,)</f>
        <v>#DIV/0!</v>
      </c>
      <c r="AG368" s="318">
        <f ca="1">AVERAGEIFS(Y:Y,D:D,"&gt;="&amp;TODAY()-28,D:D,"&lt;="&amp;TODAY())</f>
        <v>0.76482579000135331</v>
      </c>
      <c r="AH368" s="318">
        <f ca="1">AVERAGEIFS(O:O,D:D,"&gt;="&amp;TODAY()-28,D:D,"&lt;="&amp;TODAY())</f>
        <v>1407.541540796813</v>
      </c>
      <c r="AI368" s="91">
        <f t="shared" si="117"/>
        <v>0</v>
      </c>
    </row>
    <row r="369" spans="1:35" ht="13.8" x14ac:dyDescent="0.25">
      <c r="A369" s="324" t="s">
        <v>33</v>
      </c>
      <c r="B369" s="124" t="s">
        <v>14</v>
      </c>
      <c r="C369" s="124" t="s">
        <v>36</v>
      </c>
      <c r="D369" s="103">
        <v>44960</v>
      </c>
      <c r="E369" s="41">
        <v>0.98599999999999999</v>
      </c>
      <c r="F369" s="41">
        <v>2244</v>
      </c>
      <c r="G369" s="41">
        <f t="shared" si="120"/>
        <v>2023</v>
      </c>
      <c r="H369" s="41">
        <f>DAY(Table1[[#This Row],[Date]])</f>
        <v>3</v>
      </c>
      <c r="I369" s="41">
        <f>MONTH(Table1[[#This Row],[Date]])</f>
        <v>2</v>
      </c>
      <c r="J369" s="41" t="str">
        <f t="shared" si="121"/>
        <v>February</v>
      </c>
      <c r="K369" s="41">
        <f>DAY(Table1[[#This Row],[Date]])</f>
        <v>3</v>
      </c>
      <c r="L369" s="41" t="str">
        <f t="shared" si="122"/>
        <v>Friday</v>
      </c>
      <c r="M369" s="107">
        <f>WEEKNUM(D369, 1)-WEEKNUM(DATE(Table1[[#This Row],[Year]],Table1[[#This Row],[Month]],1),1)+1</f>
        <v>1</v>
      </c>
      <c r="N369" s="41">
        <f t="shared" si="123"/>
        <v>5</v>
      </c>
      <c r="O369" s="41">
        <f>Table1[[#This Row],[ADR]]*Table1[[#This Row],[Occupancy %]]</f>
        <v>2212.5839999999998</v>
      </c>
      <c r="P369" s="86">
        <f t="shared" si="111"/>
        <v>2244</v>
      </c>
      <c r="Q369" s="86">
        <f t="shared" si="112"/>
        <v>1</v>
      </c>
      <c r="R369" s="113">
        <f>Table1[[#This Row],[Index MPI]]-Q368</f>
        <v>0</v>
      </c>
      <c r="S369" s="87">
        <f>Table1[[#This Row],[Index MPI]]-Q362</f>
        <v>0</v>
      </c>
      <c r="T369" s="41">
        <f>Table1[[#This Row],[ADR]]/(P375+P376)</f>
        <v>0.5</v>
      </c>
      <c r="U369" s="112">
        <f t="shared" si="113"/>
        <v>0</v>
      </c>
      <c r="V369" s="41"/>
      <c r="W369" s="41">
        <f t="shared" si="114"/>
        <v>2.6863337277186941</v>
      </c>
      <c r="X369" s="110">
        <f t="shared" si="119"/>
        <v>0</v>
      </c>
      <c r="Y369" s="92">
        <f t="shared" si="126"/>
        <v>0.98599999999999999</v>
      </c>
      <c r="Z369" s="92">
        <f>(Table1[[#This Row],[avgdailyrent]]-F368)/F368</f>
        <v>0</v>
      </c>
      <c r="AA369" s="87">
        <f t="shared" si="124"/>
        <v>0</v>
      </c>
      <c r="AB369" s="92">
        <f t="shared" si="125"/>
        <v>0</v>
      </c>
      <c r="AC369" s="87">
        <f t="shared" si="115"/>
        <v>0</v>
      </c>
      <c r="AD369" s="92">
        <f t="shared" si="118"/>
        <v>0</v>
      </c>
      <c r="AE369" s="252">
        <f t="shared" si="116"/>
        <v>0</v>
      </c>
      <c r="AF369" s="87" t="e">
        <f ca="1">AVERAGEIFS(Y:Y,D:D,"&gt;="&amp;TODAY()-28,D:D,"&lt;="&amp;TODAY(),B:B,)</f>
        <v>#DIV/0!</v>
      </c>
      <c r="AG369" s="318">
        <f ca="1">AVERAGEIFS(Y:Y,D:D,"&gt;="&amp;TODAY()-28,D:D,"&lt;="&amp;TODAY())</f>
        <v>0.76482579000135331</v>
      </c>
      <c r="AH369" s="318">
        <f ca="1">AVERAGEIFS(O:O,D:D,"&gt;="&amp;TODAY()-28,D:D,"&lt;="&amp;TODAY())</f>
        <v>1407.541540796813</v>
      </c>
      <c r="AI369" s="91">
        <f t="shared" si="117"/>
        <v>0</v>
      </c>
    </row>
    <row r="370" spans="1:35" ht="13.8" x14ac:dyDescent="0.25">
      <c r="A370" s="324" t="s">
        <v>33</v>
      </c>
      <c r="B370" s="124" t="s">
        <v>14</v>
      </c>
      <c r="C370" s="124" t="s">
        <v>36</v>
      </c>
      <c r="D370" s="103">
        <v>44961</v>
      </c>
      <c r="E370" s="41">
        <v>0.98599999999999999</v>
      </c>
      <c r="F370" s="41">
        <v>2244</v>
      </c>
      <c r="G370" s="41">
        <f t="shared" si="120"/>
        <v>2023</v>
      </c>
      <c r="H370" s="41">
        <f>DAY(Table1[[#This Row],[Date]])</f>
        <v>4</v>
      </c>
      <c r="I370" s="41">
        <f>MONTH(Table1[[#This Row],[Date]])</f>
        <v>2</v>
      </c>
      <c r="J370" s="41" t="str">
        <f t="shared" si="121"/>
        <v>February</v>
      </c>
      <c r="K370" s="41">
        <f>DAY(Table1[[#This Row],[Date]])</f>
        <v>4</v>
      </c>
      <c r="L370" s="41" t="str">
        <f t="shared" si="122"/>
        <v>Saturday</v>
      </c>
      <c r="M370" s="107">
        <f>WEEKNUM(D370, 1)-WEEKNUM(DATE(Table1[[#This Row],[Year]],Table1[[#This Row],[Month]],1),1)+1</f>
        <v>1</v>
      </c>
      <c r="N370" s="41">
        <f t="shared" si="123"/>
        <v>5</v>
      </c>
      <c r="O370" s="41">
        <f>Table1[[#This Row],[ADR]]*Table1[[#This Row],[Occupancy %]]</f>
        <v>2212.5839999999998</v>
      </c>
      <c r="P370" s="86">
        <f t="shared" si="111"/>
        <v>2244</v>
      </c>
      <c r="Q370" s="86">
        <f t="shared" si="112"/>
        <v>1</v>
      </c>
      <c r="R370" s="113">
        <f>Table1[[#This Row],[Index MPI]]-Q369</f>
        <v>0</v>
      </c>
      <c r="S370" s="87">
        <f>Table1[[#This Row],[Index MPI]]-Q363</f>
        <v>0</v>
      </c>
      <c r="T370" s="41">
        <f>Table1[[#This Row],[ADR]]/(P376+P377)</f>
        <v>0.5</v>
      </c>
      <c r="U370" s="112">
        <f t="shared" si="113"/>
        <v>0</v>
      </c>
      <c r="V370" s="41"/>
      <c r="W370" s="41">
        <f t="shared" si="114"/>
        <v>2.6863337277186941</v>
      </c>
      <c r="X370" s="110">
        <f t="shared" si="119"/>
        <v>0</v>
      </c>
      <c r="Y370" s="92">
        <f t="shared" si="126"/>
        <v>0.98599999999999999</v>
      </c>
      <c r="Z370" s="92">
        <f>(Table1[[#This Row],[avgdailyrent]]-F369)/F369</f>
        <v>0</v>
      </c>
      <c r="AA370" s="87">
        <f t="shared" si="124"/>
        <v>0</v>
      </c>
      <c r="AB370" s="92">
        <f t="shared" si="125"/>
        <v>0</v>
      </c>
      <c r="AC370" s="87">
        <f t="shared" si="115"/>
        <v>0</v>
      </c>
      <c r="AD370" s="92">
        <f t="shared" si="118"/>
        <v>0</v>
      </c>
      <c r="AE370" s="252">
        <f t="shared" si="116"/>
        <v>0</v>
      </c>
      <c r="AF370" s="87" t="e">
        <f ca="1">AVERAGEIFS(Y:Y,D:D,"&gt;="&amp;TODAY()-28,D:D,"&lt;="&amp;TODAY(),B:B,)</f>
        <v>#DIV/0!</v>
      </c>
      <c r="AG370" s="318">
        <f ca="1">AVERAGEIFS(Y:Y,D:D,"&gt;="&amp;TODAY()-28,D:D,"&lt;="&amp;TODAY())</f>
        <v>0.76482579000135331</v>
      </c>
      <c r="AH370" s="318">
        <f ca="1">AVERAGEIFS(O:O,D:D,"&gt;="&amp;TODAY()-28,D:D,"&lt;="&amp;TODAY())</f>
        <v>1407.541540796813</v>
      </c>
      <c r="AI370" s="91">
        <f t="shared" si="117"/>
        <v>0</v>
      </c>
    </row>
    <row r="371" spans="1:35" ht="13.8" x14ac:dyDescent="0.25">
      <c r="A371" s="324" t="s">
        <v>33</v>
      </c>
      <c r="B371" s="124" t="s">
        <v>14</v>
      </c>
      <c r="C371" s="124" t="s">
        <v>36</v>
      </c>
      <c r="D371" s="103">
        <v>44962</v>
      </c>
      <c r="E371" s="41">
        <v>0.98599999999999999</v>
      </c>
      <c r="F371" s="41">
        <v>2244</v>
      </c>
      <c r="G371" s="41">
        <f t="shared" si="120"/>
        <v>2023</v>
      </c>
      <c r="H371" s="41">
        <f>DAY(Table1[[#This Row],[Date]])</f>
        <v>5</v>
      </c>
      <c r="I371" s="41">
        <f>MONTH(Table1[[#This Row],[Date]])</f>
        <v>2</v>
      </c>
      <c r="J371" s="41" t="str">
        <f t="shared" si="121"/>
        <v>February</v>
      </c>
      <c r="K371" s="41">
        <f>DAY(Table1[[#This Row],[Date]])</f>
        <v>5</v>
      </c>
      <c r="L371" s="41" t="str">
        <f t="shared" si="122"/>
        <v>Sunday</v>
      </c>
      <c r="M371" s="107">
        <f>WEEKNUM(D371, 1)-WEEKNUM(DATE(Table1[[#This Row],[Year]],Table1[[#This Row],[Month]],1),1)+1</f>
        <v>2</v>
      </c>
      <c r="N371" s="41">
        <f t="shared" si="123"/>
        <v>6</v>
      </c>
      <c r="O371" s="41">
        <f>Table1[[#This Row],[ADR]]*Table1[[#This Row],[Occupancy %]]</f>
        <v>2212.5839999999998</v>
      </c>
      <c r="P371" s="86">
        <f t="shared" si="111"/>
        <v>2244</v>
      </c>
      <c r="Q371" s="86">
        <f t="shared" si="112"/>
        <v>1</v>
      </c>
      <c r="R371" s="113">
        <f>Table1[[#This Row],[Index MPI]]-Q370</f>
        <v>0</v>
      </c>
      <c r="S371" s="87">
        <f>Table1[[#This Row],[Index MPI]]-Q364</f>
        <v>0</v>
      </c>
      <c r="T371" s="41">
        <f>Table1[[#This Row],[ADR]]/(P377+P378)</f>
        <v>0.5</v>
      </c>
      <c r="U371" s="112">
        <f t="shared" si="113"/>
        <v>0</v>
      </c>
      <c r="V371" s="41"/>
      <c r="W371" s="41">
        <f t="shared" si="114"/>
        <v>2.6863337277186941</v>
      </c>
      <c r="X371" s="110">
        <f t="shared" si="119"/>
        <v>0</v>
      </c>
      <c r="Y371" s="92">
        <f t="shared" si="126"/>
        <v>0.98599999999999999</v>
      </c>
      <c r="Z371" s="92">
        <f>(Table1[[#This Row],[avgdailyrent]]-F370)/F370</f>
        <v>0</v>
      </c>
      <c r="AA371" s="87">
        <f t="shared" si="124"/>
        <v>0</v>
      </c>
      <c r="AB371" s="92">
        <f t="shared" si="125"/>
        <v>0</v>
      </c>
      <c r="AC371" s="87">
        <f t="shared" si="115"/>
        <v>0</v>
      </c>
      <c r="AD371" s="92">
        <f t="shared" si="118"/>
        <v>0</v>
      </c>
      <c r="AE371" s="252">
        <f t="shared" si="116"/>
        <v>0</v>
      </c>
      <c r="AF371" s="87" t="e">
        <f ca="1">AVERAGEIFS(Y:Y,D:D,"&gt;="&amp;TODAY()-28,D:D,"&lt;="&amp;TODAY(),B:B,)</f>
        <v>#DIV/0!</v>
      </c>
      <c r="AG371" s="318">
        <f ca="1">AVERAGEIFS(Y:Y,D:D,"&gt;="&amp;TODAY()-28,D:D,"&lt;="&amp;TODAY())</f>
        <v>0.76482579000135331</v>
      </c>
      <c r="AH371" s="318">
        <f ca="1">AVERAGEIFS(O:O,D:D,"&gt;="&amp;TODAY()-28,D:D,"&lt;="&amp;TODAY())</f>
        <v>1407.541540796813</v>
      </c>
      <c r="AI371" s="91">
        <f t="shared" si="117"/>
        <v>0</v>
      </c>
    </row>
    <row r="372" spans="1:35" ht="13.8" x14ac:dyDescent="0.25">
      <c r="A372" s="324" t="s">
        <v>33</v>
      </c>
      <c r="B372" s="124" t="s">
        <v>14</v>
      </c>
      <c r="C372" s="124" t="s">
        <v>36</v>
      </c>
      <c r="D372" s="103">
        <v>44963</v>
      </c>
      <c r="E372" s="41">
        <v>0.98599999999999999</v>
      </c>
      <c r="F372" s="41">
        <v>2244</v>
      </c>
      <c r="G372" s="41">
        <f t="shared" si="120"/>
        <v>2023</v>
      </c>
      <c r="H372" s="41">
        <f>DAY(Table1[[#This Row],[Date]])</f>
        <v>6</v>
      </c>
      <c r="I372" s="41">
        <f>MONTH(Table1[[#This Row],[Date]])</f>
        <v>2</v>
      </c>
      <c r="J372" s="41" t="str">
        <f t="shared" si="121"/>
        <v>February</v>
      </c>
      <c r="K372" s="41">
        <f>DAY(Table1[[#This Row],[Date]])</f>
        <v>6</v>
      </c>
      <c r="L372" s="41" t="str">
        <f t="shared" si="122"/>
        <v>Monday</v>
      </c>
      <c r="M372" s="107">
        <f>WEEKNUM(D372, 1)-WEEKNUM(DATE(Table1[[#This Row],[Year]],Table1[[#This Row],[Month]],1),1)+1</f>
        <v>2</v>
      </c>
      <c r="N372" s="41">
        <f t="shared" si="123"/>
        <v>6</v>
      </c>
      <c r="O372" s="41">
        <f>Table1[[#This Row],[ADR]]*Table1[[#This Row],[Occupancy %]]</f>
        <v>2212.5839999999998</v>
      </c>
      <c r="P372" s="86">
        <f t="shared" si="111"/>
        <v>2244</v>
      </c>
      <c r="Q372" s="86">
        <f t="shared" si="112"/>
        <v>1</v>
      </c>
      <c r="R372" s="113">
        <f>Table1[[#This Row],[Index MPI]]-Q371</f>
        <v>0</v>
      </c>
      <c r="S372" s="87">
        <f>Table1[[#This Row],[Index MPI]]-Q365</f>
        <v>0</v>
      </c>
      <c r="T372" s="41">
        <f>Table1[[#This Row],[ADR]]/(P378+P379)</f>
        <v>0.5</v>
      </c>
      <c r="U372" s="112">
        <f t="shared" si="113"/>
        <v>0</v>
      </c>
      <c r="V372" s="41"/>
      <c r="W372" s="41">
        <f t="shared" si="114"/>
        <v>2.6863337277186941</v>
      </c>
      <c r="X372" s="110">
        <f t="shared" si="119"/>
        <v>0</v>
      </c>
      <c r="Y372" s="92">
        <f t="shared" si="126"/>
        <v>0.98599999999999999</v>
      </c>
      <c r="Z372" s="92">
        <f>(Table1[[#This Row],[avgdailyrent]]-F371)/F371</f>
        <v>0</v>
      </c>
      <c r="AA372" s="87">
        <f t="shared" si="124"/>
        <v>0</v>
      </c>
      <c r="AB372" s="92">
        <f t="shared" si="125"/>
        <v>0</v>
      </c>
      <c r="AC372" s="87">
        <f t="shared" si="115"/>
        <v>0</v>
      </c>
      <c r="AD372" s="92">
        <f t="shared" si="118"/>
        <v>0</v>
      </c>
      <c r="AE372" s="252">
        <f t="shared" si="116"/>
        <v>0</v>
      </c>
      <c r="AF372" s="87" t="e">
        <f ca="1">AVERAGEIFS(Y:Y,D:D,"&gt;="&amp;TODAY()-28,D:D,"&lt;="&amp;TODAY(),B:B,)</f>
        <v>#DIV/0!</v>
      </c>
      <c r="AG372" s="318">
        <f ca="1">AVERAGEIFS(Y:Y,D:D,"&gt;="&amp;TODAY()-28,D:D,"&lt;="&amp;TODAY())</f>
        <v>0.76482579000135331</v>
      </c>
      <c r="AH372" s="318">
        <f ca="1">AVERAGEIFS(O:O,D:D,"&gt;="&amp;TODAY()-28,D:D,"&lt;="&amp;TODAY())</f>
        <v>1407.541540796813</v>
      </c>
      <c r="AI372" s="91">
        <f t="shared" si="117"/>
        <v>0</v>
      </c>
    </row>
    <row r="373" spans="1:35" ht="13.8" x14ac:dyDescent="0.25">
      <c r="A373" s="324" t="s">
        <v>33</v>
      </c>
      <c r="B373" s="124" t="s">
        <v>14</v>
      </c>
      <c r="C373" s="124" t="s">
        <v>36</v>
      </c>
      <c r="D373" s="103">
        <v>44964</v>
      </c>
      <c r="E373" s="41">
        <v>0.98599999999999999</v>
      </c>
      <c r="F373" s="41">
        <v>2244</v>
      </c>
      <c r="G373" s="41">
        <f t="shared" si="120"/>
        <v>2023</v>
      </c>
      <c r="H373" s="41">
        <f>DAY(Table1[[#This Row],[Date]])</f>
        <v>7</v>
      </c>
      <c r="I373" s="41">
        <f>MONTH(Table1[[#This Row],[Date]])</f>
        <v>2</v>
      </c>
      <c r="J373" s="41" t="str">
        <f t="shared" si="121"/>
        <v>February</v>
      </c>
      <c r="K373" s="41">
        <f>DAY(Table1[[#This Row],[Date]])</f>
        <v>7</v>
      </c>
      <c r="L373" s="41" t="str">
        <f t="shared" si="122"/>
        <v>Tuesday</v>
      </c>
      <c r="M373" s="107">
        <f>WEEKNUM(D373, 1)-WEEKNUM(DATE(Table1[[#This Row],[Year]],Table1[[#This Row],[Month]],1),1)+1</f>
        <v>2</v>
      </c>
      <c r="N373" s="41">
        <f t="shared" si="123"/>
        <v>6</v>
      </c>
      <c r="O373" s="41">
        <f>Table1[[#This Row],[ADR]]*Table1[[#This Row],[Occupancy %]]</f>
        <v>2212.5839999999998</v>
      </c>
      <c r="P373" s="86">
        <f t="shared" si="111"/>
        <v>2244</v>
      </c>
      <c r="Q373" s="86">
        <f t="shared" si="112"/>
        <v>1</v>
      </c>
      <c r="R373" s="113">
        <f>Table1[[#This Row],[Index MPI]]-Q372</f>
        <v>0</v>
      </c>
      <c r="S373" s="87">
        <f>Table1[[#This Row],[Index MPI]]-Q366</f>
        <v>0</v>
      </c>
      <c r="T373" s="41">
        <f>Table1[[#This Row],[ADR]]/(P379+P380)</f>
        <v>0.5</v>
      </c>
      <c r="U373" s="112">
        <f t="shared" si="113"/>
        <v>0</v>
      </c>
      <c r="V373" s="41"/>
      <c r="W373" s="41">
        <f t="shared" si="114"/>
        <v>2.6863337277186941</v>
      </c>
      <c r="X373" s="110">
        <f t="shared" si="119"/>
        <v>0</v>
      </c>
      <c r="Y373" s="92">
        <f t="shared" si="126"/>
        <v>0.98599999999999999</v>
      </c>
      <c r="Z373" s="92">
        <f>(Table1[[#This Row],[avgdailyrent]]-F372)/F372</f>
        <v>0</v>
      </c>
      <c r="AA373" s="87">
        <f t="shared" si="124"/>
        <v>0</v>
      </c>
      <c r="AB373" s="92">
        <f t="shared" si="125"/>
        <v>0</v>
      </c>
      <c r="AC373" s="87">
        <f t="shared" si="115"/>
        <v>0</v>
      </c>
      <c r="AD373" s="92">
        <f t="shared" si="118"/>
        <v>0</v>
      </c>
      <c r="AE373" s="252">
        <f t="shared" si="116"/>
        <v>0</v>
      </c>
      <c r="AF373" s="87" t="e">
        <f ca="1">AVERAGEIFS(Y:Y,D:D,"&gt;="&amp;TODAY()-28,D:D,"&lt;="&amp;TODAY(),B:B,)</f>
        <v>#DIV/0!</v>
      </c>
      <c r="AG373" s="318">
        <f ca="1">AVERAGEIFS(Y:Y,D:D,"&gt;="&amp;TODAY()-28,D:D,"&lt;="&amp;TODAY())</f>
        <v>0.76482579000135331</v>
      </c>
      <c r="AH373" s="318">
        <f ca="1">AVERAGEIFS(O:O,D:D,"&gt;="&amp;TODAY()-28,D:D,"&lt;="&amp;TODAY())</f>
        <v>1407.541540796813</v>
      </c>
      <c r="AI373" s="91">
        <f t="shared" si="117"/>
        <v>0</v>
      </c>
    </row>
    <row r="374" spans="1:35" ht="13.8" x14ac:dyDescent="0.25">
      <c r="A374" s="324" t="s">
        <v>33</v>
      </c>
      <c r="B374" s="124" t="s">
        <v>14</v>
      </c>
      <c r="C374" s="124" t="s">
        <v>36</v>
      </c>
      <c r="D374" s="103">
        <v>44965</v>
      </c>
      <c r="E374" s="41">
        <v>0.98599999999999999</v>
      </c>
      <c r="F374" s="41">
        <v>2244</v>
      </c>
      <c r="G374" s="41">
        <f t="shared" si="120"/>
        <v>2023</v>
      </c>
      <c r="H374" s="41">
        <f>DAY(Table1[[#This Row],[Date]])</f>
        <v>8</v>
      </c>
      <c r="I374" s="41">
        <f>MONTH(Table1[[#This Row],[Date]])</f>
        <v>2</v>
      </c>
      <c r="J374" s="41" t="str">
        <f t="shared" si="121"/>
        <v>February</v>
      </c>
      <c r="K374" s="41">
        <f>DAY(Table1[[#This Row],[Date]])</f>
        <v>8</v>
      </c>
      <c r="L374" s="41" t="str">
        <f t="shared" si="122"/>
        <v>Wednesday</v>
      </c>
      <c r="M374" s="107">
        <f>WEEKNUM(D374, 1)-WEEKNUM(DATE(Table1[[#This Row],[Year]],Table1[[#This Row],[Month]],1),1)+1</f>
        <v>2</v>
      </c>
      <c r="N374" s="41">
        <f t="shared" si="123"/>
        <v>6</v>
      </c>
      <c r="O374" s="41">
        <f>Table1[[#This Row],[ADR]]*Table1[[#This Row],[Occupancy %]]</f>
        <v>2212.5839999999998</v>
      </c>
      <c r="P374" s="86">
        <f t="shared" si="111"/>
        <v>2244</v>
      </c>
      <c r="Q374" s="86">
        <f t="shared" si="112"/>
        <v>1</v>
      </c>
      <c r="R374" s="113">
        <f>Table1[[#This Row],[Index MPI]]-Q373</f>
        <v>0</v>
      </c>
      <c r="S374" s="87">
        <f>Table1[[#This Row],[Index MPI]]-Q367</f>
        <v>0</v>
      </c>
      <c r="T374" s="41">
        <f>Table1[[#This Row],[ADR]]/(P380+P381)</f>
        <v>0.5</v>
      </c>
      <c r="U374" s="112">
        <f t="shared" si="113"/>
        <v>0</v>
      </c>
      <c r="V374" s="41"/>
      <c r="W374" s="41">
        <f t="shared" si="114"/>
        <v>2.6863337277186941</v>
      </c>
      <c r="X374" s="110">
        <f t="shared" si="119"/>
        <v>0</v>
      </c>
      <c r="Y374" s="92">
        <f t="shared" si="126"/>
        <v>0.98599999999999999</v>
      </c>
      <c r="Z374" s="92">
        <f>(Table1[[#This Row],[avgdailyrent]]-F373)/F373</f>
        <v>0</v>
      </c>
      <c r="AA374" s="87">
        <f t="shared" si="124"/>
        <v>0</v>
      </c>
      <c r="AB374" s="92">
        <f t="shared" si="125"/>
        <v>0</v>
      </c>
      <c r="AC374" s="87">
        <f t="shared" si="115"/>
        <v>0</v>
      </c>
      <c r="AD374" s="92">
        <f t="shared" si="118"/>
        <v>0</v>
      </c>
      <c r="AE374" s="252">
        <f t="shared" si="116"/>
        <v>0</v>
      </c>
      <c r="AF374" s="87" t="e">
        <f ca="1">AVERAGEIFS(Y:Y,D:D,"&gt;="&amp;TODAY()-28,D:D,"&lt;="&amp;TODAY(),B:B,)</f>
        <v>#DIV/0!</v>
      </c>
      <c r="AG374" s="318">
        <f ca="1">AVERAGEIFS(Y:Y,D:D,"&gt;="&amp;TODAY()-28,D:D,"&lt;="&amp;TODAY())</f>
        <v>0.76482579000135331</v>
      </c>
      <c r="AH374" s="318">
        <f ca="1">AVERAGEIFS(O:O,D:D,"&gt;="&amp;TODAY()-28,D:D,"&lt;="&amp;TODAY())</f>
        <v>1407.541540796813</v>
      </c>
      <c r="AI374" s="91">
        <f t="shared" si="117"/>
        <v>0</v>
      </c>
    </row>
    <row r="375" spans="1:35" ht="13.8" x14ac:dyDescent="0.25">
      <c r="A375" s="324" t="s">
        <v>33</v>
      </c>
      <c r="B375" s="124" t="s">
        <v>14</v>
      </c>
      <c r="C375" s="124" t="s">
        <v>36</v>
      </c>
      <c r="D375" s="103">
        <v>44966</v>
      </c>
      <c r="E375" s="41">
        <v>0.98599999999999999</v>
      </c>
      <c r="F375" s="41">
        <v>2244</v>
      </c>
      <c r="G375" s="41">
        <f t="shared" si="120"/>
        <v>2023</v>
      </c>
      <c r="H375" s="41">
        <f>DAY(Table1[[#This Row],[Date]])</f>
        <v>9</v>
      </c>
      <c r="I375" s="41">
        <f>MONTH(Table1[[#This Row],[Date]])</f>
        <v>2</v>
      </c>
      <c r="J375" s="41" t="str">
        <f t="shared" si="121"/>
        <v>February</v>
      </c>
      <c r="K375" s="41">
        <f>DAY(Table1[[#This Row],[Date]])</f>
        <v>9</v>
      </c>
      <c r="L375" s="41" t="str">
        <f t="shared" si="122"/>
        <v>Thursday</v>
      </c>
      <c r="M375" s="107">
        <f>WEEKNUM(D375, 1)-WEEKNUM(DATE(Table1[[#This Row],[Year]],Table1[[#This Row],[Month]],1),1)+1</f>
        <v>2</v>
      </c>
      <c r="N375" s="41">
        <f t="shared" si="123"/>
        <v>6</v>
      </c>
      <c r="O375" s="41">
        <f>Table1[[#This Row],[ADR]]*Table1[[#This Row],[Occupancy %]]</f>
        <v>2212.5839999999998</v>
      </c>
      <c r="P375" s="86">
        <f t="shared" si="111"/>
        <v>2244</v>
      </c>
      <c r="Q375" s="86">
        <f t="shared" si="112"/>
        <v>1</v>
      </c>
      <c r="R375" s="113">
        <f>Table1[[#This Row],[Index MPI]]-Q374</f>
        <v>0</v>
      </c>
      <c r="S375" s="87">
        <f>Table1[[#This Row],[Index MPI]]-Q368</f>
        <v>0</v>
      </c>
      <c r="T375" s="41">
        <f>Table1[[#This Row],[ADR]]/(P381+P382)</f>
        <v>0.5</v>
      </c>
      <c r="U375" s="112">
        <f t="shared" si="113"/>
        <v>0</v>
      </c>
      <c r="V375" s="41"/>
      <c r="W375" s="41">
        <f t="shared" si="114"/>
        <v>2.6863337277186941</v>
      </c>
      <c r="X375" s="110">
        <f t="shared" si="119"/>
        <v>0</v>
      </c>
      <c r="Y375" s="92">
        <f t="shared" si="126"/>
        <v>0.98599999999999999</v>
      </c>
      <c r="Z375" s="92">
        <f>(Table1[[#This Row],[avgdailyrent]]-F374)/F374</f>
        <v>0</v>
      </c>
      <c r="AA375" s="87">
        <f t="shared" si="124"/>
        <v>0</v>
      </c>
      <c r="AB375" s="92">
        <f t="shared" si="125"/>
        <v>0</v>
      </c>
      <c r="AC375" s="87">
        <f t="shared" si="115"/>
        <v>0</v>
      </c>
      <c r="AD375" s="92">
        <f t="shared" si="118"/>
        <v>0</v>
      </c>
      <c r="AE375" s="252">
        <f t="shared" si="116"/>
        <v>0</v>
      </c>
      <c r="AF375" s="87" t="e">
        <f ca="1">AVERAGEIFS(Y:Y,D:D,"&gt;="&amp;TODAY()-28,D:D,"&lt;="&amp;TODAY(),B:B,)</f>
        <v>#DIV/0!</v>
      </c>
      <c r="AG375" s="318">
        <f ca="1">AVERAGEIFS(Y:Y,D:D,"&gt;="&amp;TODAY()-28,D:D,"&lt;="&amp;TODAY())</f>
        <v>0.76482579000135331</v>
      </c>
      <c r="AH375" s="318">
        <f ca="1">AVERAGEIFS(O:O,D:D,"&gt;="&amp;TODAY()-28,D:D,"&lt;="&amp;TODAY())</f>
        <v>1407.541540796813</v>
      </c>
      <c r="AI375" s="91">
        <f t="shared" si="117"/>
        <v>0</v>
      </c>
    </row>
    <row r="376" spans="1:35" ht="13.8" x14ac:dyDescent="0.25">
      <c r="A376" s="324" t="s">
        <v>33</v>
      </c>
      <c r="B376" s="124" t="s">
        <v>14</v>
      </c>
      <c r="C376" s="124" t="s">
        <v>36</v>
      </c>
      <c r="D376" s="103">
        <v>44967</v>
      </c>
      <c r="E376" s="41">
        <v>0.98599999999999999</v>
      </c>
      <c r="F376" s="41">
        <v>2244</v>
      </c>
      <c r="G376" s="41">
        <f t="shared" si="120"/>
        <v>2023</v>
      </c>
      <c r="H376" s="41">
        <f>DAY(Table1[[#This Row],[Date]])</f>
        <v>10</v>
      </c>
      <c r="I376" s="41">
        <f>MONTH(Table1[[#This Row],[Date]])</f>
        <v>2</v>
      </c>
      <c r="J376" s="41" t="str">
        <f t="shared" si="121"/>
        <v>February</v>
      </c>
      <c r="K376" s="41">
        <f>DAY(Table1[[#This Row],[Date]])</f>
        <v>10</v>
      </c>
      <c r="L376" s="41" t="str">
        <f t="shared" si="122"/>
        <v>Friday</v>
      </c>
      <c r="M376" s="107">
        <f>WEEKNUM(D376, 1)-WEEKNUM(DATE(Table1[[#This Row],[Year]],Table1[[#This Row],[Month]],1),1)+1</f>
        <v>2</v>
      </c>
      <c r="N376" s="41">
        <f t="shared" si="123"/>
        <v>6</v>
      </c>
      <c r="O376" s="41">
        <f>Table1[[#This Row],[ADR]]*Table1[[#This Row],[Occupancy %]]</f>
        <v>2212.5839999999998</v>
      </c>
      <c r="P376" s="86">
        <f t="shared" si="111"/>
        <v>2244</v>
      </c>
      <c r="Q376" s="86">
        <f t="shared" si="112"/>
        <v>1</v>
      </c>
      <c r="R376" s="113">
        <f>Table1[[#This Row],[Index MPI]]-Q375</f>
        <v>0</v>
      </c>
      <c r="S376" s="87">
        <f>Table1[[#This Row],[Index MPI]]-Q369</f>
        <v>0</v>
      </c>
      <c r="T376" s="41">
        <f>Table1[[#This Row],[ADR]]/(P382+P383)</f>
        <v>0.5</v>
      </c>
      <c r="U376" s="112">
        <f t="shared" si="113"/>
        <v>0</v>
      </c>
      <c r="V376" s="41"/>
      <c r="W376" s="41">
        <f t="shared" si="114"/>
        <v>2.6863337277186941</v>
      </c>
      <c r="X376" s="110">
        <f t="shared" si="119"/>
        <v>0</v>
      </c>
      <c r="Y376" s="92">
        <f t="shared" si="126"/>
        <v>0.98599999999999999</v>
      </c>
      <c r="Z376" s="92">
        <f>(Table1[[#This Row],[avgdailyrent]]-F375)/F375</f>
        <v>0</v>
      </c>
      <c r="AA376" s="87">
        <f t="shared" si="124"/>
        <v>0</v>
      </c>
      <c r="AB376" s="92">
        <f t="shared" si="125"/>
        <v>0</v>
      </c>
      <c r="AC376" s="87">
        <f t="shared" si="115"/>
        <v>0</v>
      </c>
      <c r="AD376" s="92">
        <f t="shared" si="118"/>
        <v>0</v>
      </c>
      <c r="AE376" s="252">
        <f t="shared" si="116"/>
        <v>0</v>
      </c>
      <c r="AF376" s="87" t="e">
        <f ca="1">AVERAGEIFS(Y:Y,D:D,"&gt;="&amp;TODAY()-28,D:D,"&lt;="&amp;TODAY(),B:B,)</f>
        <v>#DIV/0!</v>
      </c>
      <c r="AG376" s="318">
        <f ca="1">AVERAGEIFS(Y:Y,D:D,"&gt;="&amp;TODAY()-28,D:D,"&lt;="&amp;TODAY())</f>
        <v>0.76482579000135331</v>
      </c>
      <c r="AH376" s="318">
        <f ca="1">AVERAGEIFS(O:O,D:D,"&gt;="&amp;TODAY()-28,D:D,"&lt;="&amp;TODAY())</f>
        <v>1407.541540796813</v>
      </c>
      <c r="AI376" s="91">
        <f t="shared" si="117"/>
        <v>0</v>
      </c>
    </row>
    <row r="377" spans="1:35" ht="13.8" x14ac:dyDescent="0.25">
      <c r="A377" s="324" t="s">
        <v>33</v>
      </c>
      <c r="B377" s="124" t="s">
        <v>14</v>
      </c>
      <c r="C377" s="124" t="s">
        <v>36</v>
      </c>
      <c r="D377" s="103">
        <v>44968</v>
      </c>
      <c r="E377" s="41">
        <v>0.98599999999999999</v>
      </c>
      <c r="F377" s="41">
        <v>2244</v>
      </c>
      <c r="G377" s="41">
        <f t="shared" si="120"/>
        <v>2023</v>
      </c>
      <c r="H377" s="41">
        <f>DAY(Table1[[#This Row],[Date]])</f>
        <v>11</v>
      </c>
      <c r="I377" s="41">
        <f>MONTH(Table1[[#This Row],[Date]])</f>
        <v>2</v>
      </c>
      <c r="J377" s="41" t="str">
        <f t="shared" si="121"/>
        <v>February</v>
      </c>
      <c r="K377" s="41">
        <f>DAY(Table1[[#This Row],[Date]])</f>
        <v>11</v>
      </c>
      <c r="L377" s="41" t="str">
        <f t="shared" si="122"/>
        <v>Saturday</v>
      </c>
      <c r="M377" s="107">
        <f>WEEKNUM(D377, 1)-WEEKNUM(DATE(Table1[[#This Row],[Year]],Table1[[#This Row],[Month]],1),1)+1</f>
        <v>2</v>
      </c>
      <c r="N377" s="41">
        <f t="shared" si="123"/>
        <v>6</v>
      </c>
      <c r="O377" s="41">
        <f>Table1[[#This Row],[ADR]]*Table1[[#This Row],[Occupancy %]]</f>
        <v>2212.5839999999998</v>
      </c>
      <c r="P377" s="86">
        <f t="shared" si="111"/>
        <v>2244</v>
      </c>
      <c r="Q377" s="86">
        <f t="shared" si="112"/>
        <v>1</v>
      </c>
      <c r="R377" s="113">
        <f>Table1[[#This Row],[Index MPI]]-Q376</f>
        <v>0</v>
      </c>
      <c r="S377" s="87">
        <f>Table1[[#This Row],[Index MPI]]-Q370</f>
        <v>0</v>
      </c>
      <c r="T377" s="41">
        <f>Table1[[#This Row],[ADR]]/(P383+P384)</f>
        <v>0.5</v>
      </c>
      <c r="U377" s="112">
        <f t="shared" si="113"/>
        <v>0</v>
      </c>
      <c r="V377" s="41"/>
      <c r="W377" s="41">
        <f t="shared" si="114"/>
        <v>2.6863337277186941</v>
      </c>
      <c r="X377" s="110">
        <f t="shared" si="119"/>
        <v>0</v>
      </c>
      <c r="Y377" s="92">
        <f t="shared" si="126"/>
        <v>0.98599999999999999</v>
      </c>
      <c r="Z377" s="92">
        <f>(Table1[[#This Row],[avgdailyrent]]-F376)/F376</f>
        <v>0</v>
      </c>
      <c r="AA377" s="87">
        <f t="shared" si="124"/>
        <v>0</v>
      </c>
      <c r="AB377" s="92">
        <f t="shared" si="125"/>
        <v>0</v>
      </c>
      <c r="AC377" s="87">
        <f t="shared" si="115"/>
        <v>0</v>
      </c>
      <c r="AD377" s="92">
        <f t="shared" si="118"/>
        <v>0</v>
      </c>
      <c r="AE377" s="252">
        <f t="shared" si="116"/>
        <v>0</v>
      </c>
      <c r="AF377" s="87" t="e">
        <f ca="1">AVERAGEIFS(Y:Y,D:D,"&gt;="&amp;TODAY()-28,D:D,"&lt;="&amp;TODAY(),B:B,)</f>
        <v>#DIV/0!</v>
      </c>
      <c r="AG377" s="318">
        <f ca="1">AVERAGEIFS(Y:Y,D:D,"&gt;="&amp;TODAY()-28,D:D,"&lt;="&amp;TODAY())</f>
        <v>0.76482579000135331</v>
      </c>
      <c r="AH377" s="318">
        <f ca="1">AVERAGEIFS(O:O,D:D,"&gt;="&amp;TODAY()-28,D:D,"&lt;="&amp;TODAY())</f>
        <v>1407.541540796813</v>
      </c>
      <c r="AI377" s="91">
        <f t="shared" si="117"/>
        <v>0</v>
      </c>
    </row>
    <row r="378" spans="1:35" ht="13.8" x14ac:dyDescent="0.25">
      <c r="A378" s="324" t="s">
        <v>33</v>
      </c>
      <c r="B378" s="124" t="s">
        <v>14</v>
      </c>
      <c r="C378" s="124" t="s">
        <v>36</v>
      </c>
      <c r="D378" s="103">
        <v>44969</v>
      </c>
      <c r="E378" s="41">
        <v>0.98599999999999999</v>
      </c>
      <c r="F378" s="41">
        <v>2244</v>
      </c>
      <c r="G378" s="41">
        <f t="shared" si="120"/>
        <v>2023</v>
      </c>
      <c r="H378" s="41">
        <f>DAY(Table1[[#This Row],[Date]])</f>
        <v>12</v>
      </c>
      <c r="I378" s="41">
        <f>MONTH(Table1[[#This Row],[Date]])</f>
        <v>2</v>
      </c>
      <c r="J378" s="41" t="str">
        <f t="shared" si="121"/>
        <v>February</v>
      </c>
      <c r="K378" s="41">
        <f>DAY(Table1[[#This Row],[Date]])</f>
        <v>12</v>
      </c>
      <c r="L378" s="41" t="str">
        <f t="shared" si="122"/>
        <v>Sunday</v>
      </c>
      <c r="M378" s="107">
        <f>WEEKNUM(D378, 1)-WEEKNUM(DATE(Table1[[#This Row],[Year]],Table1[[#This Row],[Month]],1),1)+1</f>
        <v>3</v>
      </c>
      <c r="N378" s="41">
        <f t="shared" si="123"/>
        <v>7</v>
      </c>
      <c r="O378" s="41">
        <f>Table1[[#This Row],[ADR]]*Table1[[#This Row],[Occupancy %]]</f>
        <v>2212.5839999999998</v>
      </c>
      <c r="P378" s="86">
        <f t="shared" si="111"/>
        <v>2244</v>
      </c>
      <c r="Q378" s="86">
        <f t="shared" si="112"/>
        <v>1</v>
      </c>
      <c r="R378" s="113">
        <f>Table1[[#This Row],[Index MPI]]-Q377</f>
        <v>0</v>
      </c>
      <c r="S378" s="87">
        <f>Table1[[#This Row],[Index MPI]]-Q371</f>
        <v>0</v>
      </c>
      <c r="T378" s="41">
        <f>Table1[[#This Row],[ADR]]/(P384+P385)</f>
        <v>0.5</v>
      </c>
      <c r="U378" s="112">
        <f t="shared" si="113"/>
        <v>0</v>
      </c>
      <c r="V378" s="41"/>
      <c r="W378" s="41">
        <f t="shared" si="114"/>
        <v>2.6863337277186941</v>
      </c>
      <c r="X378" s="110">
        <f t="shared" si="119"/>
        <v>0</v>
      </c>
      <c r="Y378" s="92">
        <f t="shared" si="126"/>
        <v>0.98599999999999999</v>
      </c>
      <c r="Z378" s="92">
        <f>(Table1[[#This Row],[avgdailyrent]]-F377)/F377</f>
        <v>0</v>
      </c>
      <c r="AA378" s="87">
        <f t="shared" si="124"/>
        <v>0</v>
      </c>
      <c r="AB378" s="92">
        <f t="shared" si="125"/>
        <v>0</v>
      </c>
      <c r="AC378" s="87">
        <f t="shared" si="115"/>
        <v>0</v>
      </c>
      <c r="AD378" s="92">
        <f t="shared" si="118"/>
        <v>0</v>
      </c>
      <c r="AE378" s="252">
        <f t="shared" si="116"/>
        <v>0</v>
      </c>
      <c r="AF378" s="87" t="e">
        <f ca="1">AVERAGEIFS(Y:Y,D:D,"&gt;="&amp;TODAY()-28,D:D,"&lt;="&amp;TODAY(),B:B,)</f>
        <v>#DIV/0!</v>
      </c>
      <c r="AG378" s="318">
        <f ca="1">AVERAGEIFS(Y:Y,D:D,"&gt;="&amp;TODAY()-28,D:D,"&lt;="&amp;TODAY())</f>
        <v>0.76482579000135331</v>
      </c>
      <c r="AH378" s="318">
        <f ca="1">AVERAGEIFS(O:O,D:D,"&gt;="&amp;TODAY()-28,D:D,"&lt;="&amp;TODAY())</f>
        <v>1407.541540796813</v>
      </c>
      <c r="AI378" s="91">
        <f t="shared" si="117"/>
        <v>0</v>
      </c>
    </row>
    <row r="379" spans="1:35" ht="13.8" x14ac:dyDescent="0.25">
      <c r="A379" s="324" t="s">
        <v>33</v>
      </c>
      <c r="B379" s="124" t="s">
        <v>14</v>
      </c>
      <c r="C379" s="124" t="s">
        <v>36</v>
      </c>
      <c r="D379" s="103">
        <v>44970</v>
      </c>
      <c r="E379" s="41">
        <v>0.98599999999999999</v>
      </c>
      <c r="F379" s="41">
        <v>2244</v>
      </c>
      <c r="G379" s="41">
        <f t="shared" si="120"/>
        <v>2023</v>
      </c>
      <c r="H379" s="41">
        <f>DAY(Table1[[#This Row],[Date]])</f>
        <v>13</v>
      </c>
      <c r="I379" s="41">
        <f>MONTH(Table1[[#This Row],[Date]])</f>
        <v>2</v>
      </c>
      <c r="J379" s="41" t="str">
        <f t="shared" si="121"/>
        <v>February</v>
      </c>
      <c r="K379" s="41">
        <f>DAY(Table1[[#This Row],[Date]])</f>
        <v>13</v>
      </c>
      <c r="L379" s="41" t="str">
        <f t="shared" si="122"/>
        <v>Monday</v>
      </c>
      <c r="M379" s="107">
        <f>WEEKNUM(D379, 1)-WEEKNUM(DATE(Table1[[#This Row],[Year]],Table1[[#This Row],[Month]],1),1)+1</f>
        <v>3</v>
      </c>
      <c r="N379" s="41">
        <f t="shared" si="123"/>
        <v>7</v>
      </c>
      <c r="O379" s="41">
        <f>Table1[[#This Row],[ADR]]*Table1[[#This Row],[Occupancy %]]</f>
        <v>2212.5839999999998</v>
      </c>
      <c r="P379" s="86">
        <f t="shared" si="111"/>
        <v>2244</v>
      </c>
      <c r="Q379" s="86">
        <f t="shared" si="112"/>
        <v>1</v>
      </c>
      <c r="R379" s="113">
        <f>Table1[[#This Row],[Index MPI]]-Q378</f>
        <v>0</v>
      </c>
      <c r="S379" s="87">
        <f>Table1[[#This Row],[Index MPI]]-Q372</f>
        <v>0</v>
      </c>
      <c r="T379" s="41">
        <f>Table1[[#This Row],[ADR]]/(P385+P386)</f>
        <v>0.5</v>
      </c>
      <c r="U379" s="112">
        <f t="shared" si="113"/>
        <v>0</v>
      </c>
      <c r="V379" s="41"/>
      <c r="W379" s="41">
        <f t="shared" si="114"/>
        <v>2.6863337277186941</v>
      </c>
      <c r="X379" s="110">
        <f t="shared" si="119"/>
        <v>0</v>
      </c>
      <c r="Y379" s="92">
        <f t="shared" si="126"/>
        <v>0.98599999999999999</v>
      </c>
      <c r="Z379" s="92">
        <f>(Table1[[#This Row],[avgdailyrent]]-F378)/F378</f>
        <v>0</v>
      </c>
      <c r="AA379" s="87">
        <f t="shared" si="124"/>
        <v>0</v>
      </c>
      <c r="AB379" s="92">
        <f t="shared" si="125"/>
        <v>0</v>
      </c>
      <c r="AC379" s="87">
        <f t="shared" si="115"/>
        <v>0</v>
      </c>
      <c r="AD379" s="92">
        <f t="shared" si="118"/>
        <v>0</v>
      </c>
      <c r="AE379" s="252">
        <f t="shared" si="116"/>
        <v>0</v>
      </c>
      <c r="AF379" s="87" t="e">
        <f ca="1">AVERAGEIFS(Y:Y,D:D,"&gt;="&amp;TODAY()-28,D:D,"&lt;="&amp;TODAY(),B:B,)</f>
        <v>#DIV/0!</v>
      </c>
      <c r="AG379" s="318">
        <f ca="1">AVERAGEIFS(Y:Y,D:D,"&gt;="&amp;TODAY()-28,D:D,"&lt;="&amp;TODAY())</f>
        <v>0.76482579000135331</v>
      </c>
      <c r="AH379" s="318">
        <f ca="1">AVERAGEIFS(O:O,D:D,"&gt;="&amp;TODAY()-28,D:D,"&lt;="&amp;TODAY())</f>
        <v>1407.541540796813</v>
      </c>
      <c r="AI379" s="91">
        <f t="shared" si="117"/>
        <v>0</v>
      </c>
    </row>
    <row r="380" spans="1:35" ht="13.8" x14ac:dyDescent="0.25">
      <c r="A380" s="324" t="s">
        <v>33</v>
      </c>
      <c r="B380" s="124" t="s">
        <v>14</v>
      </c>
      <c r="C380" s="124" t="s">
        <v>36</v>
      </c>
      <c r="D380" s="103">
        <v>44971</v>
      </c>
      <c r="E380" s="41">
        <v>0.98599999999999999</v>
      </c>
      <c r="F380" s="41">
        <v>2244</v>
      </c>
      <c r="G380" s="41">
        <f t="shared" si="120"/>
        <v>2023</v>
      </c>
      <c r="H380" s="41">
        <f>DAY(Table1[[#This Row],[Date]])</f>
        <v>14</v>
      </c>
      <c r="I380" s="41">
        <f>MONTH(Table1[[#This Row],[Date]])</f>
        <v>2</v>
      </c>
      <c r="J380" s="41" t="str">
        <f t="shared" si="121"/>
        <v>February</v>
      </c>
      <c r="K380" s="41">
        <f>DAY(Table1[[#This Row],[Date]])</f>
        <v>14</v>
      </c>
      <c r="L380" s="41" t="str">
        <f t="shared" si="122"/>
        <v>Tuesday</v>
      </c>
      <c r="M380" s="107">
        <f>WEEKNUM(D380, 1)-WEEKNUM(DATE(Table1[[#This Row],[Year]],Table1[[#This Row],[Month]],1),1)+1</f>
        <v>3</v>
      </c>
      <c r="N380" s="41">
        <f t="shared" si="123"/>
        <v>7</v>
      </c>
      <c r="O380" s="41">
        <f>Table1[[#This Row],[ADR]]*Table1[[#This Row],[Occupancy %]]</f>
        <v>2212.5839999999998</v>
      </c>
      <c r="P380" s="86">
        <f t="shared" si="111"/>
        <v>2244</v>
      </c>
      <c r="Q380" s="86">
        <f t="shared" si="112"/>
        <v>1</v>
      </c>
      <c r="R380" s="113">
        <f>Table1[[#This Row],[Index MPI]]-Q379</f>
        <v>0</v>
      </c>
      <c r="S380" s="87">
        <f>Table1[[#This Row],[Index MPI]]-Q373</f>
        <v>0</v>
      </c>
      <c r="T380" s="41">
        <f>Table1[[#This Row],[ADR]]/(P386+P387)</f>
        <v>0.5</v>
      </c>
      <c r="U380" s="112">
        <f t="shared" si="113"/>
        <v>0</v>
      </c>
      <c r="V380" s="41"/>
      <c r="W380" s="41">
        <f t="shared" si="114"/>
        <v>2.6863337277186941</v>
      </c>
      <c r="X380" s="110">
        <f t="shared" si="119"/>
        <v>0</v>
      </c>
      <c r="Y380" s="92">
        <f t="shared" si="126"/>
        <v>0.98599999999999999</v>
      </c>
      <c r="Z380" s="92">
        <f>(Table1[[#This Row],[avgdailyrent]]-F379)/F379</f>
        <v>0</v>
      </c>
      <c r="AA380" s="87">
        <f t="shared" si="124"/>
        <v>0</v>
      </c>
      <c r="AB380" s="92">
        <f t="shared" si="125"/>
        <v>0</v>
      </c>
      <c r="AC380" s="87">
        <f t="shared" si="115"/>
        <v>0</v>
      </c>
      <c r="AD380" s="92">
        <f t="shared" si="118"/>
        <v>0</v>
      </c>
      <c r="AE380" s="252">
        <f t="shared" si="116"/>
        <v>0</v>
      </c>
      <c r="AF380" s="87" t="e">
        <f ca="1">AVERAGEIFS(Y:Y,D:D,"&gt;="&amp;TODAY()-28,D:D,"&lt;="&amp;TODAY(),B:B,)</f>
        <v>#DIV/0!</v>
      </c>
      <c r="AG380" s="318">
        <f ca="1">AVERAGEIFS(Y:Y,D:D,"&gt;="&amp;TODAY()-28,D:D,"&lt;="&amp;TODAY())</f>
        <v>0.76482579000135331</v>
      </c>
      <c r="AH380" s="318">
        <f ca="1">AVERAGEIFS(O:O,D:D,"&gt;="&amp;TODAY()-28,D:D,"&lt;="&amp;TODAY())</f>
        <v>1407.541540796813</v>
      </c>
      <c r="AI380" s="91">
        <f t="shared" si="117"/>
        <v>0</v>
      </c>
    </row>
    <row r="381" spans="1:35" ht="13.8" x14ac:dyDescent="0.25">
      <c r="A381" s="324" t="s">
        <v>33</v>
      </c>
      <c r="B381" s="124" t="s">
        <v>14</v>
      </c>
      <c r="C381" s="124" t="s">
        <v>36</v>
      </c>
      <c r="D381" s="103">
        <v>44972</v>
      </c>
      <c r="E381" s="41">
        <v>0.98599999999999999</v>
      </c>
      <c r="F381" s="41">
        <v>2244</v>
      </c>
      <c r="G381" s="41">
        <f t="shared" si="120"/>
        <v>2023</v>
      </c>
      <c r="H381" s="41">
        <f>DAY(Table1[[#This Row],[Date]])</f>
        <v>15</v>
      </c>
      <c r="I381" s="41">
        <f>MONTH(Table1[[#This Row],[Date]])</f>
        <v>2</v>
      </c>
      <c r="J381" s="41" t="str">
        <f t="shared" si="121"/>
        <v>February</v>
      </c>
      <c r="K381" s="41">
        <f>DAY(Table1[[#This Row],[Date]])</f>
        <v>15</v>
      </c>
      <c r="L381" s="41" t="str">
        <f t="shared" si="122"/>
        <v>Wednesday</v>
      </c>
      <c r="M381" s="107">
        <f>WEEKNUM(D381, 1)-WEEKNUM(DATE(Table1[[#This Row],[Year]],Table1[[#This Row],[Month]],1),1)+1</f>
        <v>3</v>
      </c>
      <c r="N381" s="41">
        <f t="shared" si="123"/>
        <v>7</v>
      </c>
      <c r="O381" s="41">
        <f>Table1[[#This Row],[ADR]]*Table1[[#This Row],[Occupancy %]]</f>
        <v>2212.5839999999998</v>
      </c>
      <c r="P381" s="86">
        <f t="shared" si="111"/>
        <v>2244</v>
      </c>
      <c r="Q381" s="86">
        <f t="shared" si="112"/>
        <v>1</v>
      </c>
      <c r="R381" s="113">
        <f>Table1[[#This Row],[Index MPI]]-Q380</f>
        <v>0</v>
      </c>
      <c r="S381" s="87">
        <f>Table1[[#This Row],[Index MPI]]-Q374</f>
        <v>0</v>
      </c>
      <c r="T381" s="41">
        <f>Table1[[#This Row],[ADR]]/(P387+P388)</f>
        <v>0.5</v>
      </c>
      <c r="U381" s="112">
        <f t="shared" si="113"/>
        <v>0</v>
      </c>
      <c r="V381" s="41"/>
      <c r="W381" s="41">
        <f t="shared" si="114"/>
        <v>2.6863337277186941</v>
      </c>
      <c r="X381" s="110">
        <f t="shared" si="119"/>
        <v>0</v>
      </c>
      <c r="Y381" s="92">
        <f t="shared" si="126"/>
        <v>0.98599999999999999</v>
      </c>
      <c r="Z381" s="92">
        <f>(Table1[[#This Row],[avgdailyrent]]-F380)/F380</f>
        <v>0</v>
      </c>
      <c r="AA381" s="87">
        <f t="shared" si="124"/>
        <v>0</v>
      </c>
      <c r="AB381" s="92">
        <f t="shared" si="125"/>
        <v>0</v>
      </c>
      <c r="AC381" s="87">
        <f t="shared" si="115"/>
        <v>0</v>
      </c>
      <c r="AD381" s="92">
        <f t="shared" si="118"/>
        <v>0</v>
      </c>
      <c r="AE381" s="252">
        <f t="shared" si="116"/>
        <v>0</v>
      </c>
      <c r="AF381" s="87" t="e">
        <f ca="1">AVERAGEIFS(Y:Y,D:D,"&gt;="&amp;TODAY()-28,D:D,"&lt;="&amp;TODAY(),B:B,)</f>
        <v>#DIV/0!</v>
      </c>
      <c r="AG381" s="318">
        <f ca="1">AVERAGEIFS(Y:Y,D:D,"&gt;="&amp;TODAY()-28,D:D,"&lt;="&amp;TODAY())</f>
        <v>0.76482579000135331</v>
      </c>
      <c r="AH381" s="318">
        <f ca="1">AVERAGEIFS(O:O,D:D,"&gt;="&amp;TODAY()-28,D:D,"&lt;="&amp;TODAY())</f>
        <v>1407.541540796813</v>
      </c>
      <c r="AI381" s="91">
        <f t="shared" si="117"/>
        <v>0</v>
      </c>
    </row>
    <row r="382" spans="1:35" ht="13.8" x14ac:dyDescent="0.25">
      <c r="A382" s="324" t="s">
        <v>33</v>
      </c>
      <c r="B382" s="124" t="s">
        <v>14</v>
      </c>
      <c r="C382" s="124" t="s">
        <v>36</v>
      </c>
      <c r="D382" s="103">
        <v>44973</v>
      </c>
      <c r="E382" s="41">
        <v>0.98599999999999999</v>
      </c>
      <c r="F382" s="41">
        <v>2244</v>
      </c>
      <c r="G382" s="41">
        <f t="shared" si="120"/>
        <v>2023</v>
      </c>
      <c r="H382" s="41">
        <f>DAY(Table1[[#This Row],[Date]])</f>
        <v>16</v>
      </c>
      <c r="I382" s="41">
        <f>MONTH(Table1[[#This Row],[Date]])</f>
        <v>2</v>
      </c>
      <c r="J382" s="41" t="str">
        <f t="shared" si="121"/>
        <v>February</v>
      </c>
      <c r="K382" s="41">
        <f>DAY(Table1[[#This Row],[Date]])</f>
        <v>16</v>
      </c>
      <c r="L382" s="41" t="str">
        <f t="shared" si="122"/>
        <v>Thursday</v>
      </c>
      <c r="M382" s="107">
        <f>WEEKNUM(D382, 1)-WEEKNUM(DATE(Table1[[#This Row],[Year]],Table1[[#This Row],[Month]],1),1)+1</f>
        <v>3</v>
      </c>
      <c r="N382" s="41">
        <f t="shared" si="123"/>
        <v>7</v>
      </c>
      <c r="O382" s="41">
        <f>Table1[[#This Row],[ADR]]*Table1[[#This Row],[Occupancy %]]</f>
        <v>2212.5839999999998</v>
      </c>
      <c r="P382" s="86">
        <f t="shared" si="111"/>
        <v>2244</v>
      </c>
      <c r="Q382" s="86">
        <f t="shared" si="112"/>
        <v>1</v>
      </c>
      <c r="R382" s="113">
        <f>Table1[[#This Row],[Index MPI]]-Q381</f>
        <v>0</v>
      </c>
      <c r="S382" s="87">
        <f>Table1[[#This Row],[Index MPI]]-Q375</f>
        <v>0</v>
      </c>
      <c r="T382" s="41">
        <f>Table1[[#This Row],[ADR]]/(P388+P389)</f>
        <v>0.5</v>
      </c>
      <c r="U382" s="112">
        <f t="shared" si="113"/>
        <v>0</v>
      </c>
      <c r="V382" s="41"/>
      <c r="W382" s="41">
        <f t="shared" si="114"/>
        <v>2.6863337277186941</v>
      </c>
      <c r="X382" s="110">
        <f t="shared" si="119"/>
        <v>0</v>
      </c>
      <c r="Y382" s="92">
        <f t="shared" si="126"/>
        <v>0.98599999999999999</v>
      </c>
      <c r="Z382" s="92">
        <f>(Table1[[#This Row],[avgdailyrent]]-F381)/F381</f>
        <v>0</v>
      </c>
      <c r="AA382" s="87">
        <f t="shared" si="124"/>
        <v>0</v>
      </c>
      <c r="AB382" s="92">
        <f t="shared" si="125"/>
        <v>0</v>
      </c>
      <c r="AC382" s="87">
        <f t="shared" si="115"/>
        <v>0</v>
      </c>
      <c r="AD382" s="92">
        <f t="shared" si="118"/>
        <v>0</v>
      </c>
      <c r="AE382" s="252">
        <f t="shared" si="116"/>
        <v>0</v>
      </c>
      <c r="AF382" s="87" t="e">
        <f ca="1">AVERAGEIFS(Y:Y,D:D,"&gt;="&amp;TODAY()-28,D:D,"&lt;="&amp;TODAY(),B:B,)</f>
        <v>#DIV/0!</v>
      </c>
      <c r="AG382" s="318">
        <f ca="1">AVERAGEIFS(Y:Y,D:D,"&gt;="&amp;TODAY()-28,D:D,"&lt;="&amp;TODAY())</f>
        <v>0.76482579000135331</v>
      </c>
      <c r="AH382" s="318">
        <f ca="1">AVERAGEIFS(O:O,D:D,"&gt;="&amp;TODAY()-28,D:D,"&lt;="&amp;TODAY())</f>
        <v>1407.541540796813</v>
      </c>
      <c r="AI382" s="91">
        <f t="shared" si="117"/>
        <v>0</v>
      </c>
    </row>
    <row r="383" spans="1:35" ht="13.8" x14ac:dyDescent="0.25">
      <c r="A383" s="324" t="s">
        <v>33</v>
      </c>
      <c r="B383" s="124" t="s">
        <v>14</v>
      </c>
      <c r="C383" s="124" t="s">
        <v>36</v>
      </c>
      <c r="D383" s="103">
        <v>44974</v>
      </c>
      <c r="E383" s="41">
        <v>0.98599999999999999</v>
      </c>
      <c r="F383" s="41">
        <v>2244</v>
      </c>
      <c r="G383" s="41">
        <f t="shared" si="120"/>
        <v>2023</v>
      </c>
      <c r="H383" s="41">
        <f>DAY(Table1[[#This Row],[Date]])</f>
        <v>17</v>
      </c>
      <c r="I383" s="41">
        <f>MONTH(Table1[[#This Row],[Date]])</f>
        <v>2</v>
      </c>
      <c r="J383" s="41" t="str">
        <f t="shared" si="121"/>
        <v>February</v>
      </c>
      <c r="K383" s="41">
        <f>DAY(Table1[[#This Row],[Date]])</f>
        <v>17</v>
      </c>
      <c r="L383" s="41" t="str">
        <f t="shared" si="122"/>
        <v>Friday</v>
      </c>
      <c r="M383" s="107">
        <f>WEEKNUM(D383, 1)-WEEKNUM(DATE(Table1[[#This Row],[Year]],Table1[[#This Row],[Month]],1),1)+1</f>
        <v>3</v>
      </c>
      <c r="N383" s="41">
        <f t="shared" si="123"/>
        <v>7</v>
      </c>
      <c r="O383" s="41">
        <f>Table1[[#This Row],[ADR]]*Table1[[#This Row],[Occupancy %]]</f>
        <v>2212.5839999999998</v>
      </c>
      <c r="P383" s="86">
        <f t="shared" si="111"/>
        <v>2244</v>
      </c>
      <c r="Q383" s="86">
        <f t="shared" si="112"/>
        <v>1</v>
      </c>
      <c r="R383" s="113">
        <f>Table1[[#This Row],[Index MPI]]-Q382</f>
        <v>0</v>
      </c>
      <c r="S383" s="87">
        <f>Table1[[#This Row],[Index MPI]]-Q376</f>
        <v>0</v>
      </c>
      <c r="T383" s="41">
        <f>Table1[[#This Row],[ADR]]/(P389+P390)</f>
        <v>0.5</v>
      </c>
      <c r="U383" s="112">
        <f t="shared" si="113"/>
        <v>0</v>
      </c>
      <c r="V383" s="41"/>
      <c r="W383" s="41">
        <f t="shared" si="114"/>
        <v>2.6863337277186941</v>
      </c>
      <c r="X383" s="110">
        <f t="shared" si="119"/>
        <v>0</v>
      </c>
      <c r="Y383" s="92">
        <f t="shared" si="126"/>
        <v>0.98599999999999999</v>
      </c>
      <c r="Z383" s="92">
        <f>(Table1[[#This Row],[avgdailyrent]]-F382)/F382</f>
        <v>0</v>
      </c>
      <c r="AA383" s="87">
        <f t="shared" si="124"/>
        <v>0</v>
      </c>
      <c r="AB383" s="92">
        <f t="shared" si="125"/>
        <v>0</v>
      </c>
      <c r="AC383" s="87">
        <f t="shared" si="115"/>
        <v>0</v>
      </c>
      <c r="AD383" s="92">
        <f t="shared" si="118"/>
        <v>0</v>
      </c>
      <c r="AE383" s="252">
        <f t="shared" si="116"/>
        <v>0</v>
      </c>
      <c r="AF383" s="87" t="e">
        <f ca="1">AVERAGEIFS(Y:Y,D:D,"&gt;="&amp;TODAY()-28,D:D,"&lt;="&amp;TODAY(),B:B,)</f>
        <v>#DIV/0!</v>
      </c>
      <c r="AG383" s="318">
        <f ca="1">AVERAGEIFS(Y:Y,D:D,"&gt;="&amp;TODAY()-28,D:D,"&lt;="&amp;TODAY())</f>
        <v>0.76482579000135331</v>
      </c>
      <c r="AH383" s="318">
        <f ca="1">AVERAGEIFS(O:O,D:D,"&gt;="&amp;TODAY()-28,D:D,"&lt;="&amp;TODAY())</f>
        <v>1407.541540796813</v>
      </c>
      <c r="AI383" s="91">
        <f t="shared" si="117"/>
        <v>0</v>
      </c>
    </row>
    <row r="384" spans="1:35" ht="13.8" x14ac:dyDescent="0.25">
      <c r="A384" s="324" t="s">
        <v>33</v>
      </c>
      <c r="B384" s="124" t="s">
        <v>14</v>
      </c>
      <c r="C384" s="124" t="s">
        <v>36</v>
      </c>
      <c r="D384" s="103">
        <v>44975</v>
      </c>
      <c r="E384" s="41">
        <v>0.98599999999999999</v>
      </c>
      <c r="F384" s="41">
        <v>2244</v>
      </c>
      <c r="G384" s="41">
        <f t="shared" si="120"/>
        <v>2023</v>
      </c>
      <c r="H384" s="41">
        <f>DAY(Table1[[#This Row],[Date]])</f>
        <v>18</v>
      </c>
      <c r="I384" s="41">
        <f>MONTH(Table1[[#This Row],[Date]])</f>
        <v>2</v>
      </c>
      <c r="J384" s="41" t="str">
        <f t="shared" si="121"/>
        <v>February</v>
      </c>
      <c r="K384" s="41">
        <f>DAY(Table1[[#This Row],[Date]])</f>
        <v>18</v>
      </c>
      <c r="L384" s="41" t="str">
        <f t="shared" si="122"/>
        <v>Saturday</v>
      </c>
      <c r="M384" s="107">
        <f>WEEKNUM(D384, 1)-WEEKNUM(DATE(Table1[[#This Row],[Year]],Table1[[#This Row],[Month]],1),1)+1</f>
        <v>3</v>
      </c>
      <c r="N384" s="41">
        <f t="shared" si="123"/>
        <v>7</v>
      </c>
      <c r="O384" s="41">
        <f>Table1[[#This Row],[ADR]]*Table1[[#This Row],[Occupancy %]]</f>
        <v>2212.5839999999998</v>
      </c>
      <c r="P384" s="86">
        <f t="shared" si="111"/>
        <v>2244</v>
      </c>
      <c r="Q384" s="86">
        <f t="shared" si="112"/>
        <v>1</v>
      </c>
      <c r="R384" s="113">
        <f>Table1[[#This Row],[Index MPI]]-Q383</f>
        <v>0</v>
      </c>
      <c r="S384" s="87">
        <f>Table1[[#This Row],[Index MPI]]-Q377</f>
        <v>0</v>
      </c>
      <c r="T384" s="41">
        <f>Table1[[#This Row],[ADR]]/(P390+P391)</f>
        <v>0.5</v>
      </c>
      <c r="U384" s="112">
        <f t="shared" si="113"/>
        <v>0</v>
      </c>
      <c r="V384" s="41"/>
      <c r="W384" s="41">
        <f t="shared" si="114"/>
        <v>2.6863337277186941</v>
      </c>
      <c r="X384" s="110">
        <f t="shared" si="119"/>
        <v>0</v>
      </c>
      <c r="Y384" s="92">
        <f t="shared" si="126"/>
        <v>0.98599999999999999</v>
      </c>
      <c r="Z384" s="92">
        <f>(Table1[[#This Row],[avgdailyrent]]-F383)/F383</f>
        <v>0</v>
      </c>
      <c r="AA384" s="87">
        <f t="shared" si="124"/>
        <v>0</v>
      </c>
      <c r="AB384" s="92">
        <f t="shared" si="125"/>
        <v>0</v>
      </c>
      <c r="AC384" s="87">
        <f t="shared" si="115"/>
        <v>0</v>
      </c>
      <c r="AD384" s="92">
        <f t="shared" si="118"/>
        <v>0</v>
      </c>
      <c r="AE384" s="252">
        <f t="shared" si="116"/>
        <v>0</v>
      </c>
      <c r="AF384" s="87" t="e">
        <f ca="1">AVERAGEIFS(Y:Y,D:D,"&gt;="&amp;TODAY()-28,D:D,"&lt;="&amp;TODAY(),B:B,)</f>
        <v>#DIV/0!</v>
      </c>
      <c r="AG384" s="318">
        <f ca="1">AVERAGEIFS(Y:Y,D:D,"&gt;="&amp;TODAY()-28,D:D,"&lt;="&amp;TODAY())</f>
        <v>0.76482579000135331</v>
      </c>
      <c r="AH384" s="318">
        <f ca="1">AVERAGEIFS(O:O,D:D,"&gt;="&amp;TODAY()-28,D:D,"&lt;="&amp;TODAY())</f>
        <v>1407.541540796813</v>
      </c>
      <c r="AI384" s="91">
        <f t="shared" si="117"/>
        <v>0</v>
      </c>
    </row>
    <row r="385" spans="1:35" ht="13.8" x14ac:dyDescent="0.25">
      <c r="A385" s="324" t="s">
        <v>33</v>
      </c>
      <c r="B385" s="124" t="s">
        <v>14</v>
      </c>
      <c r="C385" s="124" t="s">
        <v>36</v>
      </c>
      <c r="D385" s="103">
        <v>44976</v>
      </c>
      <c r="E385" s="41">
        <v>0.98599999999999999</v>
      </c>
      <c r="F385" s="41">
        <v>2244</v>
      </c>
      <c r="G385" s="41">
        <f t="shared" si="120"/>
        <v>2023</v>
      </c>
      <c r="H385" s="41">
        <f>DAY(Table1[[#This Row],[Date]])</f>
        <v>19</v>
      </c>
      <c r="I385" s="41">
        <f>MONTH(Table1[[#This Row],[Date]])</f>
        <v>2</v>
      </c>
      <c r="J385" s="41" t="str">
        <f t="shared" si="121"/>
        <v>February</v>
      </c>
      <c r="K385" s="41">
        <f>DAY(Table1[[#This Row],[Date]])</f>
        <v>19</v>
      </c>
      <c r="L385" s="41" t="str">
        <f t="shared" si="122"/>
        <v>Sunday</v>
      </c>
      <c r="M385" s="107">
        <f>WEEKNUM(D385, 1)-WEEKNUM(DATE(Table1[[#This Row],[Year]],Table1[[#This Row],[Month]],1),1)+1</f>
        <v>4</v>
      </c>
      <c r="N385" s="41">
        <f t="shared" si="123"/>
        <v>8</v>
      </c>
      <c r="O385" s="41">
        <f>Table1[[#This Row],[ADR]]*Table1[[#This Row],[Occupancy %]]</f>
        <v>2212.5839999999998</v>
      </c>
      <c r="P385" s="86">
        <f t="shared" si="111"/>
        <v>2244</v>
      </c>
      <c r="Q385" s="86">
        <f t="shared" si="112"/>
        <v>1</v>
      </c>
      <c r="R385" s="113">
        <f>Table1[[#This Row],[Index MPI]]-Q384</f>
        <v>0</v>
      </c>
      <c r="S385" s="87">
        <f>Table1[[#This Row],[Index MPI]]-Q378</f>
        <v>0</v>
      </c>
      <c r="T385" s="41">
        <f>Table1[[#This Row],[ADR]]/(P391+P392)</f>
        <v>0.5</v>
      </c>
      <c r="U385" s="112">
        <f t="shared" si="113"/>
        <v>0</v>
      </c>
      <c r="V385" s="41"/>
      <c r="W385" s="41">
        <f t="shared" si="114"/>
        <v>2.6863337277186941</v>
      </c>
      <c r="X385" s="110">
        <f t="shared" si="119"/>
        <v>0</v>
      </c>
      <c r="Y385" s="92">
        <f t="shared" si="126"/>
        <v>0.98599999999999999</v>
      </c>
      <c r="Z385" s="92">
        <f>(Table1[[#This Row],[avgdailyrent]]-F384)/F384</f>
        <v>0</v>
      </c>
      <c r="AA385" s="87">
        <f t="shared" si="124"/>
        <v>0</v>
      </c>
      <c r="AB385" s="92">
        <f t="shared" si="125"/>
        <v>0</v>
      </c>
      <c r="AC385" s="87">
        <f t="shared" si="115"/>
        <v>0</v>
      </c>
      <c r="AD385" s="92">
        <f t="shared" si="118"/>
        <v>0</v>
      </c>
      <c r="AE385" s="252">
        <f t="shared" si="116"/>
        <v>0</v>
      </c>
      <c r="AF385" s="87" t="e">
        <f ca="1">AVERAGEIFS(Y:Y,D:D,"&gt;="&amp;TODAY()-28,D:D,"&lt;="&amp;TODAY(),B:B,)</f>
        <v>#DIV/0!</v>
      </c>
      <c r="AG385" s="318">
        <f ca="1">AVERAGEIFS(Y:Y,D:D,"&gt;="&amp;TODAY()-28,D:D,"&lt;="&amp;TODAY())</f>
        <v>0.76482579000135331</v>
      </c>
      <c r="AH385" s="318">
        <f ca="1">AVERAGEIFS(O:O,D:D,"&gt;="&amp;TODAY()-28,D:D,"&lt;="&amp;TODAY())</f>
        <v>1407.541540796813</v>
      </c>
      <c r="AI385" s="91">
        <f t="shared" si="117"/>
        <v>0</v>
      </c>
    </row>
    <row r="386" spans="1:35" ht="13.8" x14ac:dyDescent="0.25">
      <c r="A386" s="324" t="s">
        <v>33</v>
      </c>
      <c r="B386" s="124" t="s">
        <v>14</v>
      </c>
      <c r="C386" s="124" t="s">
        <v>36</v>
      </c>
      <c r="D386" s="103">
        <v>44977</v>
      </c>
      <c r="E386" s="41">
        <v>0.98599999999999999</v>
      </c>
      <c r="F386" s="41">
        <v>2244</v>
      </c>
      <c r="G386" s="41">
        <f t="shared" si="120"/>
        <v>2023</v>
      </c>
      <c r="H386" s="41">
        <f>DAY(Table1[[#This Row],[Date]])</f>
        <v>20</v>
      </c>
      <c r="I386" s="41">
        <f>MONTH(Table1[[#This Row],[Date]])</f>
        <v>2</v>
      </c>
      <c r="J386" s="41" t="str">
        <f t="shared" si="121"/>
        <v>February</v>
      </c>
      <c r="K386" s="41">
        <f>DAY(Table1[[#This Row],[Date]])</f>
        <v>20</v>
      </c>
      <c r="L386" s="41" t="str">
        <f t="shared" si="122"/>
        <v>Monday</v>
      </c>
      <c r="M386" s="107">
        <f>WEEKNUM(D386, 1)-WEEKNUM(DATE(Table1[[#This Row],[Year]],Table1[[#This Row],[Month]],1),1)+1</f>
        <v>4</v>
      </c>
      <c r="N386" s="41">
        <f t="shared" si="123"/>
        <v>8</v>
      </c>
      <c r="O386" s="41">
        <f>Table1[[#This Row],[ADR]]*Table1[[#This Row],[Occupancy %]]</f>
        <v>2212.5839999999998</v>
      </c>
      <c r="P386" s="86">
        <f t="shared" si="111"/>
        <v>2244</v>
      </c>
      <c r="Q386" s="86">
        <f t="shared" si="112"/>
        <v>1</v>
      </c>
      <c r="R386" s="113">
        <f>Table1[[#This Row],[Index MPI]]-Q385</f>
        <v>0</v>
      </c>
      <c r="S386" s="87">
        <f>Table1[[#This Row],[Index MPI]]-Q379</f>
        <v>0</v>
      </c>
      <c r="T386" s="41">
        <f>Table1[[#This Row],[ADR]]/(P392+P393)</f>
        <v>0.5</v>
      </c>
      <c r="U386" s="112">
        <f t="shared" si="113"/>
        <v>0</v>
      </c>
      <c r="V386" s="41"/>
      <c r="W386" s="41">
        <f t="shared" si="114"/>
        <v>2.6863337277186941</v>
      </c>
      <c r="X386" s="110">
        <f t="shared" si="119"/>
        <v>0</v>
      </c>
      <c r="Y386" s="92">
        <f t="shared" si="126"/>
        <v>0.98599999999999999</v>
      </c>
      <c r="Z386" s="92">
        <f>(Table1[[#This Row],[avgdailyrent]]-F385)/F385</f>
        <v>0</v>
      </c>
      <c r="AA386" s="87">
        <f t="shared" si="124"/>
        <v>0</v>
      </c>
      <c r="AB386" s="92">
        <f t="shared" si="125"/>
        <v>0</v>
      </c>
      <c r="AC386" s="87">
        <f t="shared" si="115"/>
        <v>0</v>
      </c>
      <c r="AD386" s="92">
        <f t="shared" si="118"/>
        <v>0</v>
      </c>
      <c r="AE386" s="252">
        <f t="shared" si="116"/>
        <v>0</v>
      </c>
      <c r="AF386" s="87" t="e">
        <f ca="1">AVERAGEIFS(Y:Y,D:D,"&gt;="&amp;TODAY()-28,D:D,"&lt;="&amp;TODAY(),B:B,)</f>
        <v>#DIV/0!</v>
      </c>
      <c r="AG386" s="318">
        <f ca="1">AVERAGEIFS(Y:Y,D:D,"&gt;="&amp;TODAY()-28,D:D,"&lt;="&amp;TODAY())</f>
        <v>0.76482579000135331</v>
      </c>
      <c r="AH386" s="318">
        <f ca="1">AVERAGEIFS(O:O,D:D,"&gt;="&amp;TODAY()-28,D:D,"&lt;="&amp;TODAY())</f>
        <v>1407.541540796813</v>
      </c>
      <c r="AI386" s="91">
        <f t="shared" si="117"/>
        <v>0</v>
      </c>
    </row>
    <row r="387" spans="1:35" ht="13.8" x14ac:dyDescent="0.25">
      <c r="A387" s="324" t="s">
        <v>33</v>
      </c>
      <c r="B387" s="124" t="s">
        <v>14</v>
      </c>
      <c r="C387" s="124" t="s">
        <v>36</v>
      </c>
      <c r="D387" s="103">
        <v>44978</v>
      </c>
      <c r="E387" s="41">
        <v>0.98599999999999999</v>
      </c>
      <c r="F387" s="41">
        <v>2244</v>
      </c>
      <c r="G387" s="41">
        <f t="shared" si="120"/>
        <v>2023</v>
      </c>
      <c r="H387" s="41">
        <f>DAY(Table1[[#This Row],[Date]])</f>
        <v>21</v>
      </c>
      <c r="I387" s="41">
        <f>MONTH(Table1[[#This Row],[Date]])</f>
        <v>2</v>
      </c>
      <c r="J387" s="41" t="str">
        <f t="shared" si="121"/>
        <v>February</v>
      </c>
      <c r="K387" s="41">
        <f>DAY(Table1[[#This Row],[Date]])</f>
        <v>21</v>
      </c>
      <c r="L387" s="41" t="str">
        <f t="shared" si="122"/>
        <v>Tuesday</v>
      </c>
      <c r="M387" s="107">
        <f>WEEKNUM(D387, 1)-WEEKNUM(DATE(Table1[[#This Row],[Year]],Table1[[#This Row],[Month]],1),1)+1</f>
        <v>4</v>
      </c>
      <c r="N387" s="41">
        <f t="shared" si="123"/>
        <v>8</v>
      </c>
      <c r="O387" s="41">
        <f>Table1[[#This Row],[ADR]]*Table1[[#This Row],[Occupancy %]]</f>
        <v>2212.5839999999998</v>
      </c>
      <c r="P387" s="86">
        <f t="shared" si="111"/>
        <v>2244</v>
      </c>
      <c r="Q387" s="86">
        <f t="shared" si="112"/>
        <v>1</v>
      </c>
      <c r="R387" s="113">
        <f>Table1[[#This Row],[Index MPI]]-Q386</f>
        <v>0</v>
      </c>
      <c r="S387" s="87">
        <f>Table1[[#This Row],[Index MPI]]-Q380</f>
        <v>0</v>
      </c>
      <c r="T387" s="41">
        <f>Table1[[#This Row],[ADR]]/(P393+P394)</f>
        <v>0.5</v>
      </c>
      <c r="U387" s="112">
        <f t="shared" si="113"/>
        <v>0</v>
      </c>
      <c r="V387" s="41"/>
      <c r="W387" s="41">
        <f t="shared" si="114"/>
        <v>2.6863337277186941</v>
      </c>
      <c r="X387" s="110">
        <f t="shared" si="119"/>
        <v>0</v>
      </c>
      <c r="Y387" s="92">
        <f t="shared" si="126"/>
        <v>0.98599999999999999</v>
      </c>
      <c r="Z387" s="92">
        <f>(Table1[[#This Row],[avgdailyrent]]-F386)/F386</f>
        <v>0</v>
      </c>
      <c r="AA387" s="87">
        <f t="shared" si="124"/>
        <v>0</v>
      </c>
      <c r="AB387" s="92">
        <f t="shared" si="125"/>
        <v>0</v>
      </c>
      <c r="AC387" s="87">
        <f t="shared" si="115"/>
        <v>0</v>
      </c>
      <c r="AD387" s="92">
        <f t="shared" si="118"/>
        <v>0</v>
      </c>
      <c r="AE387" s="252">
        <f t="shared" si="116"/>
        <v>0</v>
      </c>
      <c r="AF387" s="87" t="e">
        <f ca="1">AVERAGEIFS(Y:Y,D:D,"&gt;="&amp;TODAY()-28,D:D,"&lt;="&amp;TODAY(),B:B,)</f>
        <v>#DIV/0!</v>
      </c>
      <c r="AG387" s="318">
        <f ca="1">AVERAGEIFS(Y:Y,D:D,"&gt;="&amp;TODAY()-28,D:D,"&lt;="&amp;TODAY())</f>
        <v>0.76482579000135331</v>
      </c>
      <c r="AH387" s="318">
        <f ca="1">AVERAGEIFS(O:O,D:D,"&gt;="&amp;TODAY()-28,D:D,"&lt;="&amp;TODAY())</f>
        <v>1407.541540796813</v>
      </c>
      <c r="AI387" s="91">
        <f t="shared" si="117"/>
        <v>0</v>
      </c>
    </row>
    <row r="388" spans="1:35" ht="13.8" x14ac:dyDescent="0.25">
      <c r="A388" s="324" t="s">
        <v>33</v>
      </c>
      <c r="B388" s="124" t="s">
        <v>14</v>
      </c>
      <c r="C388" s="124" t="s">
        <v>36</v>
      </c>
      <c r="D388" s="103">
        <v>44979</v>
      </c>
      <c r="E388" s="41">
        <v>0.98599999999999999</v>
      </c>
      <c r="F388" s="41">
        <v>2244</v>
      </c>
      <c r="G388" s="41">
        <f t="shared" si="120"/>
        <v>2023</v>
      </c>
      <c r="H388" s="41">
        <f>DAY(Table1[[#This Row],[Date]])</f>
        <v>22</v>
      </c>
      <c r="I388" s="41">
        <f>MONTH(Table1[[#This Row],[Date]])</f>
        <v>2</v>
      </c>
      <c r="J388" s="41" t="str">
        <f t="shared" si="121"/>
        <v>February</v>
      </c>
      <c r="K388" s="41">
        <f>DAY(Table1[[#This Row],[Date]])</f>
        <v>22</v>
      </c>
      <c r="L388" s="41" t="str">
        <f t="shared" si="122"/>
        <v>Wednesday</v>
      </c>
      <c r="M388" s="107">
        <f>WEEKNUM(D388, 1)-WEEKNUM(DATE(Table1[[#This Row],[Year]],Table1[[#This Row],[Month]],1),1)+1</f>
        <v>4</v>
      </c>
      <c r="N388" s="41">
        <f t="shared" si="123"/>
        <v>8</v>
      </c>
      <c r="O388" s="41">
        <f>Table1[[#This Row],[ADR]]*Table1[[#This Row],[Occupancy %]]</f>
        <v>2212.5839999999998</v>
      </c>
      <c r="P388" s="86">
        <f t="shared" si="111"/>
        <v>2244</v>
      </c>
      <c r="Q388" s="86">
        <f t="shared" si="112"/>
        <v>1</v>
      </c>
      <c r="R388" s="113">
        <f>Table1[[#This Row],[Index MPI]]-Q387</f>
        <v>0</v>
      </c>
      <c r="S388" s="87">
        <f>Table1[[#This Row],[Index MPI]]-Q381</f>
        <v>0</v>
      </c>
      <c r="T388" s="41">
        <f>Table1[[#This Row],[ADR]]/(P394+P395)</f>
        <v>0.5</v>
      </c>
      <c r="U388" s="112">
        <f t="shared" si="113"/>
        <v>0</v>
      </c>
      <c r="V388" s="41"/>
      <c r="W388" s="41">
        <f t="shared" si="114"/>
        <v>2.6863337277186941</v>
      </c>
      <c r="X388" s="110">
        <f t="shared" si="119"/>
        <v>0</v>
      </c>
      <c r="Y388" s="92">
        <f t="shared" si="126"/>
        <v>0.98599999999999999</v>
      </c>
      <c r="Z388" s="92">
        <f>(Table1[[#This Row],[avgdailyrent]]-F387)/F387</f>
        <v>0</v>
      </c>
      <c r="AA388" s="87">
        <f t="shared" si="124"/>
        <v>0</v>
      </c>
      <c r="AB388" s="92">
        <f t="shared" si="125"/>
        <v>0</v>
      </c>
      <c r="AC388" s="87">
        <f t="shared" si="115"/>
        <v>0</v>
      </c>
      <c r="AD388" s="92">
        <f t="shared" si="118"/>
        <v>0</v>
      </c>
      <c r="AE388" s="252">
        <f t="shared" si="116"/>
        <v>0</v>
      </c>
      <c r="AF388" s="87" t="e">
        <f ca="1">AVERAGEIFS(Y:Y,D:D,"&gt;="&amp;TODAY()-28,D:D,"&lt;="&amp;TODAY(),B:B,)</f>
        <v>#DIV/0!</v>
      </c>
      <c r="AG388" s="318">
        <f ca="1">AVERAGEIFS(Y:Y,D:D,"&gt;="&amp;TODAY()-28,D:D,"&lt;="&amp;TODAY())</f>
        <v>0.76482579000135331</v>
      </c>
      <c r="AH388" s="318">
        <f ca="1">AVERAGEIFS(O:O,D:D,"&gt;="&amp;TODAY()-28,D:D,"&lt;="&amp;TODAY())</f>
        <v>1407.541540796813</v>
      </c>
      <c r="AI388" s="91">
        <f t="shared" si="117"/>
        <v>0</v>
      </c>
    </row>
    <row r="389" spans="1:35" ht="13.8" x14ac:dyDescent="0.25">
      <c r="A389" s="324" t="s">
        <v>33</v>
      </c>
      <c r="B389" s="124" t="s">
        <v>14</v>
      </c>
      <c r="C389" s="124" t="s">
        <v>36</v>
      </c>
      <c r="D389" s="103">
        <v>44980</v>
      </c>
      <c r="E389" s="41">
        <v>0.98599999999999999</v>
      </c>
      <c r="F389" s="41">
        <v>2244</v>
      </c>
      <c r="G389" s="41">
        <f t="shared" si="120"/>
        <v>2023</v>
      </c>
      <c r="H389" s="41">
        <f>DAY(Table1[[#This Row],[Date]])</f>
        <v>23</v>
      </c>
      <c r="I389" s="41">
        <f>MONTH(Table1[[#This Row],[Date]])</f>
        <v>2</v>
      </c>
      <c r="J389" s="41" t="str">
        <f t="shared" si="121"/>
        <v>February</v>
      </c>
      <c r="K389" s="41">
        <f>DAY(Table1[[#This Row],[Date]])</f>
        <v>23</v>
      </c>
      <c r="L389" s="41" t="str">
        <f t="shared" si="122"/>
        <v>Thursday</v>
      </c>
      <c r="M389" s="107">
        <f>WEEKNUM(D389, 1)-WEEKNUM(DATE(Table1[[#This Row],[Year]],Table1[[#This Row],[Month]],1),1)+1</f>
        <v>4</v>
      </c>
      <c r="N389" s="41">
        <f t="shared" si="123"/>
        <v>8</v>
      </c>
      <c r="O389" s="41">
        <f>Table1[[#This Row],[ADR]]*Table1[[#This Row],[Occupancy %]]</f>
        <v>2212.5839999999998</v>
      </c>
      <c r="P389" s="86">
        <f t="shared" si="111"/>
        <v>2244</v>
      </c>
      <c r="Q389" s="86">
        <f t="shared" si="112"/>
        <v>1</v>
      </c>
      <c r="R389" s="113">
        <f>Table1[[#This Row],[Index MPI]]-Q388</f>
        <v>0</v>
      </c>
      <c r="S389" s="87">
        <f>Table1[[#This Row],[Index MPI]]-Q382</f>
        <v>0</v>
      </c>
      <c r="T389" s="41">
        <f>Table1[[#This Row],[ADR]]/(P395+P396)</f>
        <v>0.5</v>
      </c>
      <c r="U389" s="112">
        <f t="shared" si="113"/>
        <v>0</v>
      </c>
      <c r="V389" s="41"/>
      <c r="W389" s="41">
        <f t="shared" si="114"/>
        <v>2.6863337277186941</v>
      </c>
      <c r="X389" s="110">
        <f t="shared" si="119"/>
        <v>0</v>
      </c>
      <c r="Y389" s="92">
        <f t="shared" si="126"/>
        <v>0.98599999999999999</v>
      </c>
      <c r="Z389" s="92">
        <f>(Table1[[#This Row],[avgdailyrent]]-F388)/F388</f>
        <v>0</v>
      </c>
      <c r="AA389" s="87">
        <f t="shared" si="124"/>
        <v>0</v>
      </c>
      <c r="AB389" s="92">
        <f t="shared" si="125"/>
        <v>0</v>
      </c>
      <c r="AC389" s="87">
        <f t="shared" si="115"/>
        <v>0</v>
      </c>
      <c r="AD389" s="92">
        <f t="shared" si="118"/>
        <v>0</v>
      </c>
      <c r="AE389" s="252">
        <f t="shared" si="116"/>
        <v>0</v>
      </c>
      <c r="AF389" s="87" t="e">
        <f ca="1">AVERAGEIFS(Y:Y,D:D,"&gt;="&amp;TODAY()-28,D:D,"&lt;="&amp;TODAY(),B:B,)</f>
        <v>#DIV/0!</v>
      </c>
      <c r="AG389" s="318">
        <f ca="1">AVERAGEIFS(Y:Y,D:D,"&gt;="&amp;TODAY()-28,D:D,"&lt;="&amp;TODAY())</f>
        <v>0.76482579000135331</v>
      </c>
      <c r="AH389" s="318">
        <f ca="1">AVERAGEIFS(O:O,D:D,"&gt;="&amp;TODAY()-28,D:D,"&lt;="&amp;TODAY())</f>
        <v>1407.541540796813</v>
      </c>
      <c r="AI389" s="91">
        <f t="shared" si="117"/>
        <v>0</v>
      </c>
    </row>
    <row r="390" spans="1:35" ht="13.8" x14ac:dyDescent="0.25">
      <c r="A390" s="324" t="s">
        <v>33</v>
      </c>
      <c r="B390" s="124" t="s">
        <v>14</v>
      </c>
      <c r="C390" s="124" t="s">
        <v>36</v>
      </c>
      <c r="D390" s="103">
        <v>44981</v>
      </c>
      <c r="E390" s="41">
        <v>0.98599999999999999</v>
      </c>
      <c r="F390" s="41">
        <v>2244</v>
      </c>
      <c r="G390" s="41">
        <f t="shared" si="120"/>
        <v>2023</v>
      </c>
      <c r="H390" s="41">
        <f>DAY(Table1[[#This Row],[Date]])</f>
        <v>24</v>
      </c>
      <c r="I390" s="41">
        <f>MONTH(Table1[[#This Row],[Date]])</f>
        <v>2</v>
      </c>
      <c r="J390" s="41" t="str">
        <f t="shared" si="121"/>
        <v>February</v>
      </c>
      <c r="K390" s="41">
        <f>DAY(Table1[[#This Row],[Date]])</f>
        <v>24</v>
      </c>
      <c r="L390" s="41" t="str">
        <f t="shared" si="122"/>
        <v>Friday</v>
      </c>
      <c r="M390" s="107">
        <f>WEEKNUM(D390, 1)-WEEKNUM(DATE(Table1[[#This Row],[Year]],Table1[[#This Row],[Month]],1),1)+1</f>
        <v>4</v>
      </c>
      <c r="N390" s="41">
        <f t="shared" si="123"/>
        <v>8</v>
      </c>
      <c r="O390" s="41">
        <f>Table1[[#This Row],[ADR]]*Table1[[#This Row],[Occupancy %]]</f>
        <v>2212.5839999999998</v>
      </c>
      <c r="P390" s="86">
        <f t="shared" si="111"/>
        <v>2244</v>
      </c>
      <c r="Q390" s="86">
        <f t="shared" si="112"/>
        <v>1</v>
      </c>
      <c r="R390" s="113">
        <f>Table1[[#This Row],[Index MPI]]-Q389</f>
        <v>0</v>
      </c>
      <c r="S390" s="87">
        <f>Table1[[#This Row],[Index MPI]]-Q383</f>
        <v>0</v>
      </c>
      <c r="T390" s="41">
        <f>Table1[[#This Row],[ADR]]/(P396+P397)</f>
        <v>0.5</v>
      </c>
      <c r="U390" s="112">
        <f t="shared" si="113"/>
        <v>0</v>
      </c>
      <c r="V390" s="41"/>
      <c r="W390" s="41">
        <f t="shared" si="114"/>
        <v>2.6863337277186941</v>
      </c>
      <c r="X390" s="110">
        <f t="shared" si="119"/>
        <v>0</v>
      </c>
      <c r="Y390" s="92">
        <f t="shared" si="126"/>
        <v>0.98599999999999999</v>
      </c>
      <c r="Z390" s="92">
        <f>(Table1[[#This Row],[avgdailyrent]]-F389)/F389</f>
        <v>0</v>
      </c>
      <c r="AA390" s="87">
        <f t="shared" si="124"/>
        <v>0</v>
      </c>
      <c r="AB390" s="92">
        <f t="shared" si="125"/>
        <v>0</v>
      </c>
      <c r="AC390" s="87">
        <f t="shared" si="115"/>
        <v>0</v>
      </c>
      <c r="AD390" s="92">
        <f t="shared" si="118"/>
        <v>0</v>
      </c>
      <c r="AE390" s="252">
        <f t="shared" si="116"/>
        <v>0</v>
      </c>
      <c r="AF390" s="87" t="e">
        <f ca="1">AVERAGEIFS(Y:Y,D:D,"&gt;="&amp;TODAY()-28,D:D,"&lt;="&amp;TODAY(),B:B,)</f>
        <v>#DIV/0!</v>
      </c>
      <c r="AG390" s="318">
        <f ca="1">AVERAGEIFS(Y:Y,D:D,"&gt;="&amp;TODAY()-28,D:D,"&lt;="&amp;TODAY())</f>
        <v>0.76482579000135331</v>
      </c>
      <c r="AH390" s="318">
        <f ca="1">AVERAGEIFS(O:O,D:D,"&gt;="&amp;TODAY()-28,D:D,"&lt;="&amp;TODAY())</f>
        <v>1407.541540796813</v>
      </c>
      <c r="AI390" s="91">
        <f t="shared" si="117"/>
        <v>0</v>
      </c>
    </row>
    <row r="391" spans="1:35" ht="13.8" x14ac:dyDescent="0.25">
      <c r="A391" s="324" t="s">
        <v>33</v>
      </c>
      <c r="B391" s="124" t="s">
        <v>14</v>
      </c>
      <c r="C391" s="124" t="s">
        <v>36</v>
      </c>
      <c r="D391" s="103">
        <v>44982</v>
      </c>
      <c r="E391" s="41">
        <v>0.98599999999999999</v>
      </c>
      <c r="F391" s="41">
        <v>2244</v>
      </c>
      <c r="G391" s="41">
        <f t="shared" si="120"/>
        <v>2023</v>
      </c>
      <c r="H391" s="41">
        <f>DAY(Table1[[#This Row],[Date]])</f>
        <v>25</v>
      </c>
      <c r="I391" s="41">
        <f>MONTH(Table1[[#This Row],[Date]])</f>
        <v>2</v>
      </c>
      <c r="J391" s="41" t="str">
        <f t="shared" si="121"/>
        <v>February</v>
      </c>
      <c r="K391" s="41">
        <f>DAY(Table1[[#This Row],[Date]])</f>
        <v>25</v>
      </c>
      <c r="L391" s="41" t="str">
        <f t="shared" si="122"/>
        <v>Saturday</v>
      </c>
      <c r="M391" s="107">
        <f>WEEKNUM(D391, 1)-WEEKNUM(DATE(Table1[[#This Row],[Year]],Table1[[#This Row],[Month]],1),1)+1</f>
        <v>4</v>
      </c>
      <c r="N391" s="41">
        <f t="shared" si="123"/>
        <v>8</v>
      </c>
      <c r="O391" s="41">
        <f>Table1[[#This Row],[ADR]]*Table1[[#This Row],[Occupancy %]]</f>
        <v>2212.5839999999998</v>
      </c>
      <c r="P391" s="86">
        <f t="shared" si="111"/>
        <v>2244</v>
      </c>
      <c r="Q391" s="86">
        <f t="shared" si="112"/>
        <v>1</v>
      </c>
      <c r="R391" s="113">
        <f>Table1[[#This Row],[Index MPI]]-Q390</f>
        <v>0</v>
      </c>
      <c r="S391" s="87">
        <f>Table1[[#This Row],[Index MPI]]-Q384</f>
        <v>0</v>
      </c>
      <c r="T391" s="41">
        <f>Table1[[#This Row],[ADR]]/(P397+P398)</f>
        <v>0.5</v>
      </c>
      <c r="U391" s="112">
        <f t="shared" si="113"/>
        <v>0</v>
      </c>
      <c r="V391" s="41"/>
      <c r="W391" s="41">
        <f t="shared" si="114"/>
        <v>2.6863337277186941</v>
      </c>
      <c r="X391" s="110">
        <f t="shared" si="119"/>
        <v>0</v>
      </c>
      <c r="Y391" s="92">
        <f t="shared" si="126"/>
        <v>0.98599999999999999</v>
      </c>
      <c r="Z391" s="92">
        <f>(Table1[[#This Row],[avgdailyrent]]-F390)/F390</f>
        <v>0</v>
      </c>
      <c r="AA391" s="87">
        <f t="shared" si="124"/>
        <v>0</v>
      </c>
      <c r="AB391" s="92">
        <f t="shared" si="125"/>
        <v>0</v>
      </c>
      <c r="AC391" s="87">
        <f t="shared" si="115"/>
        <v>0</v>
      </c>
      <c r="AD391" s="92">
        <f t="shared" si="118"/>
        <v>0</v>
      </c>
      <c r="AE391" s="252">
        <f t="shared" si="116"/>
        <v>0</v>
      </c>
      <c r="AF391" s="87" t="e">
        <f ca="1">AVERAGEIFS(Y:Y,D:D,"&gt;="&amp;TODAY()-28,D:D,"&lt;="&amp;TODAY(),B:B,)</f>
        <v>#DIV/0!</v>
      </c>
      <c r="AG391" s="318">
        <f ca="1">AVERAGEIFS(Y:Y,D:D,"&gt;="&amp;TODAY()-28,D:D,"&lt;="&amp;TODAY())</f>
        <v>0.76482579000135331</v>
      </c>
      <c r="AH391" s="318">
        <f ca="1">AVERAGEIFS(O:O,D:D,"&gt;="&amp;TODAY()-28,D:D,"&lt;="&amp;TODAY())</f>
        <v>1407.541540796813</v>
      </c>
      <c r="AI391" s="91">
        <f t="shared" si="117"/>
        <v>0</v>
      </c>
    </row>
    <row r="392" spans="1:35" ht="13.8" x14ac:dyDescent="0.25">
      <c r="A392" s="324" t="s">
        <v>33</v>
      </c>
      <c r="B392" s="124" t="s">
        <v>14</v>
      </c>
      <c r="C392" s="124" t="s">
        <v>36</v>
      </c>
      <c r="D392" s="103">
        <v>44983</v>
      </c>
      <c r="E392" s="41">
        <v>0.98599999999999999</v>
      </c>
      <c r="F392" s="41">
        <v>2244</v>
      </c>
      <c r="G392" s="41">
        <f t="shared" si="120"/>
        <v>2023</v>
      </c>
      <c r="H392" s="41">
        <f>DAY(Table1[[#This Row],[Date]])</f>
        <v>26</v>
      </c>
      <c r="I392" s="41">
        <f>MONTH(Table1[[#This Row],[Date]])</f>
        <v>2</v>
      </c>
      <c r="J392" s="41" t="str">
        <f t="shared" si="121"/>
        <v>February</v>
      </c>
      <c r="K392" s="41">
        <f>DAY(Table1[[#This Row],[Date]])</f>
        <v>26</v>
      </c>
      <c r="L392" s="41" t="str">
        <f t="shared" si="122"/>
        <v>Sunday</v>
      </c>
      <c r="M392" s="107">
        <f>WEEKNUM(D392, 1)-WEEKNUM(DATE(Table1[[#This Row],[Year]],Table1[[#This Row],[Month]],1),1)+1</f>
        <v>5</v>
      </c>
      <c r="N392" s="41">
        <f t="shared" si="123"/>
        <v>9</v>
      </c>
      <c r="O392" s="41">
        <f>Table1[[#This Row],[ADR]]*Table1[[#This Row],[Occupancy %]]</f>
        <v>2212.5839999999998</v>
      </c>
      <c r="P392" s="86">
        <f t="shared" si="111"/>
        <v>2244</v>
      </c>
      <c r="Q392" s="86">
        <f t="shared" si="112"/>
        <v>1</v>
      </c>
      <c r="R392" s="113">
        <f>Table1[[#This Row],[Index MPI]]-Q391</f>
        <v>0</v>
      </c>
      <c r="S392" s="87">
        <f>Table1[[#This Row],[Index MPI]]-Q385</f>
        <v>0</v>
      </c>
      <c r="T392" s="41">
        <f>Table1[[#This Row],[ADR]]/(P398+P399)</f>
        <v>0.5</v>
      </c>
      <c r="U392" s="112">
        <f t="shared" si="113"/>
        <v>0</v>
      </c>
      <c r="V392" s="41"/>
      <c r="W392" s="41">
        <f t="shared" si="114"/>
        <v>2.6863337277186941</v>
      </c>
      <c r="X392" s="110">
        <f t="shared" si="119"/>
        <v>0</v>
      </c>
      <c r="Y392" s="92">
        <f t="shared" si="126"/>
        <v>0.98599999999999999</v>
      </c>
      <c r="Z392" s="92">
        <f>(Table1[[#This Row],[avgdailyrent]]-F391)/F391</f>
        <v>0</v>
      </c>
      <c r="AA392" s="87">
        <f t="shared" si="124"/>
        <v>0</v>
      </c>
      <c r="AB392" s="92">
        <f t="shared" si="125"/>
        <v>0</v>
      </c>
      <c r="AC392" s="87">
        <f t="shared" si="115"/>
        <v>0</v>
      </c>
      <c r="AD392" s="92">
        <f t="shared" si="118"/>
        <v>0</v>
      </c>
      <c r="AE392" s="252">
        <f t="shared" si="116"/>
        <v>0</v>
      </c>
      <c r="AF392" s="87" t="e">
        <f ca="1">AVERAGEIFS(Y:Y,D:D,"&gt;="&amp;TODAY()-28,D:D,"&lt;="&amp;TODAY(),B:B,)</f>
        <v>#DIV/0!</v>
      </c>
      <c r="AG392" s="318">
        <f ca="1">AVERAGEIFS(Y:Y,D:D,"&gt;="&amp;TODAY()-28,D:D,"&lt;="&amp;TODAY())</f>
        <v>0.76482579000135331</v>
      </c>
      <c r="AH392" s="318">
        <f ca="1">AVERAGEIFS(O:O,D:D,"&gt;="&amp;TODAY()-28,D:D,"&lt;="&amp;TODAY())</f>
        <v>1407.541540796813</v>
      </c>
      <c r="AI392" s="91">
        <f t="shared" si="117"/>
        <v>0</v>
      </c>
    </row>
    <row r="393" spans="1:35" ht="13.8" x14ac:dyDescent="0.25">
      <c r="A393" s="324" t="s">
        <v>33</v>
      </c>
      <c r="B393" s="124" t="s">
        <v>14</v>
      </c>
      <c r="C393" s="124" t="s">
        <v>36</v>
      </c>
      <c r="D393" s="103">
        <v>44984</v>
      </c>
      <c r="E393" s="41">
        <v>0.98599999999999999</v>
      </c>
      <c r="F393" s="41">
        <v>2244</v>
      </c>
      <c r="G393" s="41">
        <f t="shared" si="120"/>
        <v>2023</v>
      </c>
      <c r="H393" s="41">
        <f>DAY(Table1[[#This Row],[Date]])</f>
        <v>27</v>
      </c>
      <c r="I393" s="41">
        <f>MONTH(Table1[[#This Row],[Date]])</f>
        <v>2</v>
      </c>
      <c r="J393" s="41" t="str">
        <f t="shared" si="121"/>
        <v>February</v>
      </c>
      <c r="K393" s="41">
        <f>DAY(Table1[[#This Row],[Date]])</f>
        <v>27</v>
      </c>
      <c r="L393" s="41" t="str">
        <f t="shared" si="122"/>
        <v>Monday</v>
      </c>
      <c r="M393" s="107">
        <f>WEEKNUM(D393, 1)-WEEKNUM(DATE(Table1[[#This Row],[Year]],Table1[[#This Row],[Month]],1),1)+1</f>
        <v>5</v>
      </c>
      <c r="N393" s="41">
        <f t="shared" si="123"/>
        <v>9</v>
      </c>
      <c r="O393" s="41">
        <f>Table1[[#This Row],[ADR]]*Table1[[#This Row],[Occupancy %]]</f>
        <v>2212.5839999999998</v>
      </c>
      <c r="P393" s="86">
        <f t="shared" si="111"/>
        <v>2244</v>
      </c>
      <c r="Q393" s="86">
        <f t="shared" si="112"/>
        <v>1</v>
      </c>
      <c r="R393" s="113">
        <f>Table1[[#This Row],[Index MPI]]-Q392</f>
        <v>0</v>
      </c>
      <c r="S393" s="87">
        <f>Table1[[#This Row],[Index MPI]]-Q386</f>
        <v>0</v>
      </c>
      <c r="T393" s="41">
        <f>Table1[[#This Row],[ADR]]/(P399+P400)</f>
        <v>0.5</v>
      </c>
      <c r="U393" s="112">
        <f t="shared" si="113"/>
        <v>0</v>
      </c>
      <c r="V393" s="41"/>
      <c r="W393" s="41">
        <f t="shared" si="114"/>
        <v>2.6863337277186941</v>
      </c>
      <c r="X393" s="110">
        <f t="shared" si="119"/>
        <v>0</v>
      </c>
      <c r="Y393" s="92">
        <f t="shared" si="126"/>
        <v>0.98599999999999999</v>
      </c>
      <c r="Z393" s="92">
        <f>(Table1[[#This Row],[avgdailyrent]]-F392)/F392</f>
        <v>0</v>
      </c>
      <c r="AA393" s="87">
        <f t="shared" si="124"/>
        <v>0</v>
      </c>
      <c r="AB393" s="92">
        <f t="shared" si="125"/>
        <v>0</v>
      </c>
      <c r="AC393" s="87">
        <f t="shared" si="115"/>
        <v>0</v>
      </c>
      <c r="AD393" s="92">
        <f t="shared" si="118"/>
        <v>0</v>
      </c>
      <c r="AE393" s="252">
        <f t="shared" si="116"/>
        <v>0</v>
      </c>
      <c r="AF393" s="87" t="e">
        <f ca="1">AVERAGEIFS(Y:Y,D:D,"&gt;="&amp;TODAY()-28,D:D,"&lt;="&amp;TODAY(),B:B,)</f>
        <v>#DIV/0!</v>
      </c>
      <c r="AG393" s="318">
        <f ca="1">AVERAGEIFS(Y:Y,D:D,"&gt;="&amp;TODAY()-28,D:D,"&lt;="&amp;TODAY())</f>
        <v>0.76482579000135331</v>
      </c>
      <c r="AH393" s="318">
        <f ca="1">AVERAGEIFS(O:O,D:D,"&gt;="&amp;TODAY()-28,D:D,"&lt;="&amp;TODAY())</f>
        <v>1407.541540796813</v>
      </c>
      <c r="AI393" s="91">
        <f t="shared" si="117"/>
        <v>0</v>
      </c>
    </row>
    <row r="394" spans="1:35" ht="13.8" x14ac:dyDescent="0.25">
      <c r="A394" s="324" t="s">
        <v>33</v>
      </c>
      <c r="B394" s="124" t="s">
        <v>14</v>
      </c>
      <c r="C394" s="124" t="s">
        <v>36</v>
      </c>
      <c r="D394" s="103">
        <v>44985</v>
      </c>
      <c r="E394" s="41">
        <v>0.98599999999999999</v>
      </c>
      <c r="F394" s="41">
        <v>2244</v>
      </c>
      <c r="G394" s="41">
        <f t="shared" si="120"/>
        <v>2023</v>
      </c>
      <c r="H394" s="41">
        <f>DAY(Table1[[#This Row],[Date]])</f>
        <v>28</v>
      </c>
      <c r="I394" s="41">
        <f>MONTH(Table1[[#This Row],[Date]])</f>
        <v>2</v>
      </c>
      <c r="J394" s="41" t="str">
        <f t="shared" si="121"/>
        <v>February</v>
      </c>
      <c r="K394" s="41">
        <f>DAY(Table1[[#This Row],[Date]])</f>
        <v>28</v>
      </c>
      <c r="L394" s="41" t="str">
        <f t="shared" si="122"/>
        <v>Tuesday</v>
      </c>
      <c r="M394" s="107">
        <f>WEEKNUM(D394, 1)-WEEKNUM(DATE(Table1[[#This Row],[Year]],Table1[[#This Row],[Month]],1),1)+1</f>
        <v>5</v>
      </c>
      <c r="N394" s="41">
        <f t="shared" si="123"/>
        <v>9</v>
      </c>
      <c r="O394" s="41">
        <f>Table1[[#This Row],[ADR]]*Table1[[#This Row],[Occupancy %]]</f>
        <v>2212.5839999999998</v>
      </c>
      <c r="P394" s="86">
        <f t="shared" si="111"/>
        <v>2244</v>
      </c>
      <c r="Q394" s="86">
        <f t="shared" si="112"/>
        <v>1</v>
      </c>
      <c r="R394" s="113">
        <f>Table1[[#This Row],[Index MPI]]-Q393</f>
        <v>0</v>
      </c>
      <c r="S394" s="87">
        <f>Table1[[#This Row],[Index MPI]]-Q387</f>
        <v>0</v>
      </c>
      <c r="T394" s="41">
        <f>Table1[[#This Row],[ADR]]/(P400+P401)</f>
        <v>0.5</v>
      </c>
      <c r="U394" s="112">
        <f t="shared" si="113"/>
        <v>0</v>
      </c>
      <c r="V394" s="41"/>
      <c r="W394" s="41">
        <f t="shared" si="114"/>
        <v>2.6863337277186941</v>
      </c>
      <c r="X394" s="110">
        <f t="shared" si="119"/>
        <v>0</v>
      </c>
      <c r="Y394" s="92">
        <f t="shared" si="126"/>
        <v>0.98599999999999999</v>
      </c>
      <c r="Z394" s="92">
        <f>(Table1[[#This Row],[avgdailyrent]]-F393)/F393</f>
        <v>0</v>
      </c>
      <c r="AA394" s="87">
        <f t="shared" si="124"/>
        <v>0</v>
      </c>
      <c r="AB394" s="92">
        <f t="shared" si="125"/>
        <v>0</v>
      </c>
      <c r="AC394" s="87">
        <f t="shared" si="115"/>
        <v>0</v>
      </c>
      <c r="AD394" s="92">
        <f t="shared" si="118"/>
        <v>0</v>
      </c>
      <c r="AE394" s="252">
        <f t="shared" si="116"/>
        <v>0</v>
      </c>
      <c r="AF394" s="87" t="e">
        <f ca="1">AVERAGEIFS(Y:Y,D:D,"&gt;="&amp;TODAY()-28,D:D,"&lt;="&amp;TODAY(),B:B,)</f>
        <v>#DIV/0!</v>
      </c>
      <c r="AG394" s="318">
        <f ca="1">AVERAGEIFS(Y:Y,D:D,"&gt;="&amp;TODAY()-28,D:D,"&lt;="&amp;TODAY())</f>
        <v>0.76482579000135331</v>
      </c>
      <c r="AH394" s="318">
        <f ca="1">AVERAGEIFS(O:O,D:D,"&gt;="&amp;TODAY()-28,D:D,"&lt;="&amp;TODAY())</f>
        <v>1407.541540796813</v>
      </c>
      <c r="AI394" s="91">
        <f t="shared" si="117"/>
        <v>0</v>
      </c>
    </row>
    <row r="395" spans="1:35" ht="13.8" x14ac:dyDescent="0.25">
      <c r="A395" s="324" t="s">
        <v>33</v>
      </c>
      <c r="B395" s="124" t="s">
        <v>14</v>
      </c>
      <c r="C395" s="124" t="s">
        <v>36</v>
      </c>
      <c r="D395" s="103">
        <v>44986</v>
      </c>
      <c r="E395" s="41">
        <v>0.98599999999999999</v>
      </c>
      <c r="F395" s="41">
        <v>2244</v>
      </c>
      <c r="G395" s="41">
        <f t="shared" si="120"/>
        <v>2023</v>
      </c>
      <c r="H395" s="41">
        <f>DAY(Table1[[#This Row],[Date]])</f>
        <v>1</v>
      </c>
      <c r="I395" s="41">
        <f>MONTH(Table1[[#This Row],[Date]])</f>
        <v>3</v>
      </c>
      <c r="J395" s="41" t="str">
        <f t="shared" si="121"/>
        <v>March</v>
      </c>
      <c r="K395" s="41">
        <f>DAY(Table1[[#This Row],[Date]])</f>
        <v>1</v>
      </c>
      <c r="L395" s="41" t="str">
        <f t="shared" si="122"/>
        <v>Wednesday</v>
      </c>
      <c r="M395" s="107">
        <f>WEEKNUM(D395, 1)-WEEKNUM(DATE(Table1[[#This Row],[Year]],Table1[[#This Row],[Month]],1),1)+1</f>
        <v>1</v>
      </c>
      <c r="N395" s="41">
        <f t="shared" si="123"/>
        <v>9</v>
      </c>
      <c r="O395" s="41">
        <f>Table1[[#This Row],[ADR]]*Table1[[#This Row],[Occupancy %]]</f>
        <v>2212.5839999999998</v>
      </c>
      <c r="P395" s="86">
        <f t="shared" si="111"/>
        <v>2244</v>
      </c>
      <c r="Q395" s="86">
        <f t="shared" si="112"/>
        <v>1</v>
      </c>
      <c r="R395" s="113">
        <f>Table1[[#This Row],[Index MPI]]-Q394</f>
        <v>0</v>
      </c>
      <c r="S395" s="87">
        <f>Table1[[#This Row],[Index MPI]]-Q388</f>
        <v>0</v>
      </c>
      <c r="T395" s="41">
        <f>Table1[[#This Row],[ADR]]/(P401+P402)</f>
        <v>0.5</v>
      </c>
      <c r="U395" s="112">
        <f t="shared" si="113"/>
        <v>0</v>
      </c>
      <c r="V395" s="41"/>
      <c r="W395" s="41">
        <f t="shared" si="114"/>
        <v>2.6863337277186941</v>
      </c>
      <c r="X395" s="110">
        <f t="shared" si="119"/>
        <v>0</v>
      </c>
      <c r="Y395" s="92">
        <f t="shared" si="126"/>
        <v>0.98599999999999999</v>
      </c>
      <c r="Z395" s="92">
        <f>(Table1[[#This Row],[avgdailyrent]]-F394)/F394</f>
        <v>0</v>
      </c>
      <c r="AA395" s="87">
        <f t="shared" si="124"/>
        <v>0</v>
      </c>
      <c r="AB395" s="92">
        <f t="shared" si="125"/>
        <v>0</v>
      </c>
      <c r="AC395" s="87">
        <f t="shared" si="115"/>
        <v>0</v>
      </c>
      <c r="AD395" s="92">
        <f t="shared" si="118"/>
        <v>0</v>
      </c>
      <c r="AE395" s="252">
        <f t="shared" si="116"/>
        <v>0</v>
      </c>
      <c r="AF395" s="87" t="e">
        <f ca="1">AVERAGEIFS(Y:Y,D:D,"&gt;="&amp;TODAY()-28,D:D,"&lt;="&amp;TODAY(),B:B,)</f>
        <v>#DIV/0!</v>
      </c>
      <c r="AG395" s="318">
        <f ca="1">AVERAGEIFS(Y:Y,D:D,"&gt;="&amp;TODAY()-28,D:D,"&lt;="&amp;TODAY())</f>
        <v>0.76482579000135331</v>
      </c>
      <c r="AH395" s="318">
        <f ca="1">AVERAGEIFS(O:O,D:D,"&gt;="&amp;TODAY()-28,D:D,"&lt;="&amp;TODAY())</f>
        <v>1407.541540796813</v>
      </c>
      <c r="AI395" s="91">
        <f t="shared" si="117"/>
        <v>0</v>
      </c>
    </row>
    <row r="396" spans="1:35" ht="13.8" x14ac:dyDescent="0.25">
      <c r="A396" s="324" t="s">
        <v>33</v>
      </c>
      <c r="B396" s="124" t="s">
        <v>14</v>
      </c>
      <c r="C396" s="124" t="s">
        <v>36</v>
      </c>
      <c r="D396" s="103">
        <v>44987</v>
      </c>
      <c r="E396" s="41">
        <v>0.98599999999999999</v>
      </c>
      <c r="F396" s="41">
        <v>2244</v>
      </c>
      <c r="G396" s="41">
        <f t="shared" si="120"/>
        <v>2023</v>
      </c>
      <c r="H396" s="41">
        <f>DAY(Table1[[#This Row],[Date]])</f>
        <v>2</v>
      </c>
      <c r="I396" s="41">
        <f>MONTH(Table1[[#This Row],[Date]])</f>
        <v>3</v>
      </c>
      <c r="J396" s="41" t="str">
        <f t="shared" si="121"/>
        <v>March</v>
      </c>
      <c r="K396" s="41">
        <f>DAY(Table1[[#This Row],[Date]])</f>
        <v>2</v>
      </c>
      <c r="L396" s="41" t="str">
        <f t="shared" si="122"/>
        <v>Thursday</v>
      </c>
      <c r="M396" s="107">
        <f>WEEKNUM(D396, 1)-WEEKNUM(DATE(Table1[[#This Row],[Year]],Table1[[#This Row],[Month]],1),1)+1</f>
        <v>1</v>
      </c>
      <c r="N396" s="41">
        <f t="shared" si="123"/>
        <v>9</v>
      </c>
      <c r="O396" s="41">
        <f>Table1[[#This Row],[ADR]]*Table1[[#This Row],[Occupancy %]]</f>
        <v>2212.5839999999998</v>
      </c>
      <c r="P396" s="86">
        <f t="shared" si="111"/>
        <v>2244</v>
      </c>
      <c r="Q396" s="86">
        <f t="shared" si="112"/>
        <v>1</v>
      </c>
      <c r="R396" s="113">
        <f>Table1[[#This Row],[Index MPI]]-Q395</f>
        <v>0</v>
      </c>
      <c r="S396" s="87">
        <f>Table1[[#This Row],[Index MPI]]-Q389</f>
        <v>0</v>
      </c>
      <c r="T396" s="41">
        <f>Table1[[#This Row],[ADR]]/(P402+P403)</f>
        <v>0.5</v>
      </c>
      <c r="U396" s="112">
        <f t="shared" si="113"/>
        <v>0</v>
      </c>
      <c r="V396" s="41"/>
      <c r="W396" s="41">
        <f t="shared" si="114"/>
        <v>2.6863337277186941</v>
      </c>
      <c r="X396" s="110">
        <f t="shared" si="119"/>
        <v>0</v>
      </c>
      <c r="Y396" s="92">
        <f t="shared" si="126"/>
        <v>0.98599999999999999</v>
      </c>
      <c r="Z396" s="92">
        <f>(Table1[[#This Row],[avgdailyrent]]-F395)/F395</f>
        <v>0</v>
      </c>
      <c r="AA396" s="87">
        <f t="shared" si="124"/>
        <v>0</v>
      </c>
      <c r="AB396" s="92">
        <f t="shared" si="125"/>
        <v>0</v>
      </c>
      <c r="AC396" s="87">
        <f t="shared" si="115"/>
        <v>0</v>
      </c>
      <c r="AD396" s="92">
        <f t="shared" si="118"/>
        <v>0</v>
      </c>
      <c r="AE396" s="252">
        <f t="shared" si="116"/>
        <v>0</v>
      </c>
      <c r="AF396" s="87" t="e">
        <f ca="1">AVERAGEIFS(Y:Y,D:D,"&gt;="&amp;TODAY()-28,D:D,"&lt;="&amp;TODAY(),B:B,)</f>
        <v>#DIV/0!</v>
      </c>
      <c r="AG396" s="318">
        <f ca="1">AVERAGEIFS(Y:Y,D:D,"&gt;="&amp;TODAY()-28,D:D,"&lt;="&amp;TODAY())</f>
        <v>0.76482579000135331</v>
      </c>
      <c r="AH396" s="318">
        <f ca="1">AVERAGEIFS(O:O,D:D,"&gt;="&amp;TODAY()-28,D:D,"&lt;="&amp;TODAY())</f>
        <v>1407.541540796813</v>
      </c>
      <c r="AI396" s="91">
        <f t="shared" si="117"/>
        <v>0</v>
      </c>
    </row>
    <row r="397" spans="1:35" ht="13.8" x14ac:dyDescent="0.25">
      <c r="A397" s="324" t="s">
        <v>33</v>
      </c>
      <c r="B397" s="124" t="s">
        <v>14</v>
      </c>
      <c r="C397" s="124" t="s">
        <v>36</v>
      </c>
      <c r="D397" s="103">
        <v>44988</v>
      </c>
      <c r="E397" s="41">
        <v>0.98599999999999999</v>
      </c>
      <c r="F397" s="41">
        <v>2244</v>
      </c>
      <c r="G397" s="41">
        <f t="shared" si="120"/>
        <v>2023</v>
      </c>
      <c r="H397" s="41">
        <f>DAY(Table1[[#This Row],[Date]])</f>
        <v>3</v>
      </c>
      <c r="I397" s="41">
        <f>MONTH(Table1[[#This Row],[Date]])</f>
        <v>3</v>
      </c>
      <c r="J397" s="41" t="str">
        <f t="shared" si="121"/>
        <v>March</v>
      </c>
      <c r="K397" s="41">
        <f>DAY(Table1[[#This Row],[Date]])</f>
        <v>3</v>
      </c>
      <c r="L397" s="41" t="str">
        <f t="shared" si="122"/>
        <v>Friday</v>
      </c>
      <c r="M397" s="107">
        <f>WEEKNUM(D397, 1)-WEEKNUM(DATE(Table1[[#This Row],[Year]],Table1[[#This Row],[Month]],1),1)+1</f>
        <v>1</v>
      </c>
      <c r="N397" s="41">
        <f t="shared" si="123"/>
        <v>9</v>
      </c>
      <c r="O397" s="41">
        <f>Table1[[#This Row],[ADR]]*Table1[[#This Row],[Occupancy %]]</f>
        <v>2212.5839999999998</v>
      </c>
      <c r="P397" s="86">
        <f t="shared" ref="P397:P460" si="127">F397</f>
        <v>2244</v>
      </c>
      <c r="Q397" s="86">
        <f t="shared" si="112"/>
        <v>1</v>
      </c>
      <c r="R397" s="113">
        <f>Table1[[#This Row],[Index MPI]]-Q396</f>
        <v>0</v>
      </c>
      <c r="S397" s="87">
        <f>Table1[[#This Row],[Index MPI]]-Q390</f>
        <v>0</v>
      </c>
      <c r="T397" s="41">
        <f>Table1[[#This Row],[ADR]]/(P403+P404)</f>
        <v>0.5</v>
      </c>
      <c r="U397" s="112">
        <f t="shared" si="113"/>
        <v>0</v>
      </c>
      <c r="V397" s="41"/>
      <c r="W397" s="41">
        <f t="shared" si="114"/>
        <v>2.6863337277186941</v>
      </c>
      <c r="X397" s="110">
        <f t="shared" si="119"/>
        <v>0</v>
      </c>
      <c r="Y397" s="92">
        <f t="shared" si="126"/>
        <v>0.98599999999999999</v>
      </c>
      <c r="Z397" s="92">
        <f>(Table1[[#This Row],[avgdailyrent]]-F396)/F396</f>
        <v>0</v>
      </c>
      <c r="AA397" s="87">
        <f t="shared" si="124"/>
        <v>0</v>
      </c>
      <c r="AB397" s="92">
        <f t="shared" si="125"/>
        <v>0</v>
      </c>
      <c r="AC397" s="87">
        <f t="shared" si="115"/>
        <v>0</v>
      </c>
      <c r="AD397" s="92">
        <f t="shared" si="118"/>
        <v>0</v>
      </c>
      <c r="AE397" s="252">
        <f t="shared" si="116"/>
        <v>0</v>
      </c>
      <c r="AF397" s="87" t="e">
        <f ca="1">AVERAGEIFS(Y:Y,D:D,"&gt;="&amp;TODAY()-28,D:D,"&lt;="&amp;TODAY(),B:B,)</f>
        <v>#DIV/0!</v>
      </c>
      <c r="AG397" s="318">
        <f ca="1">AVERAGEIFS(Y:Y,D:D,"&gt;="&amp;TODAY()-28,D:D,"&lt;="&amp;TODAY())</f>
        <v>0.76482579000135331</v>
      </c>
      <c r="AH397" s="318">
        <f ca="1">AVERAGEIFS(O:O,D:D,"&gt;="&amp;TODAY()-28,D:D,"&lt;="&amp;TODAY())</f>
        <v>1407.541540796813</v>
      </c>
      <c r="AI397" s="91">
        <f t="shared" si="117"/>
        <v>0</v>
      </c>
    </row>
    <row r="398" spans="1:35" ht="13.8" x14ac:dyDescent="0.25">
      <c r="A398" s="324" t="s">
        <v>33</v>
      </c>
      <c r="B398" s="124" t="s">
        <v>14</v>
      </c>
      <c r="C398" s="124" t="s">
        <v>36</v>
      </c>
      <c r="D398" s="103">
        <v>44989</v>
      </c>
      <c r="E398" s="41">
        <v>0.98599999999999999</v>
      </c>
      <c r="F398" s="41">
        <v>2244</v>
      </c>
      <c r="G398" s="41">
        <f t="shared" si="120"/>
        <v>2023</v>
      </c>
      <c r="H398" s="41">
        <f>DAY(Table1[[#This Row],[Date]])</f>
        <v>4</v>
      </c>
      <c r="I398" s="41">
        <f>MONTH(Table1[[#This Row],[Date]])</f>
        <v>3</v>
      </c>
      <c r="J398" s="41" t="str">
        <f t="shared" si="121"/>
        <v>March</v>
      </c>
      <c r="K398" s="41">
        <f>DAY(Table1[[#This Row],[Date]])</f>
        <v>4</v>
      </c>
      <c r="L398" s="41" t="str">
        <f t="shared" si="122"/>
        <v>Saturday</v>
      </c>
      <c r="M398" s="107">
        <f>WEEKNUM(D398, 1)-WEEKNUM(DATE(Table1[[#This Row],[Year]],Table1[[#This Row],[Month]],1),1)+1</f>
        <v>1</v>
      </c>
      <c r="N398" s="41">
        <f t="shared" si="123"/>
        <v>9</v>
      </c>
      <c r="O398" s="41">
        <f>Table1[[#This Row],[ADR]]*Table1[[#This Row],[Occupancy %]]</f>
        <v>2212.5839999999998</v>
      </c>
      <c r="P398" s="86">
        <f t="shared" si="127"/>
        <v>2244</v>
      </c>
      <c r="Q398" s="86">
        <f t="shared" ref="Q398:Q461" si="128">Y398/((Y404+Y405)/2)</f>
        <v>1</v>
      </c>
      <c r="R398" s="113">
        <f>Table1[[#This Row],[Index MPI]]-Q397</f>
        <v>0</v>
      </c>
      <c r="S398" s="87">
        <f>Table1[[#This Row],[Index MPI]]-Q391</f>
        <v>0</v>
      </c>
      <c r="T398" s="41">
        <f>Table1[[#This Row],[ADR]]/(P404+P405)</f>
        <v>0.5</v>
      </c>
      <c r="U398" s="112">
        <f t="shared" ref="U398:U461" si="129">(T406-T398)/T398</f>
        <v>0</v>
      </c>
      <c r="V398" s="41"/>
      <c r="W398" s="41">
        <f t="shared" ref="W398:W461" si="130">O398/((O474+O545)/2)</f>
        <v>2.6863337277186941</v>
      </c>
      <c r="X398" s="110">
        <f t="shared" si="119"/>
        <v>0</v>
      </c>
      <c r="Y398" s="92">
        <f t="shared" si="126"/>
        <v>0.98599999999999999</v>
      </c>
      <c r="Z398" s="92">
        <f>(Table1[[#This Row],[avgdailyrent]]-F397)/F397</f>
        <v>0</v>
      </c>
      <c r="AA398" s="87">
        <f t="shared" si="124"/>
        <v>0</v>
      </c>
      <c r="AB398" s="92">
        <f t="shared" si="125"/>
        <v>0</v>
      </c>
      <c r="AC398" s="87">
        <f t="shared" ref="AC398:AC461" si="131">(O398-O397)/O397</f>
        <v>0</v>
      </c>
      <c r="AD398" s="92">
        <f t="shared" si="118"/>
        <v>0</v>
      </c>
      <c r="AE398" s="252">
        <f t="shared" ref="AE398:AE461" si="132">((Y398-Y391)/Y391)</f>
        <v>0</v>
      </c>
      <c r="AF398" s="87" t="e">
        <f ca="1">AVERAGEIFS(Y:Y,D:D,"&gt;="&amp;TODAY()-28,D:D,"&lt;="&amp;TODAY(),B:B,)</f>
        <v>#DIV/0!</v>
      </c>
      <c r="AG398" s="318">
        <f ca="1">AVERAGEIFS(Y:Y,D:D,"&gt;="&amp;TODAY()-28,D:D,"&lt;="&amp;TODAY())</f>
        <v>0.76482579000135331</v>
      </c>
      <c r="AH398" s="318">
        <f ca="1">AVERAGEIFS(O:O,D:D,"&gt;="&amp;TODAY()-28,D:D,"&lt;="&amp;TODAY())</f>
        <v>1407.541540796813</v>
      </c>
      <c r="AI398" s="91">
        <f t="shared" ref="AI398:AI461" si="133">(O398-O391)/O391</f>
        <v>0</v>
      </c>
    </row>
    <row r="399" spans="1:35" ht="13.8" x14ac:dyDescent="0.25">
      <c r="A399" s="324" t="s">
        <v>33</v>
      </c>
      <c r="B399" s="124" t="s">
        <v>14</v>
      </c>
      <c r="C399" s="124" t="s">
        <v>36</v>
      </c>
      <c r="D399" s="103">
        <v>44990</v>
      </c>
      <c r="E399" s="41">
        <v>0.98599999999999999</v>
      </c>
      <c r="F399" s="41">
        <v>2244</v>
      </c>
      <c r="G399" s="41">
        <f t="shared" si="120"/>
        <v>2023</v>
      </c>
      <c r="H399" s="41">
        <f>DAY(Table1[[#This Row],[Date]])</f>
        <v>5</v>
      </c>
      <c r="I399" s="41">
        <f>MONTH(Table1[[#This Row],[Date]])</f>
        <v>3</v>
      </c>
      <c r="J399" s="41" t="str">
        <f t="shared" si="121"/>
        <v>March</v>
      </c>
      <c r="K399" s="41">
        <f>DAY(Table1[[#This Row],[Date]])</f>
        <v>5</v>
      </c>
      <c r="L399" s="41" t="str">
        <f t="shared" si="122"/>
        <v>Sunday</v>
      </c>
      <c r="M399" s="107">
        <f>WEEKNUM(D399, 1)-WEEKNUM(DATE(Table1[[#This Row],[Year]],Table1[[#This Row],[Month]],1),1)+1</f>
        <v>2</v>
      </c>
      <c r="N399" s="41">
        <f t="shared" si="123"/>
        <v>10</v>
      </c>
      <c r="O399" s="41">
        <f>Table1[[#This Row],[ADR]]*Table1[[#This Row],[Occupancy %]]</f>
        <v>2212.5839999999998</v>
      </c>
      <c r="P399" s="86">
        <f t="shared" si="127"/>
        <v>2244</v>
      </c>
      <c r="Q399" s="86">
        <f t="shared" si="128"/>
        <v>1</v>
      </c>
      <c r="R399" s="113">
        <f>Table1[[#This Row],[Index MPI]]-Q398</f>
        <v>0</v>
      </c>
      <c r="S399" s="87">
        <f>Table1[[#This Row],[Index MPI]]-Q392</f>
        <v>0</v>
      </c>
      <c r="T399" s="41">
        <f>Table1[[#This Row],[ADR]]/(P405+P406)</f>
        <v>0.5</v>
      </c>
      <c r="U399" s="112">
        <f t="shared" si="129"/>
        <v>0</v>
      </c>
      <c r="V399" s="41"/>
      <c r="W399" s="41">
        <f t="shared" si="130"/>
        <v>2.6863337277186941</v>
      </c>
      <c r="X399" s="110">
        <f t="shared" si="119"/>
        <v>0</v>
      </c>
      <c r="Y399" s="92">
        <f t="shared" si="126"/>
        <v>0.98599999999999999</v>
      </c>
      <c r="Z399" s="92">
        <f>(Table1[[#This Row],[avgdailyrent]]-F398)/F398</f>
        <v>0</v>
      </c>
      <c r="AA399" s="87">
        <f t="shared" si="124"/>
        <v>0</v>
      </c>
      <c r="AB399" s="92">
        <f t="shared" si="125"/>
        <v>0</v>
      </c>
      <c r="AC399" s="87">
        <f t="shared" si="131"/>
        <v>0</v>
      </c>
      <c r="AD399" s="92">
        <f t="shared" si="118"/>
        <v>0</v>
      </c>
      <c r="AE399" s="252">
        <f t="shared" si="132"/>
        <v>0</v>
      </c>
      <c r="AF399" s="87" t="e">
        <f ca="1">AVERAGEIFS(Y:Y,D:D,"&gt;="&amp;TODAY()-28,D:D,"&lt;="&amp;TODAY(),B:B,)</f>
        <v>#DIV/0!</v>
      </c>
      <c r="AG399" s="318">
        <f ca="1">AVERAGEIFS(Y:Y,D:D,"&gt;="&amp;TODAY()-28,D:D,"&lt;="&amp;TODAY())</f>
        <v>0.76482579000135331</v>
      </c>
      <c r="AH399" s="318">
        <f ca="1">AVERAGEIFS(O:O,D:D,"&gt;="&amp;TODAY()-28,D:D,"&lt;="&amp;TODAY())</f>
        <v>1407.541540796813</v>
      </c>
      <c r="AI399" s="91">
        <f t="shared" si="133"/>
        <v>0</v>
      </c>
    </row>
    <row r="400" spans="1:35" ht="13.8" x14ac:dyDescent="0.25">
      <c r="A400" s="324" t="s">
        <v>33</v>
      </c>
      <c r="B400" s="124" t="s">
        <v>14</v>
      </c>
      <c r="C400" s="124" t="s">
        <v>36</v>
      </c>
      <c r="D400" s="103">
        <v>44991</v>
      </c>
      <c r="E400" s="41">
        <v>0.98599999999999999</v>
      </c>
      <c r="F400" s="41">
        <v>2244</v>
      </c>
      <c r="G400" s="41">
        <f t="shared" si="120"/>
        <v>2023</v>
      </c>
      <c r="H400" s="41">
        <f>DAY(Table1[[#This Row],[Date]])</f>
        <v>6</v>
      </c>
      <c r="I400" s="41">
        <f>MONTH(Table1[[#This Row],[Date]])</f>
        <v>3</v>
      </c>
      <c r="J400" s="41" t="str">
        <f t="shared" si="121"/>
        <v>March</v>
      </c>
      <c r="K400" s="41">
        <f>DAY(Table1[[#This Row],[Date]])</f>
        <v>6</v>
      </c>
      <c r="L400" s="41" t="str">
        <f t="shared" si="122"/>
        <v>Monday</v>
      </c>
      <c r="M400" s="107">
        <f>WEEKNUM(D400, 1)-WEEKNUM(DATE(Table1[[#This Row],[Year]],Table1[[#This Row],[Month]],1),1)+1</f>
        <v>2</v>
      </c>
      <c r="N400" s="41">
        <f t="shared" si="123"/>
        <v>10</v>
      </c>
      <c r="O400" s="41">
        <f>Table1[[#This Row],[ADR]]*Table1[[#This Row],[Occupancy %]]</f>
        <v>2212.5839999999998</v>
      </c>
      <c r="P400" s="86">
        <f t="shared" si="127"/>
        <v>2244</v>
      </c>
      <c r="Q400" s="86">
        <f t="shared" si="128"/>
        <v>1</v>
      </c>
      <c r="R400" s="113">
        <f>Table1[[#This Row],[Index MPI]]-Q399</f>
        <v>0</v>
      </c>
      <c r="S400" s="87">
        <f>Table1[[#This Row],[Index MPI]]-Q393</f>
        <v>0</v>
      </c>
      <c r="T400" s="41">
        <f>Table1[[#This Row],[ADR]]/(P406+P407)</f>
        <v>0.5</v>
      </c>
      <c r="U400" s="112">
        <f t="shared" si="129"/>
        <v>0</v>
      </c>
      <c r="V400" s="41"/>
      <c r="W400" s="41">
        <f t="shared" si="130"/>
        <v>2.6863337277186941</v>
      </c>
      <c r="X400" s="110">
        <f t="shared" si="119"/>
        <v>0</v>
      </c>
      <c r="Y400" s="92">
        <f t="shared" si="126"/>
        <v>0.98599999999999999</v>
      </c>
      <c r="Z400" s="92">
        <f>(Table1[[#This Row],[avgdailyrent]]-F399)/F399</f>
        <v>0</v>
      </c>
      <c r="AA400" s="87">
        <f t="shared" si="124"/>
        <v>0</v>
      </c>
      <c r="AB400" s="92">
        <f t="shared" si="125"/>
        <v>0</v>
      </c>
      <c r="AC400" s="87">
        <f t="shared" si="131"/>
        <v>0</v>
      </c>
      <c r="AD400" s="92">
        <f t="shared" si="118"/>
        <v>0</v>
      </c>
      <c r="AE400" s="252">
        <f t="shared" si="132"/>
        <v>0</v>
      </c>
      <c r="AF400" s="87" t="e">
        <f ca="1">AVERAGEIFS(Y:Y,D:D,"&gt;="&amp;TODAY()-28,D:D,"&lt;="&amp;TODAY(),B:B,)</f>
        <v>#DIV/0!</v>
      </c>
      <c r="AG400" s="318">
        <f ca="1">AVERAGEIFS(Y:Y,D:D,"&gt;="&amp;TODAY()-28,D:D,"&lt;="&amp;TODAY())</f>
        <v>0.76482579000135331</v>
      </c>
      <c r="AH400" s="318">
        <f ca="1">AVERAGEIFS(O:O,D:D,"&gt;="&amp;TODAY()-28,D:D,"&lt;="&amp;TODAY())</f>
        <v>1407.541540796813</v>
      </c>
      <c r="AI400" s="91">
        <f t="shared" si="133"/>
        <v>0</v>
      </c>
    </row>
    <row r="401" spans="1:35" ht="13.8" x14ac:dyDescent="0.25">
      <c r="A401" s="324" t="s">
        <v>33</v>
      </c>
      <c r="B401" s="124" t="s">
        <v>14</v>
      </c>
      <c r="C401" s="124" t="s">
        <v>36</v>
      </c>
      <c r="D401" s="103">
        <v>44992</v>
      </c>
      <c r="E401" s="41">
        <v>0.98599999999999999</v>
      </c>
      <c r="F401" s="41">
        <v>2244</v>
      </c>
      <c r="G401" s="41">
        <f t="shared" si="120"/>
        <v>2023</v>
      </c>
      <c r="H401" s="41">
        <f>DAY(Table1[[#This Row],[Date]])</f>
        <v>7</v>
      </c>
      <c r="I401" s="41">
        <f>MONTH(Table1[[#This Row],[Date]])</f>
        <v>3</v>
      </c>
      <c r="J401" s="41" t="str">
        <f t="shared" si="121"/>
        <v>March</v>
      </c>
      <c r="K401" s="41">
        <f>DAY(Table1[[#This Row],[Date]])</f>
        <v>7</v>
      </c>
      <c r="L401" s="41" t="str">
        <f t="shared" si="122"/>
        <v>Tuesday</v>
      </c>
      <c r="M401" s="107">
        <f>WEEKNUM(D401, 1)-WEEKNUM(DATE(Table1[[#This Row],[Year]],Table1[[#This Row],[Month]],1),1)+1</f>
        <v>2</v>
      </c>
      <c r="N401" s="41">
        <f t="shared" si="123"/>
        <v>10</v>
      </c>
      <c r="O401" s="41">
        <f>Table1[[#This Row],[ADR]]*Table1[[#This Row],[Occupancy %]]</f>
        <v>2212.5839999999998</v>
      </c>
      <c r="P401" s="86">
        <f t="shared" si="127"/>
        <v>2244</v>
      </c>
      <c r="Q401" s="86">
        <f t="shared" si="128"/>
        <v>1</v>
      </c>
      <c r="R401" s="113">
        <f>Table1[[#This Row],[Index MPI]]-Q400</f>
        <v>0</v>
      </c>
      <c r="S401" s="87">
        <f>Table1[[#This Row],[Index MPI]]-Q394</f>
        <v>0</v>
      </c>
      <c r="T401" s="41">
        <f>Table1[[#This Row],[ADR]]/(P407+P408)</f>
        <v>0.5</v>
      </c>
      <c r="U401" s="112">
        <f t="shared" si="129"/>
        <v>0</v>
      </c>
      <c r="V401" s="41"/>
      <c r="W401" s="41">
        <f t="shared" si="130"/>
        <v>2.6863337277186941</v>
      </c>
      <c r="X401" s="110">
        <f t="shared" si="119"/>
        <v>0</v>
      </c>
      <c r="Y401" s="92">
        <f t="shared" si="126"/>
        <v>0.98599999999999999</v>
      </c>
      <c r="Z401" s="92">
        <f>(Table1[[#This Row],[avgdailyrent]]-F400)/F400</f>
        <v>0</v>
      </c>
      <c r="AA401" s="87">
        <f t="shared" si="124"/>
        <v>0</v>
      </c>
      <c r="AB401" s="92">
        <f t="shared" si="125"/>
        <v>0</v>
      </c>
      <c r="AC401" s="87">
        <f t="shared" si="131"/>
        <v>0</v>
      </c>
      <c r="AD401" s="92">
        <f t="shared" si="118"/>
        <v>0</v>
      </c>
      <c r="AE401" s="252">
        <f t="shared" si="132"/>
        <v>0</v>
      </c>
      <c r="AF401" s="87" t="e">
        <f ca="1">AVERAGEIFS(Y:Y,D:D,"&gt;="&amp;TODAY()-28,D:D,"&lt;="&amp;TODAY(),B:B,)</f>
        <v>#DIV/0!</v>
      </c>
      <c r="AG401" s="318">
        <f ca="1">AVERAGEIFS(Y:Y,D:D,"&gt;="&amp;TODAY()-28,D:D,"&lt;="&amp;TODAY())</f>
        <v>0.76482579000135331</v>
      </c>
      <c r="AH401" s="318">
        <f ca="1">AVERAGEIFS(O:O,D:D,"&gt;="&amp;TODAY()-28,D:D,"&lt;="&amp;TODAY())</f>
        <v>1407.541540796813</v>
      </c>
      <c r="AI401" s="91">
        <f t="shared" si="133"/>
        <v>0</v>
      </c>
    </row>
    <row r="402" spans="1:35" ht="13.8" x14ac:dyDescent="0.25">
      <c r="A402" s="324" t="s">
        <v>33</v>
      </c>
      <c r="B402" s="124" t="s">
        <v>14</v>
      </c>
      <c r="C402" s="124" t="s">
        <v>36</v>
      </c>
      <c r="D402" s="103">
        <v>44993</v>
      </c>
      <c r="E402" s="41">
        <v>0.98599999999999999</v>
      </c>
      <c r="F402" s="41">
        <v>2244</v>
      </c>
      <c r="G402" s="41">
        <f t="shared" si="120"/>
        <v>2023</v>
      </c>
      <c r="H402" s="41">
        <f>DAY(Table1[[#This Row],[Date]])</f>
        <v>8</v>
      </c>
      <c r="I402" s="41">
        <f>MONTH(Table1[[#This Row],[Date]])</f>
        <v>3</v>
      </c>
      <c r="J402" s="41" t="str">
        <f t="shared" si="121"/>
        <v>March</v>
      </c>
      <c r="K402" s="41">
        <f>DAY(Table1[[#This Row],[Date]])</f>
        <v>8</v>
      </c>
      <c r="L402" s="41" t="str">
        <f t="shared" si="122"/>
        <v>Wednesday</v>
      </c>
      <c r="M402" s="107">
        <f>WEEKNUM(D402, 1)-WEEKNUM(DATE(Table1[[#This Row],[Year]],Table1[[#This Row],[Month]],1),1)+1</f>
        <v>2</v>
      </c>
      <c r="N402" s="41">
        <f t="shared" si="123"/>
        <v>10</v>
      </c>
      <c r="O402" s="41">
        <f>Table1[[#This Row],[ADR]]*Table1[[#This Row],[Occupancy %]]</f>
        <v>2212.5839999999998</v>
      </c>
      <c r="P402" s="86">
        <f t="shared" si="127"/>
        <v>2244</v>
      </c>
      <c r="Q402" s="86">
        <f t="shared" si="128"/>
        <v>1</v>
      </c>
      <c r="R402" s="113">
        <f>Table1[[#This Row],[Index MPI]]-Q401</f>
        <v>0</v>
      </c>
      <c r="S402" s="87">
        <f>Table1[[#This Row],[Index MPI]]-Q395</f>
        <v>0</v>
      </c>
      <c r="T402" s="41">
        <f>Table1[[#This Row],[ADR]]/(P408+P409)</f>
        <v>0.5</v>
      </c>
      <c r="U402" s="112">
        <f t="shared" si="129"/>
        <v>0</v>
      </c>
      <c r="V402" s="41"/>
      <c r="W402" s="41">
        <f t="shared" si="130"/>
        <v>2.6863337277186941</v>
      </c>
      <c r="X402" s="110">
        <f t="shared" si="119"/>
        <v>0</v>
      </c>
      <c r="Y402" s="92">
        <f t="shared" si="126"/>
        <v>0.98599999999999999</v>
      </c>
      <c r="Z402" s="92">
        <f>(Table1[[#This Row],[avgdailyrent]]-F401)/F401</f>
        <v>0</v>
      </c>
      <c r="AA402" s="87">
        <f t="shared" si="124"/>
        <v>0</v>
      </c>
      <c r="AB402" s="92">
        <f t="shared" si="125"/>
        <v>0</v>
      </c>
      <c r="AC402" s="87">
        <f t="shared" si="131"/>
        <v>0</v>
      </c>
      <c r="AD402" s="92">
        <f t="shared" si="118"/>
        <v>0</v>
      </c>
      <c r="AE402" s="252">
        <f t="shared" si="132"/>
        <v>0</v>
      </c>
      <c r="AF402" s="87" t="e">
        <f ca="1">AVERAGEIFS(Y:Y,D:D,"&gt;="&amp;TODAY()-28,D:D,"&lt;="&amp;TODAY(),B:B,)</f>
        <v>#DIV/0!</v>
      </c>
      <c r="AG402" s="318">
        <f ca="1">AVERAGEIFS(Y:Y,D:D,"&gt;="&amp;TODAY()-28,D:D,"&lt;="&amp;TODAY())</f>
        <v>0.76482579000135331</v>
      </c>
      <c r="AH402" s="318">
        <f ca="1">AVERAGEIFS(O:O,D:D,"&gt;="&amp;TODAY()-28,D:D,"&lt;="&amp;TODAY())</f>
        <v>1407.541540796813</v>
      </c>
      <c r="AI402" s="91">
        <f t="shared" si="133"/>
        <v>0</v>
      </c>
    </row>
    <row r="403" spans="1:35" ht="13.8" x14ac:dyDescent="0.25">
      <c r="A403" s="324" t="s">
        <v>33</v>
      </c>
      <c r="B403" s="124" t="s">
        <v>14</v>
      </c>
      <c r="C403" s="124" t="s">
        <v>36</v>
      </c>
      <c r="D403" s="103">
        <v>44994</v>
      </c>
      <c r="E403" s="41">
        <v>0.98599999999999999</v>
      </c>
      <c r="F403" s="41">
        <v>2244</v>
      </c>
      <c r="G403" s="41">
        <f t="shared" si="120"/>
        <v>2023</v>
      </c>
      <c r="H403" s="41">
        <f>DAY(Table1[[#This Row],[Date]])</f>
        <v>9</v>
      </c>
      <c r="I403" s="41">
        <f>MONTH(Table1[[#This Row],[Date]])</f>
        <v>3</v>
      </c>
      <c r="J403" s="41" t="str">
        <f t="shared" si="121"/>
        <v>March</v>
      </c>
      <c r="K403" s="41">
        <f>DAY(Table1[[#This Row],[Date]])</f>
        <v>9</v>
      </c>
      <c r="L403" s="41" t="str">
        <f t="shared" si="122"/>
        <v>Thursday</v>
      </c>
      <c r="M403" s="107">
        <f>WEEKNUM(D403, 1)-WEEKNUM(DATE(Table1[[#This Row],[Year]],Table1[[#This Row],[Month]],1),1)+1</f>
        <v>2</v>
      </c>
      <c r="N403" s="41">
        <f t="shared" si="123"/>
        <v>10</v>
      </c>
      <c r="O403" s="41">
        <f>Table1[[#This Row],[ADR]]*Table1[[#This Row],[Occupancy %]]</f>
        <v>2212.5839999999998</v>
      </c>
      <c r="P403" s="86">
        <f t="shared" si="127"/>
        <v>2244</v>
      </c>
      <c r="Q403" s="86">
        <f t="shared" si="128"/>
        <v>1</v>
      </c>
      <c r="R403" s="113">
        <f>Table1[[#This Row],[Index MPI]]-Q402</f>
        <v>0</v>
      </c>
      <c r="S403" s="87">
        <f>Table1[[#This Row],[Index MPI]]-Q396</f>
        <v>0</v>
      </c>
      <c r="T403" s="41">
        <f>Table1[[#This Row],[ADR]]/(P409+P410)</f>
        <v>0.5</v>
      </c>
      <c r="U403" s="112">
        <f t="shared" si="129"/>
        <v>0</v>
      </c>
      <c r="V403" s="41"/>
      <c r="W403" s="41">
        <f t="shared" si="130"/>
        <v>2.6863337277186941</v>
      </c>
      <c r="X403" s="110">
        <f t="shared" si="119"/>
        <v>0</v>
      </c>
      <c r="Y403" s="92">
        <f t="shared" si="126"/>
        <v>0.98599999999999999</v>
      </c>
      <c r="Z403" s="92">
        <f>(Table1[[#This Row],[avgdailyrent]]-F402)/F402</f>
        <v>0</v>
      </c>
      <c r="AA403" s="87">
        <f t="shared" si="124"/>
        <v>0</v>
      </c>
      <c r="AB403" s="92">
        <f t="shared" si="125"/>
        <v>0</v>
      </c>
      <c r="AC403" s="87">
        <f t="shared" si="131"/>
        <v>0</v>
      </c>
      <c r="AD403" s="92">
        <f t="shared" si="118"/>
        <v>0</v>
      </c>
      <c r="AE403" s="252">
        <f t="shared" si="132"/>
        <v>0</v>
      </c>
      <c r="AF403" s="87" t="e">
        <f ca="1">AVERAGEIFS(Y:Y,D:D,"&gt;="&amp;TODAY()-28,D:D,"&lt;="&amp;TODAY(),B:B,)</f>
        <v>#DIV/0!</v>
      </c>
      <c r="AG403" s="318">
        <f ca="1">AVERAGEIFS(Y:Y,D:D,"&gt;="&amp;TODAY()-28,D:D,"&lt;="&amp;TODAY())</f>
        <v>0.76482579000135331</v>
      </c>
      <c r="AH403" s="318">
        <f ca="1">AVERAGEIFS(O:O,D:D,"&gt;="&amp;TODAY()-28,D:D,"&lt;="&amp;TODAY())</f>
        <v>1407.541540796813</v>
      </c>
      <c r="AI403" s="91">
        <f t="shared" si="133"/>
        <v>0</v>
      </c>
    </row>
    <row r="404" spans="1:35" ht="13.8" x14ac:dyDescent="0.25">
      <c r="A404" s="324" t="s">
        <v>33</v>
      </c>
      <c r="B404" s="124" t="s">
        <v>14</v>
      </c>
      <c r="C404" s="124" t="s">
        <v>36</v>
      </c>
      <c r="D404" s="103">
        <v>44995</v>
      </c>
      <c r="E404" s="41">
        <v>0.98599999999999999</v>
      </c>
      <c r="F404" s="41">
        <v>2244</v>
      </c>
      <c r="G404" s="41">
        <f t="shared" si="120"/>
        <v>2023</v>
      </c>
      <c r="H404" s="41">
        <f>DAY(Table1[[#This Row],[Date]])</f>
        <v>10</v>
      </c>
      <c r="I404" s="41">
        <f>MONTH(Table1[[#This Row],[Date]])</f>
        <v>3</v>
      </c>
      <c r="J404" s="41" t="str">
        <f t="shared" si="121"/>
        <v>March</v>
      </c>
      <c r="K404" s="41">
        <f>DAY(Table1[[#This Row],[Date]])</f>
        <v>10</v>
      </c>
      <c r="L404" s="41" t="str">
        <f t="shared" si="122"/>
        <v>Friday</v>
      </c>
      <c r="M404" s="107">
        <f>WEEKNUM(D404, 1)-WEEKNUM(DATE(Table1[[#This Row],[Year]],Table1[[#This Row],[Month]],1),1)+1</f>
        <v>2</v>
      </c>
      <c r="N404" s="41">
        <f t="shared" si="123"/>
        <v>10</v>
      </c>
      <c r="O404" s="41">
        <f>Table1[[#This Row],[ADR]]*Table1[[#This Row],[Occupancy %]]</f>
        <v>2212.5839999999998</v>
      </c>
      <c r="P404" s="86">
        <f t="shared" si="127"/>
        <v>2244</v>
      </c>
      <c r="Q404" s="86">
        <f t="shared" si="128"/>
        <v>1</v>
      </c>
      <c r="R404" s="113">
        <f>Table1[[#This Row],[Index MPI]]-Q403</f>
        <v>0</v>
      </c>
      <c r="S404" s="87">
        <f>Table1[[#This Row],[Index MPI]]-Q397</f>
        <v>0</v>
      </c>
      <c r="T404" s="41">
        <f>Table1[[#This Row],[ADR]]/(P410+P411)</f>
        <v>0.5</v>
      </c>
      <c r="U404" s="112">
        <f t="shared" si="129"/>
        <v>0</v>
      </c>
      <c r="V404" s="41"/>
      <c r="W404" s="41">
        <f t="shared" si="130"/>
        <v>2.6863337277186941</v>
      </c>
      <c r="X404" s="110">
        <f t="shared" si="119"/>
        <v>0</v>
      </c>
      <c r="Y404" s="92">
        <f t="shared" si="126"/>
        <v>0.98599999999999999</v>
      </c>
      <c r="Z404" s="92">
        <f>(Table1[[#This Row],[avgdailyrent]]-F403)/F403</f>
        <v>0</v>
      </c>
      <c r="AA404" s="87">
        <f t="shared" si="124"/>
        <v>0</v>
      </c>
      <c r="AB404" s="92">
        <f t="shared" si="125"/>
        <v>0</v>
      </c>
      <c r="AC404" s="87">
        <f t="shared" si="131"/>
        <v>0</v>
      </c>
      <c r="AD404" s="92">
        <f t="shared" ref="AD404:AD467" si="134">((P404-P397)/P397)</f>
        <v>0</v>
      </c>
      <c r="AE404" s="252">
        <f t="shared" si="132"/>
        <v>0</v>
      </c>
      <c r="AF404" s="87" t="e">
        <f ca="1">AVERAGEIFS(Y:Y,D:D,"&gt;="&amp;TODAY()-28,D:D,"&lt;="&amp;TODAY(),B:B,)</f>
        <v>#DIV/0!</v>
      </c>
      <c r="AG404" s="318">
        <f ca="1">AVERAGEIFS(Y:Y,D:D,"&gt;="&amp;TODAY()-28,D:D,"&lt;="&amp;TODAY())</f>
        <v>0.76482579000135331</v>
      </c>
      <c r="AH404" s="318">
        <f ca="1">AVERAGEIFS(O:O,D:D,"&gt;="&amp;TODAY()-28,D:D,"&lt;="&amp;TODAY())</f>
        <v>1407.541540796813</v>
      </c>
      <c r="AI404" s="91">
        <f t="shared" si="133"/>
        <v>0</v>
      </c>
    </row>
    <row r="405" spans="1:35" ht="13.8" x14ac:dyDescent="0.25">
      <c r="A405" s="324" t="s">
        <v>33</v>
      </c>
      <c r="B405" s="124" t="s">
        <v>14</v>
      </c>
      <c r="C405" s="124" t="s">
        <v>36</v>
      </c>
      <c r="D405" s="103">
        <v>44996</v>
      </c>
      <c r="E405" s="41">
        <v>0.98599999999999999</v>
      </c>
      <c r="F405" s="41">
        <v>2244</v>
      </c>
      <c r="G405" s="41">
        <f t="shared" si="120"/>
        <v>2023</v>
      </c>
      <c r="H405" s="41">
        <f>DAY(Table1[[#This Row],[Date]])</f>
        <v>11</v>
      </c>
      <c r="I405" s="41">
        <f>MONTH(Table1[[#This Row],[Date]])</f>
        <v>3</v>
      </c>
      <c r="J405" s="41" t="str">
        <f t="shared" si="121"/>
        <v>March</v>
      </c>
      <c r="K405" s="41">
        <f>DAY(Table1[[#This Row],[Date]])</f>
        <v>11</v>
      </c>
      <c r="L405" s="41" t="str">
        <f t="shared" si="122"/>
        <v>Saturday</v>
      </c>
      <c r="M405" s="107">
        <f>WEEKNUM(D405, 1)-WEEKNUM(DATE(Table1[[#This Row],[Year]],Table1[[#This Row],[Month]],1),1)+1</f>
        <v>2</v>
      </c>
      <c r="N405" s="41">
        <f t="shared" si="123"/>
        <v>10</v>
      </c>
      <c r="O405" s="41">
        <f>Table1[[#This Row],[ADR]]*Table1[[#This Row],[Occupancy %]]</f>
        <v>2212.5839999999998</v>
      </c>
      <c r="P405" s="86">
        <f t="shared" si="127"/>
        <v>2244</v>
      </c>
      <c r="Q405" s="86">
        <f t="shared" si="128"/>
        <v>1</v>
      </c>
      <c r="R405" s="113">
        <f>Table1[[#This Row],[Index MPI]]-Q404</f>
        <v>0</v>
      </c>
      <c r="S405" s="87">
        <f>Table1[[#This Row],[Index MPI]]-Q398</f>
        <v>0</v>
      </c>
      <c r="T405" s="41">
        <f>Table1[[#This Row],[ADR]]/(P411+P412)</f>
        <v>0.5</v>
      </c>
      <c r="U405" s="112">
        <f t="shared" si="129"/>
        <v>0</v>
      </c>
      <c r="V405" s="41"/>
      <c r="W405" s="41">
        <f t="shared" si="130"/>
        <v>2.6863337277186941</v>
      </c>
      <c r="X405" s="110">
        <f t="shared" si="119"/>
        <v>0</v>
      </c>
      <c r="Y405" s="92">
        <f t="shared" si="126"/>
        <v>0.98599999999999999</v>
      </c>
      <c r="Z405" s="92">
        <f>(Table1[[#This Row],[avgdailyrent]]-F404)/F404</f>
        <v>0</v>
      </c>
      <c r="AA405" s="87">
        <f t="shared" si="124"/>
        <v>0</v>
      </c>
      <c r="AB405" s="92">
        <f t="shared" si="125"/>
        <v>0</v>
      </c>
      <c r="AC405" s="87">
        <f t="shared" si="131"/>
        <v>0</v>
      </c>
      <c r="AD405" s="92">
        <f t="shared" si="134"/>
        <v>0</v>
      </c>
      <c r="AE405" s="252">
        <f t="shared" si="132"/>
        <v>0</v>
      </c>
      <c r="AF405" s="87" t="e">
        <f ca="1">AVERAGEIFS(Y:Y,D:D,"&gt;="&amp;TODAY()-28,D:D,"&lt;="&amp;TODAY(),B:B,)</f>
        <v>#DIV/0!</v>
      </c>
      <c r="AG405" s="318">
        <f ca="1">AVERAGEIFS(Y:Y,D:D,"&gt;="&amp;TODAY()-28,D:D,"&lt;="&amp;TODAY())</f>
        <v>0.76482579000135331</v>
      </c>
      <c r="AH405" s="318">
        <f ca="1">AVERAGEIFS(O:O,D:D,"&gt;="&amp;TODAY()-28,D:D,"&lt;="&amp;TODAY())</f>
        <v>1407.541540796813</v>
      </c>
      <c r="AI405" s="91">
        <f t="shared" si="133"/>
        <v>0</v>
      </c>
    </row>
    <row r="406" spans="1:35" ht="13.8" x14ac:dyDescent="0.25">
      <c r="A406" s="324" t="s">
        <v>33</v>
      </c>
      <c r="B406" s="124" t="s">
        <v>14</v>
      </c>
      <c r="C406" s="124" t="s">
        <v>36</v>
      </c>
      <c r="D406" s="103">
        <v>44997</v>
      </c>
      <c r="E406" s="41">
        <v>0.98599999999999999</v>
      </c>
      <c r="F406" s="41">
        <v>2244</v>
      </c>
      <c r="G406" s="41">
        <f t="shared" si="120"/>
        <v>2023</v>
      </c>
      <c r="H406" s="41">
        <f>DAY(Table1[[#This Row],[Date]])</f>
        <v>12</v>
      </c>
      <c r="I406" s="41">
        <f>MONTH(Table1[[#This Row],[Date]])</f>
        <v>3</v>
      </c>
      <c r="J406" s="41" t="str">
        <f t="shared" si="121"/>
        <v>March</v>
      </c>
      <c r="K406" s="41">
        <f>DAY(Table1[[#This Row],[Date]])</f>
        <v>12</v>
      </c>
      <c r="L406" s="41" t="str">
        <f t="shared" si="122"/>
        <v>Sunday</v>
      </c>
      <c r="M406" s="107">
        <f>WEEKNUM(D406, 1)-WEEKNUM(DATE(Table1[[#This Row],[Year]],Table1[[#This Row],[Month]],1),1)+1</f>
        <v>3</v>
      </c>
      <c r="N406" s="41">
        <f t="shared" si="123"/>
        <v>11</v>
      </c>
      <c r="O406" s="41">
        <f>Table1[[#This Row],[ADR]]*Table1[[#This Row],[Occupancy %]]</f>
        <v>2212.5839999999998</v>
      </c>
      <c r="P406" s="86">
        <f t="shared" si="127"/>
        <v>2244</v>
      </c>
      <c r="Q406" s="86">
        <f t="shared" si="128"/>
        <v>1</v>
      </c>
      <c r="R406" s="113">
        <f>Table1[[#This Row],[Index MPI]]-Q405</f>
        <v>0</v>
      </c>
      <c r="S406" s="87">
        <f>Table1[[#This Row],[Index MPI]]-Q399</f>
        <v>0</v>
      </c>
      <c r="T406" s="41">
        <f>Table1[[#This Row],[ADR]]/(P412+P413)</f>
        <v>0.5</v>
      </c>
      <c r="U406" s="112">
        <f t="shared" si="129"/>
        <v>0</v>
      </c>
      <c r="V406" s="41"/>
      <c r="W406" s="41">
        <f t="shared" si="130"/>
        <v>2.6863337277186941</v>
      </c>
      <c r="X406" s="110">
        <f t="shared" si="119"/>
        <v>0</v>
      </c>
      <c r="Y406" s="92">
        <f t="shared" si="126"/>
        <v>0.98599999999999999</v>
      </c>
      <c r="Z406" s="92">
        <f>(Table1[[#This Row],[avgdailyrent]]-F405)/F405</f>
        <v>0</v>
      </c>
      <c r="AA406" s="87">
        <f t="shared" si="124"/>
        <v>0</v>
      </c>
      <c r="AB406" s="92">
        <f t="shared" si="125"/>
        <v>0</v>
      </c>
      <c r="AC406" s="87">
        <f t="shared" si="131"/>
        <v>0</v>
      </c>
      <c r="AD406" s="92">
        <f t="shared" si="134"/>
        <v>0</v>
      </c>
      <c r="AE406" s="252">
        <f t="shared" si="132"/>
        <v>0</v>
      </c>
      <c r="AF406" s="87" t="e">
        <f ca="1">AVERAGEIFS(Y:Y,D:D,"&gt;="&amp;TODAY()-28,D:D,"&lt;="&amp;TODAY(),B:B,)</f>
        <v>#DIV/0!</v>
      </c>
      <c r="AG406" s="318">
        <f ca="1">AVERAGEIFS(Y:Y,D:D,"&gt;="&amp;TODAY()-28,D:D,"&lt;="&amp;TODAY())</f>
        <v>0.76482579000135331</v>
      </c>
      <c r="AH406" s="318">
        <f ca="1">AVERAGEIFS(O:O,D:D,"&gt;="&amp;TODAY()-28,D:D,"&lt;="&amp;TODAY())</f>
        <v>1407.541540796813</v>
      </c>
      <c r="AI406" s="91">
        <f t="shared" si="133"/>
        <v>0</v>
      </c>
    </row>
    <row r="407" spans="1:35" ht="13.8" x14ac:dyDescent="0.25">
      <c r="A407" s="324" t="s">
        <v>33</v>
      </c>
      <c r="B407" s="124" t="s">
        <v>14</v>
      </c>
      <c r="C407" s="124" t="s">
        <v>36</v>
      </c>
      <c r="D407" s="103">
        <v>44998</v>
      </c>
      <c r="E407" s="41">
        <v>0.98599999999999999</v>
      </c>
      <c r="F407" s="41">
        <v>2244</v>
      </c>
      <c r="G407" s="41">
        <f t="shared" si="120"/>
        <v>2023</v>
      </c>
      <c r="H407" s="41">
        <f>DAY(Table1[[#This Row],[Date]])</f>
        <v>13</v>
      </c>
      <c r="I407" s="41">
        <f>MONTH(Table1[[#This Row],[Date]])</f>
        <v>3</v>
      </c>
      <c r="J407" s="41" t="str">
        <f t="shared" si="121"/>
        <v>March</v>
      </c>
      <c r="K407" s="41">
        <f>DAY(Table1[[#This Row],[Date]])</f>
        <v>13</v>
      </c>
      <c r="L407" s="41" t="str">
        <f t="shared" si="122"/>
        <v>Monday</v>
      </c>
      <c r="M407" s="107">
        <f>WEEKNUM(D407, 1)-WEEKNUM(DATE(Table1[[#This Row],[Year]],Table1[[#This Row],[Month]],1),1)+1</f>
        <v>3</v>
      </c>
      <c r="N407" s="41">
        <f t="shared" si="123"/>
        <v>11</v>
      </c>
      <c r="O407" s="41">
        <f>Table1[[#This Row],[ADR]]*Table1[[#This Row],[Occupancy %]]</f>
        <v>2212.5839999999998</v>
      </c>
      <c r="P407" s="86">
        <f t="shared" si="127"/>
        <v>2244</v>
      </c>
      <c r="Q407" s="86">
        <f t="shared" si="128"/>
        <v>1</v>
      </c>
      <c r="R407" s="113">
        <f>Table1[[#This Row],[Index MPI]]-Q406</f>
        <v>0</v>
      </c>
      <c r="S407" s="87">
        <f>Table1[[#This Row],[Index MPI]]-Q400</f>
        <v>0</v>
      </c>
      <c r="T407" s="41">
        <f>Table1[[#This Row],[ADR]]/(P413+P414)</f>
        <v>0.5</v>
      </c>
      <c r="U407" s="112">
        <f t="shared" si="129"/>
        <v>0</v>
      </c>
      <c r="V407" s="41"/>
      <c r="W407" s="41">
        <f t="shared" si="130"/>
        <v>2.6863337277186941</v>
      </c>
      <c r="X407" s="110">
        <f t="shared" ref="X407:X470" si="135">W407-W404</f>
        <v>0</v>
      </c>
      <c r="Y407" s="92">
        <f t="shared" si="126"/>
        <v>0.98599999999999999</v>
      </c>
      <c r="Z407" s="92">
        <f>(Table1[[#This Row],[avgdailyrent]]-F406)/F406</f>
        <v>0</v>
      </c>
      <c r="AA407" s="87">
        <f t="shared" si="124"/>
        <v>0</v>
      </c>
      <c r="AB407" s="92">
        <f t="shared" si="125"/>
        <v>0</v>
      </c>
      <c r="AC407" s="87">
        <f t="shared" si="131"/>
        <v>0</v>
      </c>
      <c r="AD407" s="92">
        <f t="shared" si="134"/>
        <v>0</v>
      </c>
      <c r="AE407" s="252">
        <f t="shared" si="132"/>
        <v>0</v>
      </c>
      <c r="AF407" s="87" t="e">
        <f ca="1">AVERAGEIFS(Y:Y,D:D,"&gt;="&amp;TODAY()-28,D:D,"&lt;="&amp;TODAY(),B:B,)</f>
        <v>#DIV/0!</v>
      </c>
      <c r="AG407" s="318">
        <f ca="1">AVERAGEIFS(Y:Y,D:D,"&gt;="&amp;TODAY()-28,D:D,"&lt;="&amp;TODAY())</f>
        <v>0.76482579000135331</v>
      </c>
      <c r="AH407" s="318">
        <f ca="1">AVERAGEIFS(O:O,D:D,"&gt;="&amp;TODAY()-28,D:D,"&lt;="&amp;TODAY())</f>
        <v>1407.541540796813</v>
      </c>
      <c r="AI407" s="91">
        <f t="shared" si="133"/>
        <v>0</v>
      </c>
    </row>
    <row r="408" spans="1:35" ht="13.8" x14ac:dyDescent="0.25">
      <c r="A408" s="324" t="s">
        <v>33</v>
      </c>
      <c r="B408" s="124" t="s">
        <v>14</v>
      </c>
      <c r="C408" s="124" t="s">
        <v>36</v>
      </c>
      <c r="D408" s="103">
        <v>44999</v>
      </c>
      <c r="E408" s="41">
        <v>0.98599999999999999</v>
      </c>
      <c r="F408" s="41">
        <v>2244</v>
      </c>
      <c r="G408" s="41">
        <f t="shared" si="120"/>
        <v>2023</v>
      </c>
      <c r="H408" s="41">
        <f>DAY(Table1[[#This Row],[Date]])</f>
        <v>14</v>
      </c>
      <c r="I408" s="41">
        <f>MONTH(Table1[[#This Row],[Date]])</f>
        <v>3</v>
      </c>
      <c r="J408" s="41" t="str">
        <f t="shared" si="121"/>
        <v>March</v>
      </c>
      <c r="K408" s="41">
        <f>DAY(Table1[[#This Row],[Date]])</f>
        <v>14</v>
      </c>
      <c r="L408" s="41" t="str">
        <f t="shared" si="122"/>
        <v>Tuesday</v>
      </c>
      <c r="M408" s="107">
        <f>WEEKNUM(D408, 1)-WEEKNUM(DATE(Table1[[#This Row],[Year]],Table1[[#This Row],[Month]],1),1)+1</f>
        <v>3</v>
      </c>
      <c r="N408" s="41">
        <f t="shared" si="123"/>
        <v>11</v>
      </c>
      <c r="O408" s="41">
        <f>Table1[[#This Row],[ADR]]*Table1[[#This Row],[Occupancy %]]</f>
        <v>2212.5839999999998</v>
      </c>
      <c r="P408" s="86">
        <f t="shared" si="127"/>
        <v>2244</v>
      </c>
      <c r="Q408" s="86">
        <f t="shared" si="128"/>
        <v>1</v>
      </c>
      <c r="R408" s="113">
        <f>Table1[[#This Row],[Index MPI]]-Q407</f>
        <v>0</v>
      </c>
      <c r="S408" s="87">
        <f>Table1[[#This Row],[Index MPI]]-Q401</f>
        <v>0</v>
      </c>
      <c r="T408" s="41">
        <f>Table1[[#This Row],[ADR]]/(P414+P415)</f>
        <v>0.5</v>
      </c>
      <c r="U408" s="112">
        <f t="shared" si="129"/>
        <v>0</v>
      </c>
      <c r="V408" s="41"/>
      <c r="W408" s="41">
        <f t="shared" si="130"/>
        <v>2.6863337277186941</v>
      </c>
      <c r="X408" s="110">
        <f t="shared" si="135"/>
        <v>0</v>
      </c>
      <c r="Y408" s="92">
        <f t="shared" si="126"/>
        <v>0.98599999999999999</v>
      </c>
      <c r="Z408" s="92">
        <f>(Table1[[#This Row],[avgdailyrent]]-F407)/F407</f>
        <v>0</v>
      </c>
      <c r="AA408" s="87">
        <f t="shared" si="124"/>
        <v>0</v>
      </c>
      <c r="AB408" s="92">
        <f t="shared" si="125"/>
        <v>0</v>
      </c>
      <c r="AC408" s="87">
        <f t="shared" si="131"/>
        <v>0</v>
      </c>
      <c r="AD408" s="92">
        <f t="shared" si="134"/>
        <v>0</v>
      </c>
      <c r="AE408" s="252">
        <f t="shared" si="132"/>
        <v>0</v>
      </c>
      <c r="AF408" s="87" t="e">
        <f ca="1">AVERAGEIFS(Y:Y,D:D,"&gt;="&amp;TODAY()-28,D:D,"&lt;="&amp;TODAY(),B:B,)</f>
        <v>#DIV/0!</v>
      </c>
      <c r="AG408" s="318">
        <f ca="1">AVERAGEIFS(Y:Y,D:D,"&gt;="&amp;TODAY()-28,D:D,"&lt;="&amp;TODAY())</f>
        <v>0.76482579000135331</v>
      </c>
      <c r="AH408" s="318">
        <f ca="1">AVERAGEIFS(O:O,D:D,"&gt;="&amp;TODAY()-28,D:D,"&lt;="&amp;TODAY())</f>
        <v>1407.541540796813</v>
      </c>
      <c r="AI408" s="91">
        <f t="shared" si="133"/>
        <v>0</v>
      </c>
    </row>
    <row r="409" spans="1:35" ht="13.8" x14ac:dyDescent="0.25">
      <c r="A409" s="324" t="s">
        <v>33</v>
      </c>
      <c r="B409" s="124" t="s">
        <v>14</v>
      </c>
      <c r="C409" s="124" t="s">
        <v>36</v>
      </c>
      <c r="D409" s="103">
        <v>45000</v>
      </c>
      <c r="E409" s="41">
        <v>0.98599999999999999</v>
      </c>
      <c r="F409" s="41">
        <v>2244</v>
      </c>
      <c r="G409" s="41">
        <f t="shared" si="120"/>
        <v>2023</v>
      </c>
      <c r="H409" s="41">
        <f>DAY(Table1[[#This Row],[Date]])</f>
        <v>15</v>
      </c>
      <c r="I409" s="41">
        <f>MONTH(Table1[[#This Row],[Date]])</f>
        <v>3</v>
      </c>
      <c r="J409" s="41" t="str">
        <f t="shared" si="121"/>
        <v>March</v>
      </c>
      <c r="K409" s="41">
        <f>DAY(Table1[[#This Row],[Date]])</f>
        <v>15</v>
      </c>
      <c r="L409" s="41" t="str">
        <f t="shared" si="122"/>
        <v>Wednesday</v>
      </c>
      <c r="M409" s="107">
        <f>WEEKNUM(D409, 1)-WEEKNUM(DATE(Table1[[#This Row],[Year]],Table1[[#This Row],[Month]],1),1)+1</f>
        <v>3</v>
      </c>
      <c r="N409" s="41">
        <f t="shared" si="123"/>
        <v>11</v>
      </c>
      <c r="O409" s="41">
        <f>Table1[[#This Row],[ADR]]*Table1[[#This Row],[Occupancy %]]</f>
        <v>2212.5839999999998</v>
      </c>
      <c r="P409" s="86">
        <f t="shared" si="127"/>
        <v>2244</v>
      </c>
      <c r="Q409" s="86">
        <f t="shared" si="128"/>
        <v>1</v>
      </c>
      <c r="R409" s="113">
        <f>Table1[[#This Row],[Index MPI]]-Q408</f>
        <v>0</v>
      </c>
      <c r="S409" s="87">
        <f>Table1[[#This Row],[Index MPI]]-Q402</f>
        <v>0</v>
      </c>
      <c r="T409" s="41">
        <f>Table1[[#This Row],[ADR]]/(P415+P416)</f>
        <v>0.5</v>
      </c>
      <c r="U409" s="112">
        <f t="shared" si="129"/>
        <v>0</v>
      </c>
      <c r="V409" s="41"/>
      <c r="W409" s="41">
        <f t="shared" si="130"/>
        <v>2.6863337277186941</v>
      </c>
      <c r="X409" s="110">
        <f t="shared" si="135"/>
        <v>0</v>
      </c>
      <c r="Y409" s="92">
        <f t="shared" si="126"/>
        <v>0.98599999999999999</v>
      </c>
      <c r="Z409" s="92">
        <f>(Table1[[#This Row],[avgdailyrent]]-F408)/F408</f>
        <v>0</v>
      </c>
      <c r="AA409" s="87">
        <f t="shared" si="124"/>
        <v>0</v>
      </c>
      <c r="AB409" s="92">
        <f t="shared" si="125"/>
        <v>0</v>
      </c>
      <c r="AC409" s="87">
        <f t="shared" si="131"/>
        <v>0</v>
      </c>
      <c r="AD409" s="92">
        <f t="shared" si="134"/>
        <v>0</v>
      </c>
      <c r="AE409" s="252">
        <f t="shared" si="132"/>
        <v>0</v>
      </c>
      <c r="AF409" s="87" t="e">
        <f ca="1">AVERAGEIFS(Y:Y,D:D,"&gt;="&amp;TODAY()-28,D:D,"&lt;="&amp;TODAY(),B:B,)</f>
        <v>#DIV/0!</v>
      </c>
      <c r="AG409" s="318">
        <f ca="1">AVERAGEIFS(Y:Y,D:D,"&gt;="&amp;TODAY()-28,D:D,"&lt;="&amp;TODAY())</f>
        <v>0.76482579000135331</v>
      </c>
      <c r="AH409" s="318">
        <f ca="1">AVERAGEIFS(O:O,D:D,"&gt;="&amp;TODAY()-28,D:D,"&lt;="&amp;TODAY())</f>
        <v>1407.541540796813</v>
      </c>
      <c r="AI409" s="91">
        <f t="shared" si="133"/>
        <v>0</v>
      </c>
    </row>
    <row r="410" spans="1:35" ht="13.8" x14ac:dyDescent="0.25">
      <c r="A410" s="324" t="s">
        <v>33</v>
      </c>
      <c r="B410" s="124" t="s">
        <v>14</v>
      </c>
      <c r="C410" s="124" t="s">
        <v>36</v>
      </c>
      <c r="D410" s="103">
        <v>45001</v>
      </c>
      <c r="E410" s="41">
        <v>0.98599999999999999</v>
      </c>
      <c r="F410" s="41">
        <v>2244</v>
      </c>
      <c r="G410" s="41">
        <f t="shared" si="120"/>
        <v>2023</v>
      </c>
      <c r="H410" s="41">
        <f>DAY(Table1[[#This Row],[Date]])</f>
        <v>16</v>
      </c>
      <c r="I410" s="41">
        <f>MONTH(Table1[[#This Row],[Date]])</f>
        <v>3</v>
      </c>
      <c r="J410" s="41" t="str">
        <f t="shared" si="121"/>
        <v>March</v>
      </c>
      <c r="K410" s="41">
        <f>DAY(Table1[[#This Row],[Date]])</f>
        <v>16</v>
      </c>
      <c r="L410" s="41" t="str">
        <f t="shared" si="122"/>
        <v>Thursday</v>
      </c>
      <c r="M410" s="107">
        <f>WEEKNUM(D410, 1)-WEEKNUM(DATE(Table1[[#This Row],[Year]],Table1[[#This Row],[Month]],1),1)+1</f>
        <v>3</v>
      </c>
      <c r="N410" s="41">
        <f t="shared" si="123"/>
        <v>11</v>
      </c>
      <c r="O410" s="41">
        <f>Table1[[#This Row],[ADR]]*Table1[[#This Row],[Occupancy %]]</f>
        <v>2212.5839999999998</v>
      </c>
      <c r="P410" s="86">
        <f t="shared" si="127"/>
        <v>2244</v>
      </c>
      <c r="Q410" s="86">
        <f t="shared" si="128"/>
        <v>1</v>
      </c>
      <c r="R410" s="113">
        <f>Table1[[#This Row],[Index MPI]]-Q409</f>
        <v>0</v>
      </c>
      <c r="S410" s="87">
        <f>Table1[[#This Row],[Index MPI]]-Q403</f>
        <v>0</v>
      </c>
      <c r="T410" s="41">
        <f>Table1[[#This Row],[ADR]]/(P416+P417)</f>
        <v>0.5</v>
      </c>
      <c r="U410" s="112">
        <f t="shared" si="129"/>
        <v>0</v>
      </c>
      <c r="V410" s="41"/>
      <c r="W410" s="41">
        <f t="shared" si="130"/>
        <v>2.6863337277186941</v>
      </c>
      <c r="X410" s="110">
        <f t="shared" si="135"/>
        <v>0</v>
      </c>
      <c r="Y410" s="92">
        <f t="shared" si="126"/>
        <v>0.98599999999999999</v>
      </c>
      <c r="Z410" s="92">
        <f>(Table1[[#This Row],[avgdailyrent]]-F409)/F409</f>
        <v>0</v>
      </c>
      <c r="AA410" s="87">
        <f t="shared" si="124"/>
        <v>0</v>
      </c>
      <c r="AB410" s="92">
        <f t="shared" si="125"/>
        <v>0</v>
      </c>
      <c r="AC410" s="87">
        <f t="shared" si="131"/>
        <v>0</v>
      </c>
      <c r="AD410" s="92">
        <f t="shared" si="134"/>
        <v>0</v>
      </c>
      <c r="AE410" s="252">
        <f t="shared" si="132"/>
        <v>0</v>
      </c>
      <c r="AF410" s="87" t="e">
        <f ca="1">AVERAGEIFS(Y:Y,D:D,"&gt;="&amp;TODAY()-28,D:D,"&lt;="&amp;TODAY(),B:B,)</f>
        <v>#DIV/0!</v>
      </c>
      <c r="AG410" s="318">
        <f ca="1">AVERAGEIFS(Y:Y,D:D,"&gt;="&amp;TODAY()-28,D:D,"&lt;="&amp;TODAY())</f>
        <v>0.76482579000135331</v>
      </c>
      <c r="AH410" s="318">
        <f ca="1">AVERAGEIFS(O:O,D:D,"&gt;="&amp;TODAY()-28,D:D,"&lt;="&amp;TODAY())</f>
        <v>1407.541540796813</v>
      </c>
      <c r="AI410" s="91">
        <f t="shared" si="133"/>
        <v>0</v>
      </c>
    </row>
    <row r="411" spans="1:35" ht="13.8" x14ac:dyDescent="0.25">
      <c r="A411" s="324" t="s">
        <v>33</v>
      </c>
      <c r="B411" s="124" t="s">
        <v>14</v>
      </c>
      <c r="C411" s="124" t="s">
        <v>36</v>
      </c>
      <c r="D411" s="103">
        <v>45002</v>
      </c>
      <c r="E411" s="41">
        <v>0.98599999999999999</v>
      </c>
      <c r="F411" s="41">
        <v>2244</v>
      </c>
      <c r="G411" s="41">
        <f t="shared" si="120"/>
        <v>2023</v>
      </c>
      <c r="H411" s="41">
        <f>DAY(Table1[[#This Row],[Date]])</f>
        <v>17</v>
      </c>
      <c r="I411" s="41">
        <f>MONTH(Table1[[#This Row],[Date]])</f>
        <v>3</v>
      </c>
      <c r="J411" s="41" t="str">
        <f t="shared" si="121"/>
        <v>March</v>
      </c>
      <c r="K411" s="41">
        <f>DAY(Table1[[#This Row],[Date]])</f>
        <v>17</v>
      </c>
      <c r="L411" s="41" t="str">
        <f t="shared" si="122"/>
        <v>Friday</v>
      </c>
      <c r="M411" s="107">
        <f>WEEKNUM(D411, 1)-WEEKNUM(DATE(Table1[[#This Row],[Year]],Table1[[#This Row],[Month]],1),1)+1</f>
        <v>3</v>
      </c>
      <c r="N411" s="41">
        <f t="shared" si="123"/>
        <v>11</v>
      </c>
      <c r="O411" s="41">
        <f>Table1[[#This Row],[ADR]]*Table1[[#This Row],[Occupancy %]]</f>
        <v>2212.5839999999998</v>
      </c>
      <c r="P411" s="86">
        <f t="shared" si="127"/>
        <v>2244</v>
      </c>
      <c r="Q411" s="86">
        <f t="shared" si="128"/>
        <v>1</v>
      </c>
      <c r="R411" s="113">
        <f>Table1[[#This Row],[Index MPI]]-Q410</f>
        <v>0</v>
      </c>
      <c r="S411" s="87">
        <f>Table1[[#This Row],[Index MPI]]-Q404</f>
        <v>0</v>
      </c>
      <c r="T411" s="41">
        <f>Table1[[#This Row],[ADR]]/(P417+P418)</f>
        <v>0.5</v>
      </c>
      <c r="U411" s="112">
        <f t="shared" si="129"/>
        <v>0</v>
      </c>
      <c r="V411" s="41"/>
      <c r="W411" s="41">
        <f t="shared" si="130"/>
        <v>2.6863337277186941</v>
      </c>
      <c r="X411" s="110">
        <f t="shared" si="135"/>
        <v>0</v>
      </c>
      <c r="Y411" s="92">
        <f t="shared" si="126"/>
        <v>0.98599999999999999</v>
      </c>
      <c r="Z411" s="92">
        <f>(Table1[[#This Row],[avgdailyrent]]-F410)/F410</f>
        <v>0</v>
      </c>
      <c r="AA411" s="87">
        <f t="shared" si="124"/>
        <v>0</v>
      </c>
      <c r="AB411" s="92">
        <f t="shared" si="125"/>
        <v>0</v>
      </c>
      <c r="AC411" s="87">
        <f t="shared" si="131"/>
        <v>0</v>
      </c>
      <c r="AD411" s="92">
        <f t="shared" si="134"/>
        <v>0</v>
      </c>
      <c r="AE411" s="252">
        <f t="shared" si="132"/>
        <v>0</v>
      </c>
      <c r="AF411" s="87" t="e">
        <f ca="1">AVERAGEIFS(Y:Y,D:D,"&gt;="&amp;TODAY()-28,D:D,"&lt;="&amp;TODAY(),B:B,)</f>
        <v>#DIV/0!</v>
      </c>
      <c r="AG411" s="318">
        <f ca="1">AVERAGEIFS(Y:Y,D:D,"&gt;="&amp;TODAY()-28,D:D,"&lt;="&amp;TODAY())</f>
        <v>0.76482579000135331</v>
      </c>
      <c r="AH411" s="318">
        <f ca="1">AVERAGEIFS(O:O,D:D,"&gt;="&amp;TODAY()-28,D:D,"&lt;="&amp;TODAY())</f>
        <v>1407.541540796813</v>
      </c>
      <c r="AI411" s="91">
        <f t="shared" si="133"/>
        <v>0</v>
      </c>
    </row>
    <row r="412" spans="1:35" ht="13.8" x14ac:dyDescent="0.25">
      <c r="A412" s="324" t="s">
        <v>33</v>
      </c>
      <c r="B412" s="124" t="s">
        <v>14</v>
      </c>
      <c r="C412" s="124" t="s">
        <v>36</v>
      </c>
      <c r="D412" s="103">
        <v>45003</v>
      </c>
      <c r="E412" s="41">
        <v>0.98599999999999999</v>
      </c>
      <c r="F412" s="41">
        <v>2244</v>
      </c>
      <c r="G412" s="41">
        <f t="shared" si="120"/>
        <v>2023</v>
      </c>
      <c r="H412" s="41">
        <f>DAY(Table1[[#This Row],[Date]])</f>
        <v>18</v>
      </c>
      <c r="I412" s="41">
        <f>MONTH(Table1[[#This Row],[Date]])</f>
        <v>3</v>
      </c>
      <c r="J412" s="41" t="str">
        <f t="shared" si="121"/>
        <v>March</v>
      </c>
      <c r="K412" s="41">
        <f>DAY(Table1[[#This Row],[Date]])</f>
        <v>18</v>
      </c>
      <c r="L412" s="41" t="str">
        <f t="shared" si="122"/>
        <v>Saturday</v>
      </c>
      <c r="M412" s="107">
        <f>WEEKNUM(D412, 1)-WEEKNUM(DATE(Table1[[#This Row],[Year]],Table1[[#This Row],[Month]],1),1)+1</f>
        <v>3</v>
      </c>
      <c r="N412" s="41">
        <f t="shared" si="123"/>
        <v>11</v>
      </c>
      <c r="O412" s="41">
        <f>Table1[[#This Row],[ADR]]*Table1[[#This Row],[Occupancy %]]</f>
        <v>2212.5839999999998</v>
      </c>
      <c r="P412" s="86">
        <f t="shared" si="127"/>
        <v>2244</v>
      </c>
      <c r="Q412" s="86">
        <f t="shared" si="128"/>
        <v>1</v>
      </c>
      <c r="R412" s="113">
        <f>Table1[[#This Row],[Index MPI]]-Q411</f>
        <v>0</v>
      </c>
      <c r="S412" s="87">
        <f>Table1[[#This Row],[Index MPI]]-Q405</f>
        <v>0</v>
      </c>
      <c r="T412" s="41">
        <f>Table1[[#This Row],[ADR]]/(P418+P419)</f>
        <v>0.5</v>
      </c>
      <c r="U412" s="112">
        <f t="shared" si="129"/>
        <v>0</v>
      </c>
      <c r="V412" s="41"/>
      <c r="W412" s="41">
        <f t="shared" si="130"/>
        <v>2.6863337277186941</v>
      </c>
      <c r="X412" s="110">
        <f t="shared" si="135"/>
        <v>0</v>
      </c>
      <c r="Y412" s="92">
        <f t="shared" si="126"/>
        <v>0.98599999999999999</v>
      </c>
      <c r="Z412" s="92">
        <f>(Table1[[#This Row],[avgdailyrent]]-F411)/F411</f>
        <v>0</v>
      </c>
      <c r="AA412" s="87">
        <f t="shared" si="124"/>
        <v>0</v>
      </c>
      <c r="AB412" s="92">
        <f t="shared" si="125"/>
        <v>0</v>
      </c>
      <c r="AC412" s="87">
        <f t="shared" si="131"/>
        <v>0</v>
      </c>
      <c r="AD412" s="92">
        <f t="shared" si="134"/>
        <v>0</v>
      </c>
      <c r="AE412" s="252">
        <f t="shared" si="132"/>
        <v>0</v>
      </c>
      <c r="AF412" s="87" t="e">
        <f ca="1">AVERAGEIFS(Y:Y,D:D,"&gt;="&amp;TODAY()-28,D:D,"&lt;="&amp;TODAY(),B:B,)</f>
        <v>#DIV/0!</v>
      </c>
      <c r="AG412" s="318">
        <f ca="1">AVERAGEIFS(Y:Y,D:D,"&gt;="&amp;TODAY()-28,D:D,"&lt;="&amp;TODAY())</f>
        <v>0.76482579000135331</v>
      </c>
      <c r="AH412" s="318">
        <f ca="1">AVERAGEIFS(O:O,D:D,"&gt;="&amp;TODAY()-28,D:D,"&lt;="&amp;TODAY())</f>
        <v>1407.541540796813</v>
      </c>
      <c r="AI412" s="91">
        <f t="shared" si="133"/>
        <v>0</v>
      </c>
    </row>
    <row r="413" spans="1:35" ht="13.8" x14ac:dyDescent="0.25">
      <c r="A413" s="324" t="s">
        <v>33</v>
      </c>
      <c r="B413" s="124" t="s">
        <v>14</v>
      </c>
      <c r="C413" s="124" t="s">
        <v>36</v>
      </c>
      <c r="D413" s="103">
        <v>45004</v>
      </c>
      <c r="E413" s="41">
        <v>0.98599999999999999</v>
      </c>
      <c r="F413" s="41">
        <v>2244</v>
      </c>
      <c r="G413" s="41">
        <f t="shared" si="120"/>
        <v>2023</v>
      </c>
      <c r="H413" s="41">
        <f>DAY(Table1[[#This Row],[Date]])</f>
        <v>19</v>
      </c>
      <c r="I413" s="41">
        <f>MONTH(Table1[[#This Row],[Date]])</f>
        <v>3</v>
      </c>
      <c r="J413" s="41" t="str">
        <f t="shared" si="121"/>
        <v>March</v>
      </c>
      <c r="K413" s="41">
        <f>DAY(Table1[[#This Row],[Date]])</f>
        <v>19</v>
      </c>
      <c r="L413" s="41" t="str">
        <f t="shared" si="122"/>
        <v>Sunday</v>
      </c>
      <c r="M413" s="107">
        <f>WEEKNUM(D413, 1)-WEEKNUM(DATE(Table1[[#This Row],[Year]],Table1[[#This Row],[Month]],1),1)+1</f>
        <v>4</v>
      </c>
      <c r="N413" s="41">
        <f t="shared" si="123"/>
        <v>12</v>
      </c>
      <c r="O413" s="41">
        <f>Table1[[#This Row],[ADR]]*Table1[[#This Row],[Occupancy %]]</f>
        <v>2212.5839999999998</v>
      </c>
      <c r="P413" s="86">
        <f t="shared" si="127"/>
        <v>2244</v>
      </c>
      <c r="Q413" s="86">
        <f t="shared" si="128"/>
        <v>1</v>
      </c>
      <c r="R413" s="113">
        <f>Table1[[#This Row],[Index MPI]]-Q412</f>
        <v>0</v>
      </c>
      <c r="S413" s="87">
        <f>Table1[[#This Row],[Index MPI]]-Q406</f>
        <v>0</v>
      </c>
      <c r="T413" s="41">
        <f>Table1[[#This Row],[ADR]]/(P419+P420)</f>
        <v>0.5</v>
      </c>
      <c r="U413" s="112">
        <f t="shared" si="129"/>
        <v>0</v>
      </c>
      <c r="V413" s="41"/>
      <c r="W413" s="41">
        <f t="shared" si="130"/>
        <v>2.6863337277186941</v>
      </c>
      <c r="X413" s="110">
        <f t="shared" si="135"/>
        <v>0</v>
      </c>
      <c r="Y413" s="92">
        <f t="shared" si="126"/>
        <v>0.98599999999999999</v>
      </c>
      <c r="Z413" s="92">
        <f>(Table1[[#This Row],[avgdailyrent]]-F412)/F412</f>
        <v>0</v>
      </c>
      <c r="AA413" s="87">
        <f t="shared" si="124"/>
        <v>0</v>
      </c>
      <c r="AB413" s="92">
        <f t="shared" si="125"/>
        <v>0</v>
      </c>
      <c r="AC413" s="87">
        <f t="shared" si="131"/>
        <v>0</v>
      </c>
      <c r="AD413" s="92">
        <f t="shared" si="134"/>
        <v>0</v>
      </c>
      <c r="AE413" s="252">
        <f t="shared" si="132"/>
        <v>0</v>
      </c>
      <c r="AF413" s="87" t="e">
        <f ca="1">AVERAGEIFS(Y:Y,D:D,"&gt;="&amp;TODAY()-28,D:D,"&lt;="&amp;TODAY(),B:B,)</f>
        <v>#DIV/0!</v>
      </c>
      <c r="AG413" s="318">
        <f ca="1">AVERAGEIFS(Y:Y,D:D,"&gt;="&amp;TODAY()-28,D:D,"&lt;="&amp;TODAY())</f>
        <v>0.76482579000135331</v>
      </c>
      <c r="AH413" s="318">
        <f ca="1">AVERAGEIFS(O:O,D:D,"&gt;="&amp;TODAY()-28,D:D,"&lt;="&amp;TODAY())</f>
        <v>1407.541540796813</v>
      </c>
      <c r="AI413" s="91">
        <f t="shared" si="133"/>
        <v>0</v>
      </c>
    </row>
    <row r="414" spans="1:35" ht="13.8" x14ac:dyDescent="0.25">
      <c r="A414" s="324" t="s">
        <v>33</v>
      </c>
      <c r="B414" s="124" t="s">
        <v>14</v>
      </c>
      <c r="C414" s="124" t="s">
        <v>36</v>
      </c>
      <c r="D414" s="103">
        <v>45005</v>
      </c>
      <c r="E414" s="41">
        <v>0.98599999999999999</v>
      </c>
      <c r="F414" s="41">
        <v>2244</v>
      </c>
      <c r="G414" s="41">
        <f t="shared" si="120"/>
        <v>2023</v>
      </c>
      <c r="H414" s="41">
        <f>DAY(Table1[[#This Row],[Date]])</f>
        <v>20</v>
      </c>
      <c r="I414" s="41">
        <f>MONTH(Table1[[#This Row],[Date]])</f>
        <v>3</v>
      </c>
      <c r="J414" s="41" t="str">
        <f t="shared" si="121"/>
        <v>March</v>
      </c>
      <c r="K414" s="41">
        <f>DAY(Table1[[#This Row],[Date]])</f>
        <v>20</v>
      </c>
      <c r="L414" s="41" t="str">
        <f t="shared" si="122"/>
        <v>Monday</v>
      </c>
      <c r="M414" s="107">
        <f>WEEKNUM(D414, 1)-WEEKNUM(DATE(Table1[[#This Row],[Year]],Table1[[#This Row],[Month]],1),1)+1</f>
        <v>4</v>
      </c>
      <c r="N414" s="41">
        <f t="shared" si="123"/>
        <v>12</v>
      </c>
      <c r="O414" s="41">
        <f>Table1[[#This Row],[ADR]]*Table1[[#This Row],[Occupancy %]]</f>
        <v>2212.5839999999998</v>
      </c>
      <c r="P414" s="86">
        <f t="shared" si="127"/>
        <v>2244</v>
      </c>
      <c r="Q414" s="86">
        <f t="shared" si="128"/>
        <v>1</v>
      </c>
      <c r="R414" s="113">
        <f>Table1[[#This Row],[Index MPI]]-Q413</f>
        <v>0</v>
      </c>
      <c r="S414" s="87">
        <f>Table1[[#This Row],[Index MPI]]-Q407</f>
        <v>0</v>
      </c>
      <c r="T414" s="41">
        <f>Table1[[#This Row],[ADR]]/(P420+P421)</f>
        <v>0.5</v>
      </c>
      <c r="U414" s="112">
        <f t="shared" si="129"/>
        <v>0</v>
      </c>
      <c r="V414" s="41"/>
      <c r="W414" s="41">
        <f t="shared" si="130"/>
        <v>2.6863337277186941</v>
      </c>
      <c r="X414" s="110">
        <f t="shared" si="135"/>
        <v>0</v>
      </c>
      <c r="Y414" s="92">
        <f t="shared" si="126"/>
        <v>0.98599999999999999</v>
      </c>
      <c r="Z414" s="92">
        <f>(Table1[[#This Row],[avgdailyrent]]-F413)/F413</f>
        <v>0</v>
      </c>
      <c r="AA414" s="87">
        <f t="shared" si="124"/>
        <v>0</v>
      </c>
      <c r="AB414" s="92">
        <f t="shared" si="125"/>
        <v>0</v>
      </c>
      <c r="AC414" s="87">
        <f t="shared" si="131"/>
        <v>0</v>
      </c>
      <c r="AD414" s="92">
        <f t="shared" si="134"/>
        <v>0</v>
      </c>
      <c r="AE414" s="252">
        <f t="shared" si="132"/>
        <v>0</v>
      </c>
      <c r="AF414" s="87" t="e">
        <f ca="1">AVERAGEIFS(Y:Y,D:D,"&gt;="&amp;TODAY()-28,D:D,"&lt;="&amp;TODAY(),B:B,)</f>
        <v>#DIV/0!</v>
      </c>
      <c r="AG414" s="318">
        <f ca="1">AVERAGEIFS(Y:Y,D:D,"&gt;="&amp;TODAY()-28,D:D,"&lt;="&amp;TODAY())</f>
        <v>0.76482579000135331</v>
      </c>
      <c r="AH414" s="318">
        <f ca="1">AVERAGEIFS(O:O,D:D,"&gt;="&amp;TODAY()-28,D:D,"&lt;="&amp;TODAY())</f>
        <v>1407.541540796813</v>
      </c>
      <c r="AI414" s="91">
        <f t="shared" si="133"/>
        <v>0</v>
      </c>
    </row>
    <row r="415" spans="1:35" ht="13.8" x14ac:dyDescent="0.25">
      <c r="A415" s="324" t="s">
        <v>33</v>
      </c>
      <c r="B415" s="124" t="s">
        <v>14</v>
      </c>
      <c r="C415" s="124" t="s">
        <v>36</v>
      </c>
      <c r="D415" s="103">
        <v>45006</v>
      </c>
      <c r="E415" s="41">
        <v>0.98599999999999999</v>
      </c>
      <c r="F415" s="41">
        <v>2244</v>
      </c>
      <c r="G415" s="41">
        <f t="shared" si="120"/>
        <v>2023</v>
      </c>
      <c r="H415" s="41">
        <f>DAY(Table1[[#This Row],[Date]])</f>
        <v>21</v>
      </c>
      <c r="I415" s="41">
        <f>MONTH(Table1[[#This Row],[Date]])</f>
        <v>3</v>
      </c>
      <c r="J415" s="41" t="str">
        <f t="shared" si="121"/>
        <v>March</v>
      </c>
      <c r="K415" s="41">
        <f>DAY(Table1[[#This Row],[Date]])</f>
        <v>21</v>
      </c>
      <c r="L415" s="41" t="str">
        <f t="shared" si="122"/>
        <v>Tuesday</v>
      </c>
      <c r="M415" s="107">
        <f>WEEKNUM(D415, 1)-WEEKNUM(DATE(Table1[[#This Row],[Year]],Table1[[#This Row],[Month]],1),1)+1</f>
        <v>4</v>
      </c>
      <c r="N415" s="41">
        <f t="shared" si="123"/>
        <v>12</v>
      </c>
      <c r="O415" s="41">
        <f>Table1[[#This Row],[ADR]]*Table1[[#This Row],[Occupancy %]]</f>
        <v>2212.5839999999998</v>
      </c>
      <c r="P415" s="86">
        <f t="shared" si="127"/>
        <v>2244</v>
      </c>
      <c r="Q415" s="86">
        <f t="shared" si="128"/>
        <v>1</v>
      </c>
      <c r="R415" s="113">
        <f>Table1[[#This Row],[Index MPI]]-Q414</f>
        <v>0</v>
      </c>
      <c r="S415" s="87">
        <f>Table1[[#This Row],[Index MPI]]-Q408</f>
        <v>0</v>
      </c>
      <c r="T415" s="41">
        <f>Table1[[#This Row],[ADR]]/(P421+P422)</f>
        <v>0.5</v>
      </c>
      <c r="U415" s="112">
        <f t="shared" si="129"/>
        <v>0</v>
      </c>
      <c r="V415" s="41"/>
      <c r="W415" s="41">
        <f t="shared" si="130"/>
        <v>2.6863337277186941</v>
      </c>
      <c r="X415" s="110">
        <f t="shared" si="135"/>
        <v>0</v>
      </c>
      <c r="Y415" s="92">
        <f t="shared" si="126"/>
        <v>0.98599999999999999</v>
      </c>
      <c r="Z415" s="92">
        <f>(Table1[[#This Row],[avgdailyrent]]-F414)/F414</f>
        <v>0</v>
      </c>
      <c r="AA415" s="87">
        <f t="shared" si="124"/>
        <v>0</v>
      </c>
      <c r="AB415" s="92">
        <f t="shared" si="125"/>
        <v>0</v>
      </c>
      <c r="AC415" s="87">
        <f t="shared" si="131"/>
        <v>0</v>
      </c>
      <c r="AD415" s="92">
        <f t="shared" si="134"/>
        <v>0</v>
      </c>
      <c r="AE415" s="252">
        <f t="shared" si="132"/>
        <v>0</v>
      </c>
      <c r="AF415" s="87" t="e">
        <f ca="1">AVERAGEIFS(Y:Y,D:D,"&gt;="&amp;TODAY()-28,D:D,"&lt;="&amp;TODAY(),B:B,)</f>
        <v>#DIV/0!</v>
      </c>
      <c r="AG415" s="318">
        <f ca="1">AVERAGEIFS(Y:Y,D:D,"&gt;="&amp;TODAY()-28,D:D,"&lt;="&amp;TODAY())</f>
        <v>0.76482579000135331</v>
      </c>
      <c r="AH415" s="318">
        <f ca="1">AVERAGEIFS(O:O,D:D,"&gt;="&amp;TODAY()-28,D:D,"&lt;="&amp;TODAY())</f>
        <v>1407.541540796813</v>
      </c>
      <c r="AI415" s="91">
        <f t="shared" si="133"/>
        <v>0</v>
      </c>
    </row>
    <row r="416" spans="1:35" ht="13.8" x14ac:dyDescent="0.25">
      <c r="A416" s="324" t="s">
        <v>33</v>
      </c>
      <c r="B416" s="124" t="s">
        <v>14</v>
      </c>
      <c r="C416" s="124" t="s">
        <v>36</v>
      </c>
      <c r="D416" s="103">
        <v>45007</v>
      </c>
      <c r="E416" s="41">
        <v>0.98599999999999999</v>
      </c>
      <c r="F416" s="41">
        <v>2244</v>
      </c>
      <c r="G416" s="41">
        <f t="shared" si="120"/>
        <v>2023</v>
      </c>
      <c r="H416" s="41">
        <f>DAY(Table1[[#This Row],[Date]])</f>
        <v>22</v>
      </c>
      <c r="I416" s="41">
        <f>MONTH(Table1[[#This Row],[Date]])</f>
        <v>3</v>
      </c>
      <c r="J416" s="41" t="str">
        <f t="shared" si="121"/>
        <v>March</v>
      </c>
      <c r="K416" s="41">
        <f>DAY(Table1[[#This Row],[Date]])</f>
        <v>22</v>
      </c>
      <c r="L416" s="41" t="str">
        <f t="shared" si="122"/>
        <v>Wednesday</v>
      </c>
      <c r="M416" s="107">
        <f>WEEKNUM(D416, 1)-WEEKNUM(DATE(Table1[[#This Row],[Year]],Table1[[#This Row],[Month]],1),1)+1</f>
        <v>4</v>
      </c>
      <c r="N416" s="41">
        <f t="shared" si="123"/>
        <v>12</v>
      </c>
      <c r="O416" s="41">
        <f>Table1[[#This Row],[ADR]]*Table1[[#This Row],[Occupancy %]]</f>
        <v>2212.5839999999998</v>
      </c>
      <c r="P416" s="86">
        <f t="shared" si="127"/>
        <v>2244</v>
      </c>
      <c r="Q416" s="86">
        <f t="shared" si="128"/>
        <v>1</v>
      </c>
      <c r="R416" s="113">
        <f>Table1[[#This Row],[Index MPI]]-Q415</f>
        <v>0</v>
      </c>
      <c r="S416" s="87">
        <f>Table1[[#This Row],[Index MPI]]-Q409</f>
        <v>0</v>
      </c>
      <c r="T416" s="41">
        <f>Table1[[#This Row],[ADR]]/(P422+P423)</f>
        <v>0.5</v>
      </c>
      <c r="U416" s="112">
        <f t="shared" si="129"/>
        <v>0</v>
      </c>
      <c r="V416" s="41"/>
      <c r="W416" s="41">
        <f t="shared" si="130"/>
        <v>2.6863337277186941</v>
      </c>
      <c r="X416" s="110">
        <f t="shared" si="135"/>
        <v>0</v>
      </c>
      <c r="Y416" s="92">
        <f t="shared" si="126"/>
        <v>0.98599999999999999</v>
      </c>
      <c r="Z416" s="92">
        <f>(Table1[[#This Row],[avgdailyrent]]-F415)/F415</f>
        <v>0</v>
      </c>
      <c r="AA416" s="87">
        <f t="shared" si="124"/>
        <v>0</v>
      </c>
      <c r="AB416" s="92">
        <f t="shared" si="125"/>
        <v>0</v>
      </c>
      <c r="AC416" s="87">
        <f t="shared" si="131"/>
        <v>0</v>
      </c>
      <c r="AD416" s="92">
        <f t="shared" si="134"/>
        <v>0</v>
      </c>
      <c r="AE416" s="252">
        <f t="shared" si="132"/>
        <v>0</v>
      </c>
      <c r="AF416" s="87" t="e">
        <f ca="1">AVERAGEIFS(Y:Y,D:D,"&gt;="&amp;TODAY()-28,D:D,"&lt;="&amp;TODAY(),B:B,)</f>
        <v>#DIV/0!</v>
      </c>
      <c r="AG416" s="318">
        <f ca="1">AVERAGEIFS(Y:Y,D:D,"&gt;="&amp;TODAY()-28,D:D,"&lt;="&amp;TODAY())</f>
        <v>0.76482579000135331</v>
      </c>
      <c r="AH416" s="318">
        <f ca="1">AVERAGEIFS(O:O,D:D,"&gt;="&amp;TODAY()-28,D:D,"&lt;="&amp;TODAY())</f>
        <v>1407.541540796813</v>
      </c>
      <c r="AI416" s="91">
        <f t="shared" si="133"/>
        <v>0</v>
      </c>
    </row>
    <row r="417" spans="1:35" ht="13.8" x14ac:dyDescent="0.25">
      <c r="A417" s="324" t="s">
        <v>33</v>
      </c>
      <c r="B417" s="124" t="s">
        <v>14</v>
      </c>
      <c r="C417" s="124" t="s">
        <v>36</v>
      </c>
      <c r="D417" s="103">
        <v>45008</v>
      </c>
      <c r="E417" s="41">
        <v>0.98599999999999999</v>
      </c>
      <c r="F417" s="41">
        <v>2244</v>
      </c>
      <c r="G417" s="41">
        <f t="shared" ref="G417:G437" si="136">YEAR(D417)</f>
        <v>2023</v>
      </c>
      <c r="H417" s="41">
        <f>DAY(Table1[[#This Row],[Date]])</f>
        <v>23</v>
      </c>
      <c r="I417" s="41">
        <f>MONTH(Table1[[#This Row],[Date]])</f>
        <v>3</v>
      </c>
      <c r="J417" s="41" t="str">
        <f t="shared" ref="J417:J437" si="137">TEXT(D417,"MMMM")</f>
        <v>March</v>
      </c>
      <c r="K417" s="41">
        <f>DAY(Table1[[#This Row],[Date]])</f>
        <v>23</v>
      </c>
      <c r="L417" s="41" t="str">
        <f t="shared" ref="L417:L437" si="138">CHOOSE(WEEKDAY(D417),"Sunday","Monday","Tuesday","Wednesday","Thursday","Friday","Saturday")</f>
        <v>Thursday</v>
      </c>
      <c r="M417" s="107">
        <f>WEEKNUM(D417, 1)-WEEKNUM(DATE(Table1[[#This Row],[Year]],Table1[[#This Row],[Month]],1),1)+1</f>
        <v>4</v>
      </c>
      <c r="N417" s="41">
        <f t="shared" ref="N417:N437" si="139">WEEKNUM(D417)</f>
        <v>12</v>
      </c>
      <c r="O417" s="41">
        <f>Table1[[#This Row],[ADR]]*Table1[[#This Row],[Occupancy %]]</f>
        <v>2212.5839999999998</v>
      </c>
      <c r="P417" s="86">
        <f t="shared" si="127"/>
        <v>2244</v>
      </c>
      <c r="Q417" s="86">
        <f t="shared" si="128"/>
        <v>1</v>
      </c>
      <c r="R417" s="113">
        <f>Table1[[#This Row],[Index MPI]]-Q416</f>
        <v>0</v>
      </c>
      <c r="S417" s="87">
        <f>Table1[[#This Row],[Index MPI]]-Q410</f>
        <v>0</v>
      </c>
      <c r="T417" s="41">
        <f>Table1[[#This Row],[ADR]]/(P423+P424)</f>
        <v>0.5</v>
      </c>
      <c r="U417" s="112">
        <f t="shared" si="129"/>
        <v>0</v>
      </c>
      <c r="V417" s="41"/>
      <c r="W417" s="41">
        <f t="shared" si="130"/>
        <v>2.6863337277186941</v>
      </c>
      <c r="X417" s="110">
        <f t="shared" si="135"/>
        <v>0</v>
      </c>
      <c r="Y417" s="92">
        <f t="shared" si="126"/>
        <v>0.98599999999999999</v>
      </c>
      <c r="Z417" s="92">
        <f>(Table1[[#This Row],[avgdailyrent]]-F416)/F416</f>
        <v>0</v>
      </c>
      <c r="AA417" s="87">
        <f t="shared" si="124"/>
        <v>0</v>
      </c>
      <c r="AB417" s="92">
        <f t="shared" si="125"/>
        <v>0</v>
      </c>
      <c r="AC417" s="87">
        <f t="shared" si="131"/>
        <v>0</v>
      </c>
      <c r="AD417" s="92">
        <f t="shared" si="134"/>
        <v>0</v>
      </c>
      <c r="AE417" s="252">
        <f t="shared" si="132"/>
        <v>0</v>
      </c>
      <c r="AF417" s="87" t="e">
        <f ca="1">AVERAGEIFS(Y:Y,D:D,"&gt;="&amp;TODAY()-28,D:D,"&lt;="&amp;TODAY(),B:B,)</f>
        <v>#DIV/0!</v>
      </c>
      <c r="AG417" s="318">
        <f ca="1">AVERAGEIFS(Y:Y,D:D,"&gt;="&amp;TODAY()-28,D:D,"&lt;="&amp;TODAY())</f>
        <v>0.76482579000135331</v>
      </c>
      <c r="AH417" s="318">
        <f ca="1">AVERAGEIFS(O:O,D:D,"&gt;="&amp;TODAY()-28,D:D,"&lt;="&amp;TODAY())</f>
        <v>1407.541540796813</v>
      </c>
      <c r="AI417" s="91">
        <f t="shared" si="133"/>
        <v>0</v>
      </c>
    </row>
    <row r="418" spans="1:35" ht="13.8" x14ac:dyDescent="0.25">
      <c r="A418" s="324" t="s">
        <v>33</v>
      </c>
      <c r="B418" s="124" t="s">
        <v>14</v>
      </c>
      <c r="C418" s="124" t="s">
        <v>36</v>
      </c>
      <c r="D418" s="103">
        <v>45009</v>
      </c>
      <c r="E418" s="41">
        <v>0.98599999999999999</v>
      </c>
      <c r="F418" s="41">
        <v>2244</v>
      </c>
      <c r="G418" s="41">
        <f t="shared" si="136"/>
        <v>2023</v>
      </c>
      <c r="H418" s="41">
        <f>DAY(Table1[[#This Row],[Date]])</f>
        <v>24</v>
      </c>
      <c r="I418" s="41">
        <f>MONTH(Table1[[#This Row],[Date]])</f>
        <v>3</v>
      </c>
      <c r="J418" s="41" t="str">
        <f t="shared" si="137"/>
        <v>March</v>
      </c>
      <c r="K418" s="41">
        <f>DAY(Table1[[#This Row],[Date]])</f>
        <v>24</v>
      </c>
      <c r="L418" s="41" t="str">
        <f t="shared" si="138"/>
        <v>Friday</v>
      </c>
      <c r="M418" s="107">
        <f>WEEKNUM(D418, 1)-WEEKNUM(DATE(Table1[[#This Row],[Year]],Table1[[#This Row],[Month]],1),1)+1</f>
        <v>4</v>
      </c>
      <c r="N418" s="41">
        <f t="shared" si="139"/>
        <v>12</v>
      </c>
      <c r="O418" s="41">
        <f>Table1[[#This Row],[ADR]]*Table1[[#This Row],[Occupancy %]]</f>
        <v>2212.5839999999998</v>
      </c>
      <c r="P418" s="86">
        <f t="shared" si="127"/>
        <v>2244</v>
      </c>
      <c r="Q418" s="86">
        <f t="shared" si="128"/>
        <v>1</v>
      </c>
      <c r="R418" s="113">
        <f>Table1[[#This Row],[Index MPI]]-Q417</f>
        <v>0</v>
      </c>
      <c r="S418" s="87">
        <f>Table1[[#This Row],[Index MPI]]-Q411</f>
        <v>0</v>
      </c>
      <c r="T418" s="41">
        <f>Table1[[#This Row],[ADR]]/(P424+P425)</f>
        <v>0.5</v>
      </c>
      <c r="U418" s="112">
        <f t="shared" si="129"/>
        <v>0</v>
      </c>
      <c r="V418" s="41"/>
      <c r="W418" s="41">
        <f t="shared" si="130"/>
        <v>2.6863337277186941</v>
      </c>
      <c r="X418" s="110">
        <f t="shared" si="135"/>
        <v>0</v>
      </c>
      <c r="Y418" s="92">
        <f t="shared" si="126"/>
        <v>0.98599999999999999</v>
      </c>
      <c r="Z418" s="92">
        <f>(Table1[[#This Row],[avgdailyrent]]-F417)/F417</f>
        <v>0</v>
      </c>
      <c r="AA418" s="87">
        <f t="shared" ref="AA418:AA481" si="140">(Y418-Y415)/Y415</f>
        <v>0</v>
      </c>
      <c r="AB418" s="92">
        <f t="shared" ref="AB418:AB481" si="141">O418-O415</f>
        <v>0</v>
      </c>
      <c r="AC418" s="87">
        <f t="shared" si="131"/>
        <v>0</v>
      </c>
      <c r="AD418" s="92">
        <f t="shared" si="134"/>
        <v>0</v>
      </c>
      <c r="AE418" s="252">
        <f t="shared" si="132"/>
        <v>0</v>
      </c>
      <c r="AF418" s="87" t="e">
        <f ca="1">AVERAGEIFS(Y:Y,D:D,"&gt;="&amp;TODAY()-28,D:D,"&lt;="&amp;TODAY(),B:B,)</f>
        <v>#DIV/0!</v>
      </c>
      <c r="AG418" s="318">
        <f ca="1">AVERAGEIFS(Y:Y,D:D,"&gt;="&amp;TODAY()-28,D:D,"&lt;="&amp;TODAY())</f>
        <v>0.76482579000135331</v>
      </c>
      <c r="AH418" s="318">
        <f ca="1">AVERAGEIFS(O:O,D:D,"&gt;="&amp;TODAY()-28,D:D,"&lt;="&amp;TODAY())</f>
        <v>1407.541540796813</v>
      </c>
      <c r="AI418" s="91">
        <f t="shared" si="133"/>
        <v>0</v>
      </c>
    </row>
    <row r="419" spans="1:35" ht="13.8" x14ac:dyDescent="0.25">
      <c r="A419" s="324" t="s">
        <v>33</v>
      </c>
      <c r="B419" s="124" t="s">
        <v>14</v>
      </c>
      <c r="C419" s="124" t="s">
        <v>36</v>
      </c>
      <c r="D419" s="103">
        <v>45010</v>
      </c>
      <c r="E419" s="41">
        <v>0.98599999999999999</v>
      </c>
      <c r="F419" s="41">
        <v>2244</v>
      </c>
      <c r="G419" s="41">
        <f t="shared" si="136"/>
        <v>2023</v>
      </c>
      <c r="H419" s="41">
        <f>DAY(Table1[[#This Row],[Date]])</f>
        <v>25</v>
      </c>
      <c r="I419" s="41">
        <f>MONTH(Table1[[#This Row],[Date]])</f>
        <v>3</v>
      </c>
      <c r="J419" s="41" t="str">
        <f t="shared" si="137"/>
        <v>March</v>
      </c>
      <c r="K419" s="41">
        <f>DAY(Table1[[#This Row],[Date]])</f>
        <v>25</v>
      </c>
      <c r="L419" s="41" t="str">
        <f t="shared" si="138"/>
        <v>Saturday</v>
      </c>
      <c r="M419" s="107">
        <f>WEEKNUM(D419, 1)-WEEKNUM(DATE(Table1[[#This Row],[Year]],Table1[[#This Row],[Month]],1),1)+1</f>
        <v>4</v>
      </c>
      <c r="N419" s="41">
        <f t="shared" si="139"/>
        <v>12</v>
      </c>
      <c r="O419" s="41">
        <f>Table1[[#This Row],[ADR]]*Table1[[#This Row],[Occupancy %]]</f>
        <v>2212.5839999999998</v>
      </c>
      <c r="P419" s="86">
        <f t="shared" si="127"/>
        <v>2244</v>
      </c>
      <c r="Q419" s="86">
        <f t="shared" si="128"/>
        <v>1</v>
      </c>
      <c r="R419" s="113">
        <f>Table1[[#This Row],[Index MPI]]-Q418</f>
        <v>0</v>
      </c>
      <c r="S419" s="87">
        <f>Table1[[#This Row],[Index MPI]]-Q412</f>
        <v>0</v>
      </c>
      <c r="T419" s="41">
        <f>Table1[[#This Row],[ADR]]/(P425+P426)</f>
        <v>0.5</v>
      </c>
      <c r="U419" s="112">
        <f t="shared" si="129"/>
        <v>0</v>
      </c>
      <c r="V419" s="41"/>
      <c r="W419" s="41">
        <f t="shared" si="130"/>
        <v>2.6863337277186941</v>
      </c>
      <c r="X419" s="110">
        <f t="shared" si="135"/>
        <v>0</v>
      </c>
      <c r="Y419" s="92">
        <f t="shared" si="126"/>
        <v>0.98599999999999999</v>
      </c>
      <c r="Z419" s="92">
        <f>(Table1[[#This Row],[avgdailyrent]]-F418)/F418</f>
        <v>0</v>
      </c>
      <c r="AA419" s="87">
        <f t="shared" si="140"/>
        <v>0</v>
      </c>
      <c r="AB419" s="92">
        <f t="shared" si="141"/>
        <v>0</v>
      </c>
      <c r="AC419" s="87">
        <f t="shared" si="131"/>
        <v>0</v>
      </c>
      <c r="AD419" s="92">
        <f t="shared" si="134"/>
        <v>0</v>
      </c>
      <c r="AE419" s="252">
        <f t="shared" si="132"/>
        <v>0</v>
      </c>
      <c r="AF419" s="87" t="e">
        <f ca="1">AVERAGEIFS(Y:Y,D:D,"&gt;="&amp;TODAY()-28,D:D,"&lt;="&amp;TODAY(),B:B,)</f>
        <v>#DIV/0!</v>
      </c>
      <c r="AG419" s="318">
        <f ca="1">AVERAGEIFS(Y:Y,D:D,"&gt;="&amp;TODAY()-28,D:D,"&lt;="&amp;TODAY())</f>
        <v>0.76482579000135331</v>
      </c>
      <c r="AH419" s="318">
        <f ca="1">AVERAGEIFS(O:O,D:D,"&gt;="&amp;TODAY()-28,D:D,"&lt;="&amp;TODAY())</f>
        <v>1407.541540796813</v>
      </c>
      <c r="AI419" s="91">
        <f t="shared" si="133"/>
        <v>0</v>
      </c>
    </row>
    <row r="420" spans="1:35" ht="13.8" x14ac:dyDescent="0.25">
      <c r="A420" s="324" t="s">
        <v>33</v>
      </c>
      <c r="B420" s="124" t="s">
        <v>14</v>
      </c>
      <c r="C420" s="124" t="s">
        <v>36</v>
      </c>
      <c r="D420" s="103">
        <v>45011</v>
      </c>
      <c r="E420" s="41">
        <v>0.98599999999999999</v>
      </c>
      <c r="F420" s="41">
        <v>2244</v>
      </c>
      <c r="G420" s="41">
        <f t="shared" si="136"/>
        <v>2023</v>
      </c>
      <c r="H420" s="41">
        <f>DAY(Table1[[#This Row],[Date]])</f>
        <v>26</v>
      </c>
      <c r="I420" s="41">
        <f>MONTH(Table1[[#This Row],[Date]])</f>
        <v>3</v>
      </c>
      <c r="J420" s="41" t="str">
        <f t="shared" si="137"/>
        <v>March</v>
      </c>
      <c r="K420" s="41">
        <f>DAY(Table1[[#This Row],[Date]])</f>
        <v>26</v>
      </c>
      <c r="L420" s="41" t="str">
        <f t="shared" si="138"/>
        <v>Sunday</v>
      </c>
      <c r="M420" s="107">
        <f>WEEKNUM(D420, 1)-WEEKNUM(DATE(Table1[[#This Row],[Year]],Table1[[#This Row],[Month]],1),1)+1</f>
        <v>5</v>
      </c>
      <c r="N420" s="41">
        <f t="shared" si="139"/>
        <v>13</v>
      </c>
      <c r="O420" s="41">
        <f>Table1[[#This Row],[ADR]]*Table1[[#This Row],[Occupancy %]]</f>
        <v>2212.5839999999998</v>
      </c>
      <c r="P420" s="86">
        <f t="shared" si="127"/>
        <v>2244</v>
      </c>
      <c r="Q420" s="86">
        <f t="shared" si="128"/>
        <v>1</v>
      </c>
      <c r="R420" s="113">
        <f>Table1[[#This Row],[Index MPI]]-Q419</f>
        <v>0</v>
      </c>
      <c r="S420" s="87">
        <f>Table1[[#This Row],[Index MPI]]-Q413</f>
        <v>0</v>
      </c>
      <c r="T420" s="41">
        <f>Table1[[#This Row],[ADR]]/(P426+P427)</f>
        <v>0.5</v>
      </c>
      <c r="U420" s="112">
        <f t="shared" si="129"/>
        <v>0</v>
      </c>
      <c r="V420" s="41"/>
      <c r="W420" s="41">
        <f t="shared" si="130"/>
        <v>2.6710172661943217</v>
      </c>
      <c r="X420" s="110">
        <f t="shared" si="135"/>
        <v>-1.5316461524372382E-2</v>
      </c>
      <c r="Y420" s="92">
        <f t="shared" si="126"/>
        <v>0.98599999999999999</v>
      </c>
      <c r="Z420" s="92">
        <f>(Table1[[#This Row],[avgdailyrent]]-F419)/F419</f>
        <v>0</v>
      </c>
      <c r="AA420" s="87">
        <f t="shared" si="140"/>
        <v>0</v>
      </c>
      <c r="AB420" s="92">
        <f t="shared" si="141"/>
        <v>0</v>
      </c>
      <c r="AC420" s="87">
        <f t="shared" si="131"/>
        <v>0</v>
      </c>
      <c r="AD420" s="92">
        <f t="shared" si="134"/>
        <v>0</v>
      </c>
      <c r="AE420" s="252">
        <f t="shared" si="132"/>
        <v>0</v>
      </c>
      <c r="AF420" s="87" t="e">
        <f ca="1">AVERAGEIFS(Y:Y,D:D,"&gt;="&amp;TODAY()-28,D:D,"&lt;="&amp;TODAY(),B:B,)</f>
        <v>#DIV/0!</v>
      </c>
      <c r="AG420" s="318">
        <f ca="1">AVERAGEIFS(Y:Y,D:D,"&gt;="&amp;TODAY()-28,D:D,"&lt;="&amp;TODAY())</f>
        <v>0.76482579000135331</v>
      </c>
      <c r="AH420" s="318">
        <f ca="1">AVERAGEIFS(O:O,D:D,"&gt;="&amp;TODAY()-28,D:D,"&lt;="&amp;TODAY())</f>
        <v>1407.541540796813</v>
      </c>
      <c r="AI420" s="91">
        <f t="shared" si="133"/>
        <v>0</v>
      </c>
    </row>
    <row r="421" spans="1:35" ht="13.8" x14ac:dyDescent="0.25">
      <c r="A421" s="324" t="s">
        <v>33</v>
      </c>
      <c r="B421" s="124" t="s">
        <v>14</v>
      </c>
      <c r="C421" s="124" t="s">
        <v>36</v>
      </c>
      <c r="D421" s="103">
        <v>45012</v>
      </c>
      <c r="E421" s="41">
        <v>0.98599999999999999</v>
      </c>
      <c r="F421" s="41">
        <v>2244</v>
      </c>
      <c r="G421" s="41">
        <f t="shared" si="136"/>
        <v>2023</v>
      </c>
      <c r="H421" s="41">
        <f>DAY(Table1[[#This Row],[Date]])</f>
        <v>27</v>
      </c>
      <c r="I421" s="41">
        <f>MONTH(Table1[[#This Row],[Date]])</f>
        <v>3</v>
      </c>
      <c r="J421" s="41" t="str">
        <f t="shared" si="137"/>
        <v>March</v>
      </c>
      <c r="K421" s="41">
        <f>DAY(Table1[[#This Row],[Date]])</f>
        <v>27</v>
      </c>
      <c r="L421" s="41" t="str">
        <f t="shared" si="138"/>
        <v>Monday</v>
      </c>
      <c r="M421" s="107">
        <f>WEEKNUM(D421, 1)-WEEKNUM(DATE(Table1[[#This Row],[Year]],Table1[[#This Row],[Month]],1),1)+1</f>
        <v>5</v>
      </c>
      <c r="N421" s="41">
        <f t="shared" si="139"/>
        <v>13</v>
      </c>
      <c r="O421" s="41">
        <f>Table1[[#This Row],[ADR]]*Table1[[#This Row],[Occupancy %]]</f>
        <v>2212.5839999999998</v>
      </c>
      <c r="P421" s="86">
        <f t="shared" si="127"/>
        <v>2244</v>
      </c>
      <c r="Q421" s="86">
        <f t="shared" si="128"/>
        <v>1</v>
      </c>
      <c r="R421" s="113">
        <f>Table1[[#This Row],[Index MPI]]-Q420</f>
        <v>0</v>
      </c>
      <c r="S421" s="87">
        <f>Table1[[#This Row],[Index MPI]]-Q414</f>
        <v>0</v>
      </c>
      <c r="T421" s="41">
        <f>Table1[[#This Row],[ADR]]/(P427+P428)</f>
        <v>0.5</v>
      </c>
      <c r="U421" s="112">
        <f t="shared" si="129"/>
        <v>0</v>
      </c>
      <c r="V421" s="41"/>
      <c r="W421" s="41">
        <f t="shared" si="130"/>
        <v>2.6710172661943217</v>
      </c>
      <c r="X421" s="110">
        <f t="shared" si="135"/>
        <v>-1.5316461524372382E-2</v>
      </c>
      <c r="Y421" s="92">
        <f t="shared" si="126"/>
        <v>0.98599999999999999</v>
      </c>
      <c r="Z421" s="92">
        <f>(Table1[[#This Row],[avgdailyrent]]-F420)/F420</f>
        <v>0</v>
      </c>
      <c r="AA421" s="87">
        <f t="shared" si="140"/>
        <v>0</v>
      </c>
      <c r="AB421" s="92">
        <f t="shared" si="141"/>
        <v>0</v>
      </c>
      <c r="AC421" s="87">
        <f t="shared" si="131"/>
        <v>0</v>
      </c>
      <c r="AD421" s="92">
        <f t="shared" si="134"/>
        <v>0</v>
      </c>
      <c r="AE421" s="252">
        <f t="shared" si="132"/>
        <v>0</v>
      </c>
      <c r="AF421" s="87" t="e">
        <f ca="1">AVERAGEIFS(Y:Y,D:D,"&gt;="&amp;TODAY()-28,D:D,"&lt;="&amp;TODAY(),B:B,)</f>
        <v>#DIV/0!</v>
      </c>
      <c r="AG421" s="318">
        <f ca="1">AVERAGEIFS(Y:Y,D:D,"&gt;="&amp;TODAY()-28,D:D,"&lt;="&amp;TODAY())</f>
        <v>0.76482579000135331</v>
      </c>
      <c r="AH421" s="318">
        <f ca="1">AVERAGEIFS(O:O,D:D,"&gt;="&amp;TODAY()-28,D:D,"&lt;="&amp;TODAY())</f>
        <v>1407.541540796813</v>
      </c>
      <c r="AI421" s="91">
        <f t="shared" si="133"/>
        <v>0</v>
      </c>
    </row>
    <row r="422" spans="1:35" ht="13.8" x14ac:dyDescent="0.25">
      <c r="A422" s="324" t="s">
        <v>33</v>
      </c>
      <c r="B422" s="124" t="s">
        <v>14</v>
      </c>
      <c r="C422" s="124" t="s">
        <v>36</v>
      </c>
      <c r="D422" s="103">
        <v>45013</v>
      </c>
      <c r="E422" s="41">
        <v>0.98599999999999999</v>
      </c>
      <c r="F422" s="41">
        <v>2244</v>
      </c>
      <c r="G422" s="41">
        <f t="shared" si="136"/>
        <v>2023</v>
      </c>
      <c r="H422" s="41">
        <f>DAY(Table1[[#This Row],[Date]])</f>
        <v>28</v>
      </c>
      <c r="I422" s="41">
        <f>MONTH(Table1[[#This Row],[Date]])</f>
        <v>3</v>
      </c>
      <c r="J422" s="41" t="str">
        <f t="shared" si="137"/>
        <v>March</v>
      </c>
      <c r="K422" s="41">
        <f>DAY(Table1[[#This Row],[Date]])</f>
        <v>28</v>
      </c>
      <c r="L422" s="41" t="str">
        <f t="shared" si="138"/>
        <v>Tuesday</v>
      </c>
      <c r="M422" s="107">
        <f>WEEKNUM(D422, 1)-WEEKNUM(DATE(Table1[[#This Row],[Year]],Table1[[#This Row],[Month]],1),1)+1</f>
        <v>5</v>
      </c>
      <c r="N422" s="41">
        <f t="shared" si="139"/>
        <v>13</v>
      </c>
      <c r="O422" s="41">
        <f>Table1[[#This Row],[ADR]]*Table1[[#This Row],[Occupancy %]]</f>
        <v>2212.5839999999998</v>
      </c>
      <c r="P422" s="86">
        <f t="shared" si="127"/>
        <v>2244</v>
      </c>
      <c r="Q422" s="86">
        <f t="shared" si="128"/>
        <v>1</v>
      </c>
      <c r="R422" s="113">
        <f>Table1[[#This Row],[Index MPI]]-Q421</f>
        <v>0</v>
      </c>
      <c r="S422" s="87">
        <f>Table1[[#This Row],[Index MPI]]-Q415</f>
        <v>0</v>
      </c>
      <c r="T422" s="41">
        <f>Table1[[#This Row],[ADR]]/(P428+P429)</f>
        <v>0.5</v>
      </c>
      <c r="U422" s="112">
        <f t="shared" si="129"/>
        <v>0</v>
      </c>
      <c r="V422" s="41"/>
      <c r="W422" s="41">
        <f t="shared" si="130"/>
        <v>2.6587373584002938</v>
      </c>
      <c r="X422" s="110">
        <f t="shared" si="135"/>
        <v>-2.759636931840026E-2</v>
      </c>
      <c r="Y422" s="92">
        <f t="shared" si="126"/>
        <v>0.98599999999999999</v>
      </c>
      <c r="Z422" s="92">
        <f>(Table1[[#This Row],[avgdailyrent]]-F421)/F421</f>
        <v>0</v>
      </c>
      <c r="AA422" s="87">
        <f t="shared" si="140"/>
        <v>0</v>
      </c>
      <c r="AB422" s="92">
        <f t="shared" si="141"/>
        <v>0</v>
      </c>
      <c r="AC422" s="87">
        <f t="shared" si="131"/>
        <v>0</v>
      </c>
      <c r="AD422" s="92">
        <f t="shared" si="134"/>
        <v>0</v>
      </c>
      <c r="AE422" s="252">
        <f t="shared" si="132"/>
        <v>0</v>
      </c>
      <c r="AF422" s="87" t="e">
        <f ca="1">AVERAGEIFS(Y:Y,D:D,"&gt;="&amp;TODAY()-28,D:D,"&lt;="&amp;TODAY(),B:B,)</f>
        <v>#DIV/0!</v>
      </c>
      <c r="AG422" s="318">
        <f ca="1">AVERAGEIFS(Y:Y,D:D,"&gt;="&amp;TODAY()-28,D:D,"&lt;="&amp;TODAY())</f>
        <v>0.76482579000135331</v>
      </c>
      <c r="AH422" s="318">
        <f ca="1">AVERAGEIFS(O:O,D:D,"&gt;="&amp;TODAY()-28,D:D,"&lt;="&amp;TODAY())</f>
        <v>1407.541540796813</v>
      </c>
      <c r="AI422" s="91">
        <f t="shared" si="133"/>
        <v>0</v>
      </c>
    </row>
    <row r="423" spans="1:35" ht="13.8" x14ac:dyDescent="0.25">
      <c r="A423" s="324" t="s">
        <v>33</v>
      </c>
      <c r="B423" s="124" t="s">
        <v>14</v>
      </c>
      <c r="C423" s="124" t="s">
        <v>36</v>
      </c>
      <c r="D423" s="103">
        <v>45014</v>
      </c>
      <c r="E423" s="41">
        <v>0.98599999999999999</v>
      </c>
      <c r="F423" s="41">
        <v>2244</v>
      </c>
      <c r="G423" s="41">
        <f t="shared" si="136"/>
        <v>2023</v>
      </c>
      <c r="H423" s="41">
        <f>DAY(Table1[[#This Row],[Date]])</f>
        <v>29</v>
      </c>
      <c r="I423" s="41">
        <f>MONTH(Table1[[#This Row],[Date]])</f>
        <v>3</v>
      </c>
      <c r="J423" s="41" t="str">
        <f t="shared" si="137"/>
        <v>March</v>
      </c>
      <c r="K423" s="41">
        <f>DAY(Table1[[#This Row],[Date]])</f>
        <v>29</v>
      </c>
      <c r="L423" s="41" t="str">
        <f t="shared" si="138"/>
        <v>Wednesday</v>
      </c>
      <c r="M423" s="107">
        <f>WEEKNUM(D423, 1)-WEEKNUM(DATE(Table1[[#This Row],[Year]],Table1[[#This Row],[Month]],1),1)+1</f>
        <v>5</v>
      </c>
      <c r="N423" s="41">
        <f t="shared" si="139"/>
        <v>13</v>
      </c>
      <c r="O423" s="41">
        <f>Table1[[#This Row],[ADR]]*Table1[[#This Row],[Occupancy %]]</f>
        <v>2212.5839999999998</v>
      </c>
      <c r="P423" s="86">
        <f t="shared" si="127"/>
        <v>2244</v>
      </c>
      <c r="Q423" s="86">
        <f t="shared" si="128"/>
        <v>1</v>
      </c>
      <c r="R423" s="113">
        <f>Table1[[#This Row],[Index MPI]]-Q422</f>
        <v>0</v>
      </c>
      <c r="S423" s="87">
        <f>Table1[[#This Row],[Index MPI]]-Q416</f>
        <v>0</v>
      </c>
      <c r="T423" s="41">
        <f>Table1[[#This Row],[ADR]]/(P429+P430)</f>
        <v>0.5</v>
      </c>
      <c r="U423" s="112">
        <f t="shared" si="129"/>
        <v>1</v>
      </c>
      <c r="V423" s="41"/>
      <c r="W423" s="41">
        <f t="shared" si="130"/>
        <v>2.6587373584002938</v>
      </c>
      <c r="X423" s="110">
        <f t="shared" si="135"/>
        <v>-1.2279907794027878E-2</v>
      </c>
      <c r="Y423" s="92">
        <f t="shared" si="126"/>
        <v>0.98599999999999999</v>
      </c>
      <c r="Z423" s="92">
        <f>(Table1[[#This Row],[avgdailyrent]]-F422)/F422</f>
        <v>0</v>
      </c>
      <c r="AA423" s="87">
        <f t="shared" si="140"/>
        <v>0</v>
      </c>
      <c r="AB423" s="92">
        <f t="shared" si="141"/>
        <v>0</v>
      </c>
      <c r="AC423" s="87">
        <f t="shared" si="131"/>
        <v>0</v>
      </c>
      <c r="AD423" s="92">
        <f t="shared" si="134"/>
        <v>0</v>
      </c>
      <c r="AE423" s="252">
        <f t="shared" si="132"/>
        <v>0</v>
      </c>
      <c r="AF423" s="87" t="e">
        <f ca="1">AVERAGEIFS(Y:Y,D:D,"&gt;="&amp;TODAY()-28,D:D,"&lt;="&amp;TODAY(),B:B,)</f>
        <v>#DIV/0!</v>
      </c>
      <c r="AG423" s="318">
        <f ca="1">AVERAGEIFS(Y:Y,D:D,"&gt;="&amp;TODAY()-28,D:D,"&lt;="&amp;TODAY())</f>
        <v>0.76482579000135331</v>
      </c>
      <c r="AH423" s="318">
        <f ca="1">AVERAGEIFS(O:O,D:D,"&gt;="&amp;TODAY()-28,D:D,"&lt;="&amp;TODAY())</f>
        <v>1407.541540796813</v>
      </c>
      <c r="AI423" s="91">
        <f t="shared" si="133"/>
        <v>0</v>
      </c>
    </row>
    <row r="424" spans="1:35" ht="13.8" x14ac:dyDescent="0.25">
      <c r="A424" s="324" t="s">
        <v>33</v>
      </c>
      <c r="B424" s="124" t="s">
        <v>14</v>
      </c>
      <c r="C424" s="124" t="s">
        <v>36</v>
      </c>
      <c r="D424" s="103">
        <v>45015</v>
      </c>
      <c r="E424" s="41">
        <v>0.98599999999999999</v>
      </c>
      <c r="F424" s="41">
        <v>2244</v>
      </c>
      <c r="G424" s="41">
        <f t="shared" si="136"/>
        <v>2023</v>
      </c>
      <c r="H424" s="41">
        <f>DAY(Table1[[#This Row],[Date]])</f>
        <v>30</v>
      </c>
      <c r="I424" s="41">
        <f>MONTH(Table1[[#This Row],[Date]])</f>
        <v>3</v>
      </c>
      <c r="J424" s="41" t="str">
        <f t="shared" si="137"/>
        <v>March</v>
      </c>
      <c r="K424" s="41">
        <f>DAY(Table1[[#This Row],[Date]])</f>
        <v>30</v>
      </c>
      <c r="L424" s="41" t="str">
        <f t="shared" si="138"/>
        <v>Thursday</v>
      </c>
      <c r="M424" s="107">
        <f>WEEKNUM(D424, 1)-WEEKNUM(DATE(Table1[[#This Row],[Year]],Table1[[#This Row],[Month]],1),1)+1</f>
        <v>5</v>
      </c>
      <c r="N424" s="41">
        <f t="shared" si="139"/>
        <v>13</v>
      </c>
      <c r="O424" s="41">
        <f>Table1[[#This Row],[ADR]]*Table1[[#This Row],[Occupancy %]]</f>
        <v>2212.5839999999998</v>
      </c>
      <c r="P424" s="86">
        <f t="shared" si="127"/>
        <v>2244</v>
      </c>
      <c r="Q424" s="86">
        <f t="shared" si="128"/>
        <v>1</v>
      </c>
      <c r="R424" s="113">
        <f>Table1[[#This Row],[Index MPI]]-Q423</f>
        <v>0</v>
      </c>
      <c r="S424" s="87">
        <f>Table1[[#This Row],[Index MPI]]-Q417</f>
        <v>0</v>
      </c>
      <c r="T424" s="41">
        <f>Table1[[#This Row],[ADR]]/(P430+P431)</f>
        <v>0.5</v>
      </c>
      <c r="U424" s="112" t="e">
        <f t="shared" si="129"/>
        <v>#DIV/0!</v>
      </c>
      <c r="V424" s="41"/>
      <c r="W424" s="41">
        <f t="shared" si="130"/>
        <v>2.6587373584002938</v>
      </c>
      <c r="X424" s="110">
        <f t="shared" si="135"/>
        <v>-1.2279907794027878E-2</v>
      </c>
      <c r="Y424" s="92">
        <f t="shared" si="126"/>
        <v>0.98599999999999999</v>
      </c>
      <c r="Z424" s="92">
        <f>(Table1[[#This Row],[avgdailyrent]]-F423)/F423</f>
        <v>0</v>
      </c>
      <c r="AA424" s="87">
        <f t="shared" si="140"/>
        <v>0</v>
      </c>
      <c r="AB424" s="92">
        <f t="shared" si="141"/>
        <v>0</v>
      </c>
      <c r="AC424" s="87">
        <f t="shared" si="131"/>
        <v>0</v>
      </c>
      <c r="AD424" s="92">
        <f t="shared" si="134"/>
        <v>0</v>
      </c>
      <c r="AE424" s="252">
        <f t="shared" si="132"/>
        <v>0</v>
      </c>
      <c r="AF424" s="87" t="e">
        <f ca="1">AVERAGEIFS(Y:Y,D:D,"&gt;="&amp;TODAY()-28,D:D,"&lt;="&amp;TODAY(),B:B,)</f>
        <v>#DIV/0!</v>
      </c>
      <c r="AG424" s="318">
        <f ca="1">AVERAGEIFS(Y:Y,D:D,"&gt;="&amp;TODAY()-28,D:D,"&lt;="&amp;TODAY())</f>
        <v>0.76482579000135331</v>
      </c>
      <c r="AH424" s="318">
        <f ca="1">AVERAGEIFS(O:O,D:D,"&gt;="&amp;TODAY()-28,D:D,"&lt;="&amp;TODAY())</f>
        <v>1407.541540796813</v>
      </c>
      <c r="AI424" s="91">
        <f t="shared" si="133"/>
        <v>0</v>
      </c>
    </row>
    <row r="425" spans="1:35" ht="13.8" x14ac:dyDescent="0.25">
      <c r="A425" s="324" t="s">
        <v>33</v>
      </c>
      <c r="B425" s="124" t="s">
        <v>14</v>
      </c>
      <c r="C425" s="124" t="s">
        <v>36</v>
      </c>
      <c r="D425" s="103">
        <v>45016</v>
      </c>
      <c r="E425" s="41">
        <v>0.98599999999999999</v>
      </c>
      <c r="F425" s="41">
        <v>2244</v>
      </c>
      <c r="G425" s="41">
        <f t="shared" si="136"/>
        <v>2023</v>
      </c>
      <c r="H425" s="41">
        <f>DAY(Table1[[#This Row],[Date]])</f>
        <v>31</v>
      </c>
      <c r="I425" s="41">
        <f>MONTH(Table1[[#This Row],[Date]])</f>
        <v>3</v>
      </c>
      <c r="J425" s="41" t="str">
        <f t="shared" si="137"/>
        <v>March</v>
      </c>
      <c r="K425" s="41">
        <f>DAY(Table1[[#This Row],[Date]])</f>
        <v>31</v>
      </c>
      <c r="L425" s="41" t="str">
        <f t="shared" si="138"/>
        <v>Friday</v>
      </c>
      <c r="M425" s="107">
        <f>WEEKNUM(D425, 1)-WEEKNUM(DATE(Table1[[#This Row],[Year]],Table1[[#This Row],[Month]],1),1)+1</f>
        <v>5</v>
      </c>
      <c r="N425" s="41">
        <f t="shared" si="139"/>
        <v>13</v>
      </c>
      <c r="O425" s="41">
        <f>Table1[[#This Row],[ADR]]*Table1[[#This Row],[Occupancy %]]</f>
        <v>2212.5839999999998</v>
      </c>
      <c r="P425" s="86">
        <f t="shared" si="127"/>
        <v>2244</v>
      </c>
      <c r="Q425" s="86">
        <f t="shared" si="128"/>
        <v>1</v>
      </c>
      <c r="R425" s="113">
        <f>Table1[[#This Row],[Index MPI]]-Q424</f>
        <v>0</v>
      </c>
      <c r="S425" s="87">
        <f>Table1[[#This Row],[Index MPI]]-Q418</f>
        <v>0</v>
      </c>
      <c r="T425" s="41">
        <f>Table1[[#This Row],[ADR]]/(P431+P432)</f>
        <v>0.5</v>
      </c>
      <c r="U425" s="112" t="e">
        <f t="shared" si="129"/>
        <v>#DIV/0!</v>
      </c>
      <c r="V425" s="41"/>
      <c r="W425" s="41">
        <f t="shared" si="130"/>
        <v>2.6587373584002938</v>
      </c>
      <c r="X425" s="110">
        <f t="shared" si="135"/>
        <v>0</v>
      </c>
      <c r="Y425" s="92">
        <f t="shared" ref="Y425:Y488" si="142">E425</f>
        <v>0.98599999999999999</v>
      </c>
      <c r="Z425" s="92">
        <f>(Table1[[#This Row],[avgdailyrent]]-F424)/F424</f>
        <v>0</v>
      </c>
      <c r="AA425" s="87">
        <f t="shared" si="140"/>
        <v>0</v>
      </c>
      <c r="AB425" s="92">
        <f t="shared" si="141"/>
        <v>0</v>
      </c>
      <c r="AC425" s="87">
        <f t="shared" si="131"/>
        <v>0</v>
      </c>
      <c r="AD425" s="92">
        <f t="shared" si="134"/>
        <v>0</v>
      </c>
      <c r="AE425" s="252">
        <f t="shared" si="132"/>
        <v>0</v>
      </c>
      <c r="AF425" s="87" t="e">
        <f ca="1">AVERAGEIFS(Y:Y,D:D,"&gt;="&amp;TODAY()-28,D:D,"&lt;="&amp;TODAY(),B:B,)</f>
        <v>#DIV/0!</v>
      </c>
      <c r="AG425" s="318">
        <f ca="1">AVERAGEIFS(Y:Y,D:D,"&gt;="&amp;TODAY()-28,D:D,"&lt;="&amp;TODAY())</f>
        <v>0.76482579000135331</v>
      </c>
      <c r="AH425" s="318">
        <f ca="1">AVERAGEIFS(O:O,D:D,"&gt;="&amp;TODAY()-28,D:D,"&lt;="&amp;TODAY())</f>
        <v>1407.541540796813</v>
      </c>
      <c r="AI425" s="91">
        <f t="shared" si="133"/>
        <v>0</v>
      </c>
    </row>
    <row r="426" spans="1:35" ht="13.8" x14ac:dyDescent="0.25">
      <c r="A426" s="324" t="s">
        <v>33</v>
      </c>
      <c r="B426" s="124" t="s">
        <v>14</v>
      </c>
      <c r="C426" s="124" t="s">
        <v>36</v>
      </c>
      <c r="D426" s="103">
        <v>45017</v>
      </c>
      <c r="E426" s="41">
        <v>0.98599999999999999</v>
      </c>
      <c r="F426" s="41">
        <v>2244</v>
      </c>
      <c r="G426" s="41">
        <f t="shared" si="136"/>
        <v>2023</v>
      </c>
      <c r="H426" s="41">
        <f>DAY(Table1[[#This Row],[Date]])</f>
        <v>1</v>
      </c>
      <c r="I426" s="41">
        <f>MONTH(Table1[[#This Row],[Date]])</f>
        <v>4</v>
      </c>
      <c r="J426" s="41" t="str">
        <f t="shared" si="137"/>
        <v>April</v>
      </c>
      <c r="K426" s="41">
        <f>DAY(Table1[[#This Row],[Date]])</f>
        <v>1</v>
      </c>
      <c r="L426" s="41" t="str">
        <f t="shared" si="138"/>
        <v>Saturday</v>
      </c>
      <c r="M426" s="107">
        <f>WEEKNUM(D426, 1)-WEEKNUM(DATE(Table1[[#This Row],[Year]],Table1[[#This Row],[Month]],1),1)+1</f>
        <v>1</v>
      </c>
      <c r="N426" s="41">
        <f t="shared" si="139"/>
        <v>13</v>
      </c>
      <c r="O426" s="41">
        <f>Table1[[#This Row],[ADR]]*Table1[[#This Row],[Occupancy %]]</f>
        <v>2212.5839999999998</v>
      </c>
      <c r="P426" s="86">
        <f t="shared" si="127"/>
        <v>2244</v>
      </c>
      <c r="Q426" s="86">
        <f t="shared" si="128"/>
        <v>1</v>
      </c>
      <c r="R426" s="113">
        <f>Table1[[#This Row],[Index MPI]]-Q425</f>
        <v>0</v>
      </c>
      <c r="S426" s="87">
        <f>Table1[[#This Row],[Index MPI]]-Q419</f>
        <v>0</v>
      </c>
      <c r="T426" s="41">
        <f>Table1[[#This Row],[ADR]]/(P432+P433)</f>
        <v>0.5</v>
      </c>
      <c r="U426" s="112" t="e">
        <f t="shared" si="129"/>
        <v>#DIV/0!</v>
      </c>
      <c r="V426" s="41"/>
      <c r="W426" s="41">
        <f t="shared" si="130"/>
        <v>2.6587373584002938</v>
      </c>
      <c r="X426" s="110">
        <f t="shared" si="135"/>
        <v>0</v>
      </c>
      <c r="Y426" s="92">
        <f t="shared" si="142"/>
        <v>0.98599999999999999</v>
      </c>
      <c r="Z426" s="92">
        <f>(Table1[[#This Row],[avgdailyrent]]-F425)/F425</f>
        <v>0</v>
      </c>
      <c r="AA426" s="87">
        <f t="shared" si="140"/>
        <v>0</v>
      </c>
      <c r="AB426" s="92">
        <f t="shared" si="141"/>
        <v>0</v>
      </c>
      <c r="AC426" s="87">
        <f t="shared" si="131"/>
        <v>0</v>
      </c>
      <c r="AD426" s="92">
        <f t="shared" si="134"/>
        <v>0</v>
      </c>
      <c r="AE426" s="252">
        <f t="shared" si="132"/>
        <v>0</v>
      </c>
      <c r="AF426" s="87" t="e">
        <f ca="1">AVERAGEIFS(Y:Y,D:D,"&gt;="&amp;TODAY()-28,D:D,"&lt;="&amp;TODAY(),B:B,)</f>
        <v>#DIV/0!</v>
      </c>
      <c r="AG426" s="318">
        <f ca="1">AVERAGEIFS(Y:Y,D:D,"&gt;="&amp;TODAY()-28,D:D,"&lt;="&amp;TODAY())</f>
        <v>0.76482579000135331</v>
      </c>
      <c r="AH426" s="318">
        <f ca="1">AVERAGEIFS(O:O,D:D,"&gt;="&amp;TODAY()-28,D:D,"&lt;="&amp;TODAY())</f>
        <v>1407.541540796813</v>
      </c>
      <c r="AI426" s="91">
        <f t="shared" si="133"/>
        <v>0</v>
      </c>
    </row>
    <row r="427" spans="1:35" ht="13.8" x14ac:dyDescent="0.25">
      <c r="A427" s="324" t="s">
        <v>33</v>
      </c>
      <c r="B427" s="124" t="s">
        <v>14</v>
      </c>
      <c r="C427" s="124" t="s">
        <v>36</v>
      </c>
      <c r="D427" s="103">
        <v>45018</v>
      </c>
      <c r="E427" s="41">
        <v>0.98599999999999999</v>
      </c>
      <c r="F427" s="41">
        <v>2244</v>
      </c>
      <c r="G427" s="41">
        <f t="shared" si="136"/>
        <v>2023</v>
      </c>
      <c r="H427" s="41">
        <f>DAY(Table1[[#This Row],[Date]])</f>
        <v>2</v>
      </c>
      <c r="I427" s="41">
        <f>MONTH(Table1[[#This Row],[Date]])</f>
        <v>4</v>
      </c>
      <c r="J427" s="41" t="str">
        <f t="shared" si="137"/>
        <v>April</v>
      </c>
      <c r="K427" s="41">
        <f>DAY(Table1[[#This Row],[Date]])</f>
        <v>2</v>
      </c>
      <c r="L427" s="41" t="str">
        <f t="shared" si="138"/>
        <v>Sunday</v>
      </c>
      <c r="M427" s="107">
        <f>WEEKNUM(D427, 1)-WEEKNUM(DATE(Table1[[#This Row],[Year]],Table1[[#This Row],[Month]],1),1)+1</f>
        <v>2</v>
      </c>
      <c r="N427" s="41">
        <f t="shared" si="139"/>
        <v>14</v>
      </c>
      <c r="O427" s="41">
        <f>Table1[[#This Row],[ADR]]*Table1[[#This Row],[Occupancy %]]</f>
        <v>2212.5839999999998</v>
      </c>
      <c r="P427" s="86">
        <f t="shared" si="127"/>
        <v>2244</v>
      </c>
      <c r="Q427" s="86">
        <f t="shared" si="128"/>
        <v>1</v>
      </c>
      <c r="R427" s="113">
        <f>Table1[[#This Row],[Index MPI]]-Q426</f>
        <v>0</v>
      </c>
      <c r="S427" s="87">
        <f>Table1[[#This Row],[Index MPI]]-Q420</f>
        <v>0</v>
      </c>
      <c r="T427" s="41">
        <f>Table1[[#This Row],[ADR]]/(P433+P434)</f>
        <v>0.5</v>
      </c>
      <c r="U427" s="112" t="e">
        <f t="shared" si="129"/>
        <v>#DIV/0!</v>
      </c>
      <c r="V427" s="41"/>
      <c r="W427" s="41">
        <f t="shared" si="130"/>
        <v>2.6587373584002938</v>
      </c>
      <c r="X427" s="110">
        <f t="shared" si="135"/>
        <v>0</v>
      </c>
      <c r="Y427" s="92">
        <f t="shared" si="142"/>
        <v>0.98599999999999999</v>
      </c>
      <c r="Z427" s="92">
        <f>(Table1[[#This Row],[avgdailyrent]]-F426)/F426</f>
        <v>0</v>
      </c>
      <c r="AA427" s="87">
        <f t="shared" si="140"/>
        <v>0</v>
      </c>
      <c r="AB427" s="92">
        <f t="shared" si="141"/>
        <v>0</v>
      </c>
      <c r="AC427" s="87">
        <f t="shared" si="131"/>
        <v>0</v>
      </c>
      <c r="AD427" s="92">
        <f t="shared" si="134"/>
        <v>0</v>
      </c>
      <c r="AE427" s="252">
        <f t="shared" si="132"/>
        <v>0</v>
      </c>
      <c r="AF427" s="87" t="e">
        <f ca="1">AVERAGEIFS(Y:Y,D:D,"&gt;="&amp;TODAY()-28,D:D,"&lt;="&amp;TODAY(),B:B,)</f>
        <v>#DIV/0!</v>
      </c>
      <c r="AG427" s="318">
        <f ca="1">AVERAGEIFS(Y:Y,D:D,"&gt;="&amp;TODAY()-28,D:D,"&lt;="&amp;TODAY())</f>
        <v>0.76482579000135331</v>
      </c>
      <c r="AH427" s="318">
        <f ca="1">AVERAGEIFS(O:O,D:D,"&gt;="&amp;TODAY()-28,D:D,"&lt;="&amp;TODAY())</f>
        <v>1407.541540796813</v>
      </c>
      <c r="AI427" s="91">
        <f t="shared" si="133"/>
        <v>0</v>
      </c>
    </row>
    <row r="428" spans="1:35" ht="13.8" x14ac:dyDescent="0.25">
      <c r="A428" s="324" t="s">
        <v>33</v>
      </c>
      <c r="B428" s="124" t="s">
        <v>14</v>
      </c>
      <c r="C428" s="124" t="s">
        <v>36</v>
      </c>
      <c r="D428" s="103">
        <v>45019</v>
      </c>
      <c r="E428" s="41">
        <v>0.98599999999999999</v>
      </c>
      <c r="F428" s="41">
        <v>2244</v>
      </c>
      <c r="G428" s="41">
        <f t="shared" si="136"/>
        <v>2023</v>
      </c>
      <c r="H428" s="41">
        <f>DAY(Table1[[#This Row],[Date]])</f>
        <v>3</v>
      </c>
      <c r="I428" s="41">
        <f>MONTH(Table1[[#This Row],[Date]])</f>
        <v>4</v>
      </c>
      <c r="J428" s="41" t="str">
        <f t="shared" si="137"/>
        <v>April</v>
      </c>
      <c r="K428" s="41">
        <f>DAY(Table1[[#This Row],[Date]])</f>
        <v>3</v>
      </c>
      <c r="L428" s="41" t="str">
        <f t="shared" si="138"/>
        <v>Monday</v>
      </c>
      <c r="M428" s="107">
        <f>WEEKNUM(D428, 1)-WEEKNUM(DATE(Table1[[#This Row],[Year]],Table1[[#This Row],[Month]],1),1)+1</f>
        <v>2</v>
      </c>
      <c r="N428" s="41">
        <f t="shared" si="139"/>
        <v>14</v>
      </c>
      <c r="O428" s="41">
        <f>Table1[[#This Row],[ADR]]*Table1[[#This Row],[Occupancy %]]</f>
        <v>2212.5839999999998</v>
      </c>
      <c r="P428" s="86">
        <f t="shared" si="127"/>
        <v>2244</v>
      </c>
      <c r="Q428" s="86">
        <f t="shared" si="128"/>
        <v>1</v>
      </c>
      <c r="R428" s="113">
        <f>Table1[[#This Row],[Index MPI]]-Q427</f>
        <v>0</v>
      </c>
      <c r="S428" s="87">
        <f>Table1[[#This Row],[Index MPI]]-Q421</f>
        <v>0</v>
      </c>
      <c r="T428" s="41">
        <f>Table1[[#This Row],[ADR]]/(P434+P435)</f>
        <v>0.5</v>
      </c>
      <c r="U428" s="112" t="e">
        <f t="shared" si="129"/>
        <v>#DIV/0!</v>
      </c>
      <c r="V428" s="41"/>
      <c r="W428" s="41">
        <f t="shared" si="130"/>
        <v>2.6587373584002938</v>
      </c>
      <c r="X428" s="110">
        <f t="shared" si="135"/>
        <v>0</v>
      </c>
      <c r="Y428" s="92">
        <f t="shared" si="142"/>
        <v>0.98599999999999999</v>
      </c>
      <c r="Z428" s="92">
        <f>(Table1[[#This Row],[avgdailyrent]]-F427)/F427</f>
        <v>0</v>
      </c>
      <c r="AA428" s="87">
        <f t="shared" si="140"/>
        <v>0</v>
      </c>
      <c r="AB428" s="92">
        <f t="shared" si="141"/>
        <v>0</v>
      </c>
      <c r="AC428" s="87">
        <f t="shared" si="131"/>
        <v>0</v>
      </c>
      <c r="AD428" s="92">
        <f t="shared" si="134"/>
        <v>0</v>
      </c>
      <c r="AE428" s="252">
        <f t="shared" si="132"/>
        <v>0</v>
      </c>
      <c r="AF428" s="87" t="e">
        <f ca="1">AVERAGEIFS(Y:Y,D:D,"&gt;="&amp;TODAY()-28,D:D,"&lt;="&amp;TODAY(),B:B,)</f>
        <v>#DIV/0!</v>
      </c>
      <c r="AG428" s="318">
        <f ca="1">AVERAGEIFS(Y:Y,D:D,"&gt;="&amp;TODAY()-28,D:D,"&lt;="&amp;TODAY())</f>
        <v>0.76482579000135331</v>
      </c>
      <c r="AH428" s="318">
        <f ca="1">AVERAGEIFS(O:O,D:D,"&gt;="&amp;TODAY()-28,D:D,"&lt;="&amp;TODAY())</f>
        <v>1407.541540796813</v>
      </c>
      <c r="AI428" s="91">
        <f t="shared" si="133"/>
        <v>0</v>
      </c>
    </row>
    <row r="429" spans="1:35" ht="13.8" x14ac:dyDescent="0.25">
      <c r="A429" s="324" t="s">
        <v>33</v>
      </c>
      <c r="B429" s="124" t="s">
        <v>14</v>
      </c>
      <c r="C429" s="124" t="s">
        <v>36</v>
      </c>
      <c r="D429" s="103">
        <v>45020</v>
      </c>
      <c r="E429" s="41">
        <v>0.98599999999999999</v>
      </c>
      <c r="F429" s="41">
        <v>2244</v>
      </c>
      <c r="G429" s="41">
        <f t="shared" si="136"/>
        <v>2023</v>
      </c>
      <c r="H429" s="41">
        <f>DAY(Table1[[#This Row],[Date]])</f>
        <v>4</v>
      </c>
      <c r="I429" s="41">
        <f>MONTH(Table1[[#This Row],[Date]])</f>
        <v>4</v>
      </c>
      <c r="J429" s="41" t="str">
        <f t="shared" si="137"/>
        <v>April</v>
      </c>
      <c r="K429" s="41">
        <f>DAY(Table1[[#This Row],[Date]])</f>
        <v>4</v>
      </c>
      <c r="L429" s="41" t="str">
        <f t="shared" si="138"/>
        <v>Tuesday</v>
      </c>
      <c r="M429" s="107">
        <f>WEEKNUM(D429, 1)-WEEKNUM(DATE(Table1[[#This Row],[Year]],Table1[[#This Row],[Month]],1),1)+1</f>
        <v>2</v>
      </c>
      <c r="N429" s="41">
        <f t="shared" si="139"/>
        <v>14</v>
      </c>
      <c r="O429" s="41">
        <f>Table1[[#This Row],[ADR]]*Table1[[#This Row],[Occupancy %]]</f>
        <v>2212.5839999999998</v>
      </c>
      <c r="P429" s="86">
        <f t="shared" si="127"/>
        <v>2244</v>
      </c>
      <c r="Q429" s="86">
        <f t="shared" si="128"/>
        <v>1</v>
      </c>
      <c r="R429" s="113">
        <f>Table1[[#This Row],[Index MPI]]-Q428</f>
        <v>0</v>
      </c>
      <c r="S429" s="87">
        <f>Table1[[#This Row],[Index MPI]]-Q422</f>
        <v>0</v>
      </c>
      <c r="T429" s="41">
        <f>Table1[[#This Row],[ADR]]/(P435+P436)</f>
        <v>0.5</v>
      </c>
      <c r="U429" s="112" t="e">
        <f t="shared" si="129"/>
        <v>#DIV/0!</v>
      </c>
      <c r="V429" s="41"/>
      <c r="W429" s="41">
        <f t="shared" si="130"/>
        <v>2.6587373584002938</v>
      </c>
      <c r="X429" s="110">
        <f t="shared" si="135"/>
        <v>0</v>
      </c>
      <c r="Y429" s="92">
        <f t="shared" si="142"/>
        <v>0.98599999999999999</v>
      </c>
      <c r="Z429" s="92">
        <f>(Table1[[#This Row],[avgdailyrent]]-F428)/F428</f>
        <v>0</v>
      </c>
      <c r="AA429" s="87">
        <f t="shared" si="140"/>
        <v>0</v>
      </c>
      <c r="AB429" s="92">
        <f t="shared" si="141"/>
        <v>0</v>
      </c>
      <c r="AC429" s="87">
        <f t="shared" si="131"/>
        <v>0</v>
      </c>
      <c r="AD429" s="92">
        <f t="shared" si="134"/>
        <v>0</v>
      </c>
      <c r="AE429" s="252">
        <f t="shared" si="132"/>
        <v>0</v>
      </c>
      <c r="AF429" s="87" t="e">
        <f ca="1">AVERAGEIFS(Y:Y,D:D,"&gt;="&amp;TODAY()-28,D:D,"&lt;="&amp;TODAY(),B:B,)</f>
        <v>#DIV/0!</v>
      </c>
      <c r="AG429" s="318">
        <f ca="1">AVERAGEIFS(Y:Y,D:D,"&gt;="&amp;TODAY()-28,D:D,"&lt;="&amp;TODAY())</f>
        <v>0.76482579000135331</v>
      </c>
      <c r="AH429" s="318">
        <f ca="1">AVERAGEIFS(O:O,D:D,"&gt;="&amp;TODAY()-28,D:D,"&lt;="&amp;TODAY())</f>
        <v>1407.541540796813</v>
      </c>
      <c r="AI429" s="91">
        <f t="shared" si="133"/>
        <v>0</v>
      </c>
    </row>
    <row r="430" spans="1:35" ht="13.8" x14ac:dyDescent="0.25">
      <c r="A430" s="324" t="s">
        <v>33</v>
      </c>
      <c r="B430" s="124" t="s">
        <v>14</v>
      </c>
      <c r="C430" s="124" t="s">
        <v>36</v>
      </c>
      <c r="D430" s="103">
        <v>45021</v>
      </c>
      <c r="E430" s="41">
        <v>0.98599999999999999</v>
      </c>
      <c r="F430" s="41">
        <v>2244</v>
      </c>
      <c r="G430" s="41">
        <f t="shared" si="136"/>
        <v>2023</v>
      </c>
      <c r="H430" s="41">
        <f>DAY(Table1[[#This Row],[Date]])</f>
        <v>5</v>
      </c>
      <c r="I430" s="41">
        <f>MONTH(Table1[[#This Row],[Date]])</f>
        <v>4</v>
      </c>
      <c r="J430" s="41" t="str">
        <f t="shared" si="137"/>
        <v>April</v>
      </c>
      <c r="K430" s="41">
        <f>DAY(Table1[[#This Row],[Date]])</f>
        <v>5</v>
      </c>
      <c r="L430" s="41" t="str">
        <f t="shared" si="138"/>
        <v>Wednesday</v>
      </c>
      <c r="M430" s="107">
        <f>WEEKNUM(D430, 1)-WEEKNUM(DATE(Table1[[#This Row],[Year]],Table1[[#This Row],[Month]],1),1)+1</f>
        <v>2</v>
      </c>
      <c r="N430" s="41">
        <f t="shared" si="139"/>
        <v>14</v>
      </c>
      <c r="O430" s="41">
        <f>Table1[[#This Row],[ADR]]*Table1[[#This Row],[Occupancy %]]</f>
        <v>2212.5839999999998</v>
      </c>
      <c r="P430" s="86">
        <f t="shared" si="127"/>
        <v>2244</v>
      </c>
      <c r="Q430" s="86">
        <f t="shared" si="128"/>
        <v>1</v>
      </c>
      <c r="R430" s="113">
        <f>Table1[[#This Row],[Index MPI]]-Q429</f>
        <v>0</v>
      </c>
      <c r="S430" s="87">
        <f>Table1[[#This Row],[Index MPI]]-Q423</f>
        <v>0</v>
      </c>
      <c r="T430" s="41">
        <f>Table1[[#This Row],[ADR]]/(P436+P437)</f>
        <v>0.5</v>
      </c>
      <c r="U430" s="112" t="e">
        <f t="shared" si="129"/>
        <v>#DIV/0!</v>
      </c>
      <c r="V430" s="41"/>
      <c r="W430" s="41">
        <f t="shared" si="130"/>
        <v>2.6614102522510747</v>
      </c>
      <c r="X430" s="110">
        <f t="shared" si="135"/>
        <v>2.6728938507809552E-3</v>
      </c>
      <c r="Y430" s="92">
        <f t="shared" si="142"/>
        <v>0.98599999999999999</v>
      </c>
      <c r="Z430" s="92">
        <f>(Table1[[#This Row],[avgdailyrent]]-F429)/F429</f>
        <v>0</v>
      </c>
      <c r="AA430" s="87">
        <f t="shared" si="140"/>
        <v>0</v>
      </c>
      <c r="AB430" s="92">
        <f t="shared" si="141"/>
        <v>0</v>
      </c>
      <c r="AC430" s="87">
        <f t="shared" si="131"/>
        <v>0</v>
      </c>
      <c r="AD430" s="92">
        <f t="shared" si="134"/>
        <v>0</v>
      </c>
      <c r="AE430" s="252">
        <f t="shared" si="132"/>
        <v>0</v>
      </c>
      <c r="AF430" s="87" t="e">
        <f ca="1">AVERAGEIFS(Y:Y,D:D,"&gt;="&amp;TODAY()-28,D:D,"&lt;="&amp;TODAY(),B:B,)</f>
        <v>#DIV/0!</v>
      </c>
      <c r="AG430" s="318">
        <f ca="1">AVERAGEIFS(Y:Y,D:D,"&gt;="&amp;TODAY()-28,D:D,"&lt;="&amp;TODAY())</f>
        <v>0.76482579000135331</v>
      </c>
      <c r="AH430" s="318">
        <f ca="1">AVERAGEIFS(O:O,D:D,"&gt;="&amp;TODAY()-28,D:D,"&lt;="&amp;TODAY())</f>
        <v>1407.541540796813</v>
      </c>
      <c r="AI430" s="91">
        <f t="shared" si="133"/>
        <v>0</v>
      </c>
    </row>
    <row r="431" spans="1:35" ht="13.8" x14ac:dyDescent="0.25">
      <c r="A431" s="324" t="s">
        <v>33</v>
      </c>
      <c r="B431" s="124" t="s">
        <v>14</v>
      </c>
      <c r="C431" s="124" t="s">
        <v>36</v>
      </c>
      <c r="D431" s="103">
        <v>45022</v>
      </c>
      <c r="E431" s="41">
        <v>0.98599999999999999</v>
      </c>
      <c r="F431" s="41">
        <v>2244</v>
      </c>
      <c r="G431" s="41">
        <f t="shared" si="136"/>
        <v>2023</v>
      </c>
      <c r="H431" s="41">
        <f>DAY(Table1[[#This Row],[Date]])</f>
        <v>6</v>
      </c>
      <c r="I431" s="41">
        <f>MONTH(Table1[[#This Row],[Date]])</f>
        <v>4</v>
      </c>
      <c r="J431" s="41" t="str">
        <f t="shared" si="137"/>
        <v>April</v>
      </c>
      <c r="K431" s="41">
        <f>DAY(Table1[[#This Row],[Date]])</f>
        <v>6</v>
      </c>
      <c r="L431" s="41" t="str">
        <f t="shared" si="138"/>
        <v>Thursday</v>
      </c>
      <c r="M431" s="107">
        <f>WEEKNUM(D431, 1)-WEEKNUM(DATE(Table1[[#This Row],[Year]],Table1[[#This Row],[Month]],1),1)+1</f>
        <v>2</v>
      </c>
      <c r="N431" s="41">
        <f t="shared" si="139"/>
        <v>14</v>
      </c>
      <c r="O431" s="41">
        <f>Table1[[#This Row],[ADR]]*Table1[[#This Row],[Occupancy %]]</f>
        <v>2212.5839999999998</v>
      </c>
      <c r="P431" s="86">
        <f t="shared" si="127"/>
        <v>2244</v>
      </c>
      <c r="Q431" s="86">
        <f t="shared" si="128"/>
        <v>1</v>
      </c>
      <c r="R431" s="113">
        <f>Table1[[#This Row],[Index MPI]]-Q430</f>
        <v>0</v>
      </c>
      <c r="S431" s="87">
        <f>Table1[[#This Row],[Index MPI]]-Q424</f>
        <v>0</v>
      </c>
      <c r="T431" s="41">
        <f>Table1[[#This Row],[ADR]]/(P437+P438)</f>
        <v>1</v>
      </c>
      <c r="U431" s="112" t="e">
        <f t="shared" si="129"/>
        <v>#DIV/0!</v>
      </c>
      <c r="V431" s="41"/>
      <c r="W431" s="41">
        <f t="shared" si="130"/>
        <v>2.6614102522510747</v>
      </c>
      <c r="X431" s="110">
        <f t="shared" si="135"/>
        <v>2.6728938507809552E-3</v>
      </c>
      <c r="Y431" s="92">
        <f t="shared" si="142"/>
        <v>0.98599999999999999</v>
      </c>
      <c r="Z431" s="92">
        <f>(Table1[[#This Row],[avgdailyrent]]-F430)/F430</f>
        <v>0</v>
      </c>
      <c r="AA431" s="87">
        <f t="shared" si="140"/>
        <v>0</v>
      </c>
      <c r="AB431" s="92">
        <f t="shared" si="141"/>
        <v>0</v>
      </c>
      <c r="AC431" s="87">
        <f t="shared" si="131"/>
        <v>0</v>
      </c>
      <c r="AD431" s="92">
        <f t="shared" si="134"/>
        <v>0</v>
      </c>
      <c r="AE431" s="252">
        <f t="shared" si="132"/>
        <v>0</v>
      </c>
      <c r="AF431" s="87" t="e">
        <f ca="1">AVERAGEIFS(Y:Y,D:D,"&gt;="&amp;TODAY()-28,D:D,"&lt;="&amp;TODAY(),B:B,)</f>
        <v>#DIV/0!</v>
      </c>
      <c r="AG431" s="318">
        <f ca="1">AVERAGEIFS(Y:Y,D:D,"&gt;="&amp;TODAY()-28,D:D,"&lt;="&amp;TODAY())</f>
        <v>0.76482579000135331</v>
      </c>
      <c r="AH431" s="318">
        <f ca="1">AVERAGEIFS(O:O,D:D,"&gt;="&amp;TODAY()-28,D:D,"&lt;="&amp;TODAY())</f>
        <v>1407.541540796813</v>
      </c>
      <c r="AI431" s="91">
        <f t="shared" si="133"/>
        <v>0</v>
      </c>
    </row>
    <row r="432" spans="1:35" ht="13.8" x14ac:dyDescent="0.25">
      <c r="A432" s="324" t="s">
        <v>33</v>
      </c>
      <c r="B432" s="124" t="s">
        <v>14</v>
      </c>
      <c r="C432" s="124" t="s">
        <v>36</v>
      </c>
      <c r="D432" s="103">
        <v>45023</v>
      </c>
      <c r="E432" s="41">
        <v>0.98599999999999999</v>
      </c>
      <c r="F432" s="41">
        <v>2244</v>
      </c>
      <c r="G432" s="41">
        <f t="shared" si="136"/>
        <v>2023</v>
      </c>
      <c r="H432" s="41">
        <f>DAY(Table1[[#This Row],[Date]])</f>
        <v>7</v>
      </c>
      <c r="I432" s="41">
        <f>MONTH(Table1[[#This Row],[Date]])</f>
        <v>4</v>
      </c>
      <c r="J432" s="41" t="str">
        <f t="shared" si="137"/>
        <v>April</v>
      </c>
      <c r="K432" s="41">
        <f>DAY(Table1[[#This Row],[Date]])</f>
        <v>7</v>
      </c>
      <c r="L432" s="41" t="str">
        <f t="shared" si="138"/>
        <v>Friday</v>
      </c>
      <c r="M432" s="107">
        <f>WEEKNUM(D432, 1)-WEEKNUM(DATE(Table1[[#This Row],[Year]],Table1[[#This Row],[Month]],1),1)+1</f>
        <v>2</v>
      </c>
      <c r="N432" s="41">
        <f t="shared" si="139"/>
        <v>14</v>
      </c>
      <c r="O432" s="41">
        <f>Table1[[#This Row],[ADR]]*Table1[[#This Row],[Occupancy %]]</f>
        <v>2212.5839999999998</v>
      </c>
      <c r="P432" s="86">
        <f t="shared" si="127"/>
        <v>2244</v>
      </c>
      <c r="Q432" s="86">
        <f t="shared" si="128"/>
        <v>1</v>
      </c>
      <c r="R432" s="113">
        <f>Table1[[#This Row],[Index MPI]]-Q431</f>
        <v>0</v>
      </c>
      <c r="S432" s="87">
        <f>Table1[[#This Row],[Index MPI]]-Q425</f>
        <v>0</v>
      </c>
      <c r="T432" s="41" t="e">
        <f>Table1[[#This Row],[ADR]]/(P438+P439)</f>
        <v>#DIV/0!</v>
      </c>
      <c r="U432" s="112" t="e">
        <f t="shared" si="129"/>
        <v>#DIV/0!</v>
      </c>
      <c r="V432" s="41"/>
      <c r="W432" s="41">
        <f t="shared" si="130"/>
        <v>2.6614102522510747</v>
      </c>
      <c r="X432" s="110">
        <f t="shared" si="135"/>
        <v>2.6728938507809552E-3</v>
      </c>
      <c r="Y432" s="92">
        <f t="shared" si="142"/>
        <v>0.98599999999999999</v>
      </c>
      <c r="Z432" s="92">
        <f>(Table1[[#This Row],[avgdailyrent]]-F431)/F431</f>
        <v>0</v>
      </c>
      <c r="AA432" s="87">
        <f t="shared" si="140"/>
        <v>0</v>
      </c>
      <c r="AB432" s="92">
        <f t="shared" si="141"/>
        <v>0</v>
      </c>
      <c r="AC432" s="87">
        <f t="shared" si="131"/>
        <v>0</v>
      </c>
      <c r="AD432" s="92">
        <f t="shared" si="134"/>
        <v>0</v>
      </c>
      <c r="AE432" s="252">
        <f t="shared" si="132"/>
        <v>0</v>
      </c>
      <c r="AF432" s="87" t="e">
        <f ca="1">AVERAGEIFS(Y:Y,D:D,"&gt;="&amp;TODAY()-28,D:D,"&lt;="&amp;TODAY(),B:B,)</f>
        <v>#DIV/0!</v>
      </c>
      <c r="AG432" s="318">
        <f ca="1">AVERAGEIFS(Y:Y,D:D,"&gt;="&amp;TODAY()-28,D:D,"&lt;="&amp;TODAY())</f>
        <v>0.76482579000135331</v>
      </c>
      <c r="AH432" s="318">
        <f ca="1">AVERAGEIFS(O:O,D:D,"&gt;="&amp;TODAY()-28,D:D,"&lt;="&amp;TODAY())</f>
        <v>1407.541540796813</v>
      </c>
      <c r="AI432" s="91">
        <f t="shared" si="133"/>
        <v>0</v>
      </c>
    </row>
    <row r="433" spans="1:35" ht="13.8" x14ac:dyDescent="0.25">
      <c r="A433" s="324" t="s">
        <v>33</v>
      </c>
      <c r="B433" s="124" t="s">
        <v>14</v>
      </c>
      <c r="C433" s="124" t="s">
        <v>36</v>
      </c>
      <c r="D433" s="103">
        <v>45024</v>
      </c>
      <c r="E433" s="41">
        <v>0.98599999999999999</v>
      </c>
      <c r="F433" s="41">
        <v>2244</v>
      </c>
      <c r="G433" s="41">
        <f t="shared" si="136"/>
        <v>2023</v>
      </c>
      <c r="H433" s="41">
        <f>DAY(Table1[[#This Row],[Date]])</f>
        <v>8</v>
      </c>
      <c r="I433" s="41">
        <f>MONTH(Table1[[#This Row],[Date]])</f>
        <v>4</v>
      </c>
      <c r="J433" s="41" t="str">
        <f t="shared" si="137"/>
        <v>April</v>
      </c>
      <c r="K433" s="41">
        <f>DAY(Table1[[#This Row],[Date]])</f>
        <v>8</v>
      </c>
      <c r="L433" s="41" t="str">
        <f t="shared" si="138"/>
        <v>Saturday</v>
      </c>
      <c r="M433" s="107">
        <f>WEEKNUM(D433, 1)-WEEKNUM(DATE(Table1[[#This Row],[Year]],Table1[[#This Row],[Month]],1),1)+1</f>
        <v>2</v>
      </c>
      <c r="N433" s="41">
        <f t="shared" si="139"/>
        <v>14</v>
      </c>
      <c r="O433" s="41">
        <f>Table1[[#This Row],[ADR]]*Table1[[#This Row],[Occupancy %]]</f>
        <v>2212.5839999999998</v>
      </c>
      <c r="P433" s="86">
        <f t="shared" si="127"/>
        <v>2244</v>
      </c>
      <c r="Q433" s="86">
        <f t="shared" si="128"/>
        <v>1</v>
      </c>
      <c r="R433" s="113">
        <f>Table1[[#This Row],[Index MPI]]-Q432</f>
        <v>0</v>
      </c>
      <c r="S433" s="87">
        <f>Table1[[#This Row],[Index MPI]]-Q426</f>
        <v>0</v>
      </c>
      <c r="T433" s="41" t="e">
        <f>Table1[[#This Row],[ADR]]/(P439+P440)</f>
        <v>#DIV/0!</v>
      </c>
      <c r="U433" s="112" t="e">
        <f t="shared" si="129"/>
        <v>#DIV/0!</v>
      </c>
      <c r="V433" s="41"/>
      <c r="W433" s="41">
        <f t="shared" si="130"/>
        <v>1.343166863859347</v>
      </c>
      <c r="X433" s="110">
        <f t="shared" si="135"/>
        <v>-1.3182433883917277</v>
      </c>
      <c r="Y433" s="92">
        <f t="shared" si="142"/>
        <v>0.98599999999999999</v>
      </c>
      <c r="Z433" s="92">
        <f>(Table1[[#This Row],[avgdailyrent]]-F432)/F432</f>
        <v>0</v>
      </c>
      <c r="AA433" s="87">
        <f t="shared" si="140"/>
        <v>0</v>
      </c>
      <c r="AB433" s="92">
        <f t="shared" si="141"/>
        <v>0</v>
      </c>
      <c r="AC433" s="87">
        <f t="shared" si="131"/>
        <v>0</v>
      </c>
      <c r="AD433" s="92">
        <f t="shared" si="134"/>
        <v>0</v>
      </c>
      <c r="AE433" s="252">
        <f t="shared" si="132"/>
        <v>0</v>
      </c>
      <c r="AF433" s="87" t="e">
        <f ca="1">AVERAGEIFS(Y:Y,D:D,"&gt;="&amp;TODAY()-28,D:D,"&lt;="&amp;TODAY(),B:B,)</f>
        <v>#DIV/0!</v>
      </c>
      <c r="AG433" s="318">
        <f ca="1">AVERAGEIFS(Y:Y,D:D,"&gt;="&amp;TODAY()-28,D:D,"&lt;="&amp;TODAY())</f>
        <v>0.76482579000135331</v>
      </c>
      <c r="AH433" s="318">
        <f ca="1">AVERAGEIFS(O:O,D:D,"&gt;="&amp;TODAY()-28,D:D,"&lt;="&amp;TODAY())</f>
        <v>1407.541540796813</v>
      </c>
      <c r="AI433" s="91">
        <f t="shared" si="133"/>
        <v>0</v>
      </c>
    </row>
    <row r="434" spans="1:35" ht="13.8" x14ac:dyDescent="0.25">
      <c r="A434" s="324" t="s">
        <v>33</v>
      </c>
      <c r="B434" s="124" t="s">
        <v>14</v>
      </c>
      <c r="C434" s="124" t="s">
        <v>36</v>
      </c>
      <c r="D434" s="103">
        <v>45025</v>
      </c>
      <c r="E434" s="41">
        <v>0.98599999999999999</v>
      </c>
      <c r="F434" s="41">
        <v>2244</v>
      </c>
      <c r="G434" s="41">
        <f t="shared" si="136"/>
        <v>2023</v>
      </c>
      <c r="H434" s="41">
        <f>DAY(Table1[[#This Row],[Date]])</f>
        <v>9</v>
      </c>
      <c r="I434" s="41">
        <f>MONTH(Table1[[#This Row],[Date]])</f>
        <v>4</v>
      </c>
      <c r="J434" s="41" t="str">
        <f t="shared" si="137"/>
        <v>April</v>
      </c>
      <c r="K434" s="41">
        <f>DAY(Table1[[#This Row],[Date]])</f>
        <v>9</v>
      </c>
      <c r="L434" s="41" t="str">
        <f t="shared" si="138"/>
        <v>Sunday</v>
      </c>
      <c r="M434" s="107">
        <f>WEEKNUM(D434, 1)-WEEKNUM(DATE(Table1[[#This Row],[Year]],Table1[[#This Row],[Month]],1),1)+1</f>
        <v>3</v>
      </c>
      <c r="N434" s="41">
        <f t="shared" si="139"/>
        <v>15</v>
      </c>
      <c r="O434" s="41">
        <f>Table1[[#This Row],[ADR]]*Table1[[#This Row],[Occupancy %]]</f>
        <v>2212.5839999999998</v>
      </c>
      <c r="P434" s="86">
        <f t="shared" si="127"/>
        <v>2244</v>
      </c>
      <c r="Q434" s="86">
        <f t="shared" si="128"/>
        <v>1</v>
      </c>
      <c r="R434" s="113">
        <f>Table1[[#This Row],[Index MPI]]-Q433</f>
        <v>0</v>
      </c>
      <c r="S434" s="87">
        <f>Table1[[#This Row],[Index MPI]]-Q427</f>
        <v>0</v>
      </c>
      <c r="T434" s="41" t="e">
        <f>Table1[[#This Row],[ADR]]/(P440+P441)</f>
        <v>#DIV/0!</v>
      </c>
      <c r="U434" s="112" t="e">
        <f t="shared" si="129"/>
        <v>#DIV/0!</v>
      </c>
      <c r="V434" s="41"/>
      <c r="W434" s="41">
        <f t="shared" si="130"/>
        <v>1.343166863859347</v>
      </c>
      <c r="X434" s="110">
        <f t="shared" si="135"/>
        <v>-1.3182433883917277</v>
      </c>
      <c r="Y434" s="92">
        <f t="shared" si="142"/>
        <v>0.98599999999999999</v>
      </c>
      <c r="Z434" s="92">
        <f>(Table1[[#This Row],[avgdailyrent]]-F433)/F433</f>
        <v>0</v>
      </c>
      <c r="AA434" s="87">
        <f t="shared" si="140"/>
        <v>0</v>
      </c>
      <c r="AB434" s="92">
        <f t="shared" si="141"/>
        <v>0</v>
      </c>
      <c r="AC434" s="87">
        <f t="shared" si="131"/>
        <v>0</v>
      </c>
      <c r="AD434" s="92">
        <f t="shared" si="134"/>
        <v>0</v>
      </c>
      <c r="AE434" s="252">
        <f t="shared" si="132"/>
        <v>0</v>
      </c>
      <c r="AF434" s="87" t="e">
        <f ca="1">AVERAGEIFS(Y:Y,D:D,"&gt;="&amp;TODAY()-28,D:D,"&lt;="&amp;TODAY(),B:B,)</f>
        <v>#DIV/0!</v>
      </c>
      <c r="AG434" s="318">
        <f ca="1">AVERAGEIFS(Y:Y,D:D,"&gt;="&amp;TODAY()-28,D:D,"&lt;="&amp;TODAY())</f>
        <v>0.76482579000135331</v>
      </c>
      <c r="AH434" s="318">
        <f ca="1">AVERAGEIFS(O:O,D:D,"&gt;="&amp;TODAY()-28,D:D,"&lt;="&amp;TODAY())</f>
        <v>1407.541540796813</v>
      </c>
      <c r="AI434" s="91">
        <f t="shared" si="133"/>
        <v>0</v>
      </c>
    </row>
    <row r="435" spans="1:35" ht="13.8" x14ac:dyDescent="0.25">
      <c r="A435" s="324" t="s">
        <v>33</v>
      </c>
      <c r="B435" s="124" t="s">
        <v>14</v>
      </c>
      <c r="C435" s="124" t="s">
        <v>36</v>
      </c>
      <c r="D435" s="103">
        <v>45026</v>
      </c>
      <c r="E435" s="41">
        <v>0.98599999999999999</v>
      </c>
      <c r="F435" s="41">
        <v>2244</v>
      </c>
      <c r="G435" s="41">
        <f t="shared" si="136"/>
        <v>2023</v>
      </c>
      <c r="H435" s="41">
        <f>DAY(Table1[[#This Row],[Date]])</f>
        <v>10</v>
      </c>
      <c r="I435" s="41">
        <f>MONTH(Table1[[#This Row],[Date]])</f>
        <v>4</v>
      </c>
      <c r="J435" s="41" t="str">
        <f t="shared" si="137"/>
        <v>April</v>
      </c>
      <c r="K435" s="41">
        <f>DAY(Table1[[#This Row],[Date]])</f>
        <v>10</v>
      </c>
      <c r="L435" s="41" t="str">
        <f t="shared" si="138"/>
        <v>Monday</v>
      </c>
      <c r="M435" s="107">
        <f>WEEKNUM(D435, 1)-WEEKNUM(DATE(Table1[[#This Row],[Year]],Table1[[#This Row],[Month]],1),1)+1</f>
        <v>3</v>
      </c>
      <c r="N435" s="41">
        <f t="shared" si="139"/>
        <v>15</v>
      </c>
      <c r="O435" s="41">
        <f>Table1[[#This Row],[ADR]]*Table1[[#This Row],[Occupancy %]]</f>
        <v>2212.5839999999998</v>
      </c>
      <c r="P435" s="86">
        <f t="shared" si="127"/>
        <v>2244</v>
      </c>
      <c r="Q435" s="86">
        <f t="shared" si="128"/>
        <v>1</v>
      </c>
      <c r="R435" s="113">
        <f>Table1[[#This Row],[Index MPI]]-Q434</f>
        <v>0</v>
      </c>
      <c r="S435" s="87">
        <f>Table1[[#This Row],[Index MPI]]-Q428</f>
        <v>0</v>
      </c>
      <c r="T435" s="41" t="e">
        <f>Table1[[#This Row],[ADR]]/(P441+P442)</f>
        <v>#DIV/0!</v>
      </c>
      <c r="U435" s="112" t="e">
        <f t="shared" si="129"/>
        <v>#DIV/0!</v>
      </c>
      <c r="V435" s="41"/>
      <c r="W435" s="41">
        <f t="shared" si="130"/>
        <v>1.343166863859347</v>
      </c>
      <c r="X435" s="110">
        <f t="shared" si="135"/>
        <v>-1.3182433883917277</v>
      </c>
      <c r="Y435" s="92">
        <f t="shared" si="142"/>
        <v>0.98599999999999999</v>
      </c>
      <c r="Z435" s="92">
        <f>(Table1[[#This Row],[avgdailyrent]]-F434)/F434</f>
        <v>0</v>
      </c>
      <c r="AA435" s="87">
        <f t="shared" si="140"/>
        <v>0</v>
      </c>
      <c r="AB435" s="92">
        <f t="shared" si="141"/>
        <v>0</v>
      </c>
      <c r="AC435" s="87">
        <f t="shared" si="131"/>
        <v>0</v>
      </c>
      <c r="AD435" s="92">
        <f t="shared" si="134"/>
        <v>0</v>
      </c>
      <c r="AE435" s="252">
        <f t="shared" si="132"/>
        <v>0</v>
      </c>
      <c r="AF435" s="87" t="e">
        <f ca="1">AVERAGEIFS(Y:Y,D:D,"&gt;="&amp;TODAY()-28,D:D,"&lt;="&amp;TODAY(),B:B,)</f>
        <v>#DIV/0!</v>
      </c>
      <c r="AG435" s="318">
        <f ca="1">AVERAGEIFS(Y:Y,D:D,"&gt;="&amp;TODAY()-28,D:D,"&lt;="&amp;TODAY())</f>
        <v>0.76482579000135331</v>
      </c>
      <c r="AH435" s="318">
        <f ca="1">AVERAGEIFS(O:O,D:D,"&gt;="&amp;TODAY()-28,D:D,"&lt;="&amp;TODAY())</f>
        <v>1407.541540796813</v>
      </c>
      <c r="AI435" s="91">
        <f t="shared" si="133"/>
        <v>0</v>
      </c>
    </row>
    <row r="436" spans="1:35" ht="13.8" x14ac:dyDescent="0.25">
      <c r="A436" s="324" t="s">
        <v>33</v>
      </c>
      <c r="B436" s="124" t="s">
        <v>14</v>
      </c>
      <c r="C436" s="124" t="s">
        <v>36</v>
      </c>
      <c r="D436" s="103">
        <v>45027</v>
      </c>
      <c r="E436" s="41">
        <v>0.98599999999999999</v>
      </c>
      <c r="F436" s="41">
        <v>2244</v>
      </c>
      <c r="G436" s="41">
        <f t="shared" si="136"/>
        <v>2023</v>
      </c>
      <c r="H436" s="41">
        <f>DAY(Table1[[#This Row],[Date]])</f>
        <v>11</v>
      </c>
      <c r="I436" s="41">
        <f>MONTH(Table1[[#This Row],[Date]])</f>
        <v>4</v>
      </c>
      <c r="J436" s="41" t="str">
        <f t="shared" si="137"/>
        <v>April</v>
      </c>
      <c r="K436" s="41">
        <f>DAY(Table1[[#This Row],[Date]])</f>
        <v>11</v>
      </c>
      <c r="L436" s="41" t="str">
        <f t="shared" si="138"/>
        <v>Tuesday</v>
      </c>
      <c r="M436" s="107">
        <f>WEEKNUM(D436, 1)-WEEKNUM(DATE(Table1[[#This Row],[Year]],Table1[[#This Row],[Month]],1),1)+1</f>
        <v>3</v>
      </c>
      <c r="N436" s="41">
        <f t="shared" si="139"/>
        <v>15</v>
      </c>
      <c r="O436" s="41">
        <f>Table1[[#This Row],[ADR]]*Table1[[#This Row],[Occupancy %]]</f>
        <v>2212.5839999999998</v>
      </c>
      <c r="P436" s="86">
        <f t="shared" si="127"/>
        <v>2244</v>
      </c>
      <c r="Q436" s="86">
        <f t="shared" si="128"/>
        <v>1</v>
      </c>
      <c r="R436" s="113">
        <f>Table1[[#This Row],[Index MPI]]-Q435</f>
        <v>0</v>
      </c>
      <c r="S436" s="87">
        <f>Table1[[#This Row],[Index MPI]]-Q429</f>
        <v>0</v>
      </c>
      <c r="T436" s="41" t="e">
        <f>Table1[[#This Row],[ADR]]/(P442+P443)</f>
        <v>#DIV/0!</v>
      </c>
      <c r="U436" s="112" t="e">
        <f t="shared" si="129"/>
        <v>#DIV/0!</v>
      </c>
      <c r="V436" s="41"/>
      <c r="W436" s="41">
        <f t="shared" si="130"/>
        <v>1.343166863859347</v>
      </c>
      <c r="X436" s="110">
        <f t="shared" si="135"/>
        <v>0</v>
      </c>
      <c r="Y436" s="92">
        <f t="shared" si="142"/>
        <v>0.98599999999999999</v>
      </c>
      <c r="Z436" s="92">
        <f>(Table1[[#This Row],[avgdailyrent]]-F435)/F435</f>
        <v>0</v>
      </c>
      <c r="AA436" s="87">
        <f t="shared" si="140"/>
        <v>0</v>
      </c>
      <c r="AB436" s="92">
        <f t="shared" si="141"/>
        <v>0</v>
      </c>
      <c r="AC436" s="87">
        <f t="shared" si="131"/>
        <v>0</v>
      </c>
      <c r="AD436" s="92">
        <f t="shared" si="134"/>
        <v>0</v>
      </c>
      <c r="AE436" s="252">
        <f t="shared" si="132"/>
        <v>0</v>
      </c>
      <c r="AF436" s="87" t="e">
        <f ca="1">AVERAGEIFS(Y:Y,D:D,"&gt;="&amp;TODAY()-28,D:D,"&lt;="&amp;TODAY(),B:B,)</f>
        <v>#DIV/0!</v>
      </c>
      <c r="AG436" s="318">
        <f ca="1">AVERAGEIFS(Y:Y,D:D,"&gt;="&amp;TODAY()-28,D:D,"&lt;="&amp;TODAY())</f>
        <v>0.76482579000135331</v>
      </c>
      <c r="AH436" s="318">
        <f ca="1">AVERAGEIFS(O:O,D:D,"&gt;="&amp;TODAY()-28,D:D,"&lt;="&amp;TODAY())</f>
        <v>1407.541540796813</v>
      </c>
      <c r="AI436" s="91">
        <f t="shared" si="133"/>
        <v>0</v>
      </c>
    </row>
    <row r="437" spans="1:35" ht="13.8" x14ac:dyDescent="0.25">
      <c r="A437" s="324" t="s">
        <v>33</v>
      </c>
      <c r="B437" s="124" t="s">
        <v>14</v>
      </c>
      <c r="C437" s="124" t="s">
        <v>36</v>
      </c>
      <c r="D437" s="103">
        <v>45028</v>
      </c>
      <c r="E437" s="41">
        <v>0.98599999999999999</v>
      </c>
      <c r="F437" s="41">
        <v>2244</v>
      </c>
      <c r="G437" s="41">
        <f t="shared" si="136"/>
        <v>2023</v>
      </c>
      <c r="H437" s="41">
        <f>DAY(Table1[[#This Row],[Date]])</f>
        <v>12</v>
      </c>
      <c r="I437" s="41">
        <f>MONTH(Table1[[#This Row],[Date]])</f>
        <v>4</v>
      </c>
      <c r="J437" s="41" t="str">
        <f t="shared" si="137"/>
        <v>April</v>
      </c>
      <c r="K437" s="41">
        <f>DAY(Table1[[#This Row],[Date]])</f>
        <v>12</v>
      </c>
      <c r="L437" s="41" t="str">
        <f t="shared" si="138"/>
        <v>Wednesday</v>
      </c>
      <c r="M437" s="107">
        <f>WEEKNUM(D437, 1)-WEEKNUM(DATE(Table1[[#This Row],[Year]],Table1[[#This Row],[Month]],1),1)+1</f>
        <v>3</v>
      </c>
      <c r="N437" s="41">
        <f t="shared" si="139"/>
        <v>15</v>
      </c>
      <c r="O437" s="41">
        <f>Table1[[#This Row],[ADR]]*Table1[[#This Row],[Occupancy %]]</f>
        <v>2212.5839999999998</v>
      </c>
      <c r="P437" s="86">
        <f t="shared" si="127"/>
        <v>2244</v>
      </c>
      <c r="Q437" s="86">
        <f t="shared" si="128"/>
        <v>1</v>
      </c>
      <c r="R437" s="113">
        <f>Table1[[#This Row],[Index MPI]]-Q436</f>
        <v>0</v>
      </c>
      <c r="S437" s="87">
        <f>Table1[[#This Row],[Index MPI]]-Q430</f>
        <v>0</v>
      </c>
      <c r="T437" s="41" t="e">
        <f>Table1[[#This Row],[ADR]]/(P443+P444)</f>
        <v>#DIV/0!</v>
      </c>
      <c r="U437" s="112" t="e">
        <f t="shared" si="129"/>
        <v>#DIV/0!</v>
      </c>
      <c r="V437" s="41"/>
      <c r="W437" s="41">
        <f t="shared" si="130"/>
        <v>1.343166863859347</v>
      </c>
      <c r="X437" s="110">
        <f t="shared" si="135"/>
        <v>0</v>
      </c>
      <c r="Y437" s="92">
        <f t="shared" si="142"/>
        <v>0.98599999999999999</v>
      </c>
      <c r="Z437" s="92">
        <f>(Table1[[#This Row],[avgdailyrent]]-F436)/F436</f>
        <v>0</v>
      </c>
      <c r="AA437" s="87">
        <f t="shared" si="140"/>
        <v>0</v>
      </c>
      <c r="AB437" s="92">
        <f t="shared" si="141"/>
        <v>0</v>
      </c>
      <c r="AC437" s="87">
        <f t="shared" si="131"/>
        <v>0</v>
      </c>
      <c r="AD437" s="92">
        <f t="shared" si="134"/>
        <v>0</v>
      </c>
      <c r="AE437" s="252">
        <f t="shared" si="132"/>
        <v>0</v>
      </c>
      <c r="AF437" s="87" t="e">
        <f ca="1">AVERAGEIFS(Y:Y,D:D,"&gt;="&amp;TODAY()-28,D:D,"&lt;="&amp;TODAY(),B:B,)</f>
        <v>#DIV/0!</v>
      </c>
      <c r="AG437" s="318">
        <f ca="1">AVERAGEIFS(Y:Y,D:D,"&gt;="&amp;TODAY()-28,D:D,"&lt;="&amp;TODAY())</f>
        <v>0.76482579000135331</v>
      </c>
      <c r="AH437" s="318">
        <f ca="1">AVERAGEIFS(O:O,D:D,"&gt;="&amp;TODAY()-28,D:D,"&lt;="&amp;TODAY())</f>
        <v>1407.541540796813</v>
      </c>
      <c r="AI437" s="91">
        <f t="shared" si="133"/>
        <v>0</v>
      </c>
    </row>
    <row r="438" spans="1:35" ht="13.8" x14ac:dyDescent="0.25">
      <c r="A438" s="324" t="s">
        <v>81</v>
      </c>
      <c r="B438" s="123" t="s">
        <v>45</v>
      </c>
      <c r="C438" s="124" t="s">
        <v>37</v>
      </c>
      <c r="D438" s="103">
        <v>44958</v>
      </c>
      <c r="E438" s="41">
        <v>0.98599999999999999</v>
      </c>
      <c r="F438" s="41"/>
      <c r="G438" s="41">
        <f t="shared" ref="G438:G501" si="143">YEAR(D438)</f>
        <v>2023</v>
      </c>
      <c r="H438" s="41">
        <f>DAY(Table1[[#This Row],[Date]])</f>
        <v>1</v>
      </c>
      <c r="I438" s="41">
        <f>MONTH(Table1[[#This Row],[Date]])</f>
        <v>2</v>
      </c>
      <c r="J438" s="41" t="str">
        <f t="shared" ref="J438:J501" si="144">TEXT(D438,"MMMM")</f>
        <v>February</v>
      </c>
      <c r="K438" s="41">
        <f>DAY(Table1[[#This Row],[Date]])</f>
        <v>1</v>
      </c>
      <c r="L438" s="41" t="str">
        <f t="shared" ref="L438:L501" si="145">CHOOSE(WEEKDAY(D438),"Sunday","Monday","Tuesday","Wednesday","Thursday","Friday","Saturday")</f>
        <v>Wednesday</v>
      </c>
      <c r="M438" s="107">
        <f>WEEKNUM(D438, 1)-WEEKNUM(DATE(Table1[[#This Row],[Year]],Table1[[#This Row],[Month]],1),1)+1</f>
        <v>1</v>
      </c>
      <c r="N438" s="41">
        <f t="shared" ref="N438:N501" si="146">WEEKNUM(D438)</f>
        <v>5</v>
      </c>
      <c r="O438" s="41">
        <f>Table1[[#This Row],[ADR]]*Table1[[#This Row],[Occupancy %]]</f>
        <v>0</v>
      </c>
      <c r="P438" s="86">
        <f t="shared" si="127"/>
        <v>0</v>
      </c>
      <c r="Q438" s="86">
        <f t="shared" si="128"/>
        <v>1</v>
      </c>
      <c r="R438" s="113"/>
      <c r="S438" s="41"/>
      <c r="T438" s="41" t="e">
        <f>Table1[[#This Row],[ADR]]/(P444+P445)</f>
        <v>#DIV/0!</v>
      </c>
      <c r="U438" s="112" t="e">
        <f t="shared" si="129"/>
        <v>#DIV/0!</v>
      </c>
      <c r="V438" s="41"/>
      <c r="W438" s="41">
        <f t="shared" si="130"/>
        <v>0</v>
      </c>
      <c r="X438" s="110">
        <f t="shared" si="135"/>
        <v>-1.343166863859347</v>
      </c>
      <c r="Y438" s="92">
        <f t="shared" si="142"/>
        <v>0.98599999999999999</v>
      </c>
      <c r="Z438" s="92">
        <f>(Table1[[#This Row],[avgdailyrent]]-F437)/F437</f>
        <v>-1</v>
      </c>
      <c r="AA438" s="87">
        <f t="shared" si="140"/>
        <v>0</v>
      </c>
      <c r="AB438" s="92">
        <f t="shared" si="141"/>
        <v>-2212.5839999999998</v>
      </c>
      <c r="AC438" s="87">
        <f t="shared" si="131"/>
        <v>-1</v>
      </c>
      <c r="AD438" s="92">
        <f t="shared" si="134"/>
        <v>-1</v>
      </c>
      <c r="AE438" s="252">
        <f t="shared" si="132"/>
        <v>0</v>
      </c>
      <c r="AF438" s="87" t="e">
        <f ca="1">AVERAGEIFS(Y:Y,D:D,"&gt;="&amp;TODAY()-28,D:D,"&lt;="&amp;TODAY(),B:B,)</f>
        <v>#DIV/0!</v>
      </c>
      <c r="AG438" s="318">
        <f ca="1">AVERAGEIFS(Y:Y,D:D,"&gt;="&amp;TODAY()-28,D:D,"&lt;="&amp;TODAY())</f>
        <v>0.76482579000135331</v>
      </c>
      <c r="AH438" s="318">
        <f ca="1">AVERAGEIFS(O:O,D:D,"&gt;="&amp;TODAY()-28,D:D,"&lt;="&amp;TODAY())</f>
        <v>1407.541540796813</v>
      </c>
      <c r="AI438" s="91">
        <f t="shared" si="133"/>
        <v>-1</v>
      </c>
    </row>
    <row r="439" spans="1:35" ht="13.8" x14ac:dyDescent="0.25">
      <c r="A439" s="324" t="s">
        <v>81</v>
      </c>
      <c r="B439" s="123" t="s">
        <v>45</v>
      </c>
      <c r="C439" s="124" t="s">
        <v>37</v>
      </c>
      <c r="D439" s="103">
        <v>44959</v>
      </c>
      <c r="E439" s="41">
        <v>0.98599999999999999</v>
      </c>
      <c r="F439" s="41"/>
      <c r="G439" s="41">
        <f t="shared" si="143"/>
        <v>2023</v>
      </c>
      <c r="H439" s="41">
        <f>DAY(Table1[[#This Row],[Date]])</f>
        <v>2</v>
      </c>
      <c r="I439" s="41">
        <f>MONTH(Table1[[#This Row],[Date]])</f>
        <v>2</v>
      </c>
      <c r="J439" s="41" t="str">
        <f t="shared" si="144"/>
        <v>February</v>
      </c>
      <c r="K439" s="41">
        <f>DAY(Table1[[#This Row],[Date]])</f>
        <v>2</v>
      </c>
      <c r="L439" s="41" t="str">
        <f t="shared" si="145"/>
        <v>Thursday</v>
      </c>
      <c r="M439" s="107">
        <f>WEEKNUM(D439, 1)-WEEKNUM(DATE(Table1[[#This Row],[Year]],Table1[[#This Row],[Month]],1),1)+1</f>
        <v>1</v>
      </c>
      <c r="N439" s="41">
        <f t="shared" si="146"/>
        <v>5</v>
      </c>
      <c r="O439" s="41">
        <f>Table1[[#This Row],[ADR]]*Table1[[#This Row],[Occupancy %]]</f>
        <v>0</v>
      </c>
      <c r="P439" s="86">
        <f t="shared" si="127"/>
        <v>0</v>
      </c>
      <c r="Q439" s="86">
        <f t="shared" si="128"/>
        <v>1</v>
      </c>
      <c r="R439" s="113"/>
      <c r="S439" s="41"/>
      <c r="T439" s="41" t="e">
        <f>Table1[[#This Row],[ADR]]/(P445+P446)</f>
        <v>#DIV/0!</v>
      </c>
      <c r="U439" s="112" t="e">
        <f t="shared" si="129"/>
        <v>#DIV/0!</v>
      </c>
      <c r="V439" s="41"/>
      <c r="W439" s="41">
        <f t="shared" si="130"/>
        <v>0</v>
      </c>
      <c r="X439" s="110">
        <f t="shared" si="135"/>
        <v>-1.343166863859347</v>
      </c>
      <c r="Y439" s="92">
        <f t="shared" si="142"/>
        <v>0.98599999999999999</v>
      </c>
      <c r="Z439" s="92" t="e">
        <f>(Table1[[#This Row],[avgdailyrent]]-F438)/F438</f>
        <v>#DIV/0!</v>
      </c>
      <c r="AA439" s="87">
        <f t="shared" si="140"/>
        <v>0</v>
      </c>
      <c r="AB439" s="92">
        <f t="shared" si="141"/>
        <v>-2212.5839999999998</v>
      </c>
      <c r="AC439" s="87" t="e">
        <f t="shared" si="131"/>
        <v>#DIV/0!</v>
      </c>
      <c r="AD439" s="92">
        <f t="shared" si="134"/>
        <v>-1</v>
      </c>
      <c r="AE439" s="252">
        <f t="shared" si="132"/>
        <v>0</v>
      </c>
      <c r="AF439" s="87" t="e">
        <f ca="1">AVERAGEIFS(Y:Y,D:D,"&gt;="&amp;TODAY()-28,D:D,"&lt;="&amp;TODAY(),B:B,)</f>
        <v>#DIV/0!</v>
      </c>
      <c r="AG439" s="318">
        <f ca="1">AVERAGEIFS(Y:Y,D:D,"&gt;="&amp;TODAY()-28,D:D,"&lt;="&amp;TODAY())</f>
        <v>0.76482579000135331</v>
      </c>
      <c r="AH439" s="318">
        <f ca="1">AVERAGEIFS(O:O,D:D,"&gt;="&amp;TODAY()-28,D:D,"&lt;="&amp;TODAY())</f>
        <v>1407.541540796813</v>
      </c>
      <c r="AI439" s="91">
        <f t="shared" si="133"/>
        <v>-1</v>
      </c>
    </row>
    <row r="440" spans="1:35" ht="13.8" x14ac:dyDescent="0.25">
      <c r="A440" s="324" t="s">
        <v>81</v>
      </c>
      <c r="B440" s="123" t="s">
        <v>45</v>
      </c>
      <c r="C440" s="124" t="s">
        <v>37</v>
      </c>
      <c r="D440" s="103">
        <v>44960</v>
      </c>
      <c r="E440" s="41">
        <v>0.98599999999999999</v>
      </c>
      <c r="F440" s="41"/>
      <c r="G440" s="41">
        <f t="shared" si="143"/>
        <v>2023</v>
      </c>
      <c r="H440" s="41">
        <f>DAY(Table1[[#This Row],[Date]])</f>
        <v>3</v>
      </c>
      <c r="I440" s="41">
        <f>MONTH(Table1[[#This Row],[Date]])</f>
        <v>2</v>
      </c>
      <c r="J440" s="41" t="str">
        <f t="shared" si="144"/>
        <v>February</v>
      </c>
      <c r="K440" s="41">
        <f>DAY(Table1[[#This Row],[Date]])</f>
        <v>3</v>
      </c>
      <c r="L440" s="41" t="str">
        <f t="shared" si="145"/>
        <v>Friday</v>
      </c>
      <c r="M440" s="107">
        <f>WEEKNUM(D440, 1)-WEEKNUM(DATE(Table1[[#This Row],[Year]],Table1[[#This Row],[Month]],1),1)+1</f>
        <v>1</v>
      </c>
      <c r="N440" s="41">
        <f t="shared" si="146"/>
        <v>5</v>
      </c>
      <c r="O440" s="41">
        <f>Table1[[#This Row],[ADR]]*Table1[[#This Row],[Occupancy %]]</f>
        <v>0</v>
      </c>
      <c r="P440" s="86">
        <f t="shared" si="127"/>
        <v>0</v>
      </c>
      <c r="Q440" s="86">
        <f t="shared" si="128"/>
        <v>1</v>
      </c>
      <c r="R440" s="113"/>
      <c r="S440" s="41"/>
      <c r="T440" s="41" t="e">
        <f>Table1[[#This Row],[ADR]]/(P446+P447)</f>
        <v>#DIV/0!</v>
      </c>
      <c r="U440" s="112" t="e">
        <f t="shared" si="129"/>
        <v>#DIV/0!</v>
      </c>
      <c r="V440" s="41"/>
      <c r="W440" s="41">
        <f t="shared" si="130"/>
        <v>0</v>
      </c>
      <c r="X440" s="110">
        <f t="shared" si="135"/>
        <v>-1.343166863859347</v>
      </c>
      <c r="Y440" s="92">
        <f t="shared" si="142"/>
        <v>0.98599999999999999</v>
      </c>
      <c r="Z440" s="92" t="e">
        <f>(Table1[[#This Row],[avgdailyrent]]-F439)/F439</f>
        <v>#DIV/0!</v>
      </c>
      <c r="AA440" s="87">
        <f t="shared" si="140"/>
        <v>0</v>
      </c>
      <c r="AB440" s="92">
        <f t="shared" si="141"/>
        <v>-2212.5839999999998</v>
      </c>
      <c r="AC440" s="87" t="e">
        <f t="shared" si="131"/>
        <v>#DIV/0!</v>
      </c>
      <c r="AD440" s="92">
        <f t="shared" si="134"/>
        <v>-1</v>
      </c>
      <c r="AE440" s="252">
        <f t="shared" si="132"/>
        <v>0</v>
      </c>
      <c r="AF440" s="87" t="e">
        <f ca="1">AVERAGEIFS(Y:Y,D:D,"&gt;="&amp;TODAY()-28,D:D,"&lt;="&amp;TODAY(),B:B,)</f>
        <v>#DIV/0!</v>
      </c>
      <c r="AG440" s="318">
        <f ca="1">AVERAGEIFS(Y:Y,D:D,"&gt;="&amp;TODAY()-28,D:D,"&lt;="&amp;TODAY())</f>
        <v>0.76482579000135331</v>
      </c>
      <c r="AH440" s="318">
        <f ca="1">AVERAGEIFS(O:O,D:D,"&gt;="&amp;TODAY()-28,D:D,"&lt;="&amp;TODAY())</f>
        <v>1407.541540796813</v>
      </c>
      <c r="AI440" s="91">
        <f t="shared" si="133"/>
        <v>-1</v>
      </c>
    </row>
    <row r="441" spans="1:35" ht="13.8" x14ac:dyDescent="0.25">
      <c r="A441" s="324" t="s">
        <v>81</v>
      </c>
      <c r="B441" s="123" t="s">
        <v>45</v>
      </c>
      <c r="C441" s="124" t="s">
        <v>37</v>
      </c>
      <c r="D441" s="103">
        <v>44961</v>
      </c>
      <c r="E441" s="41">
        <v>0.98599999999999999</v>
      </c>
      <c r="F441" s="41"/>
      <c r="G441" s="41">
        <f t="shared" si="143"/>
        <v>2023</v>
      </c>
      <c r="H441" s="41">
        <f>DAY(Table1[[#This Row],[Date]])</f>
        <v>4</v>
      </c>
      <c r="I441" s="41">
        <f>MONTH(Table1[[#This Row],[Date]])</f>
        <v>2</v>
      </c>
      <c r="J441" s="41" t="str">
        <f t="shared" si="144"/>
        <v>February</v>
      </c>
      <c r="K441" s="41">
        <f>DAY(Table1[[#This Row],[Date]])</f>
        <v>4</v>
      </c>
      <c r="L441" s="41" t="str">
        <f t="shared" si="145"/>
        <v>Saturday</v>
      </c>
      <c r="M441" s="107">
        <f>WEEKNUM(D441, 1)-WEEKNUM(DATE(Table1[[#This Row],[Year]],Table1[[#This Row],[Month]],1),1)+1</f>
        <v>1</v>
      </c>
      <c r="N441" s="41">
        <f t="shared" si="146"/>
        <v>5</v>
      </c>
      <c r="O441" s="41">
        <f>Table1[[#This Row],[ADR]]*Table1[[#This Row],[Occupancy %]]</f>
        <v>0</v>
      </c>
      <c r="P441" s="86">
        <f t="shared" si="127"/>
        <v>0</v>
      </c>
      <c r="Q441" s="86">
        <f t="shared" si="128"/>
        <v>1</v>
      </c>
      <c r="R441" s="113"/>
      <c r="S441" s="41"/>
      <c r="T441" s="41" t="e">
        <f>Table1[[#This Row],[ADR]]/(P447+P448)</f>
        <v>#DIV/0!</v>
      </c>
      <c r="U441" s="112" t="e">
        <f t="shared" si="129"/>
        <v>#DIV/0!</v>
      </c>
      <c r="V441" s="41"/>
      <c r="W441" s="41">
        <f t="shared" si="130"/>
        <v>0</v>
      </c>
      <c r="X441" s="110">
        <f t="shared" si="135"/>
        <v>0</v>
      </c>
      <c r="Y441" s="92">
        <f t="shared" si="142"/>
        <v>0.98599999999999999</v>
      </c>
      <c r="Z441" s="92" t="e">
        <f>(Table1[[#This Row],[avgdailyrent]]-F440)/F440</f>
        <v>#DIV/0!</v>
      </c>
      <c r="AA441" s="87">
        <f t="shared" si="140"/>
        <v>0</v>
      </c>
      <c r="AB441" s="92">
        <f t="shared" si="141"/>
        <v>0</v>
      </c>
      <c r="AC441" s="87" t="e">
        <f t="shared" si="131"/>
        <v>#DIV/0!</v>
      </c>
      <c r="AD441" s="92">
        <f t="shared" si="134"/>
        <v>-1</v>
      </c>
      <c r="AE441" s="252">
        <f t="shared" si="132"/>
        <v>0</v>
      </c>
      <c r="AF441" s="87" t="e">
        <f ca="1">AVERAGEIFS(Y:Y,D:D,"&gt;="&amp;TODAY()-28,D:D,"&lt;="&amp;TODAY(),B:B,)</f>
        <v>#DIV/0!</v>
      </c>
      <c r="AG441" s="318">
        <f ca="1">AVERAGEIFS(Y:Y,D:D,"&gt;="&amp;TODAY()-28,D:D,"&lt;="&amp;TODAY())</f>
        <v>0.76482579000135331</v>
      </c>
      <c r="AH441" s="318">
        <f ca="1">AVERAGEIFS(O:O,D:D,"&gt;="&amp;TODAY()-28,D:D,"&lt;="&amp;TODAY())</f>
        <v>1407.541540796813</v>
      </c>
      <c r="AI441" s="91">
        <f t="shared" si="133"/>
        <v>-1</v>
      </c>
    </row>
    <row r="442" spans="1:35" ht="13.8" x14ac:dyDescent="0.25">
      <c r="A442" s="324" t="s">
        <v>81</v>
      </c>
      <c r="B442" s="123" t="s">
        <v>45</v>
      </c>
      <c r="C442" s="124" t="s">
        <v>37</v>
      </c>
      <c r="D442" s="103">
        <v>44962</v>
      </c>
      <c r="E442" s="41">
        <v>0.98599999999999999</v>
      </c>
      <c r="F442" s="41"/>
      <c r="G442" s="41">
        <f t="shared" si="143"/>
        <v>2023</v>
      </c>
      <c r="H442" s="41">
        <f>DAY(Table1[[#This Row],[Date]])</f>
        <v>5</v>
      </c>
      <c r="I442" s="41">
        <f>MONTH(Table1[[#This Row],[Date]])</f>
        <v>2</v>
      </c>
      <c r="J442" s="41" t="str">
        <f t="shared" si="144"/>
        <v>February</v>
      </c>
      <c r="K442" s="41">
        <f>DAY(Table1[[#This Row],[Date]])</f>
        <v>5</v>
      </c>
      <c r="L442" s="41" t="str">
        <f t="shared" si="145"/>
        <v>Sunday</v>
      </c>
      <c r="M442" s="107">
        <f>WEEKNUM(D442, 1)-WEEKNUM(DATE(Table1[[#This Row],[Year]],Table1[[#This Row],[Month]],1),1)+1</f>
        <v>2</v>
      </c>
      <c r="N442" s="41">
        <f t="shared" si="146"/>
        <v>6</v>
      </c>
      <c r="O442" s="41">
        <f>Table1[[#This Row],[ADR]]*Table1[[#This Row],[Occupancy %]]</f>
        <v>0</v>
      </c>
      <c r="P442" s="86">
        <f t="shared" si="127"/>
        <v>0</v>
      </c>
      <c r="Q442" s="86">
        <f t="shared" si="128"/>
        <v>1</v>
      </c>
      <c r="R442" s="113"/>
      <c r="S442" s="41"/>
      <c r="T442" s="41" t="e">
        <f>Table1[[#This Row],[ADR]]/(P448+P449)</f>
        <v>#DIV/0!</v>
      </c>
      <c r="U442" s="112" t="e">
        <f t="shared" si="129"/>
        <v>#DIV/0!</v>
      </c>
      <c r="V442" s="41"/>
      <c r="W442" s="41">
        <f t="shared" si="130"/>
        <v>0</v>
      </c>
      <c r="X442" s="110">
        <f t="shared" si="135"/>
        <v>0</v>
      </c>
      <c r="Y442" s="92">
        <f t="shared" si="142"/>
        <v>0.98599999999999999</v>
      </c>
      <c r="Z442" s="92" t="e">
        <f>(Table1[[#This Row],[avgdailyrent]]-F441)/F441</f>
        <v>#DIV/0!</v>
      </c>
      <c r="AA442" s="87">
        <f t="shared" si="140"/>
        <v>0</v>
      </c>
      <c r="AB442" s="92">
        <f t="shared" si="141"/>
        <v>0</v>
      </c>
      <c r="AC442" s="87" t="e">
        <f t="shared" si="131"/>
        <v>#DIV/0!</v>
      </c>
      <c r="AD442" s="92">
        <f t="shared" si="134"/>
        <v>-1</v>
      </c>
      <c r="AE442" s="252">
        <f t="shared" si="132"/>
        <v>0</v>
      </c>
      <c r="AF442" s="87" t="e">
        <f ca="1">AVERAGEIFS(Y:Y,D:D,"&gt;="&amp;TODAY()-28,D:D,"&lt;="&amp;TODAY(),B:B,)</f>
        <v>#DIV/0!</v>
      </c>
      <c r="AG442" s="318">
        <f ca="1">AVERAGEIFS(Y:Y,D:D,"&gt;="&amp;TODAY()-28,D:D,"&lt;="&amp;TODAY())</f>
        <v>0.76482579000135331</v>
      </c>
      <c r="AH442" s="318">
        <f ca="1">AVERAGEIFS(O:O,D:D,"&gt;="&amp;TODAY()-28,D:D,"&lt;="&amp;TODAY())</f>
        <v>1407.541540796813</v>
      </c>
      <c r="AI442" s="91">
        <f t="shared" si="133"/>
        <v>-1</v>
      </c>
    </row>
    <row r="443" spans="1:35" ht="13.8" x14ac:dyDescent="0.25">
      <c r="A443" s="324" t="s">
        <v>81</v>
      </c>
      <c r="B443" s="123" t="s">
        <v>45</v>
      </c>
      <c r="C443" s="124" t="s">
        <v>37</v>
      </c>
      <c r="D443" s="103">
        <v>44963</v>
      </c>
      <c r="E443" s="41">
        <v>0.98599999999999999</v>
      </c>
      <c r="F443" s="41"/>
      <c r="G443" s="41">
        <f t="shared" si="143"/>
        <v>2023</v>
      </c>
      <c r="H443" s="41">
        <f>DAY(Table1[[#This Row],[Date]])</f>
        <v>6</v>
      </c>
      <c r="I443" s="41">
        <f>MONTH(Table1[[#This Row],[Date]])</f>
        <v>2</v>
      </c>
      <c r="J443" s="41" t="str">
        <f t="shared" si="144"/>
        <v>February</v>
      </c>
      <c r="K443" s="41">
        <f>DAY(Table1[[#This Row],[Date]])</f>
        <v>6</v>
      </c>
      <c r="L443" s="41" t="str">
        <f t="shared" si="145"/>
        <v>Monday</v>
      </c>
      <c r="M443" s="107">
        <f>WEEKNUM(D443, 1)-WEEKNUM(DATE(Table1[[#This Row],[Year]],Table1[[#This Row],[Month]],1),1)+1</f>
        <v>2</v>
      </c>
      <c r="N443" s="41">
        <f t="shared" si="146"/>
        <v>6</v>
      </c>
      <c r="O443" s="41">
        <f>Table1[[#This Row],[ADR]]*Table1[[#This Row],[Occupancy %]]</f>
        <v>0</v>
      </c>
      <c r="P443" s="86">
        <f t="shared" si="127"/>
        <v>0</v>
      </c>
      <c r="Q443" s="86">
        <f t="shared" si="128"/>
        <v>1</v>
      </c>
      <c r="R443" s="113"/>
      <c r="S443" s="41"/>
      <c r="T443" s="41" t="e">
        <f>Table1[[#This Row],[ADR]]/(P449+P450)</f>
        <v>#DIV/0!</v>
      </c>
      <c r="U443" s="112" t="e">
        <f t="shared" si="129"/>
        <v>#DIV/0!</v>
      </c>
      <c r="V443" s="41"/>
      <c r="W443" s="41">
        <f t="shared" si="130"/>
        <v>0</v>
      </c>
      <c r="X443" s="110">
        <f t="shared" si="135"/>
        <v>0</v>
      </c>
      <c r="Y443" s="92">
        <f t="shared" si="142"/>
        <v>0.98599999999999999</v>
      </c>
      <c r="Z443" s="92" t="e">
        <f>(Table1[[#This Row],[avgdailyrent]]-F442)/F442</f>
        <v>#DIV/0!</v>
      </c>
      <c r="AA443" s="87">
        <f t="shared" si="140"/>
        <v>0</v>
      </c>
      <c r="AB443" s="92">
        <f t="shared" si="141"/>
        <v>0</v>
      </c>
      <c r="AC443" s="87" t="e">
        <f t="shared" si="131"/>
        <v>#DIV/0!</v>
      </c>
      <c r="AD443" s="92">
        <f t="shared" si="134"/>
        <v>-1</v>
      </c>
      <c r="AE443" s="252">
        <f t="shared" si="132"/>
        <v>0</v>
      </c>
      <c r="AF443" s="87" t="e">
        <f ca="1">AVERAGEIFS(Y:Y,D:D,"&gt;="&amp;TODAY()-28,D:D,"&lt;="&amp;TODAY(),B:B,)</f>
        <v>#DIV/0!</v>
      </c>
      <c r="AG443" s="318">
        <f ca="1">AVERAGEIFS(Y:Y,D:D,"&gt;="&amp;TODAY()-28,D:D,"&lt;="&amp;TODAY())</f>
        <v>0.76482579000135331</v>
      </c>
      <c r="AH443" s="318">
        <f ca="1">AVERAGEIFS(O:O,D:D,"&gt;="&amp;TODAY()-28,D:D,"&lt;="&amp;TODAY())</f>
        <v>1407.541540796813</v>
      </c>
      <c r="AI443" s="91">
        <f t="shared" si="133"/>
        <v>-1</v>
      </c>
    </row>
    <row r="444" spans="1:35" ht="13.8" x14ac:dyDescent="0.25">
      <c r="A444" s="324" t="s">
        <v>81</v>
      </c>
      <c r="B444" s="123" t="s">
        <v>45</v>
      </c>
      <c r="C444" s="124" t="s">
        <v>37</v>
      </c>
      <c r="D444" s="103">
        <v>44964</v>
      </c>
      <c r="E444" s="41">
        <v>0.98599999999999999</v>
      </c>
      <c r="F444" s="41"/>
      <c r="G444" s="41">
        <f t="shared" si="143"/>
        <v>2023</v>
      </c>
      <c r="H444" s="41">
        <f>DAY(Table1[[#This Row],[Date]])</f>
        <v>7</v>
      </c>
      <c r="I444" s="41">
        <f>MONTH(Table1[[#This Row],[Date]])</f>
        <v>2</v>
      </c>
      <c r="J444" s="41" t="str">
        <f t="shared" si="144"/>
        <v>February</v>
      </c>
      <c r="K444" s="41">
        <f>DAY(Table1[[#This Row],[Date]])</f>
        <v>7</v>
      </c>
      <c r="L444" s="41" t="str">
        <f t="shared" si="145"/>
        <v>Tuesday</v>
      </c>
      <c r="M444" s="107">
        <f>WEEKNUM(D444, 1)-WEEKNUM(DATE(Table1[[#This Row],[Year]],Table1[[#This Row],[Month]],1),1)+1</f>
        <v>2</v>
      </c>
      <c r="N444" s="41">
        <f t="shared" si="146"/>
        <v>6</v>
      </c>
      <c r="O444" s="41">
        <f>Table1[[#This Row],[ADR]]*Table1[[#This Row],[Occupancy %]]</f>
        <v>0</v>
      </c>
      <c r="P444" s="86">
        <f t="shared" si="127"/>
        <v>0</v>
      </c>
      <c r="Q444" s="86">
        <f t="shared" si="128"/>
        <v>1</v>
      </c>
      <c r="R444" s="113"/>
      <c r="S444" s="41"/>
      <c r="T444" s="41" t="e">
        <f>Table1[[#This Row],[ADR]]/(P450+P451)</f>
        <v>#DIV/0!</v>
      </c>
      <c r="U444" s="112" t="e">
        <f t="shared" si="129"/>
        <v>#DIV/0!</v>
      </c>
      <c r="V444" s="41"/>
      <c r="W444" s="41">
        <f t="shared" si="130"/>
        <v>0</v>
      </c>
      <c r="X444" s="110">
        <f t="shared" si="135"/>
        <v>0</v>
      </c>
      <c r="Y444" s="92">
        <f t="shared" si="142"/>
        <v>0.98599999999999999</v>
      </c>
      <c r="Z444" s="92" t="e">
        <f>(Table1[[#This Row],[avgdailyrent]]-F443)/F443</f>
        <v>#DIV/0!</v>
      </c>
      <c r="AA444" s="87">
        <f t="shared" si="140"/>
        <v>0</v>
      </c>
      <c r="AB444" s="92">
        <f t="shared" si="141"/>
        <v>0</v>
      </c>
      <c r="AC444" s="87" t="e">
        <f t="shared" si="131"/>
        <v>#DIV/0!</v>
      </c>
      <c r="AD444" s="92">
        <f t="shared" si="134"/>
        <v>-1</v>
      </c>
      <c r="AE444" s="252">
        <f t="shared" si="132"/>
        <v>0</v>
      </c>
      <c r="AF444" s="87" t="e">
        <f ca="1">AVERAGEIFS(Y:Y,D:D,"&gt;="&amp;TODAY()-28,D:D,"&lt;="&amp;TODAY(),B:B,)</f>
        <v>#DIV/0!</v>
      </c>
      <c r="AG444" s="318">
        <f ca="1">AVERAGEIFS(Y:Y,D:D,"&gt;="&amp;TODAY()-28,D:D,"&lt;="&amp;TODAY())</f>
        <v>0.76482579000135331</v>
      </c>
      <c r="AH444" s="318">
        <f ca="1">AVERAGEIFS(O:O,D:D,"&gt;="&amp;TODAY()-28,D:D,"&lt;="&amp;TODAY())</f>
        <v>1407.541540796813</v>
      </c>
      <c r="AI444" s="91">
        <f t="shared" si="133"/>
        <v>-1</v>
      </c>
    </row>
    <row r="445" spans="1:35" ht="13.8" x14ac:dyDescent="0.25">
      <c r="A445" s="324" t="s">
        <v>81</v>
      </c>
      <c r="B445" s="123" t="s">
        <v>45</v>
      </c>
      <c r="C445" s="124" t="s">
        <v>37</v>
      </c>
      <c r="D445" s="103">
        <v>44965</v>
      </c>
      <c r="E445" s="41">
        <v>0.98599999999999999</v>
      </c>
      <c r="F445" s="41"/>
      <c r="G445" s="41">
        <f t="shared" si="143"/>
        <v>2023</v>
      </c>
      <c r="H445" s="41">
        <f>DAY(Table1[[#This Row],[Date]])</f>
        <v>8</v>
      </c>
      <c r="I445" s="41">
        <f>MONTH(Table1[[#This Row],[Date]])</f>
        <v>2</v>
      </c>
      <c r="J445" s="41" t="str">
        <f t="shared" si="144"/>
        <v>February</v>
      </c>
      <c r="K445" s="41">
        <f>DAY(Table1[[#This Row],[Date]])</f>
        <v>8</v>
      </c>
      <c r="L445" s="41" t="str">
        <f t="shared" si="145"/>
        <v>Wednesday</v>
      </c>
      <c r="M445" s="107">
        <f>WEEKNUM(D445, 1)-WEEKNUM(DATE(Table1[[#This Row],[Year]],Table1[[#This Row],[Month]],1),1)+1</f>
        <v>2</v>
      </c>
      <c r="N445" s="41">
        <f t="shared" si="146"/>
        <v>6</v>
      </c>
      <c r="O445" s="41">
        <f>Table1[[#This Row],[ADR]]*Table1[[#This Row],[Occupancy %]]</f>
        <v>0</v>
      </c>
      <c r="P445" s="86">
        <f t="shared" si="127"/>
        <v>0</v>
      </c>
      <c r="Q445" s="86">
        <f t="shared" si="128"/>
        <v>1</v>
      </c>
      <c r="R445" s="113"/>
      <c r="S445" s="41"/>
      <c r="T445" s="41" t="e">
        <f>Table1[[#This Row],[ADR]]/(P451+P452)</f>
        <v>#DIV/0!</v>
      </c>
      <c r="U445" s="112" t="e">
        <f t="shared" si="129"/>
        <v>#DIV/0!</v>
      </c>
      <c r="V445" s="41"/>
      <c r="W445" s="41">
        <f t="shared" si="130"/>
        <v>0</v>
      </c>
      <c r="X445" s="110">
        <f t="shared" si="135"/>
        <v>0</v>
      </c>
      <c r="Y445" s="92">
        <f t="shared" si="142"/>
        <v>0.98599999999999999</v>
      </c>
      <c r="Z445" s="92" t="e">
        <f>(Table1[[#This Row],[avgdailyrent]]-F444)/F444</f>
        <v>#DIV/0!</v>
      </c>
      <c r="AA445" s="87">
        <f t="shared" si="140"/>
        <v>0</v>
      </c>
      <c r="AB445" s="92">
        <f t="shared" si="141"/>
        <v>0</v>
      </c>
      <c r="AC445" s="87" t="e">
        <f t="shared" si="131"/>
        <v>#DIV/0!</v>
      </c>
      <c r="AD445" s="92" t="e">
        <f t="shared" si="134"/>
        <v>#DIV/0!</v>
      </c>
      <c r="AE445" s="252">
        <f t="shared" si="132"/>
        <v>0</v>
      </c>
      <c r="AF445" s="87" t="e">
        <f ca="1">AVERAGEIFS(Y:Y,D:D,"&gt;="&amp;TODAY()-28,D:D,"&lt;="&amp;TODAY(),B:B,)</f>
        <v>#DIV/0!</v>
      </c>
      <c r="AG445" s="318">
        <f ca="1">AVERAGEIFS(Y:Y,D:D,"&gt;="&amp;TODAY()-28,D:D,"&lt;="&amp;TODAY())</f>
        <v>0.76482579000135331</v>
      </c>
      <c r="AH445" s="318">
        <f ca="1">AVERAGEIFS(O:O,D:D,"&gt;="&amp;TODAY()-28,D:D,"&lt;="&amp;TODAY())</f>
        <v>1407.541540796813</v>
      </c>
      <c r="AI445" s="91" t="e">
        <f t="shared" si="133"/>
        <v>#DIV/0!</v>
      </c>
    </row>
    <row r="446" spans="1:35" ht="13.8" x14ac:dyDescent="0.25">
      <c r="A446" s="324" t="s">
        <v>81</v>
      </c>
      <c r="B446" s="123" t="s">
        <v>45</v>
      </c>
      <c r="C446" s="124" t="s">
        <v>37</v>
      </c>
      <c r="D446" s="103">
        <v>44966</v>
      </c>
      <c r="E446" s="41">
        <v>0.98599999999999999</v>
      </c>
      <c r="F446" s="41"/>
      <c r="G446" s="41">
        <f t="shared" si="143"/>
        <v>2023</v>
      </c>
      <c r="H446" s="41">
        <f>DAY(Table1[[#This Row],[Date]])</f>
        <v>9</v>
      </c>
      <c r="I446" s="41">
        <f>MONTH(Table1[[#This Row],[Date]])</f>
        <v>2</v>
      </c>
      <c r="J446" s="41" t="str">
        <f t="shared" si="144"/>
        <v>February</v>
      </c>
      <c r="K446" s="41">
        <f>DAY(Table1[[#This Row],[Date]])</f>
        <v>9</v>
      </c>
      <c r="L446" s="41" t="str">
        <f t="shared" si="145"/>
        <v>Thursday</v>
      </c>
      <c r="M446" s="107">
        <f>WEEKNUM(D446, 1)-WEEKNUM(DATE(Table1[[#This Row],[Year]],Table1[[#This Row],[Month]],1),1)+1</f>
        <v>2</v>
      </c>
      <c r="N446" s="41">
        <f t="shared" si="146"/>
        <v>6</v>
      </c>
      <c r="O446" s="41">
        <f>Table1[[#This Row],[ADR]]*Table1[[#This Row],[Occupancy %]]</f>
        <v>0</v>
      </c>
      <c r="P446" s="86">
        <f t="shared" si="127"/>
        <v>0</v>
      </c>
      <c r="Q446" s="86">
        <f t="shared" si="128"/>
        <v>1</v>
      </c>
      <c r="R446" s="113"/>
      <c r="S446" s="41"/>
      <c r="T446" s="41" t="e">
        <f>Table1[[#This Row],[ADR]]/(P452+P453)</f>
        <v>#DIV/0!</v>
      </c>
      <c r="U446" s="112" t="e">
        <f t="shared" si="129"/>
        <v>#DIV/0!</v>
      </c>
      <c r="V446" s="41"/>
      <c r="W446" s="41">
        <f t="shared" si="130"/>
        <v>0</v>
      </c>
      <c r="X446" s="110">
        <f t="shared" si="135"/>
        <v>0</v>
      </c>
      <c r="Y446" s="92">
        <f t="shared" si="142"/>
        <v>0.98599999999999999</v>
      </c>
      <c r="Z446" s="92" t="e">
        <f>(Table1[[#This Row],[avgdailyrent]]-F445)/F445</f>
        <v>#DIV/0!</v>
      </c>
      <c r="AA446" s="87">
        <f t="shared" si="140"/>
        <v>0</v>
      </c>
      <c r="AB446" s="92">
        <f t="shared" si="141"/>
        <v>0</v>
      </c>
      <c r="AC446" s="87" t="e">
        <f t="shared" si="131"/>
        <v>#DIV/0!</v>
      </c>
      <c r="AD446" s="92" t="e">
        <f t="shared" si="134"/>
        <v>#DIV/0!</v>
      </c>
      <c r="AE446" s="252">
        <f t="shared" si="132"/>
        <v>0</v>
      </c>
      <c r="AF446" s="87" t="e">
        <f ca="1">AVERAGEIFS(Y:Y,D:D,"&gt;="&amp;TODAY()-28,D:D,"&lt;="&amp;TODAY(),B:B,)</f>
        <v>#DIV/0!</v>
      </c>
      <c r="AG446" s="318">
        <f ca="1">AVERAGEIFS(Y:Y,D:D,"&gt;="&amp;TODAY()-28,D:D,"&lt;="&amp;TODAY())</f>
        <v>0.76482579000135331</v>
      </c>
      <c r="AH446" s="318">
        <f ca="1">AVERAGEIFS(O:O,D:D,"&gt;="&amp;TODAY()-28,D:D,"&lt;="&amp;TODAY())</f>
        <v>1407.541540796813</v>
      </c>
      <c r="AI446" s="91" t="e">
        <f t="shared" si="133"/>
        <v>#DIV/0!</v>
      </c>
    </row>
    <row r="447" spans="1:35" ht="13.8" x14ac:dyDescent="0.25">
      <c r="A447" s="324" t="s">
        <v>81</v>
      </c>
      <c r="B447" s="123" t="s">
        <v>45</v>
      </c>
      <c r="C447" s="124" t="s">
        <v>37</v>
      </c>
      <c r="D447" s="103">
        <v>44967</v>
      </c>
      <c r="E447" s="41">
        <v>0.98599999999999999</v>
      </c>
      <c r="F447" s="41"/>
      <c r="G447" s="41">
        <f t="shared" si="143"/>
        <v>2023</v>
      </c>
      <c r="H447" s="41">
        <f>DAY(Table1[[#This Row],[Date]])</f>
        <v>10</v>
      </c>
      <c r="I447" s="41">
        <f>MONTH(Table1[[#This Row],[Date]])</f>
        <v>2</v>
      </c>
      <c r="J447" s="41" t="str">
        <f t="shared" si="144"/>
        <v>February</v>
      </c>
      <c r="K447" s="41">
        <f>DAY(Table1[[#This Row],[Date]])</f>
        <v>10</v>
      </c>
      <c r="L447" s="41" t="str">
        <f t="shared" si="145"/>
        <v>Friday</v>
      </c>
      <c r="M447" s="107">
        <f>WEEKNUM(D447, 1)-WEEKNUM(DATE(Table1[[#This Row],[Year]],Table1[[#This Row],[Month]],1),1)+1</f>
        <v>2</v>
      </c>
      <c r="N447" s="41">
        <f t="shared" si="146"/>
        <v>6</v>
      </c>
      <c r="O447" s="41">
        <f>Table1[[#This Row],[ADR]]*Table1[[#This Row],[Occupancy %]]</f>
        <v>0</v>
      </c>
      <c r="P447" s="86">
        <f t="shared" si="127"/>
        <v>0</v>
      </c>
      <c r="Q447" s="86">
        <f t="shared" si="128"/>
        <v>1</v>
      </c>
      <c r="R447" s="113"/>
      <c r="S447" s="41"/>
      <c r="T447" s="41" t="e">
        <f>Table1[[#This Row],[ADR]]/(P453+P454)</f>
        <v>#DIV/0!</v>
      </c>
      <c r="U447" s="112" t="e">
        <f t="shared" si="129"/>
        <v>#DIV/0!</v>
      </c>
      <c r="V447" s="41"/>
      <c r="W447" s="41">
        <f t="shared" si="130"/>
        <v>0</v>
      </c>
      <c r="X447" s="110">
        <f t="shared" si="135"/>
        <v>0</v>
      </c>
      <c r="Y447" s="92">
        <f t="shared" si="142"/>
        <v>0.98599999999999999</v>
      </c>
      <c r="Z447" s="92" t="e">
        <f>(Table1[[#This Row],[avgdailyrent]]-F446)/F446</f>
        <v>#DIV/0!</v>
      </c>
      <c r="AA447" s="87">
        <f t="shared" si="140"/>
        <v>0</v>
      </c>
      <c r="AB447" s="92">
        <f t="shared" si="141"/>
        <v>0</v>
      </c>
      <c r="AC447" s="87" t="e">
        <f t="shared" si="131"/>
        <v>#DIV/0!</v>
      </c>
      <c r="AD447" s="92" t="e">
        <f t="shared" si="134"/>
        <v>#DIV/0!</v>
      </c>
      <c r="AE447" s="252">
        <f t="shared" si="132"/>
        <v>0</v>
      </c>
      <c r="AF447" s="87" t="e">
        <f ca="1">AVERAGEIFS(Y:Y,D:D,"&gt;="&amp;TODAY()-28,D:D,"&lt;="&amp;TODAY(),B:B,)</f>
        <v>#DIV/0!</v>
      </c>
      <c r="AG447" s="318">
        <f ca="1">AVERAGEIFS(Y:Y,D:D,"&gt;="&amp;TODAY()-28,D:D,"&lt;="&amp;TODAY())</f>
        <v>0.76482579000135331</v>
      </c>
      <c r="AH447" s="318">
        <f ca="1">AVERAGEIFS(O:O,D:D,"&gt;="&amp;TODAY()-28,D:D,"&lt;="&amp;TODAY())</f>
        <v>1407.541540796813</v>
      </c>
      <c r="AI447" s="91" t="e">
        <f t="shared" si="133"/>
        <v>#DIV/0!</v>
      </c>
    </row>
    <row r="448" spans="1:35" ht="13.8" x14ac:dyDescent="0.25">
      <c r="A448" s="324" t="s">
        <v>81</v>
      </c>
      <c r="B448" s="123" t="s">
        <v>45</v>
      </c>
      <c r="C448" s="124" t="s">
        <v>37</v>
      </c>
      <c r="D448" s="103">
        <v>44968</v>
      </c>
      <c r="E448" s="41">
        <v>0.98599999999999999</v>
      </c>
      <c r="F448" s="41"/>
      <c r="G448" s="41">
        <f t="shared" si="143"/>
        <v>2023</v>
      </c>
      <c r="H448" s="41">
        <f>DAY(Table1[[#This Row],[Date]])</f>
        <v>11</v>
      </c>
      <c r="I448" s="41">
        <f>MONTH(Table1[[#This Row],[Date]])</f>
        <v>2</v>
      </c>
      <c r="J448" s="41" t="str">
        <f t="shared" si="144"/>
        <v>February</v>
      </c>
      <c r="K448" s="41">
        <f>DAY(Table1[[#This Row],[Date]])</f>
        <v>11</v>
      </c>
      <c r="L448" s="41" t="str">
        <f t="shared" si="145"/>
        <v>Saturday</v>
      </c>
      <c r="M448" s="107">
        <f>WEEKNUM(D448, 1)-WEEKNUM(DATE(Table1[[#This Row],[Year]],Table1[[#This Row],[Month]],1),1)+1</f>
        <v>2</v>
      </c>
      <c r="N448" s="41">
        <f t="shared" si="146"/>
        <v>6</v>
      </c>
      <c r="O448" s="41">
        <f>Table1[[#This Row],[ADR]]*Table1[[#This Row],[Occupancy %]]</f>
        <v>0</v>
      </c>
      <c r="P448" s="86">
        <f t="shared" si="127"/>
        <v>0</v>
      </c>
      <c r="Q448" s="86">
        <f t="shared" si="128"/>
        <v>1</v>
      </c>
      <c r="R448" s="113"/>
      <c r="S448" s="41"/>
      <c r="T448" s="41" t="e">
        <f>Table1[[#This Row],[ADR]]/(P454+P455)</f>
        <v>#DIV/0!</v>
      </c>
      <c r="U448" s="112" t="e">
        <f t="shared" si="129"/>
        <v>#DIV/0!</v>
      </c>
      <c r="V448" s="41"/>
      <c r="W448" s="41">
        <f t="shared" si="130"/>
        <v>0</v>
      </c>
      <c r="X448" s="110">
        <f t="shared" si="135"/>
        <v>0</v>
      </c>
      <c r="Y448" s="92">
        <f t="shared" si="142"/>
        <v>0.98599999999999999</v>
      </c>
      <c r="Z448" s="92" t="e">
        <f>(Table1[[#This Row],[avgdailyrent]]-F447)/F447</f>
        <v>#DIV/0!</v>
      </c>
      <c r="AA448" s="87">
        <f t="shared" si="140"/>
        <v>0</v>
      </c>
      <c r="AB448" s="92">
        <f t="shared" si="141"/>
        <v>0</v>
      </c>
      <c r="AC448" s="87" t="e">
        <f t="shared" si="131"/>
        <v>#DIV/0!</v>
      </c>
      <c r="AD448" s="92" t="e">
        <f t="shared" si="134"/>
        <v>#DIV/0!</v>
      </c>
      <c r="AE448" s="252">
        <f t="shared" si="132"/>
        <v>0</v>
      </c>
      <c r="AF448" s="87" t="e">
        <f ca="1">AVERAGEIFS(Y:Y,D:D,"&gt;="&amp;TODAY()-28,D:D,"&lt;="&amp;TODAY(),B:B,)</f>
        <v>#DIV/0!</v>
      </c>
      <c r="AG448" s="318">
        <f ca="1">AVERAGEIFS(Y:Y,D:D,"&gt;="&amp;TODAY()-28,D:D,"&lt;="&amp;TODAY())</f>
        <v>0.76482579000135331</v>
      </c>
      <c r="AH448" s="318">
        <f ca="1">AVERAGEIFS(O:O,D:D,"&gt;="&amp;TODAY()-28,D:D,"&lt;="&amp;TODAY())</f>
        <v>1407.541540796813</v>
      </c>
      <c r="AI448" s="91" t="e">
        <f t="shared" si="133"/>
        <v>#DIV/0!</v>
      </c>
    </row>
    <row r="449" spans="1:35" ht="13.8" x14ac:dyDescent="0.25">
      <c r="A449" s="324" t="s">
        <v>81</v>
      </c>
      <c r="B449" s="123" t="s">
        <v>45</v>
      </c>
      <c r="C449" s="124" t="s">
        <v>37</v>
      </c>
      <c r="D449" s="103">
        <v>44969</v>
      </c>
      <c r="E449" s="41">
        <v>0.98599999999999999</v>
      </c>
      <c r="F449" s="41"/>
      <c r="G449" s="41">
        <f t="shared" si="143"/>
        <v>2023</v>
      </c>
      <c r="H449" s="41">
        <f>DAY(Table1[[#This Row],[Date]])</f>
        <v>12</v>
      </c>
      <c r="I449" s="41">
        <f>MONTH(Table1[[#This Row],[Date]])</f>
        <v>2</v>
      </c>
      <c r="J449" s="41" t="str">
        <f t="shared" si="144"/>
        <v>February</v>
      </c>
      <c r="K449" s="41">
        <f>DAY(Table1[[#This Row],[Date]])</f>
        <v>12</v>
      </c>
      <c r="L449" s="41" t="str">
        <f t="shared" si="145"/>
        <v>Sunday</v>
      </c>
      <c r="M449" s="107">
        <f>WEEKNUM(D449, 1)-WEEKNUM(DATE(Table1[[#This Row],[Year]],Table1[[#This Row],[Month]],1),1)+1</f>
        <v>3</v>
      </c>
      <c r="N449" s="41">
        <f t="shared" si="146"/>
        <v>7</v>
      </c>
      <c r="O449" s="41">
        <f>Table1[[#This Row],[ADR]]*Table1[[#This Row],[Occupancy %]]</f>
        <v>0</v>
      </c>
      <c r="P449" s="86">
        <f t="shared" si="127"/>
        <v>0</v>
      </c>
      <c r="Q449" s="86">
        <f t="shared" si="128"/>
        <v>1</v>
      </c>
      <c r="R449" s="113"/>
      <c r="S449" s="41"/>
      <c r="T449" s="41" t="e">
        <f>Table1[[#This Row],[ADR]]/(P455+P456)</f>
        <v>#DIV/0!</v>
      </c>
      <c r="U449" s="112" t="e">
        <f t="shared" si="129"/>
        <v>#DIV/0!</v>
      </c>
      <c r="V449" s="41"/>
      <c r="W449" s="41">
        <f t="shared" si="130"/>
        <v>0</v>
      </c>
      <c r="X449" s="110">
        <f t="shared" si="135"/>
        <v>0</v>
      </c>
      <c r="Y449" s="92">
        <f t="shared" si="142"/>
        <v>0.98599999999999999</v>
      </c>
      <c r="Z449" s="92" t="e">
        <f>(Table1[[#This Row],[avgdailyrent]]-F448)/F448</f>
        <v>#DIV/0!</v>
      </c>
      <c r="AA449" s="87">
        <f t="shared" si="140"/>
        <v>0</v>
      </c>
      <c r="AB449" s="92">
        <f t="shared" si="141"/>
        <v>0</v>
      </c>
      <c r="AC449" s="87" t="e">
        <f t="shared" si="131"/>
        <v>#DIV/0!</v>
      </c>
      <c r="AD449" s="92" t="e">
        <f t="shared" si="134"/>
        <v>#DIV/0!</v>
      </c>
      <c r="AE449" s="252">
        <f t="shared" si="132"/>
        <v>0</v>
      </c>
      <c r="AF449" s="87" t="e">
        <f ca="1">AVERAGEIFS(Y:Y,D:D,"&gt;="&amp;TODAY()-28,D:D,"&lt;="&amp;TODAY(),B:B,)</f>
        <v>#DIV/0!</v>
      </c>
      <c r="AG449" s="318">
        <f ca="1">AVERAGEIFS(Y:Y,D:D,"&gt;="&amp;TODAY()-28,D:D,"&lt;="&amp;TODAY())</f>
        <v>0.76482579000135331</v>
      </c>
      <c r="AH449" s="318">
        <f ca="1">AVERAGEIFS(O:O,D:D,"&gt;="&amp;TODAY()-28,D:D,"&lt;="&amp;TODAY())</f>
        <v>1407.541540796813</v>
      </c>
      <c r="AI449" s="91" t="e">
        <f t="shared" si="133"/>
        <v>#DIV/0!</v>
      </c>
    </row>
    <row r="450" spans="1:35" ht="13.8" x14ac:dyDescent="0.25">
      <c r="A450" s="324" t="s">
        <v>81</v>
      </c>
      <c r="B450" s="123" t="s">
        <v>45</v>
      </c>
      <c r="C450" s="124" t="s">
        <v>37</v>
      </c>
      <c r="D450" s="103">
        <v>44970</v>
      </c>
      <c r="E450" s="41">
        <v>0.98599999999999999</v>
      </c>
      <c r="F450" s="41"/>
      <c r="G450" s="41">
        <f t="shared" si="143"/>
        <v>2023</v>
      </c>
      <c r="H450" s="41">
        <f>DAY(Table1[[#This Row],[Date]])</f>
        <v>13</v>
      </c>
      <c r="I450" s="41">
        <f>MONTH(Table1[[#This Row],[Date]])</f>
        <v>2</v>
      </c>
      <c r="J450" s="41" t="str">
        <f t="shared" si="144"/>
        <v>February</v>
      </c>
      <c r="K450" s="41">
        <f>DAY(Table1[[#This Row],[Date]])</f>
        <v>13</v>
      </c>
      <c r="L450" s="41" t="str">
        <f t="shared" si="145"/>
        <v>Monday</v>
      </c>
      <c r="M450" s="107">
        <f>WEEKNUM(D450, 1)-WEEKNUM(DATE(Table1[[#This Row],[Year]],Table1[[#This Row],[Month]],1),1)+1</f>
        <v>3</v>
      </c>
      <c r="N450" s="41">
        <f t="shared" si="146"/>
        <v>7</v>
      </c>
      <c r="O450" s="41">
        <f>Table1[[#This Row],[ADR]]*Table1[[#This Row],[Occupancy %]]</f>
        <v>0</v>
      </c>
      <c r="P450" s="86">
        <f t="shared" si="127"/>
        <v>0</v>
      </c>
      <c r="Q450" s="86">
        <f t="shared" si="128"/>
        <v>1</v>
      </c>
      <c r="R450" s="113"/>
      <c r="S450" s="41"/>
      <c r="T450" s="41" t="e">
        <f>Table1[[#This Row],[ADR]]/(P456+P457)</f>
        <v>#DIV/0!</v>
      </c>
      <c r="U450" s="112" t="e">
        <f t="shared" si="129"/>
        <v>#DIV/0!</v>
      </c>
      <c r="V450" s="41"/>
      <c r="W450" s="41">
        <f t="shared" si="130"/>
        <v>0</v>
      </c>
      <c r="X450" s="110">
        <f t="shared" si="135"/>
        <v>0</v>
      </c>
      <c r="Y450" s="92">
        <f t="shared" si="142"/>
        <v>0.98599999999999999</v>
      </c>
      <c r="Z450" s="92" t="e">
        <f>(Table1[[#This Row],[avgdailyrent]]-F449)/F449</f>
        <v>#DIV/0!</v>
      </c>
      <c r="AA450" s="87">
        <f t="shared" si="140"/>
        <v>0</v>
      </c>
      <c r="AB450" s="92">
        <f t="shared" si="141"/>
        <v>0</v>
      </c>
      <c r="AC450" s="87" t="e">
        <f t="shared" si="131"/>
        <v>#DIV/0!</v>
      </c>
      <c r="AD450" s="92" t="e">
        <f t="shared" si="134"/>
        <v>#DIV/0!</v>
      </c>
      <c r="AE450" s="252">
        <f t="shared" si="132"/>
        <v>0</v>
      </c>
      <c r="AF450" s="87" t="e">
        <f ca="1">AVERAGEIFS(Y:Y,D:D,"&gt;="&amp;TODAY()-28,D:D,"&lt;="&amp;TODAY(),B:B,)</f>
        <v>#DIV/0!</v>
      </c>
      <c r="AG450" s="318">
        <f ca="1">AVERAGEIFS(Y:Y,D:D,"&gt;="&amp;TODAY()-28,D:D,"&lt;="&amp;TODAY())</f>
        <v>0.76482579000135331</v>
      </c>
      <c r="AH450" s="318">
        <f ca="1">AVERAGEIFS(O:O,D:D,"&gt;="&amp;TODAY()-28,D:D,"&lt;="&amp;TODAY())</f>
        <v>1407.541540796813</v>
      </c>
      <c r="AI450" s="91" t="e">
        <f t="shared" si="133"/>
        <v>#DIV/0!</v>
      </c>
    </row>
    <row r="451" spans="1:35" ht="13.8" x14ac:dyDescent="0.25">
      <c r="A451" s="324" t="s">
        <v>81</v>
      </c>
      <c r="B451" s="123" t="s">
        <v>45</v>
      </c>
      <c r="C451" s="124" t="s">
        <v>37</v>
      </c>
      <c r="D451" s="103">
        <v>44971</v>
      </c>
      <c r="E451" s="41">
        <v>0.98599999999999999</v>
      </c>
      <c r="F451" s="41"/>
      <c r="G451" s="41">
        <f t="shared" si="143"/>
        <v>2023</v>
      </c>
      <c r="H451" s="41">
        <f>DAY(Table1[[#This Row],[Date]])</f>
        <v>14</v>
      </c>
      <c r="I451" s="41">
        <f>MONTH(Table1[[#This Row],[Date]])</f>
        <v>2</v>
      </c>
      <c r="J451" s="41" t="str">
        <f t="shared" si="144"/>
        <v>February</v>
      </c>
      <c r="K451" s="41">
        <f>DAY(Table1[[#This Row],[Date]])</f>
        <v>14</v>
      </c>
      <c r="L451" s="41" t="str">
        <f t="shared" si="145"/>
        <v>Tuesday</v>
      </c>
      <c r="M451" s="107">
        <f>WEEKNUM(D451, 1)-WEEKNUM(DATE(Table1[[#This Row],[Year]],Table1[[#This Row],[Month]],1),1)+1</f>
        <v>3</v>
      </c>
      <c r="N451" s="41">
        <f t="shared" si="146"/>
        <v>7</v>
      </c>
      <c r="O451" s="41">
        <f>Table1[[#This Row],[ADR]]*Table1[[#This Row],[Occupancy %]]</f>
        <v>0</v>
      </c>
      <c r="P451" s="86">
        <f t="shared" si="127"/>
        <v>0</v>
      </c>
      <c r="Q451" s="86">
        <f t="shared" si="128"/>
        <v>1</v>
      </c>
      <c r="R451" s="113"/>
      <c r="S451" s="41"/>
      <c r="T451" s="41" t="e">
        <f>Table1[[#This Row],[ADR]]/(P457+P458)</f>
        <v>#DIV/0!</v>
      </c>
      <c r="U451" s="112" t="e">
        <f t="shared" si="129"/>
        <v>#DIV/0!</v>
      </c>
      <c r="V451" s="41"/>
      <c r="W451" s="41">
        <f t="shared" si="130"/>
        <v>0</v>
      </c>
      <c r="X451" s="110">
        <f t="shared" si="135"/>
        <v>0</v>
      </c>
      <c r="Y451" s="92">
        <f t="shared" si="142"/>
        <v>0.98599999999999999</v>
      </c>
      <c r="Z451" s="92" t="e">
        <f>(Table1[[#This Row],[avgdailyrent]]-F450)/F450</f>
        <v>#DIV/0!</v>
      </c>
      <c r="AA451" s="87">
        <f t="shared" si="140"/>
        <v>0</v>
      </c>
      <c r="AB451" s="92">
        <f t="shared" si="141"/>
        <v>0</v>
      </c>
      <c r="AC451" s="87" t="e">
        <f t="shared" si="131"/>
        <v>#DIV/0!</v>
      </c>
      <c r="AD451" s="92" t="e">
        <f t="shared" si="134"/>
        <v>#DIV/0!</v>
      </c>
      <c r="AE451" s="252">
        <f t="shared" si="132"/>
        <v>0</v>
      </c>
      <c r="AF451" s="87" t="e">
        <f ca="1">AVERAGEIFS(Y:Y,D:D,"&gt;="&amp;TODAY()-28,D:D,"&lt;="&amp;TODAY(),B:B,)</f>
        <v>#DIV/0!</v>
      </c>
      <c r="AG451" s="318">
        <f ca="1">AVERAGEIFS(Y:Y,D:D,"&gt;="&amp;TODAY()-28,D:D,"&lt;="&amp;TODAY())</f>
        <v>0.76482579000135331</v>
      </c>
      <c r="AH451" s="318">
        <f ca="1">AVERAGEIFS(O:O,D:D,"&gt;="&amp;TODAY()-28,D:D,"&lt;="&amp;TODAY())</f>
        <v>1407.541540796813</v>
      </c>
      <c r="AI451" s="91" t="e">
        <f t="shared" si="133"/>
        <v>#DIV/0!</v>
      </c>
    </row>
    <row r="452" spans="1:35" ht="13.8" x14ac:dyDescent="0.25">
      <c r="A452" s="324" t="s">
        <v>81</v>
      </c>
      <c r="B452" s="123" t="s">
        <v>45</v>
      </c>
      <c r="C452" s="124" t="s">
        <v>37</v>
      </c>
      <c r="D452" s="103">
        <v>44972</v>
      </c>
      <c r="E452" s="41">
        <v>0.98599999999999999</v>
      </c>
      <c r="F452" s="41"/>
      <c r="G452" s="41">
        <f t="shared" si="143"/>
        <v>2023</v>
      </c>
      <c r="H452" s="41">
        <f>DAY(Table1[[#This Row],[Date]])</f>
        <v>15</v>
      </c>
      <c r="I452" s="41">
        <f>MONTH(Table1[[#This Row],[Date]])</f>
        <v>2</v>
      </c>
      <c r="J452" s="41" t="str">
        <f t="shared" si="144"/>
        <v>February</v>
      </c>
      <c r="K452" s="41">
        <f>DAY(Table1[[#This Row],[Date]])</f>
        <v>15</v>
      </c>
      <c r="L452" s="41" t="str">
        <f t="shared" si="145"/>
        <v>Wednesday</v>
      </c>
      <c r="M452" s="107">
        <f>WEEKNUM(D452, 1)-WEEKNUM(DATE(Table1[[#This Row],[Year]],Table1[[#This Row],[Month]],1),1)+1</f>
        <v>3</v>
      </c>
      <c r="N452" s="41">
        <f t="shared" si="146"/>
        <v>7</v>
      </c>
      <c r="O452" s="41">
        <f>Table1[[#This Row],[ADR]]*Table1[[#This Row],[Occupancy %]]</f>
        <v>0</v>
      </c>
      <c r="P452" s="86">
        <f t="shared" si="127"/>
        <v>0</v>
      </c>
      <c r="Q452" s="86">
        <f t="shared" si="128"/>
        <v>1</v>
      </c>
      <c r="R452" s="113"/>
      <c r="S452" s="41"/>
      <c r="T452" s="41" t="e">
        <f>Table1[[#This Row],[ADR]]/(P458+P459)</f>
        <v>#DIV/0!</v>
      </c>
      <c r="U452" s="112" t="e">
        <f t="shared" si="129"/>
        <v>#DIV/0!</v>
      </c>
      <c r="V452" s="41"/>
      <c r="W452" s="41">
        <f t="shared" si="130"/>
        <v>0</v>
      </c>
      <c r="X452" s="110">
        <f t="shared" si="135"/>
        <v>0</v>
      </c>
      <c r="Y452" s="92">
        <f t="shared" si="142"/>
        <v>0.98599999999999999</v>
      </c>
      <c r="Z452" s="92" t="e">
        <f>(Table1[[#This Row],[avgdailyrent]]-F451)/F451</f>
        <v>#DIV/0!</v>
      </c>
      <c r="AA452" s="87">
        <f t="shared" si="140"/>
        <v>0</v>
      </c>
      <c r="AB452" s="92">
        <f t="shared" si="141"/>
        <v>0</v>
      </c>
      <c r="AC452" s="87" t="e">
        <f t="shared" si="131"/>
        <v>#DIV/0!</v>
      </c>
      <c r="AD452" s="92" t="e">
        <f t="shared" si="134"/>
        <v>#DIV/0!</v>
      </c>
      <c r="AE452" s="252">
        <f t="shared" si="132"/>
        <v>0</v>
      </c>
      <c r="AF452" s="87" t="e">
        <f ca="1">AVERAGEIFS(Y:Y,D:D,"&gt;="&amp;TODAY()-28,D:D,"&lt;="&amp;TODAY(),B:B,)</f>
        <v>#DIV/0!</v>
      </c>
      <c r="AG452" s="318">
        <f ca="1">AVERAGEIFS(Y:Y,D:D,"&gt;="&amp;TODAY()-28,D:D,"&lt;="&amp;TODAY())</f>
        <v>0.76482579000135331</v>
      </c>
      <c r="AH452" s="318">
        <f ca="1">AVERAGEIFS(O:O,D:D,"&gt;="&amp;TODAY()-28,D:D,"&lt;="&amp;TODAY())</f>
        <v>1407.541540796813</v>
      </c>
      <c r="AI452" s="91" t="e">
        <f t="shared" si="133"/>
        <v>#DIV/0!</v>
      </c>
    </row>
    <row r="453" spans="1:35" ht="13.8" x14ac:dyDescent="0.25">
      <c r="A453" s="324" t="s">
        <v>81</v>
      </c>
      <c r="B453" s="123" t="s">
        <v>45</v>
      </c>
      <c r="C453" s="124" t="s">
        <v>37</v>
      </c>
      <c r="D453" s="103">
        <v>44973</v>
      </c>
      <c r="E453" s="41">
        <v>0.98599999999999999</v>
      </c>
      <c r="F453" s="41"/>
      <c r="G453" s="41">
        <f t="shared" si="143"/>
        <v>2023</v>
      </c>
      <c r="H453" s="41">
        <f>DAY(Table1[[#This Row],[Date]])</f>
        <v>16</v>
      </c>
      <c r="I453" s="41">
        <f>MONTH(Table1[[#This Row],[Date]])</f>
        <v>2</v>
      </c>
      <c r="J453" s="41" t="str">
        <f t="shared" si="144"/>
        <v>February</v>
      </c>
      <c r="K453" s="41">
        <f>DAY(Table1[[#This Row],[Date]])</f>
        <v>16</v>
      </c>
      <c r="L453" s="41" t="str">
        <f t="shared" si="145"/>
        <v>Thursday</v>
      </c>
      <c r="M453" s="107">
        <f>WEEKNUM(D453, 1)-WEEKNUM(DATE(Table1[[#This Row],[Year]],Table1[[#This Row],[Month]],1),1)+1</f>
        <v>3</v>
      </c>
      <c r="N453" s="41">
        <f t="shared" si="146"/>
        <v>7</v>
      </c>
      <c r="O453" s="41">
        <f>Table1[[#This Row],[ADR]]*Table1[[#This Row],[Occupancy %]]</f>
        <v>0</v>
      </c>
      <c r="P453" s="86">
        <f t="shared" si="127"/>
        <v>0</v>
      </c>
      <c r="Q453" s="86">
        <f t="shared" si="128"/>
        <v>1</v>
      </c>
      <c r="R453" s="113"/>
      <c r="S453" s="41"/>
      <c r="T453" s="41" t="e">
        <f>Table1[[#This Row],[ADR]]/(P459+P460)</f>
        <v>#DIV/0!</v>
      </c>
      <c r="U453" s="112" t="e">
        <f t="shared" si="129"/>
        <v>#DIV/0!</v>
      </c>
      <c r="V453" s="41"/>
      <c r="W453" s="41">
        <f t="shared" si="130"/>
        <v>0</v>
      </c>
      <c r="X453" s="110">
        <f t="shared" si="135"/>
        <v>0</v>
      </c>
      <c r="Y453" s="92">
        <f t="shared" si="142"/>
        <v>0.98599999999999999</v>
      </c>
      <c r="Z453" s="92" t="e">
        <f>(Table1[[#This Row],[avgdailyrent]]-F452)/F452</f>
        <v>#DIV/0!</v>
      </c>
      <c r="AA453" s="87">
        <f t="shared" si="140"/>
        <v>0</v>
      </c>
      <c r="AB453" s="92">
        <f t="shared" si="141"/>
        <v>0</v>
      </c>
      <c r="AC453" s="87" t="e">
        <f t="shared" si="131"/>
        <v>#DIV/0!</v>
      </c>
      <c r="AD453" s="92" t="e">
        <f t="shared" si="134"/>
        <v>#DIV/0!</v>
      </c>
      <c r="AE453" s="252">
        <f t="shared" si="132"/>
        <v>0</v>
      </c>
      <c r="AF453" s="87" t="e">
        <f ca="1">AVERAGEIFS(Y:Y,D:D,"&gt;="&amp;TODAY()-28,D:D,"&lt;="&amp;TODAY(),B:B,)</f>
        <v>#DIV/0!</v>
      </c>
      <c r="AG453" s="318">
        <f ca="1">AVERAGEIFS(Y:Y,D:D,"&gt;="&amp;TODAY()-28,D:D,"&lt;="&amp;TODAY())</f>
        <v>0.76482579000135331</v>
      </c>
      <c r="AH453" s="318">
        <f ca="1">AVERAGEIFS(O:O,D:D,"&gt;="&amp;TODAY()-28,D:D,"&lt;="&amp;TODAY())</f>
        <v>1407.541540796813</v>
      </c>
      <c r="AI453" s="91" t="e">
        <f t="shared" si="133"/>
        <v>#DIV/0!</v>
      </c>
    </row>
    <row r="454" spans="1:35" ht="13.8" x14ac:dyDescent="0.25">
      <c r="A454" s="324" t="s">
        <v>81</v>
      </c>
      <c r="B454" s="123" t="s">
        <v>45</v>
      </c>
      <c r="C454" s="124" t="s">
        <v>37</v>
      </c>
      <c r="D454" s="103">
        <v>44974</v>
      </c>
      <c r="E454" s="41">
        <v>0.98599999999999999</v>
      </c>
      <c r="F454" s="41"/>
      <c r="G454" s="41">
        <f t="shared" si="143"/>
        <v>2023</v>
      </c>
      <c r="H454" s="41">
        <f>DAY(Table1[[#This Row],[Date]])</f>
        <v>17</v>
      </c>
      <c r="I454" s="41">
        <f>MONTH(Table1[[#This Row],[Date]])</f>
        <v>2</v>
      </c>
      <c r="J454" s="41" t="str">
        <f t="shared" si="144"/>
        <v>February</v>
      </c>
      <c r="K454" s="41">
        <f>DAY(Table1[[#This Row],[Date]])</f>
        <v>17</v>
      </c>
      <c r="L454" s="41" t="str">
        <f t="shared" si="145"/>
        <v>Friday</v>
      </c>
      <c r="M454" s="107">
        <f>WEEKNUM(D454, 1)-WEEKNUM(DATE(Table1[[#This Row],[Year]],Table1[[#This Row],[Month]],1),1)+1</f>
        <v>3</v>
      </c>
      <c r="N454" s="41">
        <f t="shared" si="146"/>
        <v>7</v>
      </c>
      <c r="O454" s="41">
        <f>Table1[[#This Row],[ADR]]*Table1[[#This Row],[Occupancy %]]</f>
        <v>0</v>
      </c>
      <c r="P454" s="86">
        <f t="shared" si="127"/>
        <v>0</v>
      </c>
      <c r="Q454" s="86">
        <f t="shared" si="128"/>
        <v>1</v>
      </c>
      <c r="R454" s="113"/>
      <c r="S454" s="41"/>
      <c r="T454" s="41" t="e">
        <f>Table1[[#This Row],[ADR]]/(P460+P461)</f>
        <v>#DIV/0!</v>
      </c>
      <c r="U454" s="112" t="e">
        <f t="shared" si="129"/>
        <v>#DIV/0!</v>
      </c>
      <c r="V454" s="41"/>
      <c r="W454" s="41">
        <f t="shared" si="130"/>
        <v>0</v>
      </c>
      <c r="X454" s="110">
        <f t="shared" si="135"/>
        <v>0</v>
      </c>
      <c r="Y454" s="92">
        <f t="shared" si="142"/>
        <v>0.98599999999999999</v>
      </c>
      <c r="Z454" s="92" t="e">
        <f>(Table1[[#This Row],[avgdailyrent]]-F453)/F453</f>
        <v>#DIV/0!</v>
      </c>
      <c r="AA454" s="87">
        <f t="shared" si="140"/>
        <v>0</v>
      </c>
      <c r="AB454" s="92">
        <f t="shared" si="141"/>
        <v>0</v>
      </c>
      <c r="AC454" s="87" t="e">
        <f t="shared" si="131"/>
        <v>#DIV/0!</v>
      </c>
      <c r="AD454" s="92" t="e">
        <f t="shared" si="134"/>
        <v>#DIV/0!</v>
      </c>
      <c r="AE454" s="252">
        <f t="shared" si="132"/>
        <v>0</v>
      </c>
      <c r="AF454" s="87" t="e">
        <f ca="1">AVERAGEIFS(Y:Y,D:D,"&gt;="&amp;TODAY()-28,D:D,"&lt;="&amp;TODAY(),B:B,)</f>
        <v>#DIV/0!</v>
      </c>
      <c r="AG454" s="318">
        <f ca="1">AVERAGEIFS(Y:Y,D:D,"&gt;="&amp;TODAY()-28,D:D,"&lt;="&amp;TODAY())</f>
        <v>0.76482579000135331</v>
      </c>
      <c r="AH454" s="318">
        <f ca="1">AVERAGEIFS(O:O,D:D,"&gt;="&amp;TODAY()-28,D:D,"&lt;="&amp;TODAY())</f>
        <v>1407.541540796813</v>
      </c>
      <c r="AI454" s="91" t="e">
        <f t="shared" si="133"/>
        <v>#DIV/0!</v>
      </c>
    </row>
    <row r="455" spans="1:35" ht="13.8" x14ac:dyDescent="0.25">
      <c r="A455" s="324" t="s">
        <v>81</v>
      </c>
      <c r="B455" s="123" t="s">
        <v>45</v>
      </c>
      <c r="C455" s="124" t="s">
        <v>37</v>
      </c>
      <c r="D455" s="103">
        <v>44975</v>
      </c>
      <c r="E455" s="41">
        <v>0.98599999999999999</v>
      </c>
      <c r="F455" s="41"/>
      <c r="G455" s="41">
        <f t="shared" si="143"/>
        <v>2023</v>
      </c>
      <c r="H455" s="41">
        <f>DAY(Table1[[#This Row],[Date]])</f>
        <v>18</v>
      </c>
      <c r="I455" s="41">
        <f>MONTH(Table1[[#This Row],[Date]])</f>
        <v>2</v>
      </c>
      <c r="J455" s="41" t="str">
        <f t="shared" si="144"/>
        <v>February</v>
      </c>
      <c r="K455" s="41">
        <f>DAY(Table1[[#This Row],[Date]])</f>
        <v>18</v>
      </c>
      <c r="L455" s="41" t="str">
        <f t="shared" si="145"/>
        <v>Saturday</v>
      </c>
      <c r="M455" s="107">
        <f>WEEKNUM(D455, 1)-WEEKNUM(DATE(Table1[[#This Row],[Year]],Table1[[#This Row],[Month]],1),1)+1</f>
        <v>3</v>
      </c>
      <c r="N455" s="41">
        <f t="shared" si="146"/>
        <v>7</v>
      </c>
      <c r="O455" s="41">
        <f>Table1[[#This Row],[ADR]]*Table1[[#This Row],[Occupancy %]]</f>
        <v>0</v>
      </c>
      <c r="P455" s="86">
        <f t="shared" si="127"/>
        <v>0</v>
      </c>
      <c r="Q455" s="86">
        <f t="shared" si="128"/>
        <v>1</v>
      </c>
      <c r="R455" s="113"/>
      <c r="S455" s="41"/>
      <c r="T455" s="41" t="e">
        <f>Table1[[#This Row],[ADR]]/(P461+P462)</f>
        <v>#DIV/0!</v>
      </c>
      <c r="U455" s="112" t="e">
        <f t="shared" si="129"/>
        <v>#DIV/0!</v>
      </c>
      <c r="V455" s="41"/>
      <c r="W455" s="41">
        <f t="shared" si="130"/>
        <v>0</v>
      </c>
      <c r="X455" s="110">
        <f t="shared" si="135"/>
        <v>0</v>
      </c>
      <c r="Y455" s="92">
        <f t="shared" si="142"/>
        <v>0.98599999999999999</v>
      </c>
      <c r="Z455" s="92" t="e">
        <f>(Table1[[#This Row],[avgdailyrent]]-F454)/F454</f>
        <v>#DIV/0!</v>
      </c>
      <c r="AA455" s="87">
        <f t="shared" si="140"/>
        <v>0</v>
      </c>
      <c r="AB455" s="92">
        <f t="shared" si="141"/>
        <v>0</v>
      </c>
      <c r="AC455" s="87" t="e">
        <f t="shared" si="131"/>
        <v>#DIV/0!</v>
      </c>
      <c r="AD455" s="92" t="e">
        <f t="shared" si="134"/>
        <v>#DIV/0!</v>
      </c>
      <c r="AE455" s="252">
        <f t="shared" si="132"/>
        <v>0</v>
      </c>
      <c r="AF455" s="87" t="e">
        <f ca="1">AVERAGEIFS(Y:Y,D:D,"&gt;="&amp;TODAY()-28,D:D,"&lt;="&amp;TODAY(),B:B,)</f>
        <v>#DIV/0!</v>
      </c>
      <c r="AG455" s="318">
        <f ca="1">AVERAGEIFS(Y:Y,D:D,"&gt;="&amp;TODAY()-28,D:D,"&lt;="&amp;TODAY())</f>
        <v>0.76482579000135331</v>
      </c>
      <c r="AH455" s="318">
        <f ca="1">AVERAGEIFS(O:O,D:D,"&gt;="&amp;TODAY()-28,D:D,"&lt;="&amp;TODAY())</f>
        <v>1407.541540796813</v>
      </c>
      <c r="AI455" s="91" t="e">
        <f t="shared" si="133"/>
        <v>#DIV/0!</v>
      </c>
    </row>
    <row r="456" spans="1:35" ht="13.8" x14ac:dyDescent="0.25">
      <c r="A456" s="324" t="s">
        <v>81</v>
      </c>
      <c r="B456" s="123" t="s">
        <v>45</v>
      </c>
      <c r="C456" s="124" t="s">
        <v>37</v>
      </c>
      <c r="D456" s="103">
        <v>44976</v>
      </c>
      <c r="E456" s="41">
        <v>0.98599999999999999</v>
      </c>
      <c r="F456" s="41"/>
      <c r="G456" s="41">
        <f t="shared" si="143"/>
        <v>2023</v>
      </c>
      <c r="H456" s="41">
        <f>DAY(Table1[[#This Row],[Date]])</f>
        <v>19</v>
      </c>
      <c r="I456" s="41">
        <f>MONTH(Table1[[#This Row],[Date]])</f>
        <v>2</v>
      </c>
      <c r="J456" s="41" t="str">
        <f t="shared" si="144"/>
        <v>February</v>
      </c>
      <c r="K456" s="41">
        <f>DAY(Table1[[#This Row],[Date]])</f>
        <v>19</v>
      </c>
      <c r="L456" s="41" t="str">
        <f t="shared" si="145"/>
        <v>Sunday</v>
      </c>
      <c r="M456" s="107">
        <f>WEEKNUM(D456, 1)-WEEKNUM(DATE(Table1[[#This Row],[Year]],Table1[[#This Row],[Month]],1),1)+1</f>
        <v>4</v>
      </c>
      <c r="N456" s="41">
        <f t="shared" si="146"/>
        <v>8</v>
      </c>
      <c r="O456" s="41">
        <f>Table1[[#This Row],[ADR]]*Table1[[#This Row],[Occupancy %]]</f>
        <v>0</v>
      </c>
      <c r="P456" s="86">
        <f t="shared" si="127"/>
        <v>0</v>
      </c>
      <c r="Q456" s="86">
        <f t="shared" si="128"/>
        <v>1</v>
      </c>
      <c r="R456" s="113"/>
      <c r="S456" s="41"/>
      <c r="T456" s="41" t="e">
        <f>Table1[[#This Row],[ADR]]/(P462+P463)</f>
        <v>#DIV/0!</v>
      </c>
      <c r="U456" s="112" t="e">
        <f t="shared" si="129"/>
        <v>#DIV/0!</v>
      </c>
      <c r="V456" s="41"/>
      <c r="W456" s="41">
        <f t="shared" si="130"/>
        <v>0</v>
      </c>
      <c r="X456" s="110">
        <f t="shared" si="135"/>
        <v>0</v>
      </c>
      <c r="Y456" s="92">
        <f t="shared" si="142"/>
        <v>0.98599999999999999</v>
      </c>
      <c r="Z456" s="92" t="e">
        <f>(Table1[[#This Row],[avgdailyrent]]-F455)/F455</f>
        <v>#DIV/0!</v>
      </c>
      <c r="AA456" s="87">
        <f t="shared" si="140"/>
        <v>0</v>
      </c>
      <c r="AB456" s="92">
        <f t="shared" si="141"/>
        <v>0</v>
      </c>
      <c r="AC456" s="87" t="e">
        <f t="shared" si="131"/>
        <v>#DIV/0!</v>
      </c>
      <c r="AD456" s="92" t="e">
        <f t="shared" si="134"/>
        <v>#DIV/0!</v>
      </c>
      <c r="AE456" s="252">
        <f t="shared" si="132"/>
        <v>0</v>
      </c>
      <c r="AF456" s="87" t="e">
        <f ca="1">AVERAGEIFS(Y:Y,D:D,"&gt;="&amp;TODAY()-28,D:D,"&lt;="&amp;TODAY(),B:B,)</f>
        <v>#DIV/0!</v>
      </c>
      <c r="AG456" s="318">
        <f ca="1">AVERAGEIFS(Y:Y,D:D,"&gt;="&amp;TODAY()-28,D:D,"&lt;="&amp;TODAY())</f>
        <v>0.76482579000135331</v>
      </c>
      <c r="AH456" s="318">
        <f ca="1">AVERAGEIFS(O:O,D:D,"&gt;="&amp;TODAY()-28,D:D,"&lt;="&amp;TODAY())</f>
        <v>1407.541540796813</v>
      </c>
      <c r="AI456" s="91" t="e">
        <f t="shared" si="133"/>
        <v>#DIV/0!</v>
      </c>
    </row>
    <row r="457" spans="1:35" ht="13.8" x14ac:dyDescent="0.25">
      <c r="A457" s="324" t="s">
        <v>81</v>
      </c>
      <c r="B457" s="123" t="s">
        <v>45</v>
      </c>
      <c r="C457" s="124" t="s">
        <v>37</v>
      </c>
      <c r="D457" s="103">
        <v>44977</v>
      </c>
      <c r="E457" s="41">
        <v>0.98599999999999999</v>
      </c>
      <c r="F457" s="41"/>
      <c r="G457" s="41">
        <f t="shared" si="143"/>
        <v>2023</v>
      </c>
      <c r="H457" s="41">
        <f>DAY(Table1[[#This Row],[Date]])</f>
        <v>20</v>
      </c>
      <c r="I457" s="41">
        <f>MONTH(Table1[[#This Row],[Date]])</f>
        <v>2</v>
      </c>
      <c r="J457" s="41" t="str">
        <f t="shared" si="144"/>
        <v>February</v>
      </c>
      <c r="K457" s="41">
        <f>DAY(Table1[[#This Row],[Date]])</f>
        <v>20</v>
      </c>
      <c r="L457" s="41" t="str">
        <f t="shared" si="145"/>
        <v>Monday</v>
      </c>
      <c r="M457" s="107">
        <f>WEEKNUM(D457, 1)-WEEKNUM(DATE(Table1[[#This Row],[Year]],Table1[[#This Row],[Month]],1),1)+1</f>
        <v>4</v>
      </c>
      <c r="N457" s="41">
        <f t="shared" si="146"/>
        <v>8</v>
      </c>
      <c r="O457" s="41">
        <f>Table1[[#This Row],[ADR]]*Table1[[#This Row],[Occupancy %]]</f>
        <v>0</v>
      </c>
      <c r="P457" s="86">
        <f t="shared" si="127"/>
        <v>0</v>
      </c>
      <c r="Q457" s="86">
        <f t="shared" si="128"/>
        <v>1</v>
      </c>
      <c r="R457" s="113"/>
      <c r="S457" s="41"/>
      <c r="T457" s="41" t="e">
        <f>Table1[[#This Row],[ADR]]/(P463+P464)</f>
        <v>#DIV/0!</v>
      </c>
      <c r="U457" s="112" t="e">
        <f t="shared" si="129"/>
        <v>#DIV/0!</v>
      </c>
      <c r="V457" s="41"/>
      <c r="W457" s="41">
        <f t="shared" si="130"/>
        <v>0</v>
      </c>
      <c r="X457" s="110">
        <f t="shared" si="135"/>
        <v>0</v>
      </c>
      <c r="Y457" s="92">
        <f t="shared" si="142"/>
        <v>0.98599999999999999</v>
      </c>
      <c r="Z457" s="92" t="e">
        <f>(Table1[[#This Row],[avgdailyrent]]-F456)/F456</f>
        <v>#DIV/0!</v>
      </c>
      <c r="AA457" s="87">
        <f t="shared" si="140"/>
        <v>0</v>
      </c>
      <c r="AB457" s="92">
        <f t="shared" si="141"/>
        <v>0</v>
      </c>
      <c r="AC457" s="87" t="e">
        <f t="shared" si="131"/>
        <v>#DIV/0!</v>
      </c>
      <c r="AD457" s="92" t="e">
        <f t="shared" si="134"/>
        <v>#DIV/0!</v>
      </c>
      <c r="AE457" s="252">
        <f t="shared" si="132"/>
        <v>0</v>
      </c>
      <c r="AF457" s="87" t="e">
        <f ca="1">AVERAGEIFS(Y:Y,D:D,"&gt;="&amp;TODAY()-28,D:D,"&lt;="&amp;TODAY(),B:B,)</f>
        <v>#DIV/0!</v>
      </c>
      <c r="AG457" s="318">
        <f ca="1">AVERAGEIFS(Y:Y,D:D,"&gt;="&amp;TODAY()-28,D:D,"&lt;="&amp;TODAY())</f>
        <v>0.76482579000135331</v>
      </c>
      <c r="AH457" s="318">
        <f ca="1">AVERAGEIFS(O:O,D:D,"&gt;="&amp;TODAY()-28,D:D,"&lt;="&amp;TODAY())</f>
        <v>1407.541540796813</v>
      </c>
      <c r="AI457" s="91" t="e">
        <f t="shared" si="133"/>
        <v>#DIV/0!</v>
      </c>
    </row>
    <row r="458" spans="1:35" ht="13.8" x14ac:dyDescent="0.25">
      <c r="A458" s="324" t="s">
        <v>81</v>
      </c>
      <c r="B458" s="123" t="s">
        <v>45</v>
      </c>
      <c r="C458" s="124" t="s">
        <v>37</v>
      </c>
      <c r="D458" s="103">
        <v>44978</v>
      </c>
      <c r="E458" s="41">
        <v>0.98599999999999999</v>
      </c>
      <c r="F458" s="41"/>
      <c r="G458" s="41">
        <f t="shared" si="143"/>
        <v>2023</v>
      </c>
      <c r="H458" s="41">
        <f>DAY(Table1[[#This Row],[Date]])</f>
        <v>21</v>
      </c>
      <c r="I458" s="41">
        <f>MONTH(Table1[[#This Row],[Date]])</f>
        <v>2</v>
      </c>
      <c r="J458" s="41" t="str">
        <f t="shared" si="144"/>
        <v>February</v>
      </c>
      <c r="K458" s="41">
        <f>DAY(Table1[[#This Row],[Date]])</f>
        <v>21</v>
      </c>
      <c r="L458" s="41" t="str">
        <f t="shared" si="145"/>
        <v>Tuesday</v>
      </c>
      <c r="M458" s="107">
        <f>WEEKNUM(D458, 1)-WEEKNUM(DATE(Table1[[#This Row],[Year]],Table1[[#This Row],[Month]],1),1)+1</f>
        <v>4</v>
      </c>
      <c r="N458" s="41">
        <f t="shared" si="146"/>
        <v>8</v>
      </c>
      <c r="O458" s="41">
        <f>Table1[[#This Row],[ADR]]*Table1[[#This Row],[Occupancy %]]</f>
        <v>0</v>
      </c>
      <c r="P458" s="86">
        <f t="shared" si="127"/>
        <v>0</v>
      </c>
      <c r="Q458" s="86">
        <f t="shared" si="128"/>
        <v>1</v>
      </c>
      <c r="R458" s="113"/>
      <c r="S458" s="41"/>
      <c r="T458" s="41" t="e">
        <f>Table1[[#This Row],[ADR]]/(P464+P465)</f>
        <v>#DIV/0!</v>
      </c>
      <c r="U458" s="112" t="e">
        <f t="shared" si="129"/>
        <v>#DIV/0!</v>
      </c>
      <c r="V458" s="41"/>
      <c r="W458" s="41">
        <f t="shared" si="130"/>
        <v>0</v>
      </c>
      <c r="X458" s="110">
        <f t="shared" si="135"/>
        <v>0</v>
      </c>
      <c r="Y458" s="92">
        <f t="shared" si="142"/>
        <v>0.98599999999999999</v>
      </c>
      <c r="Z458" s="92" t="e">
        <f>(Table1[[#This Row],[avgdailyrent]]-F457)/F457</f>
        <v>#DIV/0!</v>
      </c>
      <c r="AA458" s="87">
        <f t="shared" si="140"/>
        <v>0</v>
      </c>
      <c r="AB458" s="92">
        <f t="shared" si="141"/>
        <v>0</v>
      </c>
      <c r="AC458" s="87" t="e">
        <f t="shared" si="131"/>
        <v>#DIV/0!</v>
      </c>
      <c r="AD458" s="92" t="e">
        <f t="shared" si="134"/>
        <v>#DIV/0!</v>
      </c>
      <c r="AE458" s="252">
        <f t="shared" si="132"/>
        <v>0</v>
      </c>
      <c r="AF458" s="87" t="e">
        <f ca="1">AVERAGEIFS(Y:Y,D:D,"&gt;="&amp;TODAY()-28,D:D,"&lt;="&amp;TODAY(),B:B,)</f>
        <v>#DIV/0!</v>
      </c>
      <c r="AG458" s="318">
        <f ca="1">AVERAGEIFS(Y:Y,D:D,"&gt;="&amp;TODAY()-28,D:D,"&lt;="&amp;TODAY())</f>
        <v>0.76482579000135331</v>
      </c>
      <c r="AH458" s="318">
        <f ca="1">AVERAGEIFS(O:O,D:D,"&gt;="&amp;TODAY()-28,D:D,"&lt;="&amp;TODAY())</f>
        <v>1407.541540796813</v>
      </c>
      <c r="AI458" s="91" t="e">
        <f t="shared" si="133"/>
        <v>#DIV/0!</v>
      </c>
    </row>
    <row r="459" spans="1:35" ht="13.8" x14ac:dyDescent="0.25">
      <c r="A459" s="324" t="s">
        <v>81</v>
      </c>
      <c r="B459" s="123" t="s">
        <v>45</v>
      </c>
      <c r="C459" s="124" t="s">
        <v>37</v>
      </c>
      <c r="D459" s="103">
        <v>44979</v>
      </c>
      <c r="E459" s="41">
        <v>0.98599999999999999</v>
      </c>
      <c r="F459" s="41"/>
      <c r="G459" s="41">
        <f t="shared" si="143"/>
        <v>2023</v>
      </c>
      <c r="H459" s="41">
        <f>DAY(Table1[[#This Row],[Date]])</f>
        <v>22</v>
      </c>
      <c r="I459" s="41">
        <f>MONTH(Table1[[#This Row],[Date]])</f>
        <v>2</v>
      </c>
      <c r="J459" s="41" t="str">
        <f t="shared" si="144"/>
        <v>February</v>
      </c>
      <c r="K459" s="41">
        <f>DAY(Table1[[#This Row],[Date]])</f>
        <v>22</v>
      </c>
      <c r="L459" s="41" t="str">
        <f t="shared" si="145"/>
        <v>Wednesday</v>
      </c>
      <c r="M459" s="107">
        <f>WEEKNUM(D459, 1)-WEEKNUM(DATE(Table1[[#This Row],[Year]],Table1[[#This Row],[Month]],1),1)+1</f>
        <v>4</v>
      </c>
      <c r="N459" s="41">
        <f t="shared" si="146"/>
        <v>8</v>
      </c>
      <c r="O459" s="41">
        <f>Table1[[#This Row],[ADR]]*Table1[[#This Row],[Occupancy %]]</f>
        <v>0</v>
      </c>
      <c r="P459" s="86">
        <f t="shared" si="127"/>
        <v>0</v>
      </c>
      <c r="Q459" s="86">
        <f t="shared" si="128"/>
        <v>1</v>
      </c>
      <c r="R459" s="113"/>
      <c r="S459" s="41"/>
      <c r="T459" s="41" t="e">
        <f>Table1[[#This Row],[ADR]]/(P465+P466)</f>
        <v>#DIV/0!</v>
      </c>
      <c r="U459" s="112" t="e">
        <f t="shared" si="129"/>
        <v>#DIV/0!</v>
      </c>
      <c r="V459" s="41"/>
      <c r="W459" s="41">
        <f t="shared" si="130"/>
        <v>0</v>
      </c>
      <c r="X459" s="110">
        <f t="shared" si="135"/>
        <v>0</v>
      </c>
      <c r="Y459" s="92">
        <f t="shared" si="142"/>
        <v>0.98599999999999999</v>
      </c>
      <c r="Z459" s="92" t="e">
        <f>(Table1[[#This Row],[avgdailyrent]]-F458)/F458</f>
        <v>#DIV/0!</v>
      </c>
      <c r="AA459" s="87">
        <f t="shared" si="140"/>
        <v>0</v>
      </c>
      <c r="AB459" s="92">
        <f t="shared" si="141"/>
        <v>0</v>
      </c>
      <c r="AC459" s="87" t="e">
        <f t="shared" si="131"/>
        <v>#DIV/0!</v>
      </c>
      <c r="AD459" s="92" t="e">
        <f t="shared" si="134"/>
        <v>#DIV/0!</v>
      </c>
      <c r="AE459" s="252">
        <f t="shared" si="132"/>
        <v>0</v>
      </c>
      <c r="AF459" s="87" t="e">
        <f ca="1">AVERAGEIFS(Y:Y,D:D,"&gt;="&amp;TODAY()-28,D:D,"&lt;="&amp;TODAY(),B:B,)</f>
        <v>#DIV/0!</v>
      </c>
      <c r="AG459" s="318">
        <f ca="1">AVERAGEIFS(Y:Y,D:D,"&gt;="&amp;TODAY()-28,D:D,"&lt;="&amp;TODAY())</f>
        <v>0.76482579000135331</v>
      </c>
      <c r="AH459" s="318">
        <f ca="1">AVERAGEIFS(O:O,D:D,"&gt;="&amp;TODAY()-28,D:D,"&lt;="&amp;TODAY())</f>
        <v>1407.541540796813</v>
      </c>
      <c r="AI459" s="91" t="e">
        <f t="shared" si="133"/>
        <v>#DIV/0!</v>
      </c>
    </row>
    <row r="460" spans="1:35" ht="13.8" x14ac:dyDescent="0.25">
      <c r="A460" s="324" t="s">
        <v>81</v>
      </c>
      <c r="B460" s="123" t="s">
        <v>45</v>
      </c>
      <c r="C460" s="124" t="s">
        <v>37</v>
      </c>
      <c r="D460" s="103">
        <v>44980</v>
      </c>
      <c r="E460" s="41">
        <v>0.98599999999999999</v>
      </c>
      <c r="F460" s="41"/>
      <c r="G460" s="41">
        <f t="shared" si="143"/>
        <v>2023</v>
      </c>
      <c r="H460" s="41">
        <f>DAY(Table1[[#This Row],[Date]])</f>
        <v>23</v>
      </c>
      <c r="I460" s="41">
        <f>MONTH(Table1[[#This Row],[Date]])</f>
        <v>2</v>
      </c>
      <c r="J460" s="41" t="str">
        <f t="shared" si="144"/>
        <v>February</v>
      </c>
      <c r="K460" s="41">
        <f>DAY(Table1[[#This Row],[Date]])</f>
        <v>23</v>
      </c>
      <c r="L460" s="41" t="str">
        <f t="shared" si="145"/>
        <v>Thursday</v>
      </c>
      <c r="M460" s="107">
        <f>WEEKNUM(D460, 1)-WEEKNUM(DATE(Table1[[#This Row],[Year]],Table1[[#This Row],[Month]],1),1)+1</f>
        <v>4</v>
      </c>
      <c r="N460" s="41">
        <f t="shared" si="146"/>
        <v>8</v>
      </c>
      <c r="O460" s="41">
        <f>Table1[[#This Row],[ADR]]*Table1[[#This Row],[Occupancy %]]</f>
        <v>0</v>
      </c>
      <c r="P460" s="86">
        <f t="shared" si="127"/>
        <v>0</v>
      </c>
      <c r="Q460" s="86">
        <f t="shared" si="128"/>
        <v>1</v>
      </c>
      <c r="R460" s="113"/>
      <c r="S460" s="41"/>
      <c r="T460" s="41" t="e">
        <f>Table1[[#This Row],[ADR]]/(P466+P467)</f>
        <v>#DIV/0!</v>
      </c>
      <c r="U460" s="112" t="e">
        <f t="shared" si="129"/>
        <v>#DIV/0!</v>
      </c>
      <c r="V460" s="41"/>
      <c r="W460" s="41">
        <f t="shared" si="130"/>
        <v>0</v>
      </c>
      <c r="X460" s="110">
        <f t="shared" si="135"/>
        <v>0</v>
      </c>
      <c r="Y460" s="92">
        <f t="shared" si="142"/>
        <v>0.98599999999999999</v>
      </c>
      <c r="Z460" s="92" t="e">
        <f>(Table1[[#This Row],[avgdailyrent]]-F459)/F459</f>
        <v>#DIV/0!</v>
      </c>
      <c r="AA460" s="87">
        <f t="shared" si="140"/>
        <v>0</v>
      </c>
      <c r="AB460" s="92">
        <f t="shared" si="141"/>
        <v>0</v>
      </c>
      <c r="AC460" s="87" t="e">
        <f t="shared" si="131"/>
        <v>#DIV/0!</v>
      </c>
      <c r="AD460" s="92" t="e">
        <f t="shared" si="134"/>
        <v>#DIV/0!</v>
      </c>
      <c r="AE460" s="252">
        <f t="shared" si="132"/>
        <v>0</v>
      </c>
      <c r="AF460" s="87" t="e">
        <f ca="1">AVERAGEIFS(Y:Y,D:D,"&gt;="&amp;TODAY()-28,D:D,"&lt;="&amp;TODAY(),B:B,)</f>
        <v>#DIV/0!</v>
      </c>
      <c r="AG460" s="318">
        <f ca="1">AVERAGEIFS(Y:Y,D:D,"&gt;="&amp;TODAY()-28,D:D,"&lt;="&amp;TODAY())</f>
        <v>0.76482579000135331</v>
      </c>
      <c r="AH460" s="318">
        <f ca="1">AVERAGEIFS(O:O,D:D,"&gt;="&amp;TODAY()-28,D:D,"&lt;="&amp;TODAY())</f>
        <v>1407.541540796813</v>
      </c>
      <c r="AI460" s="91" t="e">
        <f t="shared" si="133"/>
        <v>#DIV/0!</v>
      </c>
    </row>
    <row r="461" spans="1:35" ht="13.8" x14ac:dyDescent="0.25">
      <c r="A461" s="324" t="s">
        <v>81</v>
      </c>
      <c r="B461" s="123" t="s">
        <v>45</v>
      </c>
      <c r="C461" s="124" t="s">
        <v>37</v>
      </c>
      <c r="D461" s="103">
        <v>44981</v>
      </c>
      <c r="E461" s="41">
        <v>0.98599999999999999</v>
      </c>
      <c r="F461" s="41"/>
      <c r="G461" s="41">
        <f t="shared" si="143"/>
        <v>2023</v>
      </c>
      <c r="H461" s="41">
        <f>DAY(Table1[[#This Row],[Date]])</f>
        <v>24</v>
      </c>
      <c r="I461" s="41">
        <f>MONTH(Table1[[#This Row],[Date]])</f>
        <v>2</v>
      </c>
      <c r="J461" s="41" t="str">
        <f t="shared" si="144"/>
        <v>February</v>
      </c>
      <c r="K461" s="41">
        <f>DAY(Table1[[#This Row],[Date]])</f>
        <v>24</v>
      </c>
      <c r="L461" s="41" t="str">
        <f t="shared" si="145"/>
        <v>Friday</v>
      </c>
      <c r="M461" s="107">
        <f>WEEKNUM(D461, 1)-WEEKNUM(DATE(Table1[[#This Row],[Year]],Table1[[#This Row],[Month]],1),1)+1</f>
        <v>4</v>
      </c>
      <c r="N461" s="41">
        <f t="shared" si="146"/>
        <v>8</v>
      </c>
      <c r="O461" s="41">
        <f>Table1[[#This Row],[ADR]]*Table1[[#This Row],[Occupancy %]]</f>
        <v>0</v>
      </c>
      <c r="P461" s="86">
        <f t="shared" ref="P461:P524" si="147">F461</f>
        <v>0</v>
      </c>
      <c r="Q461" s="86">
        <f t="shared" si="128"/>
        <v>1</v>
      </c>
      <c r="R461" s="113"/>
      <c r="S461" s="41"/>
      <c r="T461" s="41" t="e">
        <f>Table1[[#This Row],[ADR]]/(P467+P468)</f>
        <v>#DIV/0!</v>
      </c>
      <c r="U461" s="112" t="e">
        <f t="shared" si="129"/>
        <v>#DIV/0!</v>
      </c>
      <c r="V461" s="41"/>
      <c r="W461" s="41">
        <f t="shared" si="130"/>
        <v>0</v>
      </c>
      <c r="X461" s="110">
        <f t="shared" si="135"/>
        <v>0</v>
      </c>
      <c r="Y461" s="92">
        <f t="shared" si="142"/>
        <v>0.98599999999999999</v>
      </c>
      <c r="Z461" s="92" t="e">
        <f>(Table1[[#This Row],[avgdailyrent]]-F460)/F460</f>
        <v>#DIV/0!</v>
      </c>
      <c r="AA461" s="87">
        <f t="shared" si="140"/>
        <v>0</v>
      </c>
      <c r="AB461" s="92">
        <f t="shared" si="141"/>
        <v>0</v>
      </c>
      <c r="AC461" s="87" t="e">
        <f t="shared" si="131"/>
        <v>#DIV/0!</v>
      </c>
      <c r="AD461" s="92" t="e">
        <f t="shared" si="134"/>
        <v>#DIV/0!</v>
      </c>
      <c r="AE461" s="252">
        <f t="shared" si="132"/>
        <v>0</v>
      </c>
      <c r="AF461" s="87" t="e">
        <f ca="1">AVERAGEIFS(Y:Y,D:D,"&gt;="&amp;TODAY()-28,D:D,"&lt;="&amp;TODAY(),B:B,)</f>
        <v>#DIV/0!</v>
      </c>
      <c r="AG461" s="318">
        <f ca="1">AVERAGEIFS(Y:Y,D:D,"&gt;="&amp;TODAY()-28,D:D,"&lt;="&amp;TODAY())</f>
        <v>0.76482579000135331</v>
      </c>
      <c r="AH461" s="318">
        <f ca="1">AVERAGEIFS(O:O,D:D,"&gt;="&amp;TODAY()-28,D:D,"&lt;="&amp;TODAY())</f>
        <v>1407.541540796813</v>
      </c>
      <c r="AI461" s="91" t="e">
        <f t="shared" si="133"/>
        <v>#DIV/0!</v>
      </c>
    </row>
    <row r="462" spans="1:35" ht="13.8" x14ac:dyDescent="0.25">
      <c r="A462" s="324" t="s">
        <v>81</v>
      </c>
      <c r="B462" s="123" t="s">
        <v>45</v>
      </c>
      <c r="C462" s="124" t="s">
        <v>37</v>
      </c>
      <c r="D462" s="103">
        <v>44982</v>
      </c>
      <c r="E462" s="41">
        <v>0.98599999999999999</v>
      </c>
      <c r="F462" s="41"/>
      <c r="G462" s="41">
        <f t="shared" si="143"/>
        <v>2023</v>
      </c>
      <c r="H462" s="41">
        <f>DAY(Table1[[#This Row],[Date]])</f>
        <v>25</v>
      </c>
      <c r="I462" s="41">
        <f>MONTH(Table1[[#This Row],[Date]])</f>
        <v>2</v>
      </c>
      <c r="J462" s="41" t="str">
        <f t="shared" si="144"/>
        <v>February</v>
      </c>
      <c r="K462" s="41">
        <f>DAY(Table1[[#This Row],[Date]])</f>
        <v>25</v>
      </c>
      <c r="L462" s="41" t="str">
        <f t="shared" si="145"/>
        <v>Saturday</v>
      </c>
      <c r="M462" s="107">
        <f>WEEKNUM(D462, 1)-WEEKNUM(DATE(Table1[[#This Row],[Year]],Table1[[#This Row],[Month]],1),1)+1</f>
        <v>4</v>
      </c>
      <c r="N462" s="41">
        <f t="shared" si="146"/>
        <v>8</v>
      </c>
      <c r="O462" s="41">
        <f>Table1[[#This Row],[ADR]]*Table1[[#This Row],[Occupancy %]]</f>
        <v>0</v>
      </c>
      <c r="P462" s="86">
        <f t="shared" si="147"/>
        <v>0</v>
      </c>
      <c r="Q462" s="86">
        <f t="shared" ref="Q462:Q525" si="148">Y462/((Y468+Y469)/2)</f>
        <v>1</v>
      </c>
      <c r="R462" s="113"/>
      <c r="S462" s="41"/>
      <c r="T462" s="41" t="e">
        <f>Table1[[#This Row],[ADR]]/(P468+P469)</f>
        <v>#DIV/0!</v>
      </c>
      <c r="U462" s="112" t="e">
        <f t="shared" ref="U462:U525" si="149">(T470-T462)/T462</f>
        <v>#DIV/0!</v>
      </c>
      <c r="V462" s="41"/>
      <c r="W462" s="41">
        <f t="shared" ref="W462:W525" si="150">O462/((O538+O609)/2)</f>
        <v>0</v>
      </c>
      <c r="X462" s="110">
        <f t="shared" si="135"/>
        <v>0</v>
      </c>
      <c r="Y462" s="92">
        <f t="shared" si="142"/>
        <v>0.98599999999999999</v>
      </c>
      <c r="Z462" s="92" t="e">
        <f>(Table1[[#This Row],[avgdailyrent]]-F461)/F461</f>
        <v>#DIV/0!</v>
      </c>
      <c r="AA462" s="87">
        <f t="shared" si="140"/>
        <v>0</v>
      </c>
      <c r="AB462" s="92">
        <f t="shared" si="141"/>
        <v>0</v>
      </c>
      <c r="AC462" s="87" t="e">
        <f t="shared" ref="AC462:AC525" si="151">(O462-O461)/O461</f>
        <v>#DIV/0!</v>
      </c>
      <c r="AD462" s="92" t="e">
        <f t="shared" si="134"/>
        <v>#DIV/0!</v>
      </c>
      <c r="AE462" s="252">
        <f t="shared" ref="AE462:AE507" si="152">((Y462-Y455)/Y455)</f>
        <v>0</v>
      </c>
      <c r="AF462" s="87" t="e">
        <f ca="1">AVERAGEIFS(Y:Y,D:D,"&gt;="&amp;TODAY()-28,D:D,"&lt;="&amp;TODAY(),B:B,)</f>
        <v>#DIV/0!</v>
      </c>
      <c r="AG462" s="318">
        <f ca="1">AVERAGEIFS(Y:Y,D:D,"&gt;="&amp;TODAY()-28,D:D,"&lt;="&amp;TODAY())</f>
        <v>0.76482579000135331</v>
      </c>
      <c r="AH462" s="318">
        <f ca="1">AVERAGEIFS(O:O,D:D,"&gt;="&amp;TODAY()-28,D:D,"&lt;="&amp;TODAY())</f>
        <v>1407.541540796813</v>
      </c>
      <c r="AI462" s="91" t="e">
        <f t="shared" ref="AI462:AI525" si="153">(O462-O455)/O455</f>
        <v>#DIV/0!</v>
      </c>
    </row>
    <row r="463" spans="1:35" ht="13.8" x14ac:dyDescent="0.25">
      <c r="A463" s="324" t="s">
        <v>81</v>
      </c>
      <c r="B463" s="123" t="s">
        <v>45</v>
      </c>
      <c r="C463" s="124" t="s">
        <v>37</v>
      </c>
      <c r="D463" s="103">
        <v>44983</v>
      </c>
      <c r="E463" s="41">
        <v>0.98599999999999999</v>
      </c>
      <c r="F463" s="41"/>
      <c r="G463" s="41">
        <f t="shared" si="143"/>
        <v>2023</v>
      </c>
      <c r="H463" s="41">
        <f>DAY(Table1[[#This Row],[Date]])</f>
        <v>26</v>
      </c>
      <c r="I463" s="41">
        <f>MONTH(Table1[[#This Row],[Date]])</f>
        <v>2</v>
      </c>
      <c r="J463" s="41" t="str">
        <f t="shared" si="144"/>
        <v>February</v>
      </c>
      <c r="K463" s="41">
        <f>DAY(Table1[[#This Row],[Date]])</f>
        <v>26</v>
      </c>
      <c r="L463" s="41" t="str">
        <f t="shared" si="145"/>
        <v>Sunday</v>
      </c>
      <c r="M463" s="107">
        <f>WEEKNUM(D463, 1)-WEEKNUM(DATE(Table1[[#This Row],[Year]],Table1[[#This Row],[Month]],1),1)+1</f>
        <v>5</v>
      </c>
      <c r="N463" s="41">
        <f t="shared" si="146"/>
        <v>9</v>
      </c>
      <c r="O463" s="41">
        <f>Table1[[#This Row],[ADR]]*Table1[[#This Row],[Occupancy %]]</f>
        <v>0</v>
      </c>
      <c r="P463" s="86">
        <f t="shared" si="147"/>
        <v>0</v>
      </c>
      <c r="Q463" s="86">
        <f t="shared" si="148"/>
        <v>1</v>
      </c>
      <c r="R463" s="113"/>
      <c r="S463" s="41"/>
      <c r="T463" s="41" t="e">
        <f>Table1[[#This Row],[ADR]]/(P469+P470)</f>
        <v>#DIV/0!</v>
      </c>
      <c r="U463" s="112" t="e">
        <f t="shared" si="149"/>
        <v>#DIV/0!</v>
      </c>
      <c r="V463" s="41"/>
      <c r="W463" s="41">
        <f t="shared" si="150"/>
        <v>0</v>
      </c>
      <c r="X463" s="110">
        <f t="shared" si="135"/>
        <v>0</v>
      </c>
      <c r="Y463" s="92">
        <f t="shared" si="142"/>
        <v>0.98599999999999999</v>
      </c>
      <c r="Z463" s="92" t="e">
        <f>(Table1[[#This Row],[avgdailyrent]]-F462)/F462</f>
        <v>#DIV/0!</v>
      </c>
      <c r="AA463" s="87">
        <f t="shared" si="140"/>
        <v>0</v>
      </c>
      <c r="AB463" s="92">
        <f t="shared" si="141"/>
        <v>0</v>
      </c>
      <c r="AC463" s="87" t="e">
        <f t="shared" si="151"/>
        <v>#DIV/0!</v>
      </c>
      <c r="AD463" s="92" t="e">
        <f t="shared" si="134"/>
        <v>#DIV/0!</v>
      </c>
      <c r="AE463" s="252">
        <f t="shared" si="152"/>
        <v>0</v>
      </c>
      <c r="AF463" s="87" t="e">
        <f ca="1">AVERAGEIFS(Y:Y,D:D,"&gt;="&amp;TODAY()-28,D:D,"&lt;="&amp;TODAY(),B:B,)</f>
        <v>#DIV/0!</v>
      </c>
      <c r="AG463" s="318">
        <f ca="1">AVERAGEIFS(Y:Y,D:D,"&gt;="&amp;TODAY()-28,D:D,"&lt;="&amp;TODAY())</f>
        <v>0.76482579000135331</v>
      </c>
      <c r="AH463" s="318">
        <f ca="1">AVERAGEIFS(O:O,D:D,"&gt;="&amp;TODAY()-28,D:D,"&lt;="&amp;TODAY())</f>
        <v>1407.541540796813</v>
      </c>
      <c r="AI463" s="91" t="e">
        <f t="shared" si="153"/>
        <v>#DIV/0!</v>
      </c>
    </row>
    <row r="464" spans="1:35" ht="13.8" x14ac:dyDescent="0.25">
      <c r="A464" s="324" t="s">
        <v>81</v>
      </c>
      <c r="B464" s="123" t="s">
        <v>45</v>
      </c>
      <c r="C464" s="124" t="s">
        <v>37</v>
      </c>
      <c r="D464" s="103">
        <v>44984</v>
      </c>
      <c r="E464" s="41">
        <v>0.98599999999999999</v>
      </c>
      <c r="F464" s="41"/>
      <c r="G464" s="41">
        <f t="shared" si="143"/>
        <v>2023</v>
      </c>
      <c r="H464" s="41">
        <f>DAY(Table1[[#This Row],[Date]])</f>
        <v>27</v>
      </c>
      <c r="I464" s="41">
        <f>MONTH(Table1[[#This Row],[Date]])</f>
        <v>2</v>
      </c>
      <c r="J464" s="41" t="str">
        <f t="shared" si="144"/>
        <v>February</v>
      </c>
      <c r="K464" s="41">
        <f>DAY(Table1[[#This Row],[Date]])</f>
        <v>27</v>
      </c>
      <c r="L464" s="41" t="str">
        <f t="shared" si="145"/>
        <v>Monday</v>
      </c>
      <c r="M464" s="107">
        <f>WEEKNUM(D464, 1)-WEEKNUM(DATE(Table1[[#This Row],[Year]],Table1[[#This Row],[Month]],1),1)+1</f>
        <v>5</v>
      </c>
      <c r="N464" s="41">
        <f t="shared" si="146"/>
        <v>9</v>
      </c>
      <c r="O464" s="41">
        <f>Table1[[#This Row],[ADR]]*Table1[[#This Row],[Occupancy %]]</f>
        <v>0</v>
      </c>
      <c r="P464" s="86">
        <f t="shared" si="147"/>
        <v>0</v>
      </c>
      <c r="Q464" s="86">
        <f t="shared" si="148"/>
        <v>1</v>
      </c>
      <c r="R464" s="113"/>
      <c r="S464" s="41"/>
      <c r="T464" s="41" t="e">
        <f>Table1[[#This Row],[ADR]]/(P470+P471)</f>
        <v>#DIV/0!</v>
      </c>
      <c r="U464" s="112" t="e">
        <f t="shared" si="149"/>
        <v>#DIV/0!</v>
      </c>
      <c r="V464" s="41"/>
      <c r="W464" s="41">
        <f t="shared" si="150"/>
        <v>0</v>
      </c>
      <c r="X464" s="110">
        <f t="shared" si="135"/>
        <v>0</v>
      </c>
      <c r="Y464" s="92">
        <f t="shared" si="142"/>
        <v>0.98599999999999999</v>
      </c>
      <c r="Z464" s="92" t="e">
        <f>(Table1[[#This Row],[avgdailyrent]]-F463)/F463</f>
        <v>#DIV/0!</v>
      </c>
      <c r="AA464" s="87">
        <f t="shared" si="140"/>
        <v>0</v>
      </c>
      <c r="AB464" s="92">
        <f t="shared" si="141"/>
        <v>0</v>
      </c>
      <c r="AC464" s="87" t="e">
        <f t="shared" si="151"/>
        <v>#DIV/0!</v>
      </c>
      <c r="AD464" s="92" t="e">
        <f t="shared" si="134"/>
        <v>#DIV/0!</v>
      </c>
      <c r="AE464" s="252">
        <f t="shared" si="152"/>
        <v>0</v>
      </c>
      <c r="AF464" s="87" t="e">
        <f ca="1">AVERAGEIFS(Y:Y,D:D,"&gt;="&amp;TODAY()-28,D:D,"&lt;="&amp;TODAY(),B:B,)</f>
        <v>#DIV/0!</v>
      </c>
      <c r="AG464" s="318">
        <f ca="1">AVERAGEIFS(Y:Y,D:D,"&gt;="&amp;TODAY()-28,D:D,"&lt;="&amp;TODAY())</f>
        <v>0.76482579000135331</v>
      </c>
      <c r="AH464" s="318">
        <f ca="1">AVERAGEIFS(O:O,D:D,"&gt;="&amp;TODAY()-28,D:D,"&lt;="&amp;TODAY())</f>
        <v>1407.541540796813</v>
      </c>
      <c r="AI464" s="91" t="e">
        <f t="shared" si="153"/>
        <v>#DIV/0!</v>
      </c>
    </row>
    <row r="465" spans="1:35" ht="13.8" x14ac:dyDescent="0.25">
      <c r="A465" s="324" t="s">
        <v>81</v>
      </c>
      <c r="B465" s="123" t="s">
        <v>45</v>
      </c>
      <c r="C465" s="124" t="s">
        <v>37</v>
      </c>
      <c r="D465" s="103">
        <v>44985</v>
      </c>
      <c r="E465" s="41">
        <v>0.98599999999999999</v>
      </c>
      <c r="F465" s="41"/>
      <c r="G465" s="41">
        <f t="shared" si="143"/>
        <v>2023</v>
      </c>
      <c r="H465" s="41">
        <f>DAY(Table1[[#This Row],[Date]])</f>
        <v>28</v>
      </c>
      <c r="I465" s="41">
        <f>MONTH(Table1[[#This Row],[Date]])</f>
        <v>2</v>
      </c>
      <c r="J465" s="41" t="str">
        <f t="shared" si="144"/>
        <v>February</v>
      </c>
      <c r="K465" s="41">
        <f>DAY(Table1[[#This Row],[Date]])</f>
        <v>28</v>
      </c>
      <c r="L465" s="41" t="str">
        <f t="shared" si="145"/>
        <v>Tuesday</v>
      </c>
      <c r="M465" s="107">
        <f>WEEKNUM(D465, 1)-WEEKNUM(DATE(Table1[[#This Row],[Year]],Table1[[#This Row],[Month]],1),1)+1</f>
        <v>5</v>
      </c>
      <c r="N465" s="41">
        <f t="shared" si="146"/>
        <v>9</v>
      </c>
      <c r="O465" s="41">
        <f>Table1[[#This Row],[ADR]]*Table1[[#This Row],[Occupancy %]]</f>
        <v>0</v>
      </c>
      <c r="P465" s="86">
        <f t="shared" si="147"/>
        <v>0</v>
      </c>
      <c r="Q465" s="86">
        <f t="shared" si="148"/>
        <v>1</v>
      </c>
      <c r="R465" s="113"/>
      <c r="S465" s="41"/>
      <c r="T465" s="41" t="e">
        <f>Table1[[#This Row],[ADR]]/(P471+P472)</f>
        <v>#DIV/0!</v>
      </c>
      <c r="U465" s="112" t="e">
        <f t="shared" si="149"/>
        <v>#DIV/0!</v>
      </c>
      <c r="V465" s="41"/>
      <c r="W465" s="41">
        <f t="shared" si="150"/>
        <v>0</v>
      </c>
      <c r="X465" s="110">
        <f t="shared" si="135"/>
        <v>0</v>
      </c>
      <c r="Y465" s="92">
        <f t="shared" si="142"/>
        <v>0.98599999999999999</v>
      </c>
      <c r="Z465" s="92" t="e">
        <f>(Table1[[#This Row],[avgdailyrent]]-F464)/F464</f>
        <v>#DIV/0!</v>
      </c>
      <c r="AA465" s="87">
        <f t="shared" si="140"/>
        <v>0</v>
      </c>
      <c r="AB465" s="92">
        <f t="shared" si="141"/>
        <v>0</v>
      </c>
      <c r="AC465" s="87" t="e">
        <f t="shared" si="151"/>
        <v>#DIV/0!</v>
      </c>
      <c r="AD465" s="92" t="e">
        <f t="shared" si="134"/>
        <v>#DIV/0!</v>
      </c>
      <c r="AE465" s="252">
        <f t="shared" si="152"/>
        <v>0</v>
      </c>
      <c r="AF465" s="87" t="e">
        <f ca="1">AVERAGEIFS(Y:Y,D:D,"&gt;="&amp;TODAY()-28,D:D,"&lt;="&amp;TODAY(),B:B,)</f>
        <v>#DIV/0!</v>
      </c>
      <c r="AG465" s="318">
        <f ca="1">AVERAGEIFS(Y:Y,D:D,"&gt;="&amp;TODAY()-28,D:D,"&lt;="&amp;TODAY())</f>
        <v>0.76482579000135331</v>
      </c>
      <c r="AH465" s="318">
        <f ca="1">AVERAGEIFS(O:O,D:D,"&gt;="&amp;TODAY()-28,D:D,"&lt;="&amp;TODAY())</f>
        <v>1407.541540796813</v>
      </c>
      <c r="AI465" s="91" t="e">
        <f t="shared" si="153"/>
        <v>#DIV/0!</v>
      </c>
    </row>
    <row r="466" spans="1:35" ht="13.8" x14ac:dyDescent="0.25">
      <c r="A466" s="324" t="s">
        <v>81</v>
      </c>
      <c r="B466" s="123" t="s">
        <v>45</v>
      </c>
      <c r="C466" s="124" t="s">
        <v>37</v>
      </c>
      <c r="D466" s="103">
        <v>44986</v>
      </c>
      <c r="E466" s="41">
        <v>0.98599999999999999</v>
      </c>
      <c r="F466" s="41"/>
      <c r="G466" s="41">
        <f t="shared" si="143"/>
        <v>2023</v>
      </c>
      <c r="H466" s="41">
        <f>DAY(Table1[[#This Row],[Date]])</f>
        <v>1</v>
      </c>
      <c r="I466" s="41">
        <f>MONTH(Table1[[#This Row],[Date]])</f>
        <v>3</v>
      </c>
      <c r="J466" s="41" t="str">
        <f t="shared" si="144"/>
        <v>March</v>
      </c>
      <c r="K466" s="41">
        <f>DAY(Table1[[#This Row],[Date]])</f>
        <v>1</v>
      </c>
      <c r="L466" s="41" t="str">
        <f t="shared" si="145"/>
        <v>Wednesday</v>
      </c>
      <c r="M466" s="107">
        <f>WEEKNUM(D466, 1)-WEEKNUM(DATE(Table1[[#This Row],[Year]],Table1[[#This Row],[Month]],1),1)+1</f>
        <v>1</v>
      </c>
      <c r="N466" s="41">
        <f t="shared" si="146"/>
        <v>9</v>
      </c>
      <c r="O466" s="41">
        <f>Table1[[#This Row],[ADR]]*Table1[[#This Row],[Occupancy %]]</f>
        <v>0</v>
      </c>
      <c r="P466" s="86">
        <f t="shared" si="147"/>
        <v>0</v>
      </c>
      <c r="Q466" s="86">
        <f t="shared" si="148"/>
        <v>1</v>
      </c>
      <c r="R466" s="113"/>
      <c r="S466" s="41"/>
      <c r="T466" s="41" t="e">
        <f>Table1[[#This Row],[ADR]]/(P472+P473)</f>
        <v>#DIV/0!</v>
      </c>
      <c r="U466" s="112" t="e">
        <f t="shared" si="149"/>
        <v>#DIV/0!</v>
      </c>
      <c r="V466" s="41"/>
      <c r="W466" s="41">
        <f t="shared" si="150"/>
        <v>0</v>
      </c>
      <c r="X466" s="110">
        <f t="shared" si="135"/>
        <v>0</v>
      </c>
      <c r="Y466" s="92">
        <f t="shared" si="142"/>
        <v>0.98599999999999999</v>
      </c>
      <c r="Z466" s="92" t="e">
        <f>(Table1[[#This Row],[avgdailyrent]]-F465)/F465</f>
        <v>#DIV/0!</v>
      </c>
      <c r="AA466" s="87">
        <f t="shared" si="140"/>
        <v>0</v>
      </c>
      <c r="AB466" s="92">
        <f t="shared" si="141"/>
        <v>0</v>
      </c>
      <c r="AC466" s="87" t="e">
        <f t="shared" si="151"/>
        <v>#DIV/0!</v>
      </c>
      <c r="AD466" s="92" t="e">
        <f t="shared" si="134"/>
        <v>#DIV/0!</v>
      </c>
      <c r="AE466" s="252">
        <f t="shared" si="152"/>
        <v>0</v>
      </c>
      <c r="AF466" s="87" t="e">
        <f ca="1">AVERAGEIFS(Y:Y,D:D,"&gt;="&amp;TODAY()-28,D:D,"&lt;="&amp;TODAY(),B:B,)</f>
        <v>#DIV/0!</v>
      </c>
      <c r="AG466" s="318">
        <f ca="1">AVERAGEIFS(Y:Y,D:D,"&gt;="&amp;TODAY()-28,D:D,"&lt;="&amp;TODAY())</f>
        <v>0.76482579000135331</v>
      </c>
      <c r="AH466" s="318">
        <f ca="1">AVERAGEIFS(O:O,D:D,"&gt;="&amp;TODAY()-28,D:D,"&lt;="&amp;TODAY())</f>
        <v>1407.541540796813</v>
      </c>
      <c r="AI466" s="91" t="e">
        <f t="shared" si="153"/>
        <v>#DIV/0!</v>
      </c>
    </row>
    <row r="467" spans="1:35" ht="13.8" x14ac:dyDescent="0.25">
      <c r="A467" s="324" t="s">
        <v>81</v>
      </c>
      <c r="B467" s="123" t="s">
        <v>45</v>
      </c>
      <c r="C467" s="124" t="s">
        <v>37</v>
      </c>
      <c r="D467" s="103">
        <v>44987</v>
      </c>
      <c r="E467" s="41">
        <v>0.98599999999999999</v>
      </c>
      <c r="F467" s="41"/>
      <c r="G467" s="41">
        <f t="shared" si="143"/>
        <v>2023</v>
      </c>
      <c r="H467" s="41">
        <f>DAY(Table1[[#This Row],[Date]])</f>
        <v>2</v>
      </c>
      <c r="I467" s="41">
        <f>MONTH(Table1[[#This Row],[Date]])</f>
        <v>3</v>
      </c>
      <c r="J467" s="41" t="str">
        <f t="shared" si="144"/>
        <v>March</v>
      </c>
      <c r="K467" s="41">
        <f>DAY(Table1[[#This Row],[Date]])</f>
        <v>2</v>
      </c>
      <c r="L467" s="41" t="str">
        <f t="shared" si="145"/>
        <v>Thursday</v>
      </c>
      <c r="M467" s="107">
        <f>WEEKNUM(D467, 1)-WEEKNUM(DATE(Table1[[#This Row],[Year]],Table1[[#This Row],[Month]],1),1)+1</f>
        <v>1</v>
      </c>
      <c r="N467" s="41">
        <f t="shared" si="146"/>
        <v>9</v>
      </c>
      <c r="O467" s="41">
        <f>Table1[[#This Row],[ADR]]*Table1[[#This Row],[Occupancy %]]</f>
        <v>0</v>
      </c>
      <c r="P467" s="86">
        <f t="shared" si="147"/>
        <v>0</v>
      </c>
      <c r="Q467" s="86">
        <f t="shared" si="148"/>
        <v>1</v>
      </c>
      <c r="R467" s="113"/>
      <c r="S467" s="41"/>
      <c r="T467" s="41" t="e">
        <f>Table1[[#This Row],[ADR]]/(P473+P474)</f>
        <v>#DIV/0!</v>
      </c>
      <c r="U467" s="112" t="e">
        <f t="shared" si="149"/>
        <v>#DIV/0!</v>
      </c>
      <c r="V467" s="41"/>
      <c r="W467" s="41">
        <f t="shared" si="150"/>
        <v>0</v>
      </c>
      <c r="X467" s="110">
        <f t="shared" si="135"/>
        <v>0</v>
      </c>
      <c r="Y467" s="92">
        <f t="shared" si="142"/>
        <v>0.98599999999999999</v>
      </c>
      <c r="Z467" s="92" t="e">
        <f>(Table1[[#This Row],[avgdailyrent]]-F466)/F466</f>
        <v>#DIV/0!</v>
      </c>
      <c r="AA467" s="87">
        <f t="shared" si="140"/>
        <v>0</v>
      </c>
      <c r="AB467" s="92">
        <f t="shared" si="141"/>
        <v>0</v>
      </c>
      <c r="AC467" s="87" t="e">
        <f t="shared" si="151"/>
        <v>#DIV/0!</v>
      </c>
      <c r="AD467" s="92" t="e">
        <f t="shared" si="134"/>
        <v>#DIV/0!</v>
      </c>
      <c r="AE467" s="252">
        <f t="shared" si="152"/>
        <v>0</v>
      </c>
      <c r="AF467" s="87" t="e">
        <f ca="1">AVERAGEIFS(Y:Y,D:D,"&gt;="&amp;TODAY()-28,D:D,"&lt;="&amp;TODAY(),B:B,)</f>
        <v>#DIV/0!</v>
      </c>
      <c r="AG467" s="318">
        <f ca="1">AVERAGEIFS(Y:Y,D:D,"&gt;="&amp;TODAY()-28,D:D,"&lt;="&amp;TODAY())</f>
        <v>0.76482579000135331</v>
      </c>
      <c r="AH467" s="318">
        <f ca="1">AVERAGEIFS(O:O,D:D,"&gt;="&amp;TODAY()-28,D:D,"&lt;="&amp;TODAY())</f>
        <v>1407.541540796813</v>
      </c>
      <c r="AI467" s="91" t="e">
        <f t="shared" si="153"/>
        <v>#DIV/0!</v>
      </c>
    </row>
    <row r="468" spans="1:35" ht="13.8" x14ac:dyDescent="0.25">
      <c r="A468" s="324" t="s">
        <v>81</v>
      </c>
      <c r="B468" s="123" t="s">
        <v>45</v>
      </c>
      <c r="C468" s="124" t="s">
        <v>37</v>
      </c>
      <c r="D468" s="103">
        <v>44988</v>
      </c>
      <c r="E468" s="41">
        <v>0.98599999999999999</v>
      </c>
      <c r="F468" s="41"/>
      <c r="G468" s="41">
        <f t="shared" si="143"/>
        <v>2023</v>
      </c>
      <c r="H468" s="41">
        <f>DAY(Table1[[#This Row],[Date]])</f>
        <v>3</v>
      </c>
      <c r="I468" s="41">
        <f>MONTH(Table1[[#This Row],[Date]])</f>
        <v>3</v>
      </c>
      <c r="J468" s="41" t="str">
        <f t="shared" si="144"/>
        <v>March</v>
      </c>
      <c r="K468" s="41">
        <f>DAY(Table1[[#This Row],[Date]])</f>
        <v>3</v>
      </c>
      <c r="L468" s="41" t="str">
        <f t="shared" si="145"/>
        <v>Friday</v>
      </c>
      <c r="M468" s="107">
        <f>WEEKNUM(D468, 1)-WEEKNUM(DATE(Table1[[#This Row],[Year]],Table1[[#This Row],[Month]],1),1)+1</f>
        <v>1</v>
      </c>
      <c r="N468" s="41">
        <f t="shared" si="146"/>
        <v>9</v>
      </c>
      <c r="O468" s="41">
        <f>Table1[[#This Row],[ADR]]*Table1[[#This Row],[Occupancy %]]</f>
        <v>0</v>
      </c>
      <c r="P468" s="86">
        <f t="shared" si="147"/>
        <v>0</v>
      </c>
      <c r="Q468" s="86">
        <f t="shared" si="148"/>
        <v>1</v>
      </c>
      <c r="R468" s="113"/>
      <c r="S468" s="41"/>
      <c r="T468" s="41" t="e">
        <f>Table1[[#This Row],[ADR]]/(P474+P475)</f>
        <v>#DIV/0!</v>
      </c>
      <c r="U468" s="112" t="e">
        <f t="shared" si="149"/>
        <v>#DIV/0!</v>
      </c>
      <c r="V468" s="41"/>
      <c r="W468" s="41">
        <f t="shared" si="150"/>
        <v>0</v>
      </c>
      <c r="X468" s="110">
        <f t="shared" si="135"/>
        <v>0</v>
      </c>
      <c r="Y468" s="92">
        <f t="shared" si="142"/>
        <v>0.98599999999999999</v>
      </c>
      <c r="Z468" s="92" t="e">
        <f>(Table1[[#This Row],[avgdailyrent]]-F467)/F467</f>
        <v>#DIV/0!</v>
      </c>
      <c r="AA468" s="87">
        <f t="shared" si="140"/>
        <v>0</v>
      </c>
      <c r="AB468" s="92">
        <f t="shared" si="141"/>
        <v>0</v>
      </c>
      <c r="AC468" s="87" t="e">
        <f t="shared" si="151"/>
        <v>#DIV/0!</v>
      </c>
      <c r="AD468" s="92" t="e">
        <f t="shared" ref="AD468:AD508" si="154">((P468-P461)/P461)</f>
        <v>#DIV/0!</v>
      </c>
      <c r="AE468" s="252">
        <f t="shared" si="152"/>
        <v>0</v>
      </c>
      <c r="AF468" s="87" t="e">
        <f ca="1">AVERAGEIFS(Y:Y,D:D,"&gt;="&amp;TODAY()-28,D:D,"&lt;="&amp;TODAY(),B:B,)</f>
        <v>#DIV/0!</v>
      </c>
      <c r="AG468" s="318">
        <f ca="1">AVERAGEIFS(Y:Y,D:D,"&gt;="&amp;TODAY()-28,D:D,"&lt;="&amp;TODAY())</f>
        <v>0.76482579000135331</v>
      </c>
      <c r="AH468" s="318">
        <f ca="1">AVERAGEIFS(O:O,D:D,"&gt;="&amp;TODAY()-28,D:D,"&lt;="&amp;TODAY())</f>
        <v>1407.541540796813</v>
      </c>
      <c r="AI468" s="91" t="e">
        <f t="shared" si="153"/>
        <v>#DIV/0!</v>
      </c>
    </row>
    <row r="469" spans="1:35" ht="13.8" x14ac:dyDescent="0.25">
      <c r="A469" s="324" t="s">
        <v>81</v>
      </c>
      <c r="B469" s="123" t="s">
        <v>45</v>
      </c>
      <c r="C469" s="124" t="s">
        <v>37</v>
      </c>
      <c r="D469" s="103">
        <v>44989</v>
      </c>
      <c r="E469" s="41">
        <v>0.98599999999999999</v>
      </c>
      <c r="F469" s="41"/>
      <c r="G469" s="41">
        <f t="shared" si="143"/>
        <v>2023</v>
      </c>
      <c r="H469" s="41">
        <f>DAY(Table1[[#This Row],[Date]])</f>
        <v>4</v>
      </c>
      <c r="I469" s="41">
        <f>MONTH(Table1[[#This Row],[Date]])</f>
        <v>3</v>
      </c>
      <c r="J469" s="41" t="str">
        <f t="shared" si="144"/>
        <v>March</v>
      </c>
      <c r="K469" s="41">
        <f>DAY(Table1[[#This Row],[Date]])</f>
        <v>4</v>
      </c>
      <c r="L469" s="41" t="str">
        <f t="shared" si="145"/>
        <v>Saturday</v>
      </c>
      <c r="M469" s="107">
        <f>WEEKNUM(D469, 1)-WEEKNUM(DATE(Table1[[#This Row],[Year]],Table1[[#This Row],[Month]],1),1)+1</f>
        <v>1</v>
      </c>
      <c r="N469" s="41">
        <f t="shared" si="146"/>
        <v>9</v>
      </c>
      <c r="O469" s="41">
        <f>Table1[[#This Row],[ADR]]*Table1[[#This Row],[Occupancy %]]</f>
        <v>0</v>
      </c>
      <c r="P469" s="86">
        <f t="shared" si="147"/>
        <v>0</v>
      </c>
      <c r="Q469" s="86">
        <f t="shared" si="148"/>
        <v>1</v>
      </c>
      <c r="R469" s="113"/>
      <c r="S469" s="41"/>
      <c r="T469" s="41" t="e">
        <f>Table1[[#This Row],[ADR]]/(P475+P476)</f>
        <v>#DIV/0!</v>
      </c>
      <c r="U469" s="112" t="e">
        <f t="shared" si="149"/>
        <v>#DIV/0!</v>
      </c>
      <c r="V469" s="41"/>
      <c r="W469" s="41">
        <f t="shared" si="150"/>
        <v>0</v>
      </c>
      <c r="X469" s="110">
        <f t="shared" si="135"/>
        <v>0</v>
      </c>
      <c r="Y469" s="92">
        <f t="shared" si="142"/>
        <v>0.98599999999999999</v>
      </c>
      <c r="Z469" s="92" t="e">
        <f>(Table1[[#This Row],[avgdailyrent]]-F468)/F468</f>
        <v>#DIV/0!</v>
      </c>
      <c r="AA469" s="87">
        <f t="shared" si="140"/>
        <v>0</v>
      </c>
      <c r="AB469" s="92">
        <f t="shared" si="141"/>
        <v>0</v>
      </c>
      <c r="AC469" s="87" t="e">
        <f t="shared" si="151"/>
        <v>#DIV/0!</v>
      </c>
      <c r="AD469" s="92" t="e">
        <f t="shared" si="154"/>
        <v>#DIV/0!</v>
      </c>
      <c r="AE469" s="252">
        <f t="shared" si="152"/>
        <v>0</v>
      </c>
      <c r="AF469" s="87" t="e">
        <f ca="1">AVERAGEIFS(Y:Y,D:D,"&gt;="&amp;TODAY()-28,D:D,"&lt;="&amp;TODAY(),B:B,)</f>
        <v>#DIV/0!</v>
      </c>
      <c r="AG469" s="318">
        <f ca="1">AVERAGEIFS(Y:Y,D:D,"&gt;="&amp;TODAY()-28,D:D,"&lt;="&amp;TODAY())</f>
        <v>0.76482579000135331</v>
      </c>
      <c r="AH469" s="318">
        <f ca="1">AVERAGEIFS(O:O,D:D,"&gt;="&amp;TODAY()-28,D:D,"&lt;="&amp;TODAY())</f>
        <v>1407.541540796813</v>
      </c>
      <c r="AI469" s="91" t="e">
        <f t="shared" si="153"/>
        <v>#DIV/0!</v>
      </c>
    </row>
    <row r="470" spans="1:35" ht="13.8" x14ac:dyDescent="0.25">
      <c r="A470" s="324" t="s">
        <v>81</v>
      </c>
      <c r="B470" s="123" t="s">
        <v>45</v>
      </c>
      <c r="C470" s="124" t="s">
        <v>37</v>
      </c>
      <c r="D470" s="103">
        <v>44990</v>
      </c>
      <c r="E470" s="41">
        <v>0.98599999999999999</v>
      </c>
      <c r="F470" s="41"/>
      <c r="G470" s="41">
        <f t="shared" si="143"/>
        <v>2023</v>
      </c>
      <c r="H470" s="41">
        <f>DAY(Table1[[#This Row],[Date]])</f>
        <v>5</v>
      </c>
      <c r="I470" s="41">
        <f>MONTH(Table1[[#This Row],[Date]])</f>
        <v>3</v>
      </c>
      <c r="J470" s="41" t="str">
        <f t="shared" si="144"/>
        <v>March</v>
      </c>
      <c r="K470" s="41">
        <f>DAY(Table1[[#This Row],[Date]])</f>
        <v>5</v>
      </c>
      <c r="L470" s="41" t="str">
        <f t="shared" si="145"/>
        <v>Sunday</v>
      </c>
      <c r="M470" s="107">
        <f>WEEKNUM(D470, 1)-WEEKNUM(DATE(Table1[[#This Row],[Year]],Table1[[#This Row],[Month]],1),1)+1</f>
        <v>2</v>
      </c>
      <c r="N470" s="41">
        <f t="shared" si="146"/>
        <v>10</v>
      </c>
      <c r="O470" s="41">
        <f>Table1[[#This Row],[ADR]]*Table1[[#This Row],[Occupancy %]]</f>
        <v>0</v>
      </c>
      <c r="P470" s="86">
        <f t="shared" si="147"/>
        <v>0</v>
      </c>
      <c r="Q470" s="86">
        <f t="shared" si="148"/>
        <v>1</v>
      </c>
      <c r="R470" s="113"/>
      <c r="S470" s="41"/>
      <c r="T470" s="41" t="e">
        <f>Table1[[#This Row],[ADR]]/(P476+P477)</f>
        <v>#DIV/0!</v>
      </c>
      <c r="U470" s="112" t="e">
        <f t="shared" si="149"/>
        <v>#DIV/0!</v>
      </c>
      <c r="V470" s="41"/>
      <c r="W470" s="41">
        <f t="shared" si="150"/>
        <v>0</v>
      </c>
      <c r="X470" s="110">
        <f t="shared" si="135"/>
        <v>0</v>
      </c>
      <c r="Y470" s="92">
        <f t="shared" si="142"/>
        <v>0.98599999999999999</v>
      </c>
      <c r="Z470" s="92" t="e">
        <f>(Table1[[#This Row],[avgdailyrent]]-F469)/F469</f>
        <v>#DIV/0!</v>
      </c>
      <c r="AA470" s="87">
        <f t="shared" si="140"/>
        <v>0</v>
      </c>
      <c r="AB470" s="92">
        <f t="shared" si="141"/>
        <v>0</v>
      </c>
      <c r="AC470" s="87" t="e">
        <f t="shared" si="151"/>
        <v>#DIV/0!</v>
      </c>
      <c r="AD470" s="92" t="e">
        <f t="shared" si="154"/>
        <v>#DIV/0!</v>
      </c>
      <c r="AE470" s="252">
        <f t="shared" si="152"/>
        <v>0</v>
      </c>
      <c r="AF470" s="87" t="e">
        <f ca="1">AVERAGEIFS(Y:Y,D:D,"&gt;="&amp;TODAY()-28,D:D,"&lt;="&amp;TODAY(),B:B,)</f>
        <v>#DIV/0!</v>
      </c>
      <c r="AG470" s="318">
        <f ca="1">AVERAGEIFS(Y:Y,D:D,"&gt;="&amp;TODAY()-28,D:D,"&lt;="&amp;TODAY())</f>
        <v>0.76482579000135331</v>
      </c>
      <c r="AH470" s="318">
        <f ca="1">AVERAGEIFS(O:O,D:D,"&gt;="&amp;TODAY()-28,D:D,"&lt;="&amp;TODAY())</f>
        <v>1407.541540796813</v>
      </c>
      <c r="AI470" s="91" t="e">
        <f t="shared" si="153"/>
        <v>#DIV/0!</v>
      </c>
    </row>
    <row r="471" spans="1:35" ht="13.8" x14ac:dyDescent="0.25">
      <c r="A471" s="324" t="s">
        <v>81</v>
      </c>
      <c r="B471" s="123" t="s">
        <v>45</v>
      </c>
      <c r="C471" s="124" t="s">
        <v>37</v>
      </c>
      <c r="D471" s="103">
        <v>44991</v>
      </c>
      <c r="E471" s="41">
        <v>0.98599999999999999</v>
      </c>
      <c r="F471" s="41"/>
      <c r="G471" s="41">
        <f t="shared" si="143"/>
        <v>2023</v>
      </c>
      <c r="H471" s="41">
        <f>DAY(Table1[[#This Row],[Date]])</f>
        <v>6</v>
      </c>
      <c r="I471" s="41">
        <f>MONTH(Table1[[#This Row],[Date]])</f>
        <v>3</v>
      </c>
      <c r="J471" s="41" t="str">
        <f t="shared" si="144"/>
        <v>March</v>
      </c>
      <c r="K471" s="41">
        <f>DAY(Table1[[#This Row],[Date]])</f>
        <v>6</v>
      </c>
      <c r="L471" s="41" t="str">
        <f t="shared" si="145"/>
        <v>Monday</v>
      </c>
      <c r="M471" s="107">
        <f>WEEKNUM(D471, 1)-WEEKNUM(DATE(Table1[[#This Row],[Year]],Table1[[#This Row],[Month]],1),1)+1</f>
        <v>2</v>
      </c>
      <c r="N471" s="41">
        <f t="shared" si="146"/>
        <v>10</v>
      </c>
      <c r="O471" s="41">
        <f>Table1[[#This Row],[ADR]]*Table1[[#This Row],[Occupancy %]]</f>
        <v>0</v>
      </c>
      <c r="P471" s="86">
        <f t="shared" si="147"/>
        <v>0</v>
      </c>
      <c r="Q471" s="86">
        <f t="shared" si="148"/>
        <v>1</v>
      </c>
      <c r="R471" s="113"/>
      <c r="S471" s="41"/>
      <c r="T471" s="41" t="e">
        <f>Table1[[#This Row],[ADR]]/(P477+P478)</f>
        <v>#DIV/0!</v>
      </c>
      <c r="U471" s="112" t="e">
        <f t="shared" si="149"/>
        <v>#DIV/0!</v>
      </c>
      <c r="V471" s="41"/>
      <c r="W471" s="41">
        <f t="shared" si="150"/>
        <v>0</v>
      </c>
      <c r="X471" s="110">
        <f t="shared" ref="X471:X534" si="155">W471-W468</f>
        <v>0</v>
      </c>
      <c r="Y471" s="92">
        <f t="shared" si="142"/>
        <v>0.98599999999999999</v>
      </c>
      <c r="Z471" s="92" t="e">
        <f>(Table1[[#This Row],[avgdailyrent]]-F470)/F470</f>
        <v>#DIV/0!</v>
      </c>
      <c r="AA471" s="87">
        <f t="shared" si="140"/>
        <v>0</v>
      </c>
      <c r="AB471" s="92">
        <f t="shared" si="141"/>
        <v>0</v>
      </c>
      <c r="AC471" s="87" t="e">
        <f t="shared" si="151"/>
        <v>#DIV/0!</v>
      </c>
      <c r="AD471" s="92" t="e">
        <f t="shared" si="154"/>
        <v>#DIV/0!</v>
      </c>
      <c r="AE471" s="252">
        <f t="shared" si="152"/>
        <v>0</v>
      </c>
      <c r="AF471" s="87" t="e">
        <f ca="1">AVERAGEIFS(Y:Y,D:D,"&gt;="&amp;TODAY()-28,D:D,"&lt;="&amp;TODAY(),B:B,)</f>
        <v>#DIV/0!</v>
      </c>
      <c r="AG471" s="318">
        <f ca="1">AVERAGEIFS(Y:Y,D:D,"&gt;="&amp;TODAY()-28,D:D,"&lt;="&amp;TODAY())</f>
        <v>0.76482579000135331</v>
      </c>
      <c r="AH471" s="318">
        <f ca="1">AVERAGEIFS(O:O,D:D,"&gt;="&amp;TODAY()-28,D:D,"&lt;="&amp;TODAY())</f>
        <v>1407.541540796813</v>
      </c>
      <c r="AI471" s="91" t="e">
        <f t="shared" si="153"/>
        <v>#DIV/0!</v>
      </c>
    </row>
    <row r="472" spans="1:35" ht="13.8" x14ac:dyDescent="0.25">
      <c r="A472" s="324" t="s">
        <v>81</v>
      </c>
      <c r="B472" s="123" t="s">
        <v>45</v>
      </c>
      <c r="C472" s="124" t="s">
        <v>37</v>
      </c>
      <c r="D472" s="103">
        <v>44992</v>
      </c>
      <c r="E472" s="41">
        <v>0.98599999999999999</v>
      </c>
      <c r="F472" s="41"/>
      <c r="G472" s="41">
        <f t="shared" si="143"/>
        <v>2023</v>
      </c>
      <c r="H472" s="41">
        <f>DAY(Table1[[#This Row],[Date]])</f>
        <v>7</v>
      </c>
      <c r="I472" s="41">
        <f>MONTH(Table1[[#This Row],[Date]])</f>
        <v>3</v>
      </c>
      <c r="J472" s="41" t="str">
        <f t="shared" si="144"/>
        <v>March</v>
      </c>
      <c r="K472" s="41">
        <f>DAY(Table1[[#This Row],[Date]])</f>
        <v>7</v>
      </c>
      <c r="L472" s="41" t="str">
        <f t="shared" si="145"/>
        <v>Tuesday</v>
      </c>
      <c r="M472" s="107">
        <f>WEEKNUM(D472, 1)-WEEKNUM(DATE(Table1[[#This Row],[Year]],Table1[[#This Row],[Month]],1),1)+1</f>
        <v>2</v>
      </c>
      <c r="N472" s="41">
        <f t="shared" si="146"/>
        <v>10</v>
      </c>
      <c r="O472" s="41">
        <f>Table1[[#This Row],[ADR]]*Table1[[#This Row],[Occupancy %]]</f>
        <v>0</v>
      </c>
      <c r="P472" s="86">
        <f t="shared" si="147"/>
        <v>0</v>
      </c>
      <c r="Q472" s="86">
        <f t="shared" si="148"/>
        <v>1</v>
      </c>
      <c r="R472" s="113"/>
      <c r="S472" s="41"/>
      <c r="T472" s="41" t="e">
        <f>Table1[[#This Row],[ADR]]/(P478+P479)</f>
        <v>#DIV/0!</v>
      </c>
      <c r="U472" s="112" t="e">
        <f t="shared" si="149"/>
        <v>#DIV/0!</v>
      </c>
      <c r="V472" s="41"/>
      <c r="W472" s="41">
        <f t="shared" si="150"/>
        <v>0</v>
      </c>
      <c r="X472" s="110">
        <f t="shared" si="155"/>
        <v>0</v>
      </c>
      <c r="Y472" s="92">
        <f t="shared" si="142"/>
        <v>0.98599999999999999</v>
      </c>
      <c r="Z472" s="92" t="e">
        <f>(Table1[[#This Row],[avgdailyrent]]-F471)/F471</f>
        <v>#DIV/0!</v>
      </c>
      <c r="AA472" s="87">
        <f t="shared" si="140"/>
        <v>0</v>
      </c>
      <c r="AB472" s="92">
        <f t="shared" si="141"/>
        <v>0</v>
      </c>
      <c r="AC472" s="87" t="e">
        <f t="shared" si="151"/>
        <v>#DIV/0!</v>
      </c>
      <c r="AD472" s="92" t="e">
        <f t="shared" si="154"/>
        <v>#DIV/0!</v>
      </c>
      <c r="AE472" s="252">
        <f t="shared" si="152"/>
        <v>0</v>
      </c>
      <c r="AF472" s="87" t="e">
        <f ca="1">AVERAGEIFS(Y:Y,D:D,"&gt;="&amp;TODAY()-28,D:D,"&lt;="&amp;TODAY(),B:B,)</f>
        <v>#DIV/0!</v>
      </c>
      <c r="AG472" s="318">
        <f ca="1">AVERAGEIFS(Y:Y,D:D,"&gt;="&amp;TODAY()-28,D:D,"&lt;="&amp;TODAY())</f>
        <v>0.76482579000135331</v>
      </c>
      <c r="AH472" s="318">
        <f ca="1">AVERAGEIFS(O:O,D:D,"&gt;="&amp;TODAY()-28,D:D,"&lt;="&amp;TODAY())</f>
        <v>1407.541540796813</v>
      </c>
      <c r="AI472" s="91" t="e">
        <f t="shared" si="153"/>
        <v>#DIV/0!</v>
      </c>
    </row>
    <row r="473" spans="1:35" ht="13.8" x14ac:dyDescent="0.25">
      <c r="A473" s="324" t="s">
        <v>81</v>
      </c>
      <c r="B473" s="123" t="s">
        <v>45</v>
      </c>
      <c r="C473" s="124" t="s">
        <v>37</v>
      </c>
      <c r="D473" s="103">
        <v>44993</v>
      </c>
      <c r="E473" s="41">
        <v>0.98599999999999999</v>
      </c>
      <c r="F473" s="41"/>
      <c r="G473" s="41">
        <f t="shared" si="143"/>
        <v>2023</v>
      </c>
      <c r="H473" s="41">
        <f>DAY(Table1[[#This Row],[Date]])</f>
        <v>8</v>
      </c>
      <c r="I473" s="41">
        <f>MONTH(Table1[[#This Row],[Date]])</f>
        <v>3</v>
      </c>
      <c r="J473" s="41" t="str">
        <f t="shared" si="144"/>
        <v>March</v>
      </c>
      <c r="K473" s="41">
        <f>DAY(Table1[[#This Row],[Date]])</f>
        <v>8</v>
      </c>
      <c r="L473" s="41" t="str">
        <f t="shared" si="145"/>
        <v>Wednesday</v>
      </c>
      <c r="M473" s="107">
        <f>WEEKNUM(D473, 1)-WEEKNUM(DATE(Table1[[#This Row],[Year]],Table1[[#This Row],[Month]],1),1)+1</f>
        <v>2</v>
      </c>
      <c r="N473" s="41">
        <f t="shared" si="146"/>
        <v>10</v>
      </c>
      <c r="O473" s="41">
        <f>Table1[[#This Row],[ADR]]*Table1[[#This Row],[Occupancy %]]</f>
        <v>0</v>
      </c>
      <c r="P473" s="86">
        <f t="shared" si="147"/>
        <v>0</v>
      </c>
      <c r="Q473" s="86">
        <f t="shared" si="148"/>
        <v>1</v>
      </c>
      <c r="R473" s="113"/>
      <c r="S473" s="41"/>
      <c r="T473" s="41" t="e">
        <f>Table1[[#This Row],[ADR]]/(P479+P480)</f>
        <v>#DIV/0!</v>
      </c>
      <c r="U473" s="112" t="e">
        <f t="shared" si="149"/>
        <v>#DIV/0!</v>
      </c>
      <c r="V473" s="41"/>
      <c r="W473" s="41">
        <f t="shared" si="150"/>
        <v>0</v>
      </c>
      <c r="X473" s="110">
        <f t="shared" si="155"/>
        <v>0</v>
      </c>
      <c r="Y473" s="92">
        <f t="shared" si="142"/>
        <v>0.98599999999999999</v>
      </c>
      <c r="Z473" s="92" t="e">
        <f>(Table1[[#This Row],[avgdailyrent]]-F472)/F472</f>
        <v>#DIV/0!</v>
      </c>
      <c r="AA473" s="87">
        <f t="shared" si="140"/>
        <v>0</v>
      </c>
      <c r="AB473" s="92">
        <f t="shared" si="141"/>
        <v>0</v>
      </c>
      <c r="AC473" s="87" t="e">
        <f t="shared" si="151"/>
        <v>#DIV/0!</v>
      </c>
      <c r="AD473" s="92" t="e">
        <f t="shared" si="154"/>
        <v>#DIV/0!</v>
      </c>
      <c r="AE473" s="252">
        <f t="shared" si="152"/>
        <v>0</v>
      </c>
      <c r="AF473" s="87" t="e">
        <f ca="1">AVERAGEIFS(Y:Y,D:D,"&gt;="&amp;TODAY()-28,D:D,"&lt;="&amp;TODAY(),B:B,)</f>
        <v>#DIV/0!</v>
      </c>
      <c r="AG473" s="318">
        <f ca="1">AVERAGEIFS(Y:Y,D:D,"&gt;="&amp;TODAY()-28,D:D,"&lt;="&amp;TODAY())</f>
        <v>0.76482579000135331</v>
      </c>
      <c r="AH473" s="318">
        <f ca="1">AVERAGEIFS(O:O,D:D,"&gt;="&amp;TODAY()-28,D:D,"&lt;="&amp;TODAY())</f>
        <v>1407.541540796813</v>
      </c>
      <c r="AI473" s="91" t="e">
        <f t="shared" si="153"/>
        <v>#DIV/0!</v>
      </c>
    </row>
    <row r="474" spans="1:35" ht="13.8" x14ac:dyDescent="0.25">
      <c r="A474" s="324" t="s">
        <v>81</v>
      </c>
      <c r="B474" s="123" t="s">
        <v>45</v>
      </c>
      <c r="C474" s="124" t="s">
        <v>37</v>
      </c>
      <c r="D474" s="103">
        <v>44994</v>
      </c>
      <c r="E474" s="41">
        <v>0.98599999999999999</v>
      </c>
      <c r="F474" s="41"/>
      <c r="G474" s="41">
        <f t="shared" si="143"/>
        <v>2023</v>
      </c>
      <c r="H474" s="41">
        <f>DAY(Table1[[#This Row],[Date]])</f>
        <v>9</v>
      </c>
      <c r="I474" s="41">
        <f>MONTH(Table1[[#This Row],[Date]])</f>
        <v>3</v>
      </c>
      <c r="J474" s="41" t="str">
        <f t="shared" si="144"/>
        <v>March</v>
      </c>
      <c r="K474" s="41">
        <f>DAY(Table1[[#This Row],[Date]])</f>
        <v>9</v>
      </c>
      <c r="L474" s="41" t="str">
        <f t="shared" si="145"/>
        <v>Thursday</v>
      </c>
      <c r="M474" s="107">
        <f>WEEKNUM(D474, 1)-WEEKNUM(DATE(Table1[[#This Row],[Year]],Table1[[#This Row],[Month]],1),1)+1</f>
        <v>2</v>
      </c>
      <c r="N474" s="41">
        <f t="shared" si="146"/>
        <v>10</v>
      </c>
      <c r="O474" s="41">
        <f>Table1[[#This Row],[ADR]]*Table1[[#This Row],[Occupancy %]]</f>
        <v>0</v>
      </c>
      <c r="P474" s="86">
        <f t="shared" si="147"/>
        <v>0</v>
      </c>
      <c r="Q474" s="86">
        <f t="shared" si="148"/>
        <v>1</v>
      </c>
      <c r="R474" s="113"/>
      <c r="S474" s="41"/>
      <c r="T474" s="41" t="e">
        <f>Table1[[#This Row],[ADR]]/(P480+P481)</f>
        <v>#DIV/0!</v>
      </c>
      <c r="U474" s="112" t="e">
        <f t="shared" si="149"/>
        <v>#DIV/0!</v>
      </c>
      <c r="V474" s="41"/>
      <c r="W474" s="41">
        <f t="shared" si="150"/>
        <v>0</v>
      </c>
      <c r="X474" s="110">
        <f t="shared" si="155"/>
        <v>0</v>
      </c>
      <c r="Y474" s="92">
        <f t="shared" si="142"/>
        <v>0.98599999999999999</v>
      </c>
      <c r="Z474" s="92" t="e">
        <f>(Table1[[#This Row],[avgdailyrent]]-F473)/F473</f>
        <v>#DIV/0!</v>
      </c>
      <c r="AA474" s="87">
        <f t="shared" si="140"/>
        <v>0</v>
      </c>
      <c r="AB474" s="92">
        <f t="shared" si="141"/>
        <v>0</v>
      </c>
      <c r="AC474" s="87" t="e">
        <f t="shared" si="151"/>
        <v>#DIV/0!</v>
      </c>
      <c r="AD474" s="92" t="e">
        <f t="shared" si="154"/>
        <v>#DIV/0!</v>
      </c>
      <c r="AE474" s="252">
        <f t="shared" si="152"/>
        <v>0</v>
      </c>
      <c r="AF474" s="87" t="e">
        <f ca="1">AVERAGEIFS(Y:Y,D:D,"&gt;="&amp;TODAY()-28,D:D,"&lt;="&amp;TODAY(),B:B,)</f>
        <v>#DIV/0!</v>
      </c>
      <c r="AG474" s="318">
        <f ca="1">AVERAGEIFS(Y:Y,D:D,"&gt;="&amp;TODAY()-28,D:D,"&lt;="&amp;TODAY())</f>
        <v>0.76482579000135331</v>
      </c>
      <c r="AH474" s="318">
        <f ca="1">AVERAGEIFS(O:O,D:D,"&gt;="&amp;TODAY()-28,D:D,"&lt;="&amp;TODAY())</f>
        <v>1407.541540796813</v>
      </c>
      <c r="AI474" s="91" t="e">
        <f t="shared" si="153"/>
        <v>#DIV/0!</v>
      </c>
    </row>
    <row r="475" spans="1:35" ht="13.8" x14ac:dyDescent="0.25">
      <c r="A475" s="324" t="s">
        <v>81</v>
      </c>
      <c r="B475" s="123" t="s">
        <v>45</v>
      </c>
      <c r="C475" s="124" t="s">
        <v>37</v>
      </c>
      <c r="D475" s="103">
        <v>44995</v>
      </c>
      <c r="E475" s="41">
        <v>0.98599999999999999</v>
      </c>
      <c r="F475" s="41"/>
      <c r="G475" s="41">
        <f t="shared" si="143"/>
        <v>2023</v>
      </c>
      <c r="H475" s="41">
        <f>DAY(Table1[[#This Row],[Date]])</f>
        <v>10</v>
      </c>
      <c r="I475" s="41">
        <f>MONTH(Table1[[#This Row],[Date]])</f>
        <v>3</v>
      </c>
      <c r="J475" s="41" t="str">
        <f t="shared" si="144"/>
        <v>March</v>
      </c>
      <c r="K475" s="41">
        <f>DAY(Table1[[#This Row],[Date]])</f>
        <v>10</v>
      </c>
      <c r="L475" s="41" t="str">
        <f t="shared" si="145"/>
        <v>Friday</v>
      </c>
      <c r="M475" s="107">
        <f>WEEKNUM(D475, 1)-WEEKNUM(DATE(Table1[[#This Row],[Year]],Table1[[#This Row],[Month]],1),1)+1</f>
        <v>2</v>
      </c>
      <c r="N475" s="41">
        <f t="shared" si="146"/>
        <v>10</v>
      </c>
      <c r="O475" s="41">
        <f>Table1[[#This Row],[ADR]]*Table1[[#This Row],[Occupancy %]]</f>
        <v>0</v>
      </c>
      <c r="P475" s="86">
        <f t="shared" si="147"/>
        <v>0</v>
      </c>
      <c r="Q475" s="86">
        <f t="shared" si="148"/>
        <v>1</v>
      </c>
      <c r="R475" s="113"/>
      <c r="S475" s="41"/>
      <c r="T475" s="41" t="e">
        <f>Table1[[#This Row],[ADR]]/(P481+P482)</f>
        <v>#DIV/0!</v>
      </c>
      <c r="U475" s="112" t="e">
        <f t="shared" si="149"/>
        <v>#DIV/0!</v>
      </c>
      <c r="V475" s="41"/>
      <c r="W475" s="41">
        <f t="shared" si="150"/>
        <v>0</v>
      </c>
      <c r="X475" s="110">
        <f t="shared" si="155"/>
        <v>0</v>
      </c>
      <c r="Y475" s="92">
        <f t="shared" si="142"/>
        <v>0.98599999999999999</v>
      </c>
      <c r="Z475" s="92" t="e">
        <f>(Table1[[#This Row],[avgdailyrent]]-F474)/F474</f>
        <v>#DIV/0!</v>
      </c>
      <c r="AA475" s="87">
        <f t="shared" si="140"/>
        <v>0</v>
      </c>
      <c r="AB475" s="92">
        <f t="shared" si="141"/>
        <v>0</v>
      </c>
      <c r="AC475" s="87" t="e">
        <f t="shared" si="151"/>
        <v>#DIV/0!</v>
      </c>
      <c r="AD475" s="92" t="e">
        <f t="shared" si="154"/>
        <v>#DIV/0!</v>
      </c>
      <c r="AE475" s="252">
        <f t="shared" si="152"/>
        <v>0</v>
      </c>
      <c r="AF475" s="87" t="e">
        <f ca="1">AVERAGEIFS(Y:Y,D:D,"&gt;="&amp;TODAY()-28,D:D,"&lt;="&amp;TODAY(),B:B,)</f>
        <v>#DIV/0!</v>
      </c>
      <c r="AG475" s="318">
        <f ca="1">AVERAGEIFS(Y:Y,D:D,"&gt;="&amp;TODAY()-28,D:D,"&lt;="&amp;TODAY())</f>
        <v>0.76482579000135331</v>
      </c>
      <c r="AH475" s="318">
        <f ca="1">AVERAGEIFS(O:O,D:D,"&gt;="&amp;TODAY()-28,D:D,"&lt;="&amp;TODAY())</f>
        <v>1407.541540796813</v>
      </c>
      <c r="AI475" s="91" t="e">
        <f t="shared" si="153"/>
        <v>#DIV/0!</v>
      </c>
    </row>
    <row r="476" spans="1:35" ht="13.8" x14ac:dyDescent="0.25">
      <c r="A476" s="324" t="s">
        <v>81</v>
      </c>
      <c r="B476" s="123" t="s">
        <v>45</v>
      </c>
      <c r="C476" s="124" t="s">
        <v>37</v>
      </c>
      <c r="D476" s="103">
        <v>44996</v>
      </c>
      <c r="E476" s="41">
        <v>0.98599999999999999</v>
      </c>
      <c r="F476" s="41"/>
      <c r="G476" s="41">
        <f t="shared" si="143"/>
        <v>2023</v>
      </c>
      <c r="H476" s="41">
        <f>DAY(Table1[[#This Row],[Date]])</f>
        <v>11</v>
      </c>
      <c r="I476" s="41">
        <f>MONTH(Table1[[#This Row],[Date]])</f>
        <v>3</v>
      </c>
      <c r="J476" s="41" t="str">
        <f t="shared" si="144"/>
        <v>March</v>
      </c>
      <c r="K476" s="41">
        <f>DAY(Table1[[#This Row],[Date]])</f>
        <v>11</v>
      </c>
      <c r="L476" s="41" t="str">
        <f t="shared" si="145"/>
        <v>Saturday</v>
      </c>
      <c r="M476" s="107">
        <f>WEEKNUM(D476, 1)-WEEKNUM(DATE(Table1[[#This Row],[Year]],Table1[[#This Row],[Month]],1),1)+1</f>
        <v>2</v>
      </c>
      <c r="N476" s="41">
        <f t="shared" si="146"/>
        <v>10</v>
      </c>
      <c r="O476" s="41">
        <f>Table1[[#This Row],[ADR]]*Table1[[#This Row],[Occupancy %]]</f>
        <v>0</v>
      </c>
      <c r="P476" s="86">
        <f t="shared" si="147"/>
        <v>0</v>
      </c>
      <c r="Q476" s="86">
        <f t="shared" si="148"/>
        <v>1</v>
      </c>
      <c r="R476" s="113"/>
      <c r="S476" s="41"/>
      <c r="T476" s="41" t="e">
        <f>Table1[[#This Row],[ADR]]/(P482+P483)</f>
        <v>#DIV/0!</v>
      </c>
      <c r="U476" s="112" t="e">
        <f t="shared" si="149"/>
        <v>#DIV/0!</v>
      </c>
      <c r="V476" s="41"/>
      <c r="W476" s="41">
        <f t="shared" si="150"/>
        <v>0</v>
      </c>
      <c r="X476" s="110">
        <f t="shared" si="155"/>
        <v>0</v>
      </c>
      <c r="Y476" s="92">
        <f t="shared" si="142"/>
        <v>0.98599999999999999</v>
      </c>
      <c r="Z476" s="92" t="e">
        <f>(Table1[[#This Row],[avgdailyrent]]-F475)/F475</f>
        <v>#DIV/0!</v>
      </c>
      <c r="AA476" s="87">
        <f t="shared" si="140"/>
        <v>0</v>
      </c>
      <c r="AB476" s="92">
        <f t="shared" si="141"/>
        <v>0</v>
      </c>
      <c r="AC476" s="87" t="e">
        <f t="shared" si="151"/>
        <v>#DIV/0!</v>
      </c>
      <c r="AD476" s="92" t="e">
        <f t="shared" si="154"/>
        <v>#DIV/0!</v>
      </c>
      <c r="AE476" s="252">
        <f t="shared" si="152"/>
        <v>0</v>
      </c>
      <c r="AF476" s="87" t="e">
        <f ca="1">AVERAGEIFS(Y:Y,D:D,"&gt;="&amp;TODAY()-28,D:D,"&lt;="&amp;TODAY(),B:B,)</f>
        <v>#DIV/0!</v>
      </c>
      <c r="AG476" s="318">
        <f ca="1">AVERAGEIFS(Y:Y,D:D,"&gt;="&amp;TODAY()-28,D:D,"&lt;="&amp;TODAY())</f>
        <v>0.76482579000135331</v>
      </c>
      <c r="AH476" s="318">
        <f ca="1">AVERAGEIFS(O:O,D:D,"&gt;="&amp;TODAY()-28,D:D,"&lt;="&amp;TODAY())</f>
        <v>1407.541540796813</v>
      </c>
      <c r="AI476" s="91" t="e">
        <f t="shared" si="153"/>
        <v>#DIV/0!</v>
      </c>
    </row>
    <row r="477" spans="1:35" ht="13.8" x14ac:dyDescent="0.25">
      <c r="A477" s="324" t="s">
        <v>81</v>
      </c>
      <c r="B477" s="123" t="s">
        <v>45</v>
      </c>
      <c r="C477" s="124" t="s">
        <v>37</v>
      </c>
      <c r="D477" s="103">
        <v>44997</v>
      </c>
      <c r="E477" s="41">
        <v>0.98599999999999999</v>
      </c>
      <c r="F477" s="41"/>
      <c r="G477" s="41">
        <f t="shared" si="143"/>
        <v>2023</v>
      </c>
      <c r="H477" s="41">
        <f>DAY(Table1[[#This Row],[Date]])</f>
        <v>12</v>
      </c>
      <c r="I477" s="41">
        <f>MONTH(Table1[[#This Row],[Date]])</f>
        <v>3</v>
      </c>
      <c r="J477" s="41" t="str">
        <f t="shared" si="144"/>
        <v>March</v>
      </c>
      <c r="K477" s="41">
        <f>DAY(Table1[[#This Row],[Date]])</f>
        <v>12</v>
      </c>
      <c r="L477" s="41" t="str">
        <f t="shared" si="145"/>
        <v>Sunday</v>
      </c>
      <c r="M477" s="107">
        <f>WEEKNUM(D477, 1)-WEEKNUM(DATE(Table1[[#This Row],[Year]],Table1[[#This Row],[Month]],1),1)+1</f>
        <v>3</v>
      </c>
      <c r="N477" s="41">
        <f t="shared" si="146"/>
        <v>11</v>
      </c>
      <c r="O477" s="41">
        <f>Table1[[#This Row],[ADR]]*Table1[[#This Row],[Occupancy %]]</f>
        <v>0</v>
      </c>
      <c r="P477" s="86">
        <f t="shared" si="147"/>
        <v>0</v>
      </c>
      <c r="Q477" s="86">
        <f t="shared" si="148"/>
        <v>1</v>
      </c>
      <c r="R477" s="113"/>
      <c r="S477" s="41"/>
      <c r="T477" s="41" t="e">
        <f>Table1[[#This Row],[ADR]]/(P483+P484)</f>
        <v>#DIV/0!</v>
      </c>
      <c r="U477" s="112" t="e">
        <f t="shared" si="149"/>
        <v>#DIV/0!</v>
      </c>
      <c r="V477" s="41"/>
      <c r="W477" s="41">
        <f t="shared" si="150"/>
        <v>0</v>
      </c>
      <c r="X477" s="110">
        <f t="shared" si="155"/>
        <v>0</v>
      </c>
      <c r="Y477" s="92">
        <f t="shared" si="142"/>
        <v>0.98599999999999999</v>
      </c>
      <c r="Z477" s="92" t="e">
        <f>(Table1[[#This Row],[avgdailyrent]]-F476)/F476</f>
        <v>#DIV/0!</v>
      </c>
      <c r="AA477" s="87">
        <f t="shared" si="140"/>
        <v>0</v>
      </c>
      <c r="AB477" s="92">
        <f t="shared" si="141"/>
        <v>0</v>
      </c>
      <c r="AC477" s="87" t="e">
        <f t="shared" si="151"/>
        <v>#DIV/0!</v>
      </c>
      <c r="AD477" s="92" t="e">
        <f t="shared" si="154"/>
        <v>#DIV/0!</v>
      </c>
      <c r="AE477" s="252">
        <f t="shared" si="152"/>
        <v>0</v>
      </c>
      <c r="AF477" s="87" t="e">
        <f ca="1">AVERAGEIFS(Y:Y,D:D,"&gt;="&amp;TODAY()-28,D:D,"&lt;="&amp;TODAY(),B:B,)</f>
        <v>#DIV/0!</v>
      </c>
      <c r="AG477" s="318">
        <f ca="1">AVERAGEIFS(Y:Y,D:D,"&gt;="&amp;TODAY()-28,D:D,"&lt;="&amp;TODAY())</f>
        <v>0.76482579000135331</v>
      </c>
      <c r="AH477" s="318">
        <f ca="1">AVERAGEIFS(O:O,D:D,"&gt;="&amp;TODAY()-28,D:D,"&lt;="&amp;TODAY())</f>
        <v>1407.541540796813</v>
      </c>
      <c r="AI477" s="91" t="e">
        <f t="shared" si="153"/>
        <v>#DIV/0!</v>
      </c>
    </row>
    <row r="478" spans="1:35" ht="13.8" x14ac:dyDescent="0.25">
      <c r="A478" s="324" t="s">
        <v>81</v>
      </c>
      <c r="B478" s="123" t="s">
        <v>45</v>
      </c>
      <c r="C478" s="124" t="s">
        <v>37</v>
      </c>
      <c r="D478" s="103">
        <v>44998</v>
      </c>
      <c r="E478" s="41">
        <v>0.98599999999999999</v>
      </c>
      <c r="F478" s="41"/>
      <c r="G478" s="41">
        <f t="shared" si="143"/>
        <v>2023</v>
      </c>
      <c r="H478" s="41">
        <f>DAY(Table1[[#This Row],[Date]])</f>
        <v>13</v>
      </c>
      <c r="I478" s="41">
        <f>MONTH(Table1[[#This Row],[Date]])</f>
        <v>3</v>
      </c>
      <c r="J478" s="41" t="str">
        <f t="shared" si="144"/>
        <v>March</v>
      </c>
      <c r="K478" s="41">
        <f>DAY(Table1[[#This Row],[Date]])</f>
        <v>13</v>
      </c>
      <c r="L478" s="41" t="str">
        <f t="shared" si="145"/>
        <v>Monday</v>
      </c>
      <c r="M478" s="107">
        <f>WEEKNUM(D478, 1)-WEEKNUM(DATE(Table1[[#This Row],[Year]],Table1[[#This Row],[Month]],1),1)+1</f>
        <v>3</v>
      </c>
      <c r="N478" s="41">
        <f t="shared" si="146"/>
        <v>11</v>
      </c>
      <c r="O478" s="41">
        <f>Table1[[#This Row],[ADR]]*Table1[[#This Row],[Occupancy %]]</f>
        <v>0</v>
      </c>
      <c r="P478" s="86">
        <f t="shared" si="147"/>
        <v>0</v>
      </c>
      <c r="Q478" s="86">
        <f t="shared" si="148"/>
        <v>1</v>
      </c>
      <c r="R478" s="113"/>
      <c r="S478" s="41"/>
      <c r="T478" s="41" t="e">
        <f>Table1[[#This Row],[ADR]]/(P484+P485)</f>
        <v>#DIV/0!</v>
      </c>
      <c r="U478" s="112" t="e">
        <f t="shared" si="149"/>
        <v>#DIV/0!</v>
      </c>
      <c r="V478" s="41"/>
      <c r="W478" s="41">
        <f t="shared" si="150"/>
        <v>0</v>
      </c>
      <c r="X478" s="110">
        <f t="shared" si="155"/>
        <v>0</v>
      </c>
      <c r="Y478" s="92">
        <f t="shared" si="142"/>
        <v>0.98599999999999999</v>
      </c>
      <c r="Z478" s="92" t="e">
        <f>(Table1[[#This Row],[avgdailyrent]]-F477)/F477</f>
        <v>#DIV/0!</v>
      </c>
      <c r="AA478" s="87">
        <f t="shared" si="140"/>
        <v>0</v>
      </c>
      <c r="AB478" s="92">
        <f t="shared" si="141"/>
        <v>0</v>
      </c>
      <c r="AC478" s="87" t="e">
        <f t="shared" si="151"/>
        <v>#DIV/0!</v>
      </c>
      <c r="AD478" s="92" t="e">
        <f t="shared" si="154"/>
        <v>#DIV/0!</v>
      </c>
      <c r="AE478" s="252">
        <f t="shared" si="152"/>
        <v>0</v>
      </c>
      <c r="AF478" s="87" t="e">
        <f ca="1">AVERAGEIFS(Y:Y,D:D,"&gt;="&amp;TODAY()-28,D:D,"&lt;="&amp;TODAY(),B:B,)</f>
        <v>#DIV/0!</v>
      </c>
      <c r="AG478" s="318">
        <f ca="1">AVERAGEIFS(Y:Y,D:D,"&gt;="&amp;TODAY()-28,D:D,"&lt;="&amp;TODAY())</f>
        <v>0.76482579000135331</v>
      </c>
      <c r="AH478" s="318">
        <f ca="1">AVERAGEIFS(O:O,D:D,"&gt;="&amp;TODAY()-28,D:D,"&lt;="&amp;TODAY())</f>
        <v>1407.541540796813</v>
      </c>
      <c r="AI478" s="91" t="e">
        <f t="shared" si="153"/>
        <v>#DIV/0!</v>
      </c>
    </row>
    <row r="479" spans="1:35" ht="13.8" x14ac:dyDescent="0.25">
      <c r="A479" s="324" t="s">
        <v>81</v>
      </c>
      <c r="B479" s="123" t="s">
        <v>45</v>
      </c>
      <c r="C479" s="124" t="s">
        <v>37</v>
      </c>
      <c r="D479" s="103">
        <v>44999</v>
      </c>
      <c r="E479" s="41">
        <v>0.98599999999999999</v>
      </c>
      <c r="F479" s="41"/>
      <c r="G479" s="41">
        <f t="shared" si="143"/>
        <v>2023</v>
      </c>
      <c r="H479" s="41">
        <f>DAY(Table1[[#This Row],[Date]])</f>
        <v>14</v>
      </c>
      <c r="I479" s="41">
        <f>MONTH(Table1[[#This Row],[Date]])</f>
        <v>3</v>
      </c>
      <c r="J479" s="41" t="str">
        <f t="shared" si="144"/>
        <v>March</v>
      </c>
      <c r="K479" s="41">
        <f>DAY(Table1[[#This Row],[Date]])</f>
        <v>14</v>
      </c>
      <c r="L479" s="41" t="str">
        <f t="shared" si="145"/>
        <v>Tuesday</v>
      </c>
      <c r="M479" s="107">
        <f>WEEKNUM(D479, 1)-WEEKNUM(DATE(Table1[[#This Row],[Year]],Table1[[#This Row],[Month]],1),1)+1</f>
        <v>3</v>
      </c>
      <c r="N479" s="41">
        <f t="shared" si="146"/>
        <v>11</v>
      </c>
      <c r="O479" s="41">
        <f>Table1[[#This Row],[ADR]]*Table1[[#This Row],[Occupancy %]]</f>
        <v>0</v>
      </c>
      <c r="P479" s="86">
        <f t="shared" si="147"/>
        <v>0</v>
      </c>
      <c r="Q479" s="86">
        <f t="shared" si="148"/>
        <v>1</v>
      </c>
      <c r="R479" s="113"/>
      <c r="S479" s="41"/>
      <c r="T479" s="41" t="e">
        <f>Table1[[#This Row],[ADR]]/(P485+P486)</f>
        <v>#DIV/0!</v>
      </c>
      <c r="U479" s="112" t="e">
        <f t="shared" si="149"/>
        <v>#DIV/0!</v>
      </c>
      <c r="V479" s="41"/>
      <c r="W479" s="41">
        <f t="shared" si="150"/>
        <v>0</v>
      </c>
      <c r="X479" s="110">
        <f t="shared" si="155"/>
        <v>0</v>
      </c>
      <c r="Y479" s="92">
        <f t="shared" si="142"/>
        <v>0.98599999999999999</v>
      </c>
      <c r="Z479" s="92" t="e">
        <f>(Table1[[#This Row],[avgdailyrent]]-F478)/F478</f>
        <v>#DIV/0!</v>
      </c>
      <c r="AA479" s="87">
        <f t="shared" si="140"/>
        <v>0</v>
      </c>
      <c r="AB479" s="92">
        <f t="shared" si="141"/>
        <v>0</v>
      </c>
      <c r="AC479" s="87" t="e">
        <f t="shared" si="151"/>
        <v>#DIV/0!</v>
      </c>
      <c r="AD479" s="92" t="e">
        <f t="shared" si="154"/>
        <v>#DIV/0!</v>
      </c>
      <c r="AE479" s="252">
        <f t="shared" si="152"/>
        <v>0</v>
      </c>
      <c r="AF479" s="87" t="e">
        <f ca="1">AVERAGEIFS(Y:Y,D:D,"&gt;="&amp;TODAY()-28,D:D,"&lt;="&amp;TODAY(),B:B,)</f>
        <v>#DIV/0!</v>
      </c>
      <c r="AG479" s="318">
        <f ca="1">AVERAGEIFS(Y:Y,D:D,"&gt;="&amp;TODAY()-28,D:D,"&lt;="&amp;TODAY())</f>
        <v>0.76482579000135331</v>
      </c>
      <c r="AH479" s="318">
        <f ca="1">AVERAGEIFS(O:O,D:D,"&gt;="&amp;TODAY()-28,D:D,"&lt;="&amp;TODAY())</f>
        <v>1407.541540796813</v>
      </c>
      <c r="AI479" s="91" t="e">
        <f t="shared" si="153"/>
        <v>#DIV/0!</v>
      </c>
    </row>
    <row r="480" spans="1:35" ht="13.8" x14ac:dyDescent="0.25">
      <c r="A480" s="324" t="s">
        <v>81</v>
      </c>
      <c r="B480" s="123" t="s">
        <v>45</v>
      </c>
      <c r="C480" s="124" t="s">
        <v>37</v>
      </c>
      <c r="D480" s="103">
        <v>45000</v>
      </c>
      <c r="E480" s="41">
        <v>0.98599999999999999</v>
      </c>
      <c r="F480" s="41"/>
      <c r="G480" s="41">
        <f t="shared" si="143"/>
        <v>2023</v>
      </c>
      <c r="H480" s="41">
        <f>DAY(Table1[[#This Row],[Date]])</f>
        <v>15</v>
      </c>
      <c r="I480" s="41">
        <f>MONTH(Table1[[#This Row],[Date]])</f>
        <v>3</v>
      </c>
      <c r="J480" s="41" t="str">
        <f t="shared" si="144"/>
        <v>March</v>
      </c>
      <c r="K480" s="41">
        <f>DAY(Table1[[#This Row],[Date]])</f>
        <v>15</v>
      </c>
      <c r="L480" s="41" t="str">
        <f t="shared" si="145"/>
        <v>Wednesday</v>
      </c>
      <c r="M480" s="107">
        <f>WEEKNUM(D480, 1)-WEEKNUM(DATE(Table1[[#This Row],[Year]],Table1[[#This Row],[Month]],1),1)+1</f>
        <v>3</v>
      </c>
      <c r="N480" s="41">
        <f t="shared" si="146"/>
        <v>11</v>
      </c>
      <c r="O480" s="41">
        <f>Table1[[#This Row],[ADR]]*Table1[[#This Row],[Occupancy %]]</f>
        <v>0</v>
      </c>
      <c r="P480" s="86">
        <f t="shared" si="147"/>
        <v>0</v>
      </c>
      <c r="Q480" s="86">
        <f t="shared" si="148"/>
        <v>1</v>
      </c>
      <c r="R480" s="113"/>
      <c r="S480" s="41"/>
      <c r="T480" s="41" t="e">
        <f>Table1[[#This Row],[ADR]]/(P486+P487)</f>
        <v>#DIV/0!</v>
      </c>
      <c r="U480" s="112" t="e">
        <f t="shared" si="149"/>
        <v>#DIV/0!</v>
      </c>
      <c r="V480" s="41"/>
      <c r="W480" s="41">
        <f t="shared" si="150"/>
        <v>0</v>
      </c>
      <c r="X480" s="110">
        <f t="shared" si="155"/>
        <v>0</v>
      </c>
      <c r="Y480" s="92">
        <f t="shared" si="142"/>
        <v>0.98599999999999999</v>
      </c>
      <c r="Z480" s="92" t="e">
        <f>(Table1[[#This Row],[avgdailyrent]]-F479)/F479</f>
        <v>#DIV/0!</v>
      </c>
      <c r="AA480" s="87">
        <f t="shared" si="140"/>
        <v>0</v>
      </c>
      <c r="AB480" s="92">
        <f t="shared" si="141"/>
        <v>0</v>
      </c>
      <c r="AC480" s="87" t="e">
        <f t="shared" si="151"/>
        <v>#DIV/0!</v>
      </c>
      <c r="AD480" s="92" t="e">
        <f t="shared" si="154"/>
        <v>#DIV/0!</v>
      </c>
      <c r="AE480" s="252">
        <f t="shared" si="152"/>
        <v>0</v>
      </c>
      <c r="AF480" s="87" t="e">
        <f ca="1">AVERAGEIFS(Y:Y,D:D,"&gt;="&amp;TODAY()-28,D:D,"&lt;="&amp;TODAY(),B:B,)</f>
        <v>#DIV/0!</v>
      </c>
      <c r="AG480" s="318">
        <f ca="1">AVERAGEIFS(Y:Y,D:D,"&gt;="&amp;TODAY()-28,D:D,"&lt;="&amp;TODAY())</f>
        <v>0.76482579000135331</v>
      </c>
      <c r="AH480" s="318">
        <f ca="1">AVERAGEIFS(O:O,D:D,"&gt;="&amp;TODAY()-28,D:D,"&lt;="&amp;TODAY())</f>
        <v>1407.541540796813</v>
      </c>
      <c r="AI480" s="91" t="e">
        <f t="shared" si="153"/>
        <v>#DIV/0!</v>
      </c>
    </row>
    <row r="481" spans="1:35" ht="13.8" x14ac:dyDescent="0.25">
      <c r="A481" s="324" t="s">
        <v>81</v>
      </c>
      <c r="B481" s="123" t="s">
        <v>45</v>
      </c>
      <c r="C481" s="124" t="s">
        <v>37</v>
      </c>
      <c r="D481" s="103">
        <v>45001</v>
      </c>
      <c r="E481" s="41">
        <v>0.98599999999999999</v>
      </c>
      <c r="F481" s="41"/>
      <c r="G481" s="41">
        <f t="shared" si="143"/>
        <v>2023</v>
      </c>
      <c r="H481" s="41">
        <f>DAY(Table1[[#This Row],[Date]])</f>
        <v>16</v>
      </c>
      <c r="I481" s="41">
        <f>MONTH(Table1[[#This Row],[Date]])</f>
        <v>3</v>
      </c>
      <c r="J481" s="41" t="str">
        <f t="shared" si="144"/>
        <v>March</v>
      </c>
      <c r="K481" s="41">
        <f>DAY(Table1[[#This Row],[Date]])</f>
        <v>16</v>
      </c>
      <c r="L481" s="41" t="str">
        <f t="shared" si="145"/>
        <v>Thursday</v>
      </c>
      <c r="M481" s="107">
        <f>WEEKNUM(D481, 1)-WEEKNUM(DATE(Table1[[#This Row],[Year]],Table1[[#This Row],[Month]],1),1)+1</f>
        <v>3</v>
      </c>
      <c r="N481" s="41">
        <f t="shared" si="146"/>
        <v>11</v>
      </c>
      <c r="O481" s="41">
        <f>Table1[[#This Row],[ADR]]*Table1[[#This Row],[Occupancy %]]</f>
        <v>0</v>
      </c>
      <c r="P481" s="86">
        <f t="shared" si="147"/>
        <v>0</v>
      </c>
      <c r="Q481" s="86">
        <f t="shared" si="148"/>
        <v>1</v>
      </c>
      <c r="R481" s="113"/>
      <c r="S481" s="41"/>
      <c r="T481" s="41" t="e">
        <f>Table1[[#This Row],[ADR]]/(P487+P488)</f>
        <v>#DIV/0!</v>
      </c>
      <c r="U481" s="112" t="e">
        <f t="shared" si="149"/>
        <v>#DIV/0!</v>
      </c>
      <c r="V481" s="41"/>
      <c r="W481" s="41">
        <f t="shared" si="150"/>
        <v>0</v>
      </c>
      <c r="X481" s="110">
        <f t="shared" si="155"/>
        <v>0</v>
      </c>
      <c r="Y481" s="92">
        <f t="shared" si="142"/>
        <v>0.98599999999999999</v>
      </c>
      <c r="Z481" s="92" t="e">
        <f>(Table1[[#This Row],[avgdailyrent]]-F480)/F480</f>
        <v>#DIV/0!</v>
      </c>
      <c r="AA481" s="87">
        <f t="shared" si="140"/>
        <v>0</v>
      </c>
      <c r="AB481" s="92">
        <f t="shared" si="141"/>
        <v>0</v>
      </c>
      <c r="AC481" s="87" t="e">
        <f t="shared" si="151"/>
        <v>#DIV/0!</v>
      </c>
      <c r="AD481" s="92" t="e">
        <f t="shared" si="154"/>
        <v>#DIV/0!</v>
      </c>
      <c r="AE481" s="252">
        <f t="shared" si="152"/>
        <v>0</v>
      </c>
      <c r="AF481" s="87" t="e">
        <f ca="1">AVERAGEIFS(Y:Y,D:D,"&gt;="&amp;TODAY()-28,D:D,"&lt;="&amp;TODAY(),B:B,)</f>
        <v>#DIV/0!</v>
      </c>
      <c r="AG481" s="318">
        <f ca="1">AVERAGEIFS(Y:Y,D:D,"&gt;="&amp;TODAY()-28,D:D,"&lt;="&amp;TODAY())</f>
        <v>0.76482579000135331</v>
      </c>
      <c r="AH481" s="318">
        <f ca="1">AVERAGEIFS(O:O,D:D,"&gt;="&amp;TODAY()-28,D:D,"&lt;="&amp;TODAY())</f>
        <v>1407.541540796813</v>
      </c>
      <c r="AI481" s="91" t="e">
        <f t="shared" si="153"/>
        <v>#DIV/0!</v>
      </c>
    </row>
    <row r="482" spans="1:35" ht="13.8" x14ac:dyDescent="0.25">
      <c r="A482" s="324" t="s">
        <v>81</v>
      </c>
      <c r="B482" s="123" t="s">
        <v>45</v>
      </c>
      <c r="C482" s="124" t="s">
        <v>37</v>
      </c>
      <c r="D482" s="103">
        <v>45002</v>
      </c>
      <c r="E482" s="41">
        <v>0.98599999999999999</v>
      </c>
      <c r="F482" s="41"/>
      <c r="G482" s="41">
        <f t="shared" si="143"/>
        <v>2023</v>
      </c>
      <c r="H482" s="41">
        <f>DAY(Table1[[#This Row],[Date]])</f>
        <v>17</v>
      </c>
      <c r="I482" s="41">
        <f>MONTH(Table1[[#This Row],[Date]])</f>
        <v>3</v>
      </c>
      <c r="J482" s="41" t="str">
        <f t="shared" si="144"/>
        <v>March</v>
      </c>
      <c r="K482" s="41">
        <f>DAY(Table1[[#This Row],[Date]])</f>
        <v>17</v>
      </c>
      <c r="L482" s="41" t="str">
        <f t="shared" si="145"/>
        <v>Friday</v>
      </c>
      <c r="M482" s="107">
        <f>WEEKNUM(D482, 1)-WEEKNUM(DATE(Table1[[#This Row],[Year]],Table1[[#This Row],[Month]],1),1)+1</f>
        <v>3</v>
      </c>
      <c r="N482" s="41">
        <f t="shared" si="146"/>
        <v>11</v>
      </c>
      <c r="O482" s="41">
        <f>Table1[[#This Row],[ADR]]*Table1[[#This Row],[Occupancy %]]</f>
        <v>0</v>
      </c>
      <c r="P482" s="86">
        <f t="shared" si="147"/>
        <v>0</v>
      </c>
      <c r="Q482" s="86">
        <f t="shared" si="148"/>
        <v>1</v>
      </c>
      <c r="R482" s="113"/>
      <c r="S482" s="41"/>
      <c r="T482" s="41" t="e">
        <f>Table1[[#This Row],[ADR]]/(P488+P489)</f>
        <v>#DIV/0!</v>
      </c>
      <c r="U482" s="112" t="e">
        <f t="shared" si="149"/>
        <v>#DIV/0!</v>
      </c>
      <c r="V482" s="41"/>
      <c r="W482" s="41">
        <f t="shared" si="150"/>
        <v>0</v>
      </c>
      <c r="X482" s="110">
        <f t="shared" si="155"/>
        <v>0</v>
      </c>
      <c r="Y482" s="92">
        <f t="shared" si="142"/>
        <v>0.98599999999999999</v>
      </c>
      <c r="Z482" s="92" t="e">
        <f>(Table1[[#This Row],[avgdailyrent]]-F481)/F481</f>
        <v>#DIV/0!</v>
      </c>
      <c r="AA482" s="87">
        <f t="shared" ref="AA482:AA545" si="156">(Y482-Y479)/Y479</f>
        <v>0</v>
      </c>
      <c r="AB482" s="92">
        <f t="shared" ref="AB482:AB545" si="157">O482-O479</f>
        <v>0</v>
      </c>
      <c r="AC482" s="87" t="e">
        <f t="shared" si="151"/>
        <v>#DIV/0!</v>
      </c>
      <c r="AD482" s="92" t="e">
        <f t="shared" si="154"/>
        <v>#DIV/0!</v>
      </c>
      <c r="AE482" s="252">
        <f t="shared" si="152"/>
        <v>0</v>
      </c>
      <c r="AF482" s="87" t="e">
        <f ca="1">AVERAGEIFS(Y:Y,D:D,"&gt;="&amp;TODAY()-28,D:D,"&lt;="&amp;TODAY(),B:B,)</f>
        <v>#DIV/0!</v>
      </c>
      <c r="AG482" s="318">
        <f ca="1">AVERAGEIFS(Y:Y,D:D,"&gt;="&amp;TODAY()-28,D:D,"&lt;="&amp;TODAY())</f>
        <v>0.76482579000135331</v>
      </c>
      <c r="AH482" s="318">
        <f ca="1">AVERAGEIFS(O:O,D:D,"&gt;="&amp;TODAY()-28,D:D,"&lt;="&amp;TODAY())</f>
        <v>1407.541540796813</v>
      </c>
      <c r="AI482" s="91" t="e">
        <f t="shared" si="153"/>
        <v>#DIV/0!</v>
      </c>
    </row>
    <row r="483" spans="1:35" ht="13.8" x14ac:dyDescent="0.25">
      <c r="A483" s="324" t="s">
        <v>81</v>
      </c>
      <c r="B483" s="123" t="s">
        <v>45</v>
      </c>
      <c r="C483" s="124" t="s">
        <v>37</v>
      </c>
      <c r="D483" s="103">
        <v>45003</v>
      </c>
      <c r="E483" s="41">
        <v>0.98599999999999999</v>
      </c>
      <c r="F483" s="41"/>
      <c r="G483" s="41">
        <f t="shared" si="143"/>
        <v>2023</v>
      </c>
      <c r="H483" s="41">
        <f>DAY(Table1[[#This Row],[Date]])</f>
        <v>18</v>
      </c>
      <c r="I483" s="41">
        <f>MONTH(Table1[[#This Row],[Date]])</f>
        <v>3</v>
      </c>
      <c r="J483" s="41" t="str">
        <f t="shared" si="144"/>
        <v>March</v>
      </c>
      <c r="K483" s="41">
        <f>DAY(Table1[[#This Row],[Date]])</f>
        <v>18</v>
      </c>
      <c r="L483" s="41" t="str">
        <f t="shared" si="145"/>
        <v>Saturday</v>
      </c>
      <c r="M483" s="107">
        <f>WEEKNUM(D483, 1)-WEEKNUM(DATE(Table1[[#This Row],[Year]],Table1[[#This Row],[Month]],1),1)+1</f>
        <v>3</v>
      </c>
      <c r="N483" s="41">
        <f t="shared" si="146"/>
        <v>11</v>
      </c>
      <c r="O483" s="41">
        <f>Table1[[#This Row],[ADR]]*Table1[[#This Row],[Occupancy %]]</f>
        <v>0</v>
      </c>
      <c r="P483" s="86">
        <f t="shared" si="147"/>
        <v>0</v>
      </c>
      <c r="Q483" s="86">
        <f t="shared" si="148"/>
        <v>1</v>
      </c>
      <c r="R483" s="113"/>
      <c r="S483" s="41"/>
      <c r="T483" s="41" t="e">
        <f>Table1[[#This Row],[ADR]]/(P489+P490)</f>
        <v>#DIV/0!</v>
      </c>
      <c r="U483" s="112" t="e">
        <f t="shared" si="149"/>
        <v>#DIV/0!</v>
      </c>
      <c r="V483" s="41"/>
      <c r="W483" s="41">
        <f t="shared" si="150"/>
        <v>0</v>
      </c>
      <c r="X483" s="110">
        <f t="shared" si="155"/>
        <v>0</v>
      </c>
      <c r="Y483" s="92">
        <f t="shared" si="142"/>
        <v>0.98599999999999999</v>
      </c>
      <c r="Z483" s="92" t="e">
        <f>(Table1[[#This Row],[avgdailyrent]]-F482)/F482</f>
        <v>#DIV/0!</v>
      </c>
      <c r="AA483" s="87">
        <f t="shared" si="156"/>
        <v>0</v>
      </c>
      <c r="AB483" s="92">
        <f t="shared" si="157"/>
        <v>0</v>
      </c>
      <c r="AC483" s="87" t="e">
        <f t="shared" si="151"/>
        <v>#DIV/0!</v>
      </c>
      <c r="AD483" s="92" t="e">
        <f t="shared" si="154"/>
        <v>#DIV/0!</v>
      </c>
      <c r="AE483" s="252">
        <f t="shared" si="152"/>
        <v>0</v>
      </c>
      <c r="AF483" s="87" t="e">
        <f ca="1">AVERAGEIFS(Y:Y,D:D,"&gt;="&amp;TODAY()-28,D:D,"&lt;="&amp;TODAY(),B:B,)</f>
        <v>#DIV/0!</v>
      </c>
      <c r="AG483" s="318">
        <f ca="1">AVERAGEIFS(Y:Y,D:D,"&gt;="&amp;TODAY()-28,D:D,"&lt;="&amp;TODAY())</f>
        <v>0.76482579000135331</v>
      </c>
      <c r="AH483" s="318">
        <f ca="1">AVERAGEIFS(O:O,D:D,"&gt;="&amp;TODAY()-28,D:D,"&lt;="&amp;TODAY())</f>
        <v>1407.541540796813</v>
      </c>
      <c r="AI483" s="91" t="e">
        <f t="shared" si="153"/>
        <v>#DIV/0!</v>
      </c>
    </row>
    <row r="484" spans="1:35" ht="13.8" x14ac:dyDescent="0.25">
      <c r="A484" s="324" t="s">
        <v>81</v>
      </c>
      <c r="B484" s="123" t="s">
        <v>45</v>
      </c>
      <c r="C484" s="124" t="s">
        <v>37</v>
      </c>
      <c r="D484" s="103">
        <v>45004</v>
      </c>
      <c r="E484" s="41">
        <v>0.98599999999999999</v>
      </c>
      <c r="F484" s="41"/>
      <c r="G484" s="41">
        <f t="shared" si="143"/>
        <v>2023</v>
      </c>
      <c r="H484" s="41">
        <f>DAY(Table1[[#This Row],[Date]])</f>
        <v>19</v>
      </c>
      <c r="I484" s="41">
        <f>MONTH(Table1[[#This Row],[Date]])</f>
        <v>3</v>
      </c>
      <c r="J484" s="41" t="str">
        <f t="shared" si="144"/>
        <v>March</v>
      </c>
      <c r="K484" s="41">
        <f>DAY(Table1[[#This Row],[Date]])</f>
        <v>19</v>
      </c>
      <c r="L484" s="41" t="str">
        <f t="shared" si="145"/>
        <v>Sunday</v>
      </c>
      <c r="M484" s="107">
        <f>WEEKNUM(D484, 1)-WEEKNUM(DATE(Table1[[#This Row],[Year]],Table1[[#This Row],[Month]],1),1)+1</f>
        <v>4</v>
      </c>
      <c r="N484" s="41">
        <f t="shared" si="146"/>
        <v>12</v>
      </c>
      <c r="O484" s="41">
        <f>Table1[[#This Row],[ADR]]*Table1[[#This Row],[Occupancy %]]</f>
        <v>0</v>
      </c>
      <c r="P484" s="86">
        <f t="shared" si="147"/>
        <v>0</v>
      </c>
      <c r="Q484" s="86">
        <f t="shared" si="148"/>
        <v>1</v>
      </c>
      <c r="R484" s="113"/>
      <c r="S484" s="41"/>
      <c r="T484" s="41" t="e">
        <f>Table1[[#This Row],[ADR]]/(P490+P491)</f>
        <v>#DIV/0!</v>
      </c>
      <c r="U484" s="112" t="e">
        <f t="shared" si="149"/>
        <v>#DIV/0!</v>
      </c>
      <c r="V484" s="41"/>
      <c r="W484" s="41">
        <f t="shared" si="150"/>
        <v>0</v>
      </c>
      <c r="X484" s="110">
        <f t="shared" si="155"/>
        <v>0</v>
      </c>
      <c r="Y484" s="92">
        <f t="shared" si="142"/>
        <v>0.98599999999999999</v>
      </c>
      <c r="Z484" s="92" t="e">
        <f>(Table1[[#This Row],[avgdailyrent]]-F483)/F483</f>
        <v>#DIV/0!</v>
      </c>
      <c r="AA484" s="87">
        <f t="shared" si="156"/>
        <v>0</v>
      </c>
      <c r="AB484" s="92">
        <f t="shared" si="157"/>
        <v>0</v>
      </c>
      <c r="AC484" s="87" t="e">
        <f t="shared" si="151"/>
        <v>#DIV/0!</v>
      </c>
      <c r="AD484" s="92" t="e">
        <f t="shared" si="154"/>
        <v>#DIV/0!</v>
      </c>
      <c r="AE484" s="252">
        <f t="shared" si="152"/>
        <v>0</v>
      </c>
      <c r="AF484" s="87" t="e">
        <f ca="1">AVERAGEIFS(Y:Y,D:D,"&gt;="&amp;TODAY()-28,D:D,"&lt;="&amp;TODAY(),B:B,)</f>
        <v>#DIV/0!</v>
      </c>
      <c r="AG484" s="318">
        <f ca="1">AVERAGEIFS(Y:Y,D:D,"&gt;="&amp;TODAY()-28,D:D,"&lt;="&amp;TODAY())</f>
        <v>0.76482579000135331</v>
      </c>
      <c r="AH484" s="318">
        <f ca="1">AVERAGEIFS(O:O,D:D,"&gt;="&amp;TODAY()-28,D:D,"&lt;="&amp;TODAY())</f>
        <v>1407.541540796813</v>
      </c>
      <c r="AI484" s="91" t="e">
        <f t="shared" si="153"/>
        <v>#DIV/0!</v>
      </c>
    </row>
    <row r="485" spans="1:35" ht="13.8" x14ac:dyDescent="0.25">
      <c r="A485" s="324" t="s">
        <v>81</v>
      </c>
      <c r="B485" s="123" t="s">
        <v>45</v>
      </c>
      <c r="C485" s="124" t="s">
        <v>37</v>
      </c>
      <c r="D485" s="103">
        <v>45005</v>
      </c>
      <c r="E485" s="41">
        <v>0.98599999999999999</v>
      </c>
      <c r="F485" s="41"/>
      <c r="G485" s="41">
        <f t="shared" si="143"/>
        <v>2023</v>
      </c>
      <c r="H485" s="41">
        <f>DAY(Table1[[#This Row],[Date]])</f>
        <v>20</v>
      </c>
      <c r="I485" s="41">
        <f>MONTH(Table1[[#This Row],[Date]])</f>
        <v>3</v>
      </c>
      <c r="J485" s="41" t="str">
        <f t="shared" si="144"/>
        <v>March</v>
      </c>
      <c r="K485" s="41">
        <f>DAY(Table1[[#This Row],[Date]])</f>
        <v>20</v>
      </c>
      <c r="L485" s="41" t="str">
        <f t="shared" si="145"/>
        <v>Monday</v>
      </c>
      <c r="M485" s="107">
        <f>WEEKNUM(D485, 1)-WEEKNUM(DATE(Table1[[#This Row],[Year]],Table1[[#This Row],[Month]],1),1)+1</f>
        <v>4</v>
      </c>
      <c r="N485" s="41">
        <f t="shared" si="146"/>
        <v>12</v>
      </c>
      <c r="O485" s="41">
        <f>Table1[[#This Row],[ADR]]*Table1[[#This Row],[Occupancy %]]</f>
        <v>0</v>
      </c>
      <c r="P485" s="86">
        <f t="shared" si="147"/>
        <v>0</v>
      </c>
      <c r="Q485" s="86">
        <f t="shared" si="148"/>
        <v>1</v>
      </c>
      <c r="R485" s="113"/>
      <c r="S485" s="41"/>
      <c r="T485" s="41" t="e">
        <f>Table1[[#This Row],[ADR]]/(P491+P492)</f>
        <v>#DIV/0!</v>
      </c>
      <c r="U485" s="112" t="e">
        <f t="shared" si="149"/>
        <v>#DIV/0!</v>
      </c>
      <c r="V485" s="41"/>
      <c r="W485" s="41">
        <f t="shared" si="150"/>
        <v>0</v>
      </c>
      <c r="X485" s="110">
        <f t="shared" si="155"/>
        <v>0</v>
      </c>
      <c r="Y485" s="92">
        <f t="shared" si="142"/>
        <v>0.98599999999999999</v>
      </c>
      <c r="Z485" s="92" t="e">
        <f>(Table1[[#This Row],[avgdailyrent]]-F484)/F484</f>
        <v>#DIV/0!</v>
      </c>
      <c r="AA485" s="87">
        <f t="shared" si="156"/>
        <v>0</v>
      </c>
      <c r="AB485" s="92">
        <f t="shared" si="157"/>
        <v>0</v>
      </c>
      <c r="AC485" s="87" t="e">
        <f t="shared" si="151"/>
        <v>#DIV/0!</v>
      </c>
      <c r="AD485" s="92" t="e">
        <f t="shared" si="154"/>
        <v>#DIV/0!</v>
      </c>
      <c r="AE485" s="252">
        <f t="shared" si="152"/>
        <v>0</v>
      </c>
      <c r="AF485" s="87" t="e">
        <f ca="1">AVERAGEIFS(Y:Y,D:D,"&gt;="&amp;TODAY()-28,D:D,"&lt;="&amp;TODAY(),B:B,)</f>
        <v>#DIV/0!</v>
      </c>
      <c r="AG485" s="318">
        <f ca="1">AVERAGEIFS(Y:Y,D:D,"&gt;="&amp;TODAY()-28,D:D,"&lt;="&amp;TODAY())</f>
        <v>0.76482579000135331</v>
      </c>
      <c r="AH485" s="318">
        <f ca="1">AVERAGEIFS(O:O,D:D,"&gt;="&amp;TODAY()-28,D:D,"&lt;="&amp;TODAY())</f>
        <v>1407.541540796813</v>
      </c>
      <c r="AI485" s="91" t="e">
        <f t="shared" si="153"/>
        <v>#DIV/0!</v>
      </c>
    </row>
    <row r="486" spans="1:35" ht="13.8" x14ac:dyDescent="0.25">
      <c r="A486" s="324" t="s">
        <v>81</v>
      </c>
      <c r="B486" s="123" t="s">
        <v>45</v>
      </c>
      <c r="C486" s="124" t="s">
        <v>37</v>
      </c>
      <c r="D486" s="103">
        <v>45006</v>
      </c>
      <c r="E486" s="41">
        <v>0.98599999999999999</v>
      </c>
      <c r="F486" s="41"/>
      <c r="G486" s="41">
        <f t="shared" si="143"/>
        <v>2023</v>
      </c>
      <c r="H486" s="41">
        <f>DAY(Table1[[#This Row],[Date]])</f>
        <v>21</v>
      </c>
      <c r="I486" s="41">
        <f>MONTH(Table1[[#This Row],[Date]])</f>
        <v>3</v>
      </c>
      <c r="J486" s="41" t="str">
        <f t="shared" si="144"/>
        <v>March</v>
      </c>
      <c r="K486" s="41">
        <f>DAY(Table1[[#This Row],[Date]])</f>
        <v>21</v>
      </c>
      <c r="L486" s="41" t="str">
        <f t="shared" si="145"/>
        <v>Tuesday</v>
      </c>
      <c r="M486" s="107">
        <f>WEEKNUM(D486, 1)-WEEKNUM(DATE(Table1[[#This Row],[Year]],Table1[[#This Row],[Month]],1),1)+1</f>
        <v>4</v>
      </c>
      <c r="N486" s="41">
        <f t="shared" si="146"/>
        <v>12</v>
      </c>
      <c r="O486" s="41">
        <f>Table1[[#This Row],[ADR]]*Table1[[#This Row],[Occupancy %]]</f>
        <v>0</v>
      </c>
      <c r="P486" s="86">
        <f t="shared" si="147"/>
        <v>0</v>
      </c>
      <c r="Q486" s="86">
        <f t="shared" si="148"/>
        <v>1</v>
      </c>
      <c r="R486" s="113"/>
      <c r="S486" s="41"/>
      <c r="T486" s="41" t="e">
        <f>Table1[[#This Row],[ADR]]/(P492+P493)</f>
        <v>#DIV/0!</v>
      </c>
      <c r="U486" s="112" t="e">
        <f t="shared" si="149"/>
        <v>#DIV/0!</v>
      </c>
      <c r="V486" s="41"/>
      <c r="W486" s="41">
        <f t="shared" si="150"/>
        <v>0</v>
      </c>
      <c r="X486" s="110">
        <f t="shared" si="155"/>
        <v>0</v>
      </c>
      <c r="Y486" s="92">
        <f t="shared" si="142"/>
        <v>0.98599999999999999</v>
      </c>
      <c r="Z486" s="92" t="e">
        <f>(Table1[[#This Row],[avgdailyrent]]-F485)/F485</f>
        <v>#DIV/0!</v>
      </c>
      <c r="AA486" s="87">
        <f t="shared" si="156"/>
        <v>0</v>
      </c>
      <c r="AB486" s="92">
        <f t="shared" si="157"/>
        <v>0</v>
      </c>
      <c r="AC486" s="87" t="e">
        <f t="shared" si="151"/>
        <v>#DIV/0!</v>
      </c>
      <c r="AD486" s="92" t="e">
        <f t="shared" si="154"/>
        <v>#DIV/0!</v>
      </c>
      <c r="AE486" s="252">
        <f t="shared" si="152"/>
        <v>0</v>
      </c>
      <c r="AF486" s="87" t="e">
        <f ca="1">AVERAGEIFS(Y:Y,D:D,"&gt;="&amp;TODAY()-28,D:D,"&lt;="&amp;TODAY(),B:B,)</f>
        <v>#DIV/0!</v>
      </c>
      <c r="AG486" s="318">
        <f ca="1">AVERAGEIFS(Y:Y,D:D,"&gt;="&amp;TODAY()-28,D:D,"&lt;="&amp;TODAY())</f>
        <v>0.76482579000135331</v>
      </c>
      <c r="AH486" s="318">
        <f ca="1">AVERAGEIFS(O:O,D:D,"&gt;="&amp;TODAY()-28,D:D,"&lt;="&amp;TODAY())</f>
        <v>1407.541540796813</v>
      </c>
      <c r="AI486" s="91" t="e">
        <f t="shared" si="153"/>
        <v>#DIV/0!</v>
      </c>
    </row>
    <row r="487" spans="1:35" ht="13.8" x14ac:dyDescent="0.25">
      <c r="A487" s="324" t="s">
        <v>81</v>
      </c>
      <c r="B487" s="123" t="s">
        <v>45</v>
      </c>
      <c r="C487" s="124" t="s">
        <v>37</v>
      </c>
      <c r="D487" s="103">
        <v>45007</v>
      </c>
      <c r="E487" s="41">
        <v>0.98599999999999999</v>
      </c>
      <c r="F487" s="41"/>
      <c r="G487" s="41">
        <f t="shared" si="143"/>
        <v>2023</v>
      </c>
      <c r="H487" s="41">
        <f>DAY(Table1[[#This Row],[Date]])</f>
        <v>22</v>
      </c>
      <c r="I487" s="41">
        <f>MONTH(Table1[[#This Row],[Date]])</f>
        <v>3</v>
      </c>
      <c r="J487" s="41" t="str">
        <f t="shared" si="144"/>
        <v>March</v>
      </c>
      <c r="K487" s="41">
        <f>DAY(Table1[[#This Row],[Date]])</f>
        <v>22</v>
      </c>
      <c r="L487" s="41" t="str">
        <f t="shared" si="145"/>
        <v>Wednesday</v>
      </c>
      <c r="M487" s="107">
        <f>WEEKNUM(D487, 1)-WEEKNUM(DATE(Table1[[#This Row],[Year]],Table1[[#This Row],[Month]],1),1)+1</f>
        <v>4</v>
      </c>
      <c r="N487" s="41">
        <f t="shared" si="146"/>
        <v>12</v>
      </c>
      <c r="O487" s="41">
        <f>Table1[[#This Row],[ADR]]*Table1[[#This Row],[Occupancy %]]</f>
        <v>0</v>
      </c>
      <c r="P487" s="86">
        <f t="shared" si="147"/>
        <v>0</v>
      </c>
      <c r="Q487" s="86">
        <f t="shared" si="148"/>
        <v>1</v>
      </c>
      <c r="R487" s="113"/>
      <c r="S487" s="41"/>
      <c r="T487" s="41" t="e">
        <f>Table1[[#This Row],[ADR]]/(P493+P494)</f>
        <v>#DIV/0!</v>
      </c>
      <c r="U487" s="112" t="e">
        <f t="shared" si="149"/>
        <v>#DIV/0!</v>
      </c>
      <c r="V487" s="41"/>
      <c r="W487" s="41">
        <f t="shared" si="150"/>
        <v>0</v>
      </c>
      <c r="X487" s="110">
        <f t="shared" si="155"/>
        <v>0</v>
      </c>
      <c r="Y487" s="92">
        <f t="shared" si="142"/>
        <v>0.98599999999999999</v>
      </c>
      <c r="Z487" s="92" t="e">
        <f>(Table1[[#This Row],[avgdailyrent]]-F486)/F486</f>
        <v>#DIV/0!</v>
      </c>
      <c r="AA487" s="87">
        <f t="shared" si="156"/>
        <v>0</v>
      </c>
      <c r="AB487" s="92">
        <f t="shared" si="157"/>
        <v>0</v>
      </c>
      <c r="AC487" s="87" t="e">
        <f t="shared" si="151"/>
        <v>#DIV/0!</v>
      </c>
      <c r="AD487" s="92" t="e">
        <f t="shared" si="154"/>
        <v>#DIV/0!</v>
      </c>
      <c r="AE487" s="252">
        <f t="shared" si="152"/>
        <v>0</v>
      </c>
      <c r="AF487" s="87" t="e">
        <f ca="1">AVERAGEIFS(Y:Y,D:D,"&gt;="&amp;TODAY()-28,D:D,"&lt;="&amp;TODAY(),B:B,)</f>
        <v>#DIV/0!</v>
      </c>
      <c r="AG487" s="318">
        <f ca="1">AVERAGEIFS(Y:Y,D:D,"&gt;="&amp;TODAY()-28,D:D,"&lt;="&amp;TODAY())</f>
        <v>0.76482579000135331</v>
      </c>
      <c r="AH487" s="318">
        <f ca="1">AVERAGEIFS(O:O,D:D,"&gt;="&amp;TODAY()-28,D:D,"&lt;="&amp;TODAY())</f>
        <v>1407.541540796813</v>
      </c>
      <c r="AI487" s="91" t="e">
        <f t="shared" si="153"/>
        <v>#DIV/0!</v>
      </c>
    </row>
    <row r="488" spans="1:35" ht="13.8" x14ac:dyDescent="0.25">
      <c r="A488" s="324" t="s">
        <v>81</v>
      </c>
      <c r="B488" s="123" t="s">
        <v>45</v>
      </c>
      <c r="C488" s="124" t="s">
        <v>37</v>
      </c>
      <c r="D488" s="103">
        <v>45008</v>
      </c>
      <c r="E488" s="41">
        <v>0.98599999999999999</v>
      </c>
      <c r="F488" s="41"/>
      <c r="G488" s="41">
        <f t="shared" si="143"/>
        <v>2023</v>
      </c>
      <c r="H488" s="41">
        <f>DAY(Table1[[#This Row],[Date]])</f>
        <v>23</v>
      </c>
      <c r="I488" s="41">
        <f>MONTH(Table1[[#This Row],[Date]])</f>
        <v>3</v>
      </c>
      <c r="J488" s="41" t="str">
        <f t="shared" si="144"/>
        <v>March</v>
      </c>
      <c r="K488" s="41">
        <f>DAY(Table1[[#This Row],[Date]])</f>
        <v>23</v>
      </c>
      <c r="L488" s="41" t="str">
        <f t="shared" si="145"/>
        <v>Thursday</v>
      </c>
      <c r="M488" s="107">
        <f>WEEKNUM(D488, 1)-WEEKNUM(DATE(Table1[[#This Row],[Year]],Table1[[#This Row],[Month]],1),1)+1</f>
        <v>4</v>
      </c>
      <c r="N488" s="41">
        <f t="shared" si="146"/>
        <v>12</v>
      </c>
      <c r="O488" s="41">
        <f>Table1[[#This Row],[ADR]]*Table1[[#This Row],[Occupancy %]]</f>
        <v>0</v>
      </c>
      <c r="P488" s="86">
        <f t="shared" si="147"/>
        <v>0</v>
      </c>
      <c r="Q488" s="86">
        <f t="shared" si="148"/>
        <v>1</v>
      </c>
      <c r="R488" s="113"/>
      <c r="S488" s="41"/>
      <c r="T488" s="41" t="e">
        <f>Table1[[#This Row],[ADR]]/(P494+P495)</f>
        <v>#DIV/0!</v>
      </c>
      <c r="U488" s="112" t="e">
        <f t="shared" si="149"/>
        <v>#DIV/0!</v>
      </c>
      <c r="V488" s="41"/>
      <c r="W488" s="41">
        <f t="shared" si="150"/>
        <v>0</v>
      </c>
      <c r="X488" s="110">
        <f t="shared" si="155"/>
        <v>0</v>
      </c>
      <c r="Y488" s="92">
        <f t="shared" si="142"/>
        <v>0.98599999999999999</v>
      </c>
      <c r="Z488" s="92" t="e">
        <f>(Table1[[#This Row],[avgdailyrent]]-F487)/F487</f>
        <v>#DIV/0!</v>
      </c>
      <c r="AA488" s="87">
        <f t="shared" si="156"/>
        <v>0</v>
      </c>
      <c r="AB488" s="92">
        <f t="shared" si="157"/>
        <v>0</v>
      </c>
      <c r="AC488" s="87" t="e">
        <f t="shared" si="151"/>
        <v>#DIV/0!</v>
      </c>
      <c r="AD488" s="92" t="e">
        <f t="shared" si="154"/>
        <v>#DIV/0!</v>
      </c>
      <c r="AE488" s="252">
        <f t="shared" si="152"/>
        <v>0</v>
      </c>
      <c r="AF488" s="87" t="e">
        <f ca="1">AVERAGEIFS(Y:Y,D:D,"&gt;="&amp;TODAY()-28,D:D,"&lt;="&amp;TODAY(),B:B,)</f>
        <v>#DIV/0!</v>
      </c>
      <c r="AG488" s="318">
        <f ca="1">AVERAGEIFS(Y:Y,D:D,"&gt;="&amp;TODAY()-28,D:D,"&lt;="&amp;TODAY())</f>
        <v>0.76482579000135331</v>
      </c>
      <c r="AH488" s="318">
        <f ca="1">AVERAGEIFS(O:O,D:D,"&gt;="&amp;TODAY()-28,D:D,"&lt;="&amp;TODAY())</f>
        <v>1407.541540796813</v>
      </c>
      <c r="AI488" s="91" t="e">
        <f t="shared" si="153"/>
        <v>#DIV/0!</v>
      </c>
    </row>
    <row r="489" spans="1:35" ht="13.8" x14ac:dyDescent="0.25">
      <c r="A489" s="324" t="s">
        <v>81</v>
      </c>
      <c r="B489" s="123" t="s">
        <v>45</v>
      </c>
      <c r="C489" s="124" t="s">
        <v>37</v>
      </c>
      <c r="D489" s="103">
        <v>45009</v>
      </c>
      <c r="E489" s="41">
        <v>0.98599999999999999</v>
      </c>
      <c r="F489" s="41"/>
      <c r="G489" s="41">
        <f t="shared" si="143"/>
        <v>2023</v>
      </c>
      <c r="H489" s="41">
        <f>DAY(Table1[[#This Row],[Date]])</f>
        <v>24</v>
      </c>
      <c r="I489" s="41">
        <f>MONTH(Table1[[#This Row],[Date]])</f>
        <v>3</v>
      </c>
      <c r="J489" s="41" t="str">
        <f t="shared" si="144"/>
        <v>March</v>
      </c>
      <c r="K489" s="41">
        <f>DAY(Table1[[#This Row],[Date]])</f>
        <v>24</v>
      </c>
      <c r="L489" s="41" t="str">
        <f t="shared" si="145"/>
        <v>Friday</v>
      </c>
      <c r="M489" s="107">
        <f>WEEKNUM(D489, 1)-WEEKNUM(DATE(Table1[[#This Row],[Year]],Table1[[#This Row],[Month]],1),1)+1</f>
        <v>4</v>
      </c>
      <c r="N489" s="41">
        <f t="shared" si="146"/>
        <v>12</v>
      </c>
      <c r="O489" s="41">
        <f>Table1[[#This Row],[ADR]]*Table1[[#This Row],[Occupancy %]]</f>
        <v>0</v>
      </c>
      <c r="P489" s="86">
        <f t="shared" si="147"/>
        <v>0</v>
      </c>
      <c r="Q489" s="86">
        <f t="shared" si="148"/>
        <v>1.9901060630045908</v>
      </c>
      <c r="R489" s="113"/>
      <c r="S489" s="41"/>
      <c r="T489" s="41">
        <f>Table1[[#This Row],[ADR]]/(P495+P496)</f>
        <v>0</v>
      </c>
      <c r="U489" s="112" t="e">
        <f t="shared" si="149"/>
        <v>#DIV/0!</v>
      </c>
      <c r="V489" s="41"/>
      <c r="W489" s="41">
        <f t="shared" si="150"/>
        <v>0</v>
      </c>
      <c r="X489" s="110">
        <f t="shared" si="155"/>
        <v>0</v>
      </c>
      <c r="Y489" s="92">
        <f t="shared" ref="Y489:Y552" si="158">E489</f>
        <v>0.98599999999999999</v>
      </c>
      <c r="Z489" s="92" t="e">
        <f>(Table1[[#This Row],[avgdailyrent]]-F488)/F488</f>
        <v>#DIV/0!</v>
      </c>
      <c r="AA489" s="87">
        <f t="shared" si="156"/>
        <v>0</v>
      </c>
      <c r="AB489" s="92">
        <f t="shared" si="157"/>
        <v>0</v>
      </c>
      <c r="AC489" s="87" t="e">
        <f t="shared" si="151"/>
        <v>#DIV/0!</v>
      </c>
      <c r="AD489" s="92" t="e">
        <f t="shared" si="154"/>
        <v>#DIV/0!</v>
      </c>
      <c r="AE489" s="252">
        <f t="shared" si="152"/>
        <v>0</v>
      </c>
      <c r="AF489" s="87" t="e">
        <f ca="1">AVERAGEIFS(Y:Y,D:D,"&gt;="&amp;TODAY()-28,D:D,"&lt;="&amp;TODAY(),B:B,)</f>
        <v>#DIV/0!</v>
      </c>
      <c r="AG489" s="318">
        <f ca="1">AVERAGEIFS(Y:Y,D:D,"&gt;="&amp;TODAY()-28,D:D,"&lt;="&amp;TODAY())</f>
        <v>0.76482579000135331</v>
      </c>
      <c r="AH489" s="318">
        <f ca="1">AVERAGEIFS(O:O,D:D,"&gt;="&amp;TODAY()-28,D:D,"&lt;="&amp;TODAY())</f>
        <v>1407.541540796813</v>
      </c>
      <c r="AI489" s="91" t="e">
        <f t="shared" si="153"/>
        <v>#DIV/0!</v>
      </c>
    </row>
    <row r="490" spans="1:35" ht="13.8" x14ac:dyDescent="0.25">
      <c r="A490" s="324" t="s">
        <v>81</v>
      </c>
      <c r="B490" s="123" t="s">
        <v>45</v>
      </c>
      <c r="C490" s="124" t="s">
        <v>37</v>
      </c>
      <c r="D490" s="103">
        <v>45010</v>
      </c>
      <c r="E490" s="41">
        <v>0.98599999999999999</v>
      </c>
      <c r="F490" s="41"/>
      <c r="G490" s="41">
        <f t="shared" si="143"/>
        <v>2023</v>
      </c>
      <c r="H490" s="41">
        <f>DAY(Table1[[#This Row],[Date]])</f>
        <v>25</v>
      </c>
      <c r="I490" s="41">
        <f>MONTH(Table1[[#This Row],[Date]])</f>
        <v>3</v>
      </c>
      <c r="J490" s="41" t="str">
        <f t="shared" si="144"/>
        <v>March</v>
      </c>
      <c r="K490" s="41">
        <f>DAY(Table1[[#This Row],[Date]])</f>
        <v>25</v>
      </c>
      <c r="L490" s="41" t="str">
        <f t="shared" si="145"/>
        <v>Saturday</v>
      </c>
      <c r="M490" s="107">
        <f>WEEKNUM(D490, 1)-WEEKNUM(DATE(Table1[[#This Row],[Year]],Table1[[#This Row],[Month]],1),1)+1</f>
        <v>4</v>
      </c>
      <c r="N490" s="41">
        <f t="shared" si="146"/>
        <v>12</v>
      </c>
      <c r="O490" s="41">
        <f>Table1[[#This Row],[ADR]]*Table1[[#This Row],[Occupancy %]]</f>
        <v>0</v>
      </c>
      <c r="P490" s="86">
        <f t="shared" si="147"/>
        <v>0</v>
      </c>
      <c r="Q490" s="86">
        <f t="shared" si="148"/>
        <v>201.14399999999983</v>
      </c>
      <c r="R490" s="113"/>
      <c r="S490" s="41"/>
      <c r="T490" s="41">
        <f>Table1[[#This Row],[ADR]]/(P496+P497)</f>
        <v>0</v>
      </c>
      <c r="U490" s="112" t="e">
        <f t="shared" si="149"/>
        <v>#DIV/0!</v>
      </c>
      <c r="V490" s="41"/>
      <c r="W490" s="41">
        <f t="shared" si="150"/>
        <v>0</v>
      </c>
      <c r="X490" s="110">
        <f t="shared" si="155"/>
        <v>0</v>
      </c>
      <c r="Y490" s="92">
        <f t="shared" si="158"/>
        <v>0.98599999999999999</v>
      </c>
      <c r="Z490" s="92" t="e">
        <f>(Table1[[#This Row],[avgdailyrent]]-F489)/F489</f>
        <v>#DIV/0!</v>
      </c>
      <c r="AA490" s="87">
        <f t="shared" si="156"/>
        <v>0</v>
      </c>
      <c r="AB490" s="92">
        <f t="shared" si="157"/>
        <v>0</v>
      </c>
      <c r="AC490" s="87" t="e">
        <f t="shared" si="151"/>
        <v>#DIV/0!</v>
      </c>
      <c r="AD490" s="92" t="e">
        <f t="shared" si="154"/>
        <v>#DIV/0!</v>
      </c>
      <c r="AE490" s="252">
        <f t="shared" si="152"/>
        <v>0</v>
      </c>
      <c r="AF490" s="87" t="e">
        <f ca="1">AVERAGEIFS(Y:Y,D:D,"&gt;="&amp;TODAY()-28,D:D,"&lt;="&amp;TODAY(),B:B,)</f>
        <v>#DIV/0!</v>
      </c>
      <c r="AG490" s="318">
        <f ca="1">AVERAGEIFS(Y:Y,D:D,"&gt;="&amp;TODAY()-28,D:D,"&lt;="&amp;TODAY())</f>
        <v>0.76482579000135331</v>
      </c>
      <c r="AH490" s="318">
        <f ca="1">AVERAGEIFS(O:O,D:D,"&gt;="&amp;TODAY()-28,D:D,"&lt;="&amp;TODAY())</f>
        <v>1407.541540796813</v>
      </c>
      <c r="AI490" s="91" t="e">
        <f t="shared" si="153"/>
        <v>#DIV/0!</v>
      </c>
    </row>
    <row r="491" spans="1:35" ht="13.8" x14ac:dyDescent="0.25">
      <c r="A491" s="324" t="s">
        <v>81</v>
      </c>
      <c r="B491" s="123" t="s">
        <v>45</v>
      </c>
      <c r="C491" s="124" t="s">
        <v>37</v>
      </c>
      <c r="D491" s="103">
        <v>45011</v>
      </c>
      <c r="E491" s="41">
        <v>0.98599999999999999</v>
      </c>
      <c r="F491" s="41"/>
      <c r="G491" s="41">
        <f t="shared" si="143"/>
        <v>2023</v>
      </c>
      <c r="H491" s="41">
        <f>DAY(Table1[[#This Row],[Date]])</f>
        <v>26</v>
      </c>
      <c r="I491" s="41">
        <f>MONTH(Table1[[#This Row],[Date]])</f>
        <v>3</v>
      </c>
      <c r="J491" s="41" t="str">
        <f t="shared" si="144"/>
        <v>March</v>
      </c>
      <c r="K491" s="41">
        <f>DAY(Table1[[#This Row],[Date]])</f>
        <v>26</v>
      </c>
      <c r="L491" s="41" t="str">
        <f t="shared" si="145"/>
        <v>Sunday</v>
      </c>
      <c r="M491" s="107">
        <f>WEEKNUM(D491, 1)-WEEKNUM(DATE(Table1[[#This Row],[Year]],Table1[[#This Row],[Month]],1),1)+1</f>
        <v>5</v>
      </c>
      <c r="N491" s="41">
        <f t="shared" si="146"/>
        <v>13</v>
      </c>
      <c r="O491" s="41">
        <f>Table1[[#This Row],[ADR]]*Table1[[#This Row],[Occupancy %]]</f>
        <v>0</v>
      </c>
      <c r="P491" s="86">
        <f t="shared" si="147"/>
        <v>0</v>
      </c>
      <c r="Q491" s="86">
        <f t="shared" si="148"/>
        <v>134.09599999999998</v>
      </c>
      <c r="R491" s="113"/>
      <c r="S491" s="41"/>
      <c r="T491" s="41">
        <f>Table1[[#This Row],[ADR]]/(P497+P498)</f>
        <v>0</v>
      </c>
      <c r="U491" s="112" t="e">
        <f t="shared" si="149"/>
        <v>#DIV/0!</v>
      </c>
      <c r="V491" s="41"/>
      <c r="W491" s="41">
        <f t="shared" si="150"/>
        <v>0</v>
      </c>
      <c r="X491" s="110">
        <f t="shared" si="155"/>
        <v>0</v>
      </c>
      <c r="Y491" s="92">
        <f t="shared" si="158"/>
        <v>0.98599999999999999</v>
      </c>
      <c r="Z491" s="92" t="e">
        <f>(Table1[[#This Row],[avgdailyrent]]-F490)/F490</f>
        <v>#DIV/0!</v>
      </c>
      <c r="AA491" s="87">
        <f t="shared" si="156"/>
        <v>0</v>
      </c>
      <c r="AB491" s="92">
        <f t="shared" si="157"/>
        <v>0</v>
      </c>
      <c r="AC491" s="87" t="e">
        <f t="shared" si="151"/>
        <v>#DIV/0!</v>
      </c>
      <c r="AD491" s="92" t="e">
        <f t="shared" si="154"/>
        <v>#DIV/0!</v>
      </c>
      <c r="AE491" s="252">
        <f t="shared" si="152"/>
        <v>0</v>
      </c>
      <c r="AF491" s="87" t="e">
        <f ca="1">AVERAGEIFS(Y:Y,D:D,"&gt;="&amp;TODAY()-28,D:D,"&lt;="&amp;TODAY(),B:B,)</f>
        <v>#DIV/0!</v>
      </c>
      <c r="AG491" s="318">
        <f ca="1">AVERAGEIFS(Y:Y,D:D,"&gt;="&amp;TODAY()-28,D:D,"&lt;="&amp;TODAY())</f>
        <v>0.76482579000135331</v>
      </c>
      <c r="AH491" s="318">
        <f ca="1">AVERAGEIFS(O:O,D:D,"&gt;="&amp;TODAY()-28,D:D,"&lt;="&amp;TODAY())</f>
        <v>1407.541540796813</v>
      </c>
      <c r="AI491" s="91" t="e">
        <f t="shared" si="153"/>
        <v>#DIV/0!</v>
      </c>
    </row>
    <row r="492" spans="1:35" ht="13.8" x14ac:dyDescent="0.25">
      <c r="A492" s="324" t="s">
        <v>81</v>
      </c>
      <c r="B492" s="123" t="s">
        <v>45</v>
      </c>
      <c r="C492" s="124" t="s">
        <v>37</v>
      </c>
      <c r="D492" s="103">
        <v>45012</v>
      </c>
      <c r="E492" s="41">
        <v>0.98599999999999999</v>
      </c>
      <c r="F492" s="41"/>
      <c r="G492" s="41">
        <f t="shared" si="143"/>
        <v>2023</v>
      </c>
      <c r="H492" s="41">
        <f>DAY(Table1[[#This Row],[Date]])</f>
        <v>27</v>
      </c>
      <c r="I492" s="41">
        <f>MONTH(Table1[[#This Row],[Date]])</f>
        <v>3</v>
      </c>
      <c r="J492" s="41" t="str">
        <f t="shared" si="144"/>
        <v>March</v>
      </c>
      <c r="K492" s="41">
        <f>DAY(Table1[[#This Row],[Date]])</f>
        <v>27</v>
      </c>
      <c r="L492" s="41" t="str">
        <f t="shared" si="145"/>
        <v>Monday</v>
      </c>
      <c r="M492" s="107">
        <f>WEEKNUM(D492, 1)-WEEKNUM(DATE(Table1[[#This Row],[Year]],Table1[[#This Row],[Month]],1),1)+1</f>
        <v>5</v>
      </c>
      <c r="N492" s="41">
        <f t="shared" si="146"/>
        <v>13</v>
      </c>
      <c r="O492" s="41">
        <f>Table1[[#This Row],[ADR]]*Table1[[#This Row],[Occupancy %]]</f>
        <v>0</v>
      </c>
      <c r="P492" s="86">
        <f t="shared" si="147"/>
        <v>0</v>
      </c>
      <c r="Q492" s="86">
        <f t="shared" si="148"/>
        <v>100.572</v>
      </c>
      <c r="R492" s="113"/>
      <c r="S492" s="41"/>
      <c r="T492" s="41">
        <f>Table1[[#This Row],[ADR]]/(P498+P499)</f>
        <v>0</v>
      </c>
      <c r="U492" s="112" t="e">
        <f t="shared" si="149"/>
        <v>#DIV/0!</v>
      </c>
      <c r="V492" s="41"/>
      <c r="W492" s="41">
        <f t="shared" si="150"/>
        <v>0</v>
      </c>
      <c r="X492" s="110">
        <f t="shared" si="155"/>
        <v>0</v>
      </c>
      <c r="Y492" s="92">
        <f t="shared" si="158"/>
        <v>0.98599999999999999</v>
      </c>
      <c r="Z492" s="92" t="e">
        <f>(Table1[[#This Row],[avgdailyrent]]-F491)/F491</f>
        <v>#DIV/0!</v>
      </c>
      <c r="AA492" s="87">
        <f t="shared" si="156"/>
        <v>0</v>
      </c>
      <c r="AB492" s="92">
        <f t="shared" si="157"/>
        <v>0</v>
      </c>
      <c r="AC492" s="87" t="e">
        <f t="shared" si="151"/>
        <v>#DIV/0!</v>
      </c>
      <c r="AD492" s="92" t="e">
        <f t="shared" si="154"/>
        <v>#DIV/0!</v>
      </c>
      <c r="AE492" s="252">
        <f t="shared" si="152"/>
        <v>0</v>
      </c>
      <c r="AF492" s="87" t="e">
        <f ca="1">AVERAGEIFS(Y:Y,D:D,"&gt;="&amp;TODAY()-28,D:D,"&lt;="&amp;TODAY(),B:B,)</f>
        <v>#DIV/0!</v>
      </c>
      <c r="AG492" s="318">
        <f ca="1">AVERAGEIFS(Y:Y,D:D,"&gt;="&amp;TODAY()-28,D:D,"&lt;="&amp;TODAY())</f>
        <v>0.76482579000135331</v>
      </c>
      <c r="AH492" s="318">
        <f ca="1">AVERAGEIFS(O:O,D:D,"&gt;="&amp;TODAY()-28,D:D,"&lt;="&amp;TODAY())</f>
        <v>1407.541540796813</v>
      </c>
      <c r="AI492" s="91" t="e">
        <f t="shared" si="153"/>
        <v>#DIV/0!</v>
      </c>
    </row>
    <row r="493" spans="1:35" ht="13.8" x14ac:dyDescent="0.25">
      <c r="A493" s="324" t="s">
        <v>81</v>
      </c>
      <c r="B493" s="123" t="s">
        <v>45</v>
      </c>
      <c r="C493" s="124" t="s">
        <v>37</v>
      </c>
      <c r="D493" s="103">
        <v>45013</v>
      </c>
      <c r="E493" s="41">
        <v>0.98599999999999999</v>
      </c>
      <c r="F493" s="41"/>
      <c r="G493" s="41">
        <f t="shared" si="143"/>
        <v>2023</v>
      </c>
      <c r="H493" s="41">
        <f>DAY(Table1[[#This Row],[Date]])</f>
        <v>28</v>
      </c>
      <c r="I493" s="41">
        <f>MONTH(Table1[[#This Row],[Date]])</f>
        <v>3</v>
      </c>
      <c r="J493" s="41" t="str">
        <f t="shared" si="144"/>
        <v>March</v>
      </c>
      <c r="K493" s="41">
        <f>DAY(Table1[[#This Row],[Date]])</f>
        <v>28</v>
      </c>
      <c r="L493" s="41" t="str">
        <f t="shared" si="145"/>
        <v>Tuesday</v>
      </c>
      <c r="M493" s="107">
        <f>WEEKNUM(D493, 1)-WEEKNUM(DATE(Table1[[#This Row],[Year]],Table1[[#This Row],[Month]],1),1)+1</f>
        <v>5</v>
      </c>
      <c r="N493" s="41">
        <f t="shared" si="146"/>
        <v>13</v>
      </c>
      <c r="O493" s="41">
        <f>Table1[[#This Row],[ADR]]*Table1[[#This Row],[Occupancy %]]</f>
        <v>0</v>
      </c>
      <c r="P493" s="86">
        <f t="shared" si="147"/>
        <v>0</v>
      </c>
      <c r="Q493" s="86">
        <f t="shared" si="148"/>
        <v>100.572</v>
      </c>
      <c r="R493" s="113"/>
      <c r="S493" s="41"/>
      <c r="T493" s="41">
        <f>Table1[[#This Row],[ADR]]/(P499+P500)</f>
        <v>0</v>
      </c>
      <c r="U493" s="112" t="e">
        <f t="shared" si="149"/>
        <v>#DIV/0!</v>
      </c>
      <c r="V493" s="41"/>
      <c r="W493" s="41">
        <f t="shared" si="150"/>
        <v>0</v>
      </c>
      <c r="X493" s="110">
        <f t="shared" si="155"/>
        <v>0</v>
      </c>
      <c r="Y493" s="92">
        <f t="shared" si="158"/>
        <v>0.98599999999999999</v>
      </c>
      <c r="Z493" s="92" t="e">
        <f>(Table1[[#This Row],[avgdailyrent]]-F492)/F492</f>
        <v>#DIV/0!</v>
      </c>
      <c r="AA493" s="87">
        <f t="shared" si="156"/>
        <v>0</v>
      </c>
      <c r="AB493" s="92">
        <f t="shared" si="157"/>
        <v>0</v>
      </c>
      <c r="AC493" s="87" t="e">
        <f t="shared" si="151"/>
        <v>#DIV/0!</v>
      </c>
      <c r="AD493" s="92" t="e">
        <f t="shared" si="154"/>
        <v>#DIV/0!</v>
      </c>
      <c r="AE493" s="252">
        <f t="shared" si="152"/>
        <v>0</v>
      </c>
      <c r="AF493" s="87" t="e">
        <f ca="1">AVERAGEIFS(Y:Y,D:D,"&gt;="&amp;TODAY()-28,D:D,"&lt;="&amp;TODAY(),B:B,)</f>
        <v>#DIV/0!</v>
      </c>
      <c r="AG493" s="318">
        <f ca="1">AVERAGEIFS(Y:Y,D:D,"&gt;="&amp;TODAY()-28,D:D,"&lt;="&amp;TODAY())</f>
        <v>0.76482579000135331</v>
      </c>
      <c r="AH493" s="318">
        <f ca="1">AVERAGEIFS(O:O,D:D,"&gt;="&amp;TODAY()-28,D:D,"&lt;="&amp;TODAY())</f>
        <v>1407.541540796813</v>
      </c>
      <c r="AI493" s="91" t="e">
        <f t="shared" si="153"/>
        <v>#DIV/0!</v>
      </c>
    </row>
    <row r="494" spans="1:35" ht="13.8" x14ac:dyDescent="0.25">
      <c r="A494" s="324" t="s">
        <v>81</v>
      </c>
      <c r="B494" s="123" t="s">
        <v>45</v>
      </c>
      <c r="C494" s="124" t="s">
        <v>37</v>
      </c>
      <c r="D494" s="103">
        <v>45014</v>
      </c>
      <c r="E494" s="41">
        <v>0.98599999999999999</v>
      </c>
      <c r="F494" s="41"/>
      <c r="G494" s="41">
        <f t="shared" si="143"/>
        <v>2023</v>
      </c>
      <c r="H494" s="41">
        <f>DAY(Table1[[#This Row],[Date]])</f>
        <v>29</v>
      </c>
      <c r="I494" s="41">
        <f>MONTH(Table1[[#This Row],[Date]])</f>
        <v>3</v>
      </c>
      <c r="J494" s="41" t="str">
        <f t="shared" si="144"/>
        <v>March</v>
      </c>
      <c r="K494" s="41">
        <f>DAY(Table1[[#This Row],[Date]])</f>
        <v>29</v>
      </c>
      <c r="L494" s="41" t="str">
        <f t="shared" si="145"/>
        <v>Wednesday</v>
      </c>
      <c r="M494" s="107">
        <f>WEEKNUM(D494, 1)-WEEKNUM(DATE(Table1[[#This Row],[Year]],Table1[[#This Row],[Month]],1),1)+1</f>
        <v>5</v>
      </c>
      <c r="N494" s="41">
        <f t="shared" si="146"/>
        <v>13</v>
      </c>
      <c r="O494" s="41">
        <f>Table1[[#This Row],[ADR]]*Table1[[#This Row],[Occupancy %]]</f>
        <v>0</v>
      </c>
      <c r="P494" s="86">
        <f t="shared" si="147"/>
        <v>0</v>
      </c>
      <c r="Q494" s="86">
        <f t="shared" si="148"/>
        <v>100.572</v>
      </c>
      <c r="R494" s="113"/>
      <c r="S494" s="41"/>
      <c r="T494" s="41">
        <f>Table1[[#This Row],[ADR]]/(P500+P501)</f>
        <v>0</v>
      </c>
      <c r="U494" s="112" t="e">
        <f t="shared" si="149"/>
        <v>#DIV/0!</v>
      </c>
      <c r="V494" s="41"/>
      <c r="W494" s="41">
        <f t="shared" si="150"/>
        <v>0</v>
      </c>
      <c r="X494" s="110">
        <f t="shared" si="155"/>
        <v>0</v>
      </c>
      <c r="Y494" s="92">
        <f t="shared" si="158"/>
        <v>0.98599999999999999</v>
      </c>
      <c r="Z494" s="92" t="e">
        <f>(Table1[[#This Row],[avgdailyrent]]-F493)/F493</f>
        <v>#DIV/0!</v>
      </c>
      <c r="AA494" s="87">
        <f t="shared" si="156"/>
        <v>0</v>
      </c>
      <c r="AB494" s="92">
        <f t="shared" si="157"/>
        <v>0</v>
      </c>
      <c r="AC494" s="87" t="e">
        <f t="shared" si="151"/>
        <v>#DIV/0!</v>
      </c>
      <c r="AD494" s="92" t="e">
        <f t="shared" si="154"/>
        <v>#DIV/0!</v>
      </c>
      <c r="AE494" s="252">
        <f t="shared" si="152"/>
        <v>0</v>
      </c>
      <c r="AF494" s="87" t="e">
        <f ca="1">AVERAGEIFS(Y:Y,D:D,"&gt;="&amp;TODAY()-28,D:D,"&lt;="&amp;TODAY(),B:B,)</f>
        <v>#DIV/0!</v>
      </c>
      <c r="AG494" s="318">
        <f ca="1">AVERAGEIFS(Y:Y,D:D,"&gt;="&amp;TODAY()-28,D:D,"&lt;="&amp;TODAY())</f>
        <v>0.76482579000135331</v>
      </c>
      <c r="AH494" s="318">
        <f ca="1">AVERAGEIFS(O:O,D:D,"&gt;="&amp;TODAY()-28,D:D,"&lt;="&amp;TODAY())</f>
        <v>1407.541540796813</v>
      </c>
      <c r="AI494" s="91" t="e">
        <f t="shared" si="153"/>
        <v>#DIV/0!</v>
      </c>
    </row>
    <row r="495" spans="1:35" ht="13.8" x14ac:dyDescent="0.25">
      <c r="A495" s="324" t="s">
        <v>81</v>
      </c>
      <c r="B495" s="123" t="s">
        <v>45</v>
      </c>
      <c r="C495" s="124" t="s">
        <v>37</v>
      </c>
      <c r="D495" s="103">
        <v>45015</v>
      </c>
      <c r="E495" s="41">
        <v>0.98599999999999999</v>
      </c>
      <c r="F495" s="41"/>
      <c r="G495" s="41">
        <f t="shared" si="143"/>
        <v>2023</v>
      </c>
      <c r="H495" s="41">
        <f>DAY(Table1[[#This Row],[Date]])</f>
        <v>30</v>
      </c>
      <c r="I495" s="41">
        <f>MONTH(Table1[[#This Row],[Date]])</f>
        <v>3</v>
      </c>
      <c r="J495" s="41" t="str">
        <f t="shared" si="144"/>
        <v>March</v>
      </c>
      <c r="K495" s="41">
        <f>DAY(Table1[[#This Row],[Date]])</f>
        <v>30</v>
      </c>
      <c r="L495" s="41" t="str">
        <f t="shared" si="145"/>
        <v>Thursday</v>
      </c>
      <c r="M495" s="107">
        <f>WEEKNUM(D495, 1)-WEEKNUM(DATE(Table1[[#This Row],[Year]],Table1[[#This Row],[Month]],1),1)+1</f>
        <v>5</v>
      </c>
      <c r="N495" s="41">
        <f t="shared" si="146"/>
        <v>13</v>
      </c>
      <c r="O495" s="41">
        <f>Table1[[#This Row],[ADR]]*Table1[[#This Row],[Occupancy %]]</f>
        <v>0</v>
      </c>
      <c r="P495" s="86">
        <f t="shared" si="147"/>
        <v>0</v>
      </c>
      <c r="Q495" s="86">
        <f t="shared" si="148"/>
        <v>100.572</v>
      </c>
      <c r="R495" s="113"/>
      <c r="S495" s="41"/>
      <c r="T495" s="41">
        <f>Table1[[#This Row],[ADR]]/(P501+P502)</f>
        <v>0</v>
      </c>
      <c r="U495" s="112" t="e">
        <f t="shared" si="149"/>
        <v>#DIV/0!</v>
      </c>
      <c r="V495" s="41"/>
      <c r="W495" s="41">
        <f t="shared" si="150"/>
        <v>0</v>
      </c>
      <c r="X495" s="110">
        <f t="shared" si="155"/>
        <v>0</v>
      </c>
      <c r="Y495" s="92">
        <f t="shared" si="158"/>
        <v>0.98599999999999999</v>
      </c>
      <c r="Z495" s="92" t="e">
        <f>(Table1[[#This Row],[avgdailyrent]]-F494)/F494</f>
        <v>#DIV/0!</v>
      </c>
      <c r="AA495" s="87">
        <f t="shared" si="156"/>
        <v>0</v>
      </c>
      <c r="AB495" s="92">
        <f t="shared" si="157"/>
        <v>0</v>
      </c>
      <c r="AC495" s="87" t="e">
        <f t="shared" si="151"/>
        <v>#DIV/0!</v>
      </c>
      <c r="AD495" s="92" t="e">
        <f t="shared" si="154"/>
        <v>#DIV/0!</v>
      </c>
      <c r="AE495" s="252">
        <f t="shared" si="152"/>
        <v>0</v>
      </c>
      <c r="AF495" s="87" t="e">
        <f ca="1">AVERAGEIFS(Y:Y,D:D,"&gt;="&amp;TODAY()-28,D:D,"&lt;="&amp;TODAY(),B:B,)</f>
        <v>#DIV/0!</v>
      </c>
      <c r="AG495" s="318">
        <f ca="1">AVERAGEIFS(Y:Y,D:D,"&gt;="&amp;TODAY()-28,D:D,"&lt;="&amp;TODAY())</f>
        <v>0.76482579000135331</v>
      </c>
      <c r="AH495" s="318">
        <f ca="1">AVERAGEIFS(O:O,D:D,"&gt;="&amp;TODAY()-28,D:D,"&lt;="&amp;TODAY())</f>
        <v>1407.541540796813</v>
      </c>
      <c r="AI495" s="91" t="e">
        <f t="shared" si="153"/>
        <v>#DIV/0!</v>
      </c>
    </row>
    <row r="496" spans="1:35" ht="13.8" x14ac:dyDescent="0.25">
      <c r="A496" s="324" t="s">
        <v>81</v>
      </c>
      <c r="B496" s="123" t="s">
        <v>45</v>
      </c>
      <c r="C496" s="124" t="s">
        <v>37</v>
      </c>
      <c r="D496" s="103">
        <v>45016</v>
      </c>
      <c r="E496" s="41">
        <v>4.9019607843137298E-3</v>
      </c>
      <c r="F496" s="41">
        <v>1927</v>
      </c>
      <c r="G496" s="41">
        <f t="shared" si="143"/>
        <v>2023</v>
      </c>
      <c r="H496" s="41">
        <f>DAY(Table1[[#This Row],[Date]])</f>
        <v>31</v>
      </c>
      <c r="I496" s="41">
        <f>MONTH(Table1[[#This Row],[Date]])</f>
        <v>3</v>
      </c>
      <c r="J496" s="41" t="str">
        <f t="shared" si="144"/>
        <v>March</v>
      </c>
      <c r="K496" s="41">
        <f>DAY(Table1[[#This Row],[Date]])</f>
        <v>31</v>
      </c>
      <c r="L496" s="41" t="str">
        <f t="shared" si="145"/>
        <v>Friday</v>
      </c>
      <c r="M496" s="107">
        <f>WEEKNUM(D496, 1)-WEEKNUM(DATE(Table1[[#This Row],[Year]],Table1[[#This Row],[Month]],1),1)+1</f>
        <v>5</v>
      </c>
      <c r="N496" s="41">
        <f t="shared" si="146"/>
        <v>13</v>
      </c>
      <c r="O496" s="41">
        <f>Table1[[#This Row],[ADR]]*Table1[[#This Row],[Occupancy %]]</f>
        <v>9.4460784313725572</v>
      </c>
      <c r="P496" s="86">
        <f t="shared" si="147"/>
        <v>1927</v>
      </c>
      <c r="Q496" s="86">
        <f t="shared" si="148"/>
        <v>0.50000000000000044</v>
      </c>
      <c r="R496" s="113"/>
      <c r="S496" s="41"/>
      <c r="T496" s="41">
        <f>Table1[[#This Row],[ADR]]/(P502+P503)</f>
        <v>0.55246559633027525</v>
      </c>
      <c r="U496" s="112">
        <f t="shared" si="149"/>
        <v>-6.7702996342275792E-2</v>
      </c>
      <c r="V496" s="41"/>
      <c r="W496" s="41">
        <f t="shared" si="150"/>
        <v>5.7343176767237301E-3</v>
      </c>
      <c r="X496" s="110">
        <f t="shared" si="155"/>
        <v>5.7343176767237301E-3</v>
      </c>
      <c r="Y496" s="92">
        <f t="shared" si="158"/>
        <v>4.9019607843137298E-3</v>
      </c>
      <c r="Z496" s="92" t="e">
        <f>(Table1[[#This Row],[avgdailyrent]]-F495)/F495</f>
        <v>#DIV/0!</v>
      </c>
      <c r="AA496" s="87">
        <f t="shared" si="156"/>
        <v>-0.99502843733842428</v>
      </c>
      <c r="AB496" s="92">
        <f t="shared" si="157"/>
        <v>9.4460784313725572</v>
      </c>
      <c r="AC496" s="87" t="e">
        <f t="shared" si="151"/>
        <v>#DIV/0!</v>
      </c>
      <c r="AD496" s="92" t="e">
        <f t="shared" si="154"/>
        <v>#DIV/0!</v>
      </c>
      <c r="AE496" s="252">
        <f t="shared" si="152"/>
        <v>-0.99502843733842428</v>
      </c>
      <c r="AF496" s="87" t="e">
        <f ca="1">AVERAGEIFS(Y:Y,D:D,"&gt;="&amp;TODAY()-28,D:D,"&lt;="&amp;TODAY(),B:B,)</f>
        <v>#DIV/0!</v>
      </c>
      <c r="AG496" s="318">
        <f ca="1">AVERAGEIFS(Y:Y,D:D,"&gt;="&amp;TODAY()-28,D:D,"&lt;="&amp;TODAY())</f>
        <v>0.76482579000135331</v>
      </c>
      <c r="AH496" s="318">
        <f ca="1">AVERAGEIFS(O:O,D:D,"&gt;="&amp;TODAY()-28,D:D,"&lt;="&amp;TODAY())</f>
        <v>1407.541540796813</v>
      </c>
      <c r="AI496" s="91" t="e">
        <f t="shared" si="153"/>
        <v>#DIV/0!</v>
      </c>
    </row>
    <row r="497" spans="1:35" ht="13.8" x14ac:dyDescent="0.25">
      <c r="A497" s="324" t="s">
        <v>81</v>
      </c>
      <c r="B497" s="123" t="s">
        <v>45</v>
      </c>
      <c r="C497" s="124" t="s">
        <v>37</v>
      </c>
      <c r="D497" s="103">
        <v>45017</v>
      </c>
      <c r="E497" s="41">
        <v>4.9019607843137298E-3</v>
      </c>
      <c r="F497" s="41">
        <v>1927</v>
      </c>
      <c r="G497" s="41">
        <f t="shared" si="143"/>
        <v>2023</v>
      </c>
      <c r="H497" s="41">
        <f>DAY(Table1[[#This Row],[Date]])</f>
        <v>1</v>
      </c>
      <c r="I497" s="41">
        <f>MONTH(Table1[[#This Row],[Date]])</f>
        <v>4</v>
      </c>
      <c r="J497" s="41" t="str">
        <f t="shared" si="144"/>
        <v>April</v>
      </c>
      <c r="K497" s="41">
        <f>DAY(Table1[[#This Row],[Date]])</f>
        <v>1</v>
      </c>
      <c r="L497" s="41" t="str">
        <f t="shared" si="145"/>
        <v>Saturday</v>
      </c>
      <c r="M497" s="107">
        <f>WEEKNUM(D497, 1)-WEEKNUM(DATE(Table1[[#This Row],[Year]],Table1[[#This Row],[Month]],1),1)+1</f>
        <v>1</v>
      </c>
      <c r="N497" s="41">
        <f t="shared" si="146"/>
        <v>13</v>
      </c>
      <c r="O497" s="41">
        <f>Table1[[#This Row],[ADR]]*Table1[[#This Row],[Occupancy %]]</f>
        <v>9.4460784313725572</v>
      </c>
      <c r="P497" s="86">
        <f t="shared" si="147"/>
        <v>1927</v>
      </c>
      <c r="Q497" s="86">
        <f t="shared" si="148"/>
        <v>0.50000000000000044</v>
      </c>
      <c r="R497" s="113"/>
      <c r="S497" s="41"/>
      <c r="T497" s="41">
        <f>Table1[[#This Row],[ADR]]/(P503+P504)</f>
        <v>0.55246559633027525</v>
      </c>
      <c r="U497" s="112">
        <f t="shared" si="149"/>
        <v>-6.7702996342275792E-2</v>
      </c>
      <c r="V497" s="41"/>
      <c r="W497" s="41">
        <f t="shared" si="150"/>
        <v>5.7343176767237301E-3</v>
      </c>
      <c r="X497" s="110">
        <f t="shared" si="155"/>
        <v>5.7343176767237301E-3</v>
      </c>
      <c r="Y497" s="92">
        <f t="shared" si="158"/>
        <v>4.9019607843137298E-3</v>
      </c>
      <c r="Z497" s="92">
        <f>(Table1[[#This Row],[avgdailyrent]]-F496)/F496</f>
        <v>0</v>
      </c>
      <c r="AA497" s="87">
        <f t="shared" si="156"/>
        <v>-0.99502843733842428</v>
      </c>
      <c r="AB497" s="92">
        <f t="shared" si="157"/>
        <v>9.4460784313725572</v>
      </c>
      <c r="AC497" s="87">
        <f t="shared" si="151"/>
        <v>0</v>
      </c>
      <c r="AD497" s="92" t="e">
        <f t="shared" si="154"/>
        <v>#DIV/0!</v>
      </c>
      <c r="AE497" s="252">
        <f t="shared" si="152"/>
        <v>-0.99502843733842428</v>
      </c>
      <c r="AF497" s="87" t="e">
        <f ca="1">AVERAGEIFS(Y:Y,D:D,"&gt;="&amp;TODAY()-28,D:D,"&lt;="&amp;TODAY(),B:B,)</f>
        <v>#DIV/0!</v>
      </c>
      <c r="AG497" s="318">
        <f ca="1">AVERAGEIFS(Y:Y,D:D,"&gt;="&amp;TODAY()-28,D:D,"&lt;="&amp;TODAY())</f>
        <v>0.76482579000135331</v>
      </c>
      <c r="AH497" s="318">
        <f ca="1">AVERAGEIFS(O:O,D:D,"&gt;="&amp;TODAY()-28,D:D,"&lt;="&amp;TODAY())</f>
        <v>1407.541540796813</v>
      </c>
      <c r="AI497" s="91" t="e">
        <f t="shared" si="153"/>
        <v>#DIV/0!</v>
      </c>
    </row>
    <row r="498" spans="1:35" ht="13.8" x14ac:dyDescent="0.25">
      <c r="A498" s="324" t="s">
        <v>81</v>
      </c>
      <c r="B498" s="123" t="s">
        <v>45</v>
      </c>
      <c r="C498" s="124" t="s">
        <v>37</v>
      </c>
      <c r="D498" s="103">
        <v>45018</v>
      </c>
      <c r="E498" s="41">
        <v>9.8039215686274508E-3</v>
      </c>
      <c r="F498" s="41">
        <v>1744</v>
      </c>
      <c r="G498" s="41">
        <f t="shared" si="143"/>
        <v>2023</v>
      </c>
      <c r="H498" s="41">
        <f>DAY(Table1[[#This Row],[Date]])</f>
        <v>2</v>
      </c>
      <c r="I498" s="41">
        <f>MONTH(Table1[[#This Row],[Date]])</f>
        <v>4</v>
      </c>
      <c r="J498" s="41" t="str">
        <f t="shared" si="144"/>
        <v>April</v>
      </c>
      <c r="K498" s="41">
        <f>DAY(Table1[[#This Row],[Date]])</f>
        <v>2</v>
      </c>
      <c r="L498" s="41" t="str">
        <f t="shared" si="145"/>
        <v>Sunday</v>
      </c>
      <c r="M498" s="107">
        <f>WEEKNUM(D498, 1)-WEEKNUM(DATE(Table1[[#This Row],[Year]],Table1[[#This Row],[Month]],1),1)+1</f>
        <v>2</v>
      </c>
      <c r="N498" s="41">
        <f t="shared" si="146"/>
        <v>14</v>
      </c>
      <c r="O498" s="41">
        <f>Table1[[#This Row],[ADR]]*Table1[[#This Row],[Occupancy %]]</f>
        <v>17.098039215686274</v>
      </c>
      <c r="P498" s="86">
        <f t="shared" si="147"/>
        <v>1744</v>
      </c>
      <c r="Q498" s="86">
        <f t="shared" si="148"/>
        <v>1</v>
      </c>
      <c r="R498" s="113"/>
      <c r="S498" s="41"/>
      <c r="T498" s="41">
        <f>Table1[[#This Row],[ADR]]/(P504+P505)</f>
        <v>0.5</v>
      </c>
      <c r="U498" s="112">
        <f t="shared" si="149"/>
        <v>-7.0584760779681011E-2</v>
      </c>
      <c r="V498" s="41"/>
      <c r="W498" s="41">
        <f t="shared" si="150"/>
        <v>1.0379501845569463E-2</v>
      </c>
      <c r="X498" s="110">
        <f t="shared" si="155"/>
        <v>1.0379501845569463E-2</v>
      </c>
      <c r="Y498" s="92">
        <f t="shared" si="158"/>
        <v>9.8039215686274508E-3</v>
      </c>
      <c r="Z498" s="92">
        <f>(Table1[[#This Row],[avgdailyrent]]-F497)/F497</f>
        <v>-9.4966268811624288E-2</v>
      </c>
      <c r="AA498" s="87">
        <f t="shared" si="156"/>
        <v>-0.99005687467684844</v>
      </c>
      <c r="AB498" s="92">
        <f t="shared" si="157"/>
        <v>17.098039215686274</v>
      </c>
      <c r="AC498" s="87">
        <f t="shared" si="151"/>
        <v>0.81006746237674987</v>
      </c>
      <c r="AD498" s="92" t="e">
        <f t="shared" si="154"/>
        <v>#DIV/0!</v>
      </c>
      <c r="AE498" s="252">
        <f t="shared" si="152"/>
        <v>-0.99005687467684844</v>
      </c>
      <c r="AF498" s="87" t="e">
        <f ca="1">AVERAGEIFS(Y:Y,D:D,"&gt;="&amp;TODAY()-28,D:D,"&lt;="&amp;TODAY(),B:B,)</f>
        <v>#DIV/0!</v>
      </c>
      <c r="AG498" s="318">
        <f ca="1">AVERAGEIFS(Y:Y,D:D,"&gt;="&amp;TODAY()-28,D:D,"&lt;="&amp;TODAY())</f>
        <v>0.76482579000135331</v>
      </c>
      <c r="AH498" s="318">
        <f ca="1">AVERAGEIFS(O:O,D:D,"&gt;="&amp;TODAY()-28,D:D,"&lt;="&amp;TODAY())</f>
        <v>1407.541540796813</v>
      </c>
      <c r="AI498" s="91" t="e">
        <f t="shared" si="153"/>
        <v>#DIV/0!</v>
      </c>
    </row>
    <row r="499" spans="1:35" ht="13.8" x14ac:dyDescent="0.25">
      <c r="A499" s="324" t="s">
        <v>81</v>
      </c>
      <c r="B499" s="123" t="s">
        <v>45</v>
      </c>
      <c r="C499" s="124" t="s">
        <v>37</v>
      </c>
      <c r="D499" s="103">
        <v>45019</v>
      </c>
      <c r="E499" s="41">
        <v>9.8039215686274508E-3</v>
      </c>
      <c r="F499" s="41">
        <v>1744</v>
      </c>
      <c r="G499" s="41">
        <f t="shared" si="143"/>
        <v>2023</v>
      </c>
      <c r="H499" s="41">
        <f>DAY(Table1[[#This Row],[Date]])</f>
        <v>3</v>
      </c>
      <c r="I499" s="41">
        <f>MONTH(Table1[[#This Row],[Date]])</f>
        <v>4</v>
      </c>
      <c r="J499" s="41" t="str">
        <f t="shared" si="144"/>
        <v>April</v>
      </c>
      <c r="K499" s="41">
        <f>DAY(Table1[[#This Row],[Date]])</f>
        <v>3</v>
      </c>
      <c r="L499" s="41" t="str">
        <f t="shared" si="145"/>
        <v>Monday</v>
      </c>
      <c r="M499" s="107">
        <f>WEEKNUM(D499, 1)-WEEKNUM(DATE(Table1[[#This Row],[Year]],Table1[[#This Row],[Month]],1),1)+1</f>
        <v>2</v>
      </c>
      <c r="N499" s="41">
        <f t="shared" si="146"/>
        <v>14</v>
      </c>
      <c r="O499" s="41">
        <f>Table1[[#This Row],[ADR]]*Table1[[#This Row],[Occupancy %]]</f>
        <v>17.098039215686274</v>
      </c>
      <c r="P499" s="86">
        <f t="shared" si="147"/>
        <v>1744</v>
      </c>
      <c r="Q499" s="86">
        <f t="shared" si="148"/>
        <v>1</v>
      </c>
      <c r="R499" s="113"/>
      <c r="S499" s="41"/>
      <c r="T499" s="41">
        <f>Table1[[#This Row],[ADR]]/(P505+P506)</f>
        <v>0.52569706103993974</v>
      </c>
      <c r="U499" s="112">
        <f t="shared" si="149"/>
        <v>-0.11601632565555961</v>
      </c>
      <c r="V499" s="41"/>
      <c r="W499" s="41">
        <f t="shared" si="150"/>
        <v>1.0379501845569463E-2</v>
      </c>
      <c r="X499" s="110">
        <f t="shared" si="155"/>
        <v>4.6451841688457327E-3</v>
      </c>
      <c r="Y499" s="92">
        <f t="shared" si="158"/>
        <v>9.8039215686274508E-3</v>
      </c>
      <c r="Z499" s="92">
        <f>(Table1[[#This Row],[avgdailyrent]]-F498)/F498</f>
        <v>0</v>
      </c>
      <c r="AA499" s="87">
        <f t="shared" si="156"/>
        <v>0.99999999999999822</v>
      </c>
      <c r="AB499" s="92">
        <f t="shared" si="157"/>
        <v>7.651960784313717</v>
      </c>
      <c r="AC499" s="87">
        <f t="shared" si="151"/>
        <v>0</v>
      </c>
      <c r="AD499" s="92" t="e">
        <f t="shared" si="154"/>
        <v>#DIV/0!</v>
      </c>
      <c r="AE499" s="252">
        <f t="shared" si="152"/>
        <v>-0.99005687467684844</v>
      </c>
      <c r="AF499" s="87" t="e">
        <f ca="1">AVERAGEIFS(Y:Y,D:D,"&gt;="&amp;TODAY()-28,D:D,"&lt;="&amp;TODAY(),B:B,)</f>
        <v>#DIV/0!</v>
      </c>
      <c r="AG499" s="318">
        <f ca="1">AVERAGEIFS(Y:Y,D:D,"&gt;="&amp;TODAY()-28,D:D,"&lt;="&amp;TODAY())</f>
        <v>0.76482579000135331</v>
      </c>
      <c r="AH499" s="318">
        <f ca="1">AVERAGEIFS(O:O,D:D,"&gt;="&amp;TODAY()-28,D:D,"&lt;="&amp;TODAY())</f>
        <v>1407.541540796813</v>
      </c>
      <c r="AI499" s="91" t="e">
        <f t="shared" si="153"/>
        <v>#DIV/0!</v>
      </c>
    </row>
    <row r="500" spans="1:35" ht="13.8" x14ac:dyDescent="0.25">
      <c r="A500" s="324" t="s">
        <v>81</v>
      </c>
      <c r="B500" s="123" t="s">
        <v>45</v>
      </c>
      <c r="C500" s="124" t="s">
        <v>37</v>
      </c>
      <c r="D500" s="103">
        <v>45020</v>
      </c>
      <c r="E500" s="41">
        <v>9.8039215686274508E-3</v>
      </c>
      <c r="F500" s="41">
        <v>1744</v>
      </c>
      <c r="G500" s="41">
        <f t="shared" si="143"/>
        <v>2023</v>
      </c>
      <c r="H500" s="41">
        <f>DAY(Table1[[#This Row],[Date]])</f>
        <v>4</v>
      </c>
      <c r="I500" s="41">
        <f>MONTH(Table1[[#This Row],[Date]])</f>
        <v>4</v>
      </c>
      <c r="J500" s="41" t="str">
        <f t="shared" si="144"/>
        <v>April</v>
      </c>
      <c r="K500" s="41">
        <f>DAY(Table1[[#This Row],[Date]])</f>
        <v>4</v>
      </c>
      <c r="L500" s="41" t="str">
        <f t="shared" si="145"/>
        <v>Tuesday</v>
      </c>
      <c r="M500" s="107">
        <f>WEEKNUM(D500, 1)-WEEKNUM(DATE(Table1[[#This Row],[Year]],Table1[[#This Row],[Month]],1),1)+1</f>
        <v>2</v>
      </c>
      <c r="N500" s="41">
        <f t="shared" si="146"/>
        <v>14</v>
      </c>
      <c r="O500" s="41">
        <f>Table1[[#This Row],[ADR]]*Table1[[#This Row],[Occupancy %]]</f>
        <v>17.098039215686274</v>
      </c>
      <c r="P500" s="86">
        <f t="shared" si="147"/>
        <v>1744</v>
      </c>
      <c r="Q500" s="86">
        <f t="shared" si="148"/>
        <v>1</v>
      </c>
      <c r="R500" s="113"/>
      <c r="S500" s="41"/>
      <c r="T500" s="41">
        <f>Table1[[#This Row],[ADR]]/(P506+P507)</f>
        <v>0.55417858277724819</v>
      </c>
      <c r="U500" s="112">
        <f t="shared" si="149"/>
        <v>-0.16144789053143813</v>
      </c>
      <c r="V500" s="41"/>
      <c r="W500" s="41">
        <f t="shared" si="150"/>
        <v>1.0379501845569463E-2</v>
      </c>
      <c r="X500" s="110">
        <f t="shared" si="155"/>
        <v>4.6451841688457327E-3</v>
      </c>
      <c r="Y500" s="92">
        <f t="shared" si="158"/>
        <v>9.8039215686274508E-3</v>
      </c>
      <c r="Z500" s="92">
        <f>(Table1[[#This Row],[avgdailyrent]]-F499)/F499</f>
        <v>0</v>
      </c>
      <c r="AA500" s="87">
        <f t="shared" si="156"/>
        <v>0.99999999999999822</v>
      </c>
      <c r="AB500" s="92">
        <f t="shared" si="157"/>
        <v>7.651960784313717</v>
      </c>
      <c r="AC500" s="87">
        <f t="shared" si="151"/>
        <v>0</v>
      </c>
      <c r="AD500" s="92" t="e">
        <f t="shared" si="154"/>
        <v>#DIV/0!</v>
      </c>
      <c r="AE500" s="252">
        <f t="shared" si="152"/>
        <v>-0.99005687467684844</v>
      </c>
      <c r="AF500" s="87" t="e">
        <f ca="1">AVERAGEIFS(Y:Y,D:D,"&gt;="&amp;TODAY()-28,D:D,"&lt;="&amp;TODAY(),B:B,)</f>
        <v>#DIV/0!</v>
      </c>
      <c r="AG500" s="318">
        <f ca="1">AVERAGEIFS(Y:Y,D:D,"&gt;="&amp;TODAY()-28,D:D,"&lt;="&amp;TODAY())</f>
        <v>0.76482579000135331</v>
      </c>
      <c r="AH500" s="318">
        <f ca="1">AVERAGEIFS(O:O,D:D,"&gt;="&amp;TODAY()-28,D:D,"&lt;="&amp;TODAY())</f>
        <v>1407.541540796813</v>
      </c>
      <c r="AI500" s="91" t="e">
        <f t="shared" si="153"/>
        <v>#DIV/0!</v>
      </c>
    </row>
    <row r="501" spans="1:35" ht="13.8" x14ac:dyDescent="0.25">
      <c r="A501" s="324" t="s">
        <v>81</v>
      </c>
      <c r="B501" s="123" t="s">
        <v>45</v>
      </c>
      <c r="C501" s="124" t="s">
        <v>37</v>
      </c>
      <c r="D501" s="103">
        <v>45021</v>
      </c>
      <c r="E501" s="41">
        <v>9.8039215686274508E-3</v>
      </c>
      <c r="F501" s="41">
        <v>1744</v>
      </c>
      <c r="G501" s="41">
        <f t="shared" si="143"/>
        <v>2023</v>
      </c>
      <c r="H501" s="41">
        <f>DAY(Table1[[#This Row],[Date]])</f>
        <v>5</v>
      </c>
      <c r="I501" s="41">
        <f>MONTH(Table1[[#This Row],[Date]])</f>
        <v>4</v>
      </c>
      <c r="J501" s="41" t="str">
        <f t="shared" si="144"/>
        <v>April</v>
      </c>
      <c r="K501" s="41">
        <f>DAY(Table1[[#This Row],[Date]])</f>
        <v>5</v>
      </c>
      <c r="L501" s="41" t="str">
        <f t="shared" si="145"/>
        <v>Wednesday</v>
      </c>
      <c r="M501" s="107">
        <f>WEEKNUM(D501, 1)-WEEKNUM(DATE(Table1[[#This Row],[Year]],Table1[[#This Row],[Month]],1),1)+1</f>
        <v>2</v>
      </c>
      <c r="N501" s="41">
        <f t="shared" si="146"/>
        <v>14</v>
      </c>
      <c r="O501" s="41">
        <f>Table1[[#This Row],[ADR]]*Table1[[#This Row],[Occupancy %]]</f>
        <v>17.098039215686274</v>
      </c>
      <c r="P501" s="86">
        <f t="shared" si="147"/>
        <v>1744</v>
      </c>
      <c r="Q501" s="86">
        <f t="shared" si="148"/>
        <v>1</v>
      </c>
      <c r="R501" s="113"/>
      <c r="S501" s="41"/>
      <c r="T501" s="41">
        <f>Table1[[#This Row],[ADR]]/(P507+P508)</f>
        <v>0.55417858277724819</v>
      </c>
      <c r="U501" s="112">
        <f t="shared" si="149"/>
        <v>-9.7763761467889926E-2</v>
      </c>
      <c r="V501" s="41"/>
      <c r="W501" s="41">
        <f t="shared" si="150"/>
        <v>1.0379501845569463E-2</v>
      </c>
      <c r="X501" s="110">
        <f t="shared" si="155"/>
        <v>0</v>
      </c>
      <c r="Y501" s="92">
        <f t="shared" si="158"/>
        <v>9.8039215686274508E-3</v>
      </c>
      <c r="Z501" s="92">
        <f>(Table1[[#This Row],[avgdailyrent]]-F500)/F500</f>
        <v>0</v>
      </c>
      <c r="AA501" s="87">
        <f t="shared" si="156"/>
        <v>0</v>
      </c>
      <c r="AB501" s="92">
        <f t="shared" si="157"/>
        <v>0</v>
      </c>
      <c r="AC501" s="87">
        <f t="shared" si="151"/>
        <v>0</v>
      </c>
      <c r="AD501" s="92" t="e">
        <f t="shared" si="154"/>
        <v>#DIV/0!</v>
      </c>
      <c r="AE501" s="252">
        <f t="shared" si="152"/>
        <v>-0.99005687467684844</v>
      </c>
      <c r="AF501" s="87" t="e">
        <f ca="1">AVERAGEIFS(Y:Y,D:D,"&gt;="&amp;TODAY()-28,D:D,"&lt;="&amp;TODAY(),B:B,)</f>
        <v>#DIV/0!</v>
      </c>
      <c r="AG501" s="318">
        <f ca="1">AVERAGEIFS(Y:Y,D:D,"&gt;="&amp;TODAY()-28,D:D,"&lt;="&amp;TODAY())</f>
        <v>0.76482579000135331</v>
      </c>
      <c r="AH501" s="318">
        <f ca="1">AVERAGEIFS(O:O,D:D,"&gt;="&amp;TODAY()-28,D:D,"&lt;="&amp;TODAY())</f>
        <v>1407.541540796813</v>
      </c>
      <c r="AI501" s="91" t="e">
        <f t="shared" si="153"/>
        <v>#DIV/0!</v>
      </c>
    </row>
    <row r="502" spans="1:35" ht="13.8" x14ac:dyDescent="0.25">
      <c r="A502" s="324" t="s">
        <v>81</v>
      </c>
      <c r="B502" s="123" t="s">
        <v>45</v>
      </c>
      <c r="C502" s="124" t="s">
        <v>37</v>
      </c>
      <c r="D502" s="103">
        <v>45022</v>
      </c>
      <c r="E502" s="41">
        <v>9.8039215686274508E-3</v>
      </c>
      <c r="F502" s="41">
        <v>1744</v>
      </c>
      <c r="G502" s="41">
        <f t="shared" ref="G502:G565" si="159">YEAR(D502)</f>
        <v>2023</v>
      </c>
      <c r="H502" s="41">
        <f>DAY(Table1[[#This Row],[Date]])</f>
        <v>6</v>
      </c>
      <c r="I502" s="41">
        <f>MONTH(Table1[[#This Row],[Date]])</f>
        <v>4</v>
      </c>
      <c r="J502" s="41" t="str">
        <f t="shared" ref="J502:J565" si="160">TEXT(D502,"MMMM")</f>
        <v>April</v>
      </c>
      <c r="K502" s="41">
        <f>DAY(Table1[[#This Row],[Date]])</f>
        <v>6</v>
      </c>
      <c r="L502" s="41" t="str">
        <f t="shared" ref="L502:L565" si="161">CHOOSE(WEEKDAY(D502),"Sunday","Monday","Tuesday","Wednesday","Thursday","Friday","Saturday")</f>
        <v>Thursday</v>
      </c>
      <c r="M502" s="107">
        <f>WEEKNUM(D502, 1)-WEEKNUM(DATE(Table1[[#This Row],[Year]],Table1[[#This Row],[Month]],1),1)+1</f>
        <v>2</v>
      </c>
      <c r="N502" s="41">
        <f t="shared" ref="N502:N565" si="162">WEEKNUM(D502)</f>
        <v>14</v>
      </c>
      <c r="O502" s="41">
        <f>Table1[[#This Row],[ADR]]*Table1[[#This Row],[Occupancy %]]</f>
        <v>17.098039215686274</v>
      </c>
      <c r="P502" s="86">
        <f t="shared" si="147"/>
        <v>1744</v>
      </c>
      <c r="Q502" s="86">
        <f t="shared" si="148"/>
        <v>1.9950920734991922E-2</v>
      </c>
      <c r="R502" s="113"/>
      <c r="S502" s="41"/>
      <c r="T502" s="41">
        <f>Table1[[#This Row],[ADR]]/(P508+P509)</f>
        <v>0.53390479106076838</v>
      </c>
      <c r="U502" s="112">
        <f t="shared" si="149"/>
        <v>-6.3503440366972433E-2</v>
      </c>
      <c r="V502" s="41"/>
      <c r="W502" s="41">
        <f t="shared" si="150"/>
        <v>1.0379501845569463E-2</v>
      </c>
      <c r="X502" s="110">
        <f t="shared" si="155"/>
        <v>0</v>
      </c>
      <c r="Y502" s="92">
        <f t="shared" si="158"/>
        <v>9.8039215686274508E-3</v>
      </c>
      <c r="Z502" s="92">
        <f>(Table1[[#This Row],[avgdailyrent]]-F501)/F501</f>
        <v>0</v>
      </c>
      <c r="AA502" s="87">
        <f t="shared" si="156"/>
        <v>0</v>
      </c>
      <c r="AB502" s="92">
        <f t="shared" si="157"/>
        <v>0</v>
      </c>
      <c r="AC502" s="87">
        <f t="shared" si="151"/>
        <v>0</v>
      </c>
      <c r="AD502" s="92" t="e">
        <f t="shared" si="154"/>
        <v>#DIV/0!</v>
      </c>
      <c r="AE502" s="252">
        <f t="shared" si="152"/>
        <v>-0.99005687467684844</v>
      </c>
      <c r="AF502" s="87" t="e">
        <f ca="1">AVERAGEIFS(Y:Y,D:D,"&gt;="&amp;TODAY()-28,D:D,"&lt;="&amp;TODAY(),B:B,)</f>
        <v>#DIV/0!</v>
      </c>
      <c r="AG502" s="318">
        <f ca="1">AVERAGEIFS(Y:Y,D:D,"&gt;="&amp;TODAY()-28,D:D,"&lt;="&amp;TODAY())</f>
        <v>0.76482579000135331</v>
      </c>
      <c r="AH502" s="318">
        <f ca="1">AVERAGEIFS(O:O,D:D,"&gt;="&amp;TODAY()-28,D:D,"&lt;="&amp;TODAY())</f>
        <v>1407.541540796813</v>
      </c>
      <c r="AI502" s="91" t="e">
        <f t="shared" si="153"/>
        <v>#DIV/0!</v>
      </c>
    </row>
    <row r="503" spans="1:35" ht="13.8" x14ac:dyDescent="0.25">
      <c r="A503" s="324" t="s">
        <v>81</v>
      </c>
      <c r="B503" s="123" t="s">
        <v>45</v>
      </c>
      <c r="C503" s="124" t="s">
        <v>37</v>
      </c>
      <c r="D503" s="103">
        <v>45023</v>
      </c>
      <c r="E503" s="41">
        <v>9.8039215686274508E-3</v>
      </c>
      <c r="F503" s="41">
        <v>1744</v>
      </c>
      <c r="G503" s="41">
        <f t="shared" si="159"/>
        <v>2023</v>
      </c>
      <c r="H503" s="41">
        <f>DAY(Table1[[#This Row],[Date]])</f>
        <v>7</v>
      </c>
      <c r="I503" s="41">
        <f>MONTH(Table1[[#This Row],[Date]])</f>
        <v>4</v>
      </c>
      <c r="J503" s="41" t="str">
        <f t="shared" si="160"/>
        <v>April</v>
      </c>
      <c r="K503" s="41">
        <f>DAY(Table1[[#This Row],[Date]])</f>
        <v>7</v>
      </c>
      <c r="L503" s="41" t="str">
        <f t="shared" si="161"/>
        <v>Friday</v>
      </c>
      <c r="M503" s="107">
        <f>WEEKNUM(D503, 1)-WEEKNUM(DATE(Table1[[#This Row],[Year]],Table1[[#This Row],[Month]],1),1)+1</f>
        <v>2</v>
      </c>
      <c r="N503" s="41">
        <f t="shared" si="162"/>
        <v>14</v>
      </c>
      <c r="O503" s="41">
        <f>Table1[[#This Row],[ADR]]*Table1[[#This Row],[Occupancy %]]</f>
        <v>17.098039215686274</v>
      </c>
      <c r="P503" s="86">
        <f t="shared" si="147"/>
        <v>1744</v>
      </c>
      <c r="Q503" s="86">
        <f t="shared" si="148"/>
        <v>1.0075972835177237E-2</v>
      </c>
      <c r="R503" s="113"/>
      <c r="S503" s="41"/>
      <c r="T503" s="41">
        <f>Table1[[#This Row],[ADR]]/(P509+P510)</f>
        <v>0.51506202008269342</v>
      </c>
      <c r="U503" s="112">
        <f t="shared" si="149"/>
        <v>-2.9243119266054995E-2</v>
      </c>
      <c r="V503" s="41"/>
      <c r="W503" s="41">
        <f t="shared" si="150"/>
        <v>1.0379501845569463E-2</v>
      </c>
      <c r="X503" s="110">
        <f t="shared" si="155"/>
        <v>0</v>
      </c>
      <c r="Y503" s="92">
        <f t="shared" si="158"/>
        <v>9.8039215686274508E-3</v>
      </c>
      <c r="Z503" s="92">
        <f>(Table1[[#This Row],[avgdailyrent]]-F502)/F502</f>
        <v>0</v>
      </c>
      <c r="AA503" s="87">
        <f t="shared" si="156"/>
        <v>0</v>
      </c>
      <c r="AB503" s="92">
        <f t="shared" si="157"/>
        <v>0</v>
      </c>
      <c r="AC503" s="87">
        <f t="shared" si="151"/>
        <v>0</v>
      </c>
      <c r="AD503" s="92">
        <f t="shared" si="154"/>
        <v>-9.4966268811624288E-2</v>
      </c>
      <c r="AE503" s="252">
        <f t="shared" si="152"/>
        <v>0.99999999999999822</v>
      </c>
      <c r="AF503" s="87" t="e">
        <f ca="1">AVERAGEIFS(Y:Y,D:D,"&gt;="&amp;TODAY()-28,D:D,"&lt;="&amp;TODAY(),B:B,)</f>
        <v>#DIV/0!</v>
      </c>
      <c r="AG503" s="318">
        <f ca="1">AVERAGEIFS(Y:Y,D:D,"&gt;="&amp;TODAY()-28,D:D,"&lt;="&amp;TODAY())</f>
        <v>0.76482579000135331</v>
      </c>
      <c r="AH503" s="318">
        <f ca="1">AVERAGEIFS(O:O,D:D,"&gt;="&amp;TODAY()-28,D:D,"&lt;="&amp;TODAY())</f>
        <v>1407.541540796813</v>
      </c>
      <c r="AI503" s="91">
        <f t="shared" si="153"/>
        <v>0.81006746237674987</v>
      </c>
    </row>
    <row r="504" spans="1:35" ht="13.8" x14ac:dyDescent="0.25">
      <c r="A504" s="324" t="s">
        <v>81</v>
      </c>
      <c r="B504" s="123" t="s">
        <v>45</v>
      </c>
      <c r="C504" s="124" t="s">
        <v>37</v>
      </c>
      <c r="D504" s="103">
        <v>45024</v>
      </c>
      <c r="E504" s="41">
        <v>9.8039215686274508E-3</v>
      </c>
      <c r="F504" s="41">
        <v>1744</v>
      </c>
      <c r="G504" s="41">
        <f t="shared" si="159"/>
        <v>2023</v>
      </c>
      <c r="H504" s="41">
        <f>DAY(Table1[[#This Row],[Date]])</f>
        <v>8</v>
      </c>
      <c r="I504" s="41">
        <f>MONTH(Table1[[#This Row],[Date]])</f>
        <v>4</v>
      </c>
      <c r="J504" s="41" t="str">
        <f t="shared" si="160"/>
        <v>April</v>
      </c>
      <c r="K504" s="41">
        <f>DAY(Table1[[#This Row],[Date]])</f>
        <v>8</v>
      </c>
      <c r="L504" s="41" t="str">
        <f t="shared" si="161"/>
        <v>Saturday</v>
      </c>
      <c r="M504" s="107">
        <f>WEEKNUM(D504, 1)-WEEKNUM(DATE(Table1[[#This Row],[Year]],Table1[[#This Row],[Month]],1),1)+1</f>
        <v>2</v>
      </c>
      <c r="N504" s="41">
        <f t="shared" si="162"/>
        <v>14</v>
      </c>
      <c r="O504" s="41">
        <f>Table1[[#This Row],[ADR]]*Table1[[#This Row],[Occupancy %]]</f>
        <v>17.098039215686274</v>
      </c>
      <c r="P504" s="86">
        <f t="shared" si="147"/>
        <v>1744</v>
      </c>
      <c r="Q504" s="86">
        <f t="shared" si="148"/>
        <v>1.0075972835177237E-2</v>
      </c>
      <c r="R504" s="113"/>
      <c r="S504" s="41"/>
      <c r="T504" s="41">
        <f>Table1[[#This Row],[ADR]]/(P510+P511)</f>
        <v>0.51506202008269342</v>
      </c>
      <c r="U504" s="112">
        <f t="shared" si="149"/>
        <v>-2.9243119266054995E-2</v>
      </c>
      <c r="V504" s="41"/>
      <c r="W504" s="41">
        <f t="shared" si="150"/>
        <v>2.0759003691138925E-2</v>
      </c>
      <c r="X504" s="110">
        <f t="shared" si="155"/>
        <v>1.0379501845569463E-2</v>
      </c>
      <c r="Y504" s="92">
        <f t="shared" si="158"/>
        <v>9.8039215686274508E-3</v>
      </c>
      <c r="Z504" s="92">
        <f>(Table1[[#This Row],[avgdailyrent]]-F503)/F503</f>
        <v>0</v>
      </c>
      <c r="AA504" s="87">
        <f t="shared" si="156"/>
        <v>0</v>
      </c>
      <c r="AB504" s="92">
        <f t="shared" si="157"/>
        <v>0</v>
      </c>
      <c r="AC504" s="87">
        <f t="shared" si="151"/>
        <v>0</v>
      </c>
      <c r="AD504" s="92">
        <f t="shared" si="154"/>
        <v>-9.4966268811624288E-2</v>
      </c>
      <c r="AE504" s="252">
        <f t="shared" si="152"/>
        <v>0.99999999999999822</v>
      </c>
      <c r="AF504" s="87" t="e">
        <f ca="1">AVERAGEIFS(Y:Y,D:D,"&gt;="&amp;TODAY()-28,D:D,"&lt;="&amp;TODAY(),B:B,)</f>
        <v>#DIV/0!</v>
      </c>
      <c r="AG504" s="318">
        <f ca="1">AVERAGEIFS(Y:Y,D:D,"&gt;="&amp;TODAY()-28,D:D,"&lt;="&amp;TODAY())</f>
        <v>0.76482579000135331</v>
      </c>
      <c r="AH504" s="318">
        <f ca="1">AVERAGEIFS(O:O,D:D,"&gt;="&amp;TODAY()-28,D:D,"&lt;="&amp;TODAY())</f>
        <v>1407.541540796813</v>
      </c>
      <c r="AI504" s="91">
        <f t="shared" si="153"/>
        <v>0.81006746237674987</v>
      </c>
    </row>
    <row r="505" spans="1:35" ht="13.8" x14ac:dyDescent="0.25">
      <c r="A505" s="324" t="s">
        <v>81</v>
      </c>
      <c r="B505" s="123" t="s">
        <v>45</v>
      </c>
      <c r="C505" s="124" t="s">
        <v>37</v>
      </c>
      <c r="D505" s="103">
        <v>45025</v>
      </c>
      <c r="E505" s="41">
        <v>9.8039215686274508E-3</v>
      </c>
      <c r="F505" s="41">
        <v>1744</v>
      </c>
      <c r="G505" s="41">
        <f t="shared" si="159"/>
        <v>2023</v>
      </c>
      <c r="H505" s="41">
        <f>DAY(Table1[[#This Row],[Date]])</f>
        <v>9</v>
      </c>
      <c r="I505" s="41">
        <f>MONTH(Table1[[#This Row],[Date]])</f>
        <v>4</v>
      </c>
      <c r="J505" s="41" t="str">
        <f t="shared" si="160"/>
        <v>April</v>
      </c>
      <c r="K505" s="41">
        <f>DAY(Table1[[#This Row],[Date]])</f>
        <v>9</v>
      </c>
      <c r="L505" s="41" t="str">
        <f t="shared" si="161"/>
        <v>Sunday</v>
      </c>
      <c r="M505" s="107">
        <f>WEEKNUM(D505, 1)-WEEKNUM(DATE(Table1[[#This Row],[Year]],Table1[[#This Row],[Month]],1),1)+1</f>
        <v>3</v>
      </c>
      <c r="N505" s="41">
        <f t="shared" si="162"/>
        <v>15</v>
      </c>
      <c r="O505" s="41">
        <f>Table1[[#This Row],[ADR]]*Table1[[#This Row],[Occupancy %]]</f>
        <v>17.098039215686274</v>
      </c>
      <c r="P505" s="86">
        <f t="shared" si="147"/>
        <v>1744</v>
      </c>
      <c r="Q505" s="86">
        <f t="shared" si="148"/>
        <v>1.0075972835177237E-2</v>
      </c>
      <c r="R505" s="113"/>
      <c r="S505" s="41"/>
      <c r="T505" s="41">
        <f>Table1[[#This Row],[ADR]]/(P511+P512)</f>
        <v>0.51506202008269342</v>
      </c>
      <c r="U505" s="112">
        <f t="shared" si="149"/>
        <v>-2.9243119266054995E-2</v>
      </c>
      <c r="V505" s="41"/>
      <c r="W505" s="41">
        <f t="shared" si="150"/>
        <v>2.0759003691138925E-2</v>
      </c>
      <c r="X505" s="110">
        <f t="shared" si="155"/>
        <v>1.0379501845569463E-2</v>
      </c>
      <c r="Y505" s="92">
        <f t="shared" si="158"/>
        <v>9.8039215686274508E-3</v>
      </c>
      <c r="Z505" s="92">
        <f>(Table1[[#This Row],[avgdailyrent]]-F504)/F504</f>
        <v>0</v>
      </c>
      <c r="AA505" s="87">
        <f t="shared" si="156"/>
        <v>0</v>
      </c>
      <c r="AB505" s="92">
        <f t="shared" si="157"/>
        <v>0</v>
      </c>
      <c r="AC505" s="87">
        <f t="shared" si="151"/>
        <v>0</v>
      </c>
      <c r="AD505" s="92">
        <f t="shared" si="154"/>
        <v>0</v>
      </c>
      <c r="AE505" s="252">
        <f t="shared" si="152"/>
        <v>0</v>
      </c>
      <c r="AF505" s="87" t="e">
        <f ca="1">AVERAGEIFS(Y:Y,D:D,"&gt;="&amp;TODAY()-28,D:D,"&lt;="&amp;TODAY(),B:B,)</f>
        <v>#DIV/0!</v>
      </c>
      <c r="AG505" s="318">
        <f ca="1">AVERAGEIFS(Y:Y,D:D,"&gt;="&amp;TODAY()-28,D:D,"&lt;="&amp;TODAY())</f>
        <v>0.76482579000135331</v>
      </c>
      <c r="AH505" s="318">
        <f ca="1">AVERAGEIFS(O:O,D:D,"&gt;="&amp;TODAY()-28,D:D,"&lt;="&amp;TODAY())</f>
        <v>1407.541540796813</v>
      </c>
      <c r="AI505" s="91">
        <f t="shared" si="153"/>
        <v>0</v>
      </c>
    </row>
    <row r="506" spans="1:35" ht="13.8" x14ac:dyDescent="0.25">
      <c r="A506" s="324" t="s">
        <v>81</v>
      </c>
      <c r="B506" s="123" t="s">
        <v>45</v>
      </c>
      <c r="C506" s="124" t="s">
        <v>37</v>
      </c>
      <c r="D506" s="103">
        <v>45026</v>
      </c>
      <c r="E506" s="41">
        <v>9.8039215686274508E-3</v>
      </c>
      <c r="F506" s="41">
        <v>1573.5</v>
      </c>
      <c r="G506" s="41">
        <f t="shared" si="159"/>
        <v>2023</v>
      </c>
      <c r="H506" s="41">
        <f>DAY(Table1[[#This Row],[Date]])</f>
        <v>10</v>
      </c>
      <c r="I506" s="41">
        <f>MONTH(Table1[[#This Row],[Date]])</f>
        <v>4</v>
      </c>
      <c r="J506" s="41" t="str">
        <f t="shared" si="160"/>
        <v>April</v>
      </c>
      <c r="K506" s="41">
        <f>DAY(Table1[[#This Row],[Date]])</f>
        <v>10</v>
      </c>
      <c r="L506" s="41" t="str">
        <f t="shared" si="161"/>
        <v>Monday</v>
      </c>
      <c r="M506" s="107">
        <f>WEEKNUM(D506, 1)-WEEKNUM(DATE(Table1[[#This Row],[Year]],Table1[[#This Row],[Month]],1),1)+1</f>
        <v>3</v>
      </c>
      <c r="N506" s="41">
        <f t="shared" si="162"/>
        <v>15</v>
      </c>
      <c r="O506" s="41">
        <f>Table1[[#This Row],[ADR]]*Table1[[#This Row],[Occupancy %]]</f>
        <v>15.426470588235293</v>
      </c>
      <c r="P506" s="86">
        <f t="shared" si="147"/>
        <v>1573.5</v>
      </c>
      <c r="Q506" s="86">
        <f t="shared" si="148"/>
        <v>1.0075972835177237E-2</v>
      </c>
      <c r="R506" s="113"/>
      <c r="S506" s="41"/>
      <c r="T506" s="41">
        <f>Table1[[#This Row],[ADR]]/(P512+P513)</f>
        <v>0.46470761961015949</v>
      </c>
      <c r="U506" s="112">
        <f t="shared" si="149"/>
        <v>7.5945344772799461E-2</v>
      </c>
      <c r="V506" s="41"/>
      <c r="W506" s="41">
        <f t="shared" si="150"/>
        <v>1.8729525405967371E-2</v>
      </c>
      <c r="X506" s="110">
        <f t="shared" si="155"/>
        <v>8.3500235603979085E-3</v>
      </c>
      <c r="Y506" s="92">
        <f t="shared" si="158"/>
        <v>9.8039215686274508E-3</v>
      </c>
      <c r="Z506" s="92">
        <f>(Table1[[#This Row],[avgdailyrent]]-F505)/F505</f>
        <v>-9.7763761467889912E-2</v>
      </c>
      <c r="AA506" s="87">
        <f t="shared" si="156"/>
        <v>0</v>
      </c>
      <c r="AB506" s="92">
        <f t="shared" si="157"/>
        <v>-1.6715686274509807</v>
      </c>
      <c r="AC506" s="87">
        <f t="shared" si="151"/>
        <v>-9.7763761467889926E-2</v>
      </c>
      <c r="AD506" s="92">
        <f t="shared" si="154"/>
        <v>-9.7763761467889912E-2</v>
      </c>
      <c r="AE506" s="252">
        <f t="shared" si="152"/>
        <v>0</v>
      </c>
      <c r="AF506" s="87" t="e">
        <f ca="1">AVERAGEIFS(Y:Y,D:D,"&gt;="&amp;TODAY()-28,D:D,"&lt;="&amp;TODAY(),B:B,)</f>
        <v>#DIV/0!</v>
      </c>
      <c r="AG506" s="318">
        <f ca="1">AVERAGEIFS(Y:Y,D:D,"&gt;="&amp;TODAY()-28,D:D,"&lt;="&amp;TODAY())</f>
        <v>0.76482579000135331</v>
      </c>
      <c r="AH506" s="318">
        <f ca="1">AVERAGEIFS(O:O,D:D,"&gt;="&amp;TODAY()-28,D:D,"&lt;="&amp;TODAY())</f>
        <v>1407.541540796813</v>
      </c>
      <c r="AI506" s="91">
        <f t="shared" si="153"/>
        <v>-9.7763761467889926E-2</v>
      </c>
    </row>
    <row r="507" spans="1:35" ht="13.8" x14ac:dyDescent="0.25">
      <c r="A507" s="324" t="s">
        <v>81</v>
      </c>
      <c r="B507" s="123" t="s">
        <v>45</v>
      </c>
      <c r="C507" s="124" t="s">
        <v>37</v>
      </c>
      <c r="D507" s="103">
        <v>45027</v>
      </c>
      <c r="E507" s="41">
        <v>9.8039215686274508E-3</v>
      </c>
      <c r="F507" s="41">
        <v>1573.5</v>
      </c>
      <c r="G507" s="41">
        <f t="shared" si="159"/>
        <v>2023</v>
      </c>
      <c r="H507" s="41">
        <f>DAY(Table1[[#This Row],[Date]])</f>
        <v>11</v>
      </c>
      <c r="I507" s="41">
        <f>MONTH(Table1[[#This Row],[Date]])</f>
        <v>4</v>
      </c>
      <c r="J507" s="41" t="str">
        <f t="shared" si="160"/>
        <v>April</v>
      </c>
      <c r="K507" s="41">
        <f>DAY(Table1[[#This Row],[Date]])</f>
        <v>11</v>
      </c>
      <c r="L507" s="41" t="str">
        <f t="shared" si="161"/>
        <v>Tuesday</v>
      </c>
      <c r="M507" s="107">
        <f>WEEKNUM(D507, 1)-WEEKNUM(DATE(Table1[[#This Row],[Year]],Table1[[#This Row],[Month]],1),1)+1</f>
        <v>3</v>
      </c>
      <c r="N507" s="41">
        <f t="shared" si="162"/>
        <v>15</v>
      </c>
      <c r="O507" s="41">
        <f>Table1[[#This Row],[ADR]]*Table1[[#This Row],[Occupancy %]]</f>
        <v>15.426470588235293</v>
      </c>
      <c r="P507" s="86">
        <f t="shared" si="147"/>
        <v>1573.5</v>
      </c>
      <c r="Q507" s="86">
        <f t="shared" si="148"/>
        <v>1.0075972835177237E-2</v>
      </c>
      <c r="R507" s="113"/>
      <c r="S507" s="41"/>
      <c r="T507" s="41">
        <f>Table1[[#This Row],[ADR]]/(P513+P514)</f>
        <v>0.46470761961015949</v>
      </c>
      <c r="U507" s="112">
        <f t="shared" si="149"/>
        <v>7.5945344772799461E-2</v>
      </c>
      <c r="V507" s="41"/>
      <c r="W507" s="41">
        <f t="shared" si="150"/>
        <v>1.8729525405967371E-2</v>
      </c>
      <c r="X507" s="110">
        <f t="shared" si="155"/>
        <v>-2.0294782851715543E-3</v>
      </c>
      <c r="Y507" s="92">
        <f t="shared" si="158"/>
        <v>9.8039215686274508E-3</v>
      </c>
      <c r="Z507" s="92">
        <f>(Table1[[#This Row],[avgdailyrent]]-F506)/F506</f>
        <v>0</v>
      </c>
      <c r="AA507" s="87">
        <f t="shared" si="156"/>
        <v>0</v>
      </c>
      <c r="AB507" s="92">
        <f t="shared" si="157"/>
        <v>-1.6715686274509807</v>
      </c>
      <c r="AC507" s="87">
        <f t="shared" si="151"/>
        <v>0</v>
      </c>
      <c r="AD507" s="92">
        <f t="shared" si="154"/>
        <v>-9.7763761467889912E-2</v>
      </c>
      <c r="AE507" s="252">
        <f t="shared" si="152"/>
        <v>0</v>
      </c>
      <c r="AF507" s="87" t="e">
        <f ca="1">AVERAGEIFS(Y:Y,D:D,"&gt;="&amp;TODAY()-28,D:D,"&lt;="&amp;TODAY(),B:B,)</f>
        <v>#DIV/0!</v>
      </c>
      <c r="AG507" s="318">
        <f ca="1">AVERAGEIFS(Y:Y,D:D,"&gt;="&amp;TODAY()-28,D:D,"&lt;="&amp;TODAY())</f>
        <v>0.76482579000135331</v>
      </c>
      <c r="AH507" s="318">
        <f ca="1">AVERAGEIFS(O:O,D:D,"&gt;="&amp;TODAY()-28,D:D,"&lt;="&amp;TODAY())</f>
        <v>1407.541540796813</v>
      </c>
      <c r="AI507" s="91">
        <f t="shared" si="153"/>
        <v>-9.7763761467889926E-2</v>
      </c>
    </row>
    <row r="508" spans="1:35" ht="13.8" x14ac:dyDescent="0.25">
      <c r="A508" s="324" t="s">
        <v>81</v>
      </c>
      <c r="B508" s="123" t="s">
        <v>45</v>
      </c>
      <c r="C508" s="124" t="s">
        <v>37</v>
      </c>
      <c r="D508" s="103">
        <v>45028</v>
      </c>
      <c r="E508" s="41">
        <v>9.8039215686274508E-3</v>
      </c>
      <c r="F508" s="41">
        <v>1573.5</v>
      </c>
      <c r="G508" s="41">
        <f t="shared" si="159"/>
        <v>2023</v>
      </c>
      <c r="H508" s="41">
        <f>DAY(Table1[[#This Row],[Date]])</f>
        <v>12</v>
      </c>
      <c r="I508" s="41">
        <f>MONTH(Table1[[#This Row],[Date]])</f>
        <v>4</v>
      </c>
      <c r="J508" s="41" t="str">
        <f t="shared" si="160"/>
        <v>April</v>
      </c>
      <c r="K508" s="41">
        <f>DAY(Table1[[#This Row],[Date]])</f>
        <v>12</v>
      </c>
      <c r="L508" s="41" t="str">
        <f t="shared" si="161"/>
        <v>Wednesday</v>
      </c>
      <c r="M508" s="107">
        <f>WEEKNUM(D508, 1)-WEEKNUM(DATE(Table1[[#This Row],[Year]],Table1[[#This Row],[Month]],1),1)+1</f>
        <v>3</v>
      </c>
      <c r="N508" s="41">
        <f t="shared" si="162"/>
        <v>15</v>
      </c>
      <c r="O508" s="41">
        <f>Table1[[#This Row],[ADR]]*Table1[[#This Row],[Occupancy %]]</f>
        <v>15.426470588235293</v>
      </c>
      <c r="P508" s="86">
        <f t="shared" si="147"/>
        <v>1573.5</v>
      </c>
      <c r="Q508" s="86">
        <f t="shared" si="148"/>
        <v>1.0075972835177237E-2</v>
      </c>
      <c r="R508" s="113"/>
      <c r="S508" s="41"/>
      <c r="T508" s="41">
        <f>Table1[[#This Row],[ADR]]/(P514+P515)</f>
        <v>0.46470761961015949</v>
      </c>
      <c r="U508" s="112">
        <f t="shared" si="149"/>
        <v>7.5945344772799461E-2</v>
      </c>
      <c r="V508" s="41"/>
      <c r="W508" s="41">
        <f t="shared" si="150"/>
        <v>1.8729525405967371E-2</v>
      </c>
      <c r="X508" s="110">
        <f t="shared" si="155"/>
        <v>-2.0294782851715543E-3</v>
      </c>
      <c r="Y508" s="92">
        <f t="shared" si="158"/>
        <v>9.8039215686274508E-3</v>
      </c>
      <c r="Z508" s="92">
        <f>(Table1[[#This Row],[avgdailyrent]]-F507)/F507</f>
        <v>0</v>
      </c>
      <c r="AA508" s="87">
        <f t="shared" si="156"/>
        <v>0</v>
      </c>
      <c r="AB508" s="92">
        <f t="shared" si="157"/>
        <v>-1.6715686274509807</v>
      </c>
      <c r="AC508" s="87">
        <f t="shared" si="151"/>
        <v>0</v>
      </c>
      <c r="AD508" s="92">
        <f t="shared" si="154"/>
        <v>-9.7763761467889912E-2</v>
      </c>
      <c r="AE508" s="252"/>
      <c r="AF508" s="87" t="e">
        <f ca="1">AVERAGEIFS(Y:Y,D:D,"&gt;="&amp;TODAY()-28,D:D,"&lt;="&amp;TODAY(),B:B,)</f>
        <v>#DIV/0!</v>
      </c>
      <c r="AG508" s="318">
        <f ca="1">AVERAGEIFS(Y:Y,D:D,"&gt;="&amp;TODAY()-28,D:D,"&lt;="&amp;TODAY())</f>
        <v>0.76482579000135331</v>
      </c>
      <c r="AH508" s="318">
        <f ca="1">AVERAGEIFS(O:O,D:D,"&gt;="&amp;TODAY()-28,D:D,"&lt;="&amp;TODAY())</f>
        <v>1407.541540796813</v>
      </c>
      <c r="AI508" s="91">
        <f t="shared" si="153"/>
        <v>-9.7763761467889926E-2</v>
      </c>
    </row>
    <row r="509" spans="1:35" ht="13.8" x14ac:dyDescent="0.25">
      <c r="A509" s="324" t="s">
        <v>81</v>
      </c>
      <c r="B509" s="123" t="s">
        <v>14</v>
      </c>
      <c r="C509" s="124" t="s">
        <v>37</v>
      </c>
      <c r="D509" s="103">
        <v>44958</v>
      </c>
      <c r="E509" s="41">
        <v>0.97299999999999998</v>
      </c>
      <c r="F509" s="41">
        <v>1693</v>
      </c>
      <c r="G509" s="41">
        <f t="shared" si="159"/>
        <v>2023</v>
      </c>
      <c r="H509" s="41">
        <f>DAY(Table1[[#This Row],[Date]])</f>
        <v>1</v>
      </c>
      <c r="I509" s="41">
        <f>MONTH(Table1[[#This Row],[Date]])</f>
        <v>2</v>
      </c>
      <c r="J509" s="41" t="str">
        <f t="shared" si="160"/>
        <v>February</v>
      </c>
      <c r="K509" s="41">
        <f>DAY(Table1[[#This Row],[Date]])</f>
        <v>1</v>
      </c>
      <c r="L509" s="41" t="str">
        <f t="shared" si="161"/>
        <v>Wednesday</v>
      </c>
      <c r="M509" s="107">
        <f>WEEKNUM(D509, 1)-WEEKNUM(DATE(Table1[[#This Row],[Year]],Table1[[#This Row],[Month]],1),1)+1</f>
        <v>1</v>
      </c>
      <c r="N509" s="41">
        <f t="shared" si="162"/>
        <v>5</v>
      </c>
      <c r="O509" s="41">
        <f>Table1[[#This Row],[ADR]]*Table1[[#This Row],[Occupancy %]]</f>
        <v>1647.289</v>
      </c>
      <c r="P509" s="86">
        <f t="shared" si="147"/>
        <v>1693</v>
      </c>
      <c r="Q509" s="86">
        <f t="shared" si="148"/>
        <v>1</v>
      </c>
      <c r="R509" s="113"/>
      <c r="S509" s="41"/>
      <c r="T509" s="41">
        <f>Table1[[#This Row],[ADR]]/(P515+P516)</f>
        <v>0.5</v>
      </c>
      <c r="U509" s="112">
        <f t="shared" si="149"/>
        <v>0</v>
      </c>
      <c r="V509" s="41"/>
      <c r="W509" s="41">
        <f t="shared" si="150"/>
        <v>2</v>
      </c>
      <c r="X509" s="110">
        <f t="shared" si="155"/>
        <v>1.9812704745940326</v>
      </c>
      <c r="Y509" s="92">
        <f t="shared" si="158"/>
        <v>0.97299999999999998</v>
      </c>
      <c r="Z509" s="92">
        <f>(Table1[[#This Row],[avgdailyrent]]-F508)/F508</f>
        <v>7.5945344772799489E-2</v>
      </c>
      <c r="AA509" s="87">
        <f t="shared" si="156"/>
        <v>98.246000000000009</v>
      </c>
      <c r="AB509" s="92">
        <f t="shared" si="157"/>
        <v>1631.8625294117646</v>
      </c>
      <c r="AC509" s="87">
        <f t="shared" si="151"/>
        <v>105.78327168732126</v>
      </c>
      <c r="AD509" s="92">
        <f>((P509-P502)/P502)</f>
        <v>-2.9243119266055047E-2</v>
      </c>
      <c r="AE509" s="252"/>
      <c r="AF509" s="87" t="e">
        <f ca="1">AVERAGEIFS(Y:Y,D:D,"&gt;="&amp;TODAY()-28,D:D,"&lt;="&amp;TODAY(),B:B,)</f>
        <v>#DIV/0!</v>
      </c>
      <c r="AG509" s="318">
        <f ca="1">AVERAGEIFS(Y:Y,D:D,"&gt;="&amp;TODAY()-28,D:D,"&lt;="&amp;TODAY())</f>
        <v>0.76482579000135331</v>
      </c>
      <c r="AH509" s="318">
        <f ca="1">AVERAGEIFS(O:O,D:D,"&gt;="&amp;TODAY()-28,D:D,"&lt;="&amp;TODAY())</f>
        <v>1407.541540796813</v>
      </c>
      <c r="AI509" s="91">
        <f t="shared" si="153"/>
        <v>95.343737385321106</v>
      </c>
    </row>
    <row r="510" spans="1:35" ht="13.8" x14ac:dyDescent="0.25">
      <c r="A510" s="324" t="s">
        <v>81</v>
      </c>
      <c r="B510" s="123" t="s">
        <v>14</v>
      </c>
      <c r="C510" s="124" t="s">
        <v>37</v>
      </c>
      <c r="D510" s="103">
        <v>44959</v>
      </c>
      <c r="E510" s="41">
        <v>0.97299999999999998</v>
      </c>
      <c r="F510" s="41">
        <v>1693</v>
      </c>
      <c r="G510" s="41">
        <f t="shared" si="159"/>
        <v>2023</v>
      </c>
      <c r="H510" s="41">
        <f>DAY(Table1[[#This Row],[Date]])</f>
        <v>2</v>
      </c>
      <c r="I510" s="41">
        <f>MONTH(Table1[[#This Row],[Date]])</f>
        <v>2</v>
      </c>
      <c r="J510" s="41" t="str">
        <f t="shared" si="160"/>
        <v>February</v>
      </c>
      <c r="K510" s="41">
        <f>DAY(Table1[[#This Row],[Date]])</f>
        <v>2</v>
      </c>
      <c r="L510" s="41" t="str">
        <f t="shared" si="161"/>
        <v>Thursday</v>
      </c>
      <c r="M510" s="107">
        <f>WEEKNUM(D510, 1)-WEEKNUM(DATE(Table1[[#This Row],[Year]],Table1[[#This Row],[Month]],1),1)+1</f>
        <v>1</v>
      </c>
      <c r="N510" s="41">
        <f t="shared" si="162"/>
        <v>5</v>
      </c>
      <c r="O510" s="41">
        <f>Table1[[#This Row],[ADR]]*Table1[[#This Row],[Occupancy %]]</f>
        <v>1647.289</v>
      </c>
      <c r="P510" s="86">
        <f t="shared" si="147"/>
        <v>1693</v>
      </c>
      <c r="Q510" s="86">
        <f t="shared" si="148"/>
        <v>1</v>
      </c>
      <c r="R510" s="113"/>
      <c r="S510" s="41"/>
      <c r="T510" s="41">
        <f>Table1[[#This Row],[ADR]]/(P516+P517)</f>
        <v>0.5</v>
      </c>
      <c r="U510" s="112">
        <f t="shared" si="149"/>
        <v>0</v>
      </c>
      <c r="V510" s="41"/>
      <c r="W510" s="41">
        <f t="shared" si="150"/>
        <v>2</v>
      </c>
      <c r="X510" s="110">
        <f t="shared" si="155"/>
        <v>1.9812704745940326</v>
      </c>
      <c r="Y510" s="92">
        <f t="shared" si="158"/>
        <v>0.97299999999999998</v>
      </c>
      <c r="Z510" s="92">
        <f>(Table1[[#This Row],[avgdailyrent]]-F509)/F509</f>
        <v>0</v>
      </c>
      <c r="AA510" s="87">
        <f t="shared" si="156"/>
        <v>98.246000000000009</v>
      </c>
      <c r="AB510" s="92">
        <f t="shared" si="157"/>
        <v>1631.8625294117646</v>
      </c>
      <c r="AC510" s="87">
        <f t="shared" si="151"/>
        <v>0</v>
      </c>
      <c r="AD510" s="92">
        <f>((P510-P503)/P503)</f>
        <v>-2.9243119266055047E-2</v>
      </c>
      <c r="AE510" s="252"/>
      <c r="AF510" s="87" t="e">
        <f ca="1">AVERAGEIFS(Y:Y,D:D,"&gt;="&amp;TODAY()-28,D:D,"&lt;="&amp;TODAY(),B:B,)</f>
        <v>#DIV/0!</v>
      </c>
      <c r="AG510" s="318">
        <f ca="1">AVERAGEIFS(Y:Y,D:D,"&gt;="&amp;TODAY()-28,D:D,"&lt;="&amp;TODAY())</f>
        <v>0.76482579000135331</v>
      </c>
      <c r="AH510" s="318">
        <f ca="1">AVERAGEIFS(O:O,D:D,"&gt;="&amp;TODAY()-28,D:D,"&lt;="&amp;TODAY())</f>
        <v>1407.541540796813</v>
      </c>
      <c r="AI510" s="91">
        <f t="shared" si="153"/>
        <v>95.343737385321106</v>
      </c>
    </row>
    <row r="511" spans="1:35" ht="13.8" x14ac:dyDescent="0.25">
      <c r="A511" s="324" t="s">
        <v>81</v>
      </c>
      <c r="B511" s="123" t="s">
        <v>14</v>
      </c>
      <c r="C511" s="124" t="s">
        <v>37</v>
      </c>
      <c r="D511" s="103">
        <v>44960</v>
      </c>
      <c r="E511" s="41">
        <v>0.97299999999999998</v>
      </c>
      <c r="F511" s="41">
        <v>1693</v>
      </c>
      <c r="G511" s="41">
        <f t="shared" si="159"/>
        <v>2023</v>
      </c>
      <c r="H511" s="41">
        <f>DAY(Table1[[#This Row],[Date]])</f>
        <v>3</v>
      </c>
      <c r="I511" s="41">
        <f>MONTH(Table1[[#This Row],[Date]])</f>
        <v>2</v>
      </c>
      <c r="J511" s="41" t="str">
        <f t="shared" si="160"/>
        <v>February</v>
      </c>
      <c r="K511" s="41">
        <f>DAY(Table1[[#This Row],[Date]])</f>
        <v>3</v>
      </c>
      <c r="L511" s="41" t="str">
        <f t="shared" si="161"/>
        <v>Friday</v>
      </c>
      <c r="M511" s="107">
        <f>WEEKNUM(D511, 1)-WEEKNUM(DATE(Table1[[#This Row],[Year]],Table1[[#This Row],[Month]],1),1)+1</f>
        <v>1</v>
      </c>
      <c r="N511" s="41">
        <f t="shared" si="162"/>
        <v>5</v>
      </c>
      <c r="O511" s="41">
        <f>Table1[[#This Row],[ADR]]*Table1[[#This Row],[Occupancy %]]</f>
        <v>1647.289</v>
      </c>
      <c r="P511" s="86">
        <f t="shared" si="147"/>
        <v>1693</v>
      </c>
      <c r="Q511" s="86">
        <f t="shared" si="148"/>
        <v>1</v>
      </c>
      <c r="R511" s="113"/>
      <c r="S511" s="41"/>
      <c r="T511" s="41">
        <f>Table1[[#This Row],[ADR]]/(P517+P518)</f>
        <v>0.5</v>
      </c>
      <c r="U511" s="112">
        <f t="shared" si="149"/>
        <v>0</v>
      </c>
      <c r="V511" s="41"/>
      <c r="W511" s="41">
        <f t="shared" si="150"/>
        <v>2</v>
      </c>
      <c r="X511" s="110">
        <f t="shared" si="155"/>
        <v>1.9812704745940326</v>
      </c>
      <c r="Y511" s="92">
        <f t="shared" si="158"/>
        <v>0.97299999999999998</v>
      </c>
      <c r="Z511" s="92">
        <f>(Table1[[#This Row],[avgdailyrent]]-F510)/F510</f>
        <v>0</v>
      </c>
      <c r="AA511" s="87">
        <f t="shared" si="156"/>
        <v>98.246000000000009</v>
      </c>
      <c r="AB511" s="92">
        <f t="shared" si="157"/>
        <v>1631.8625294117646</v>
      </c>
      <c r="AC511" s="87">
        <f t="shared" si="151"/>
        <v>0</v>
      </c>
      <c r="AD511" s="92">
        <f t="shared" ref="AD511:AD574" si="163">((P511-P504)/P504)</f>
        <v>-2.9243119266055047E-2</v>
      </c>
      <c r="AE511" s="252"/>
      <c r="AF511" s="87" t="e">
        <f ca="1">AVERAGEIFS(Y:Y,D:D,"&gt;="&amp;TODAY()-28,D:D,"&lt;="&amp;TODAY(),B:B,)</f>
        <v>#DIV/0!</v>
      </c>
      <c r="AG511" s="318">
        <f ca="1">AVERAGEIFS(Y:Y,D:D,"&gt;="&amp;TODAY()-28,D:D,"&lt;="&amp;TODAY())</f>
        <v>0.76482579000135331</v>
      </c>
      <c r="AH511" s="318">
        <f ca="1">AVERAGEIFS(O:O,D:D,"&gt;="&amp;TODAY()-28,D:D,"&lt;="&amp;TODAY())</f>
        <v>1407.541540796813</v>
      </c>
      <c r="AI511" s="91">
        <f t="shared" si="153"/>
        <v>95.343737385321106</v>
      </c>
    </row>
    <row r="512" spans="1:35" ht="13.8" x14ac:dyDescent="0.25">
      <c r="A512" s="324" t="s">
        <v>81</v>
      </c>
      <c r="B512" s="123" t="s">
        <v>14</v>
      </c>
      <c r="C512" s="124" t="s">
        <v>37</v>
      </c>
      <c r="D512" s="103">
        <v>44961</v>
      </c>
      <c r="E512" s="41">
        <v>0.97299999999999998</v>
      </c>
      <c r="F512" s="41">
        <v>1693</v>
      </c>
      <c r="G512" s="41">
        <f t="shared" si="159"/>
        <v>2023</v>
      </c>
      <c r="H512" s="41">
        <f>DAY(Table1[[#This Row],[Date]])</f>
        <v>4</v>
      </c>
      <c r="I512" s="41">
        <f>MONTH(Table1[[#This Row],[Date]])</f>
        <v>2</v>
      </c>
      <c r="J512" s="41" t="str">
        <f t="shared" si="160"/>
        <v>February</v>
      </c>
      <c r="K512" s="41">
        <f>DAY(Table1[[#This Row],[Date]])</f>
        <v>4</v>
      </c>
      <c r="L512" s="41" t="str">
        <f t="shared" si="161"/>
        <v>Saturday</v>
      </c>
      <c r="M512" s="107">
        <f>WEEKNUM(D512, 1)-WEEKNUM(DATE(Table1[[#This Row],[Year]],Table1[[#This Row],[Month]],1),1)+1</f>
        <v>1</v>
      </c>
      <c r="N512" s="41">
        <f t="shared" si="162"/>
        <v>5</v>
      </c>
      <c r="O512" s="41">
        <f>Table1[[#This Row],[ADR]]*Table1[[#This Row],[Occupancy %]]</f>
        <v>1647.289</v>
      </c>
      <c r="P512" s="86">
        <f t="shared" si="147"/>
        <v>1693</v>
      </c>
      <c r="Q512" s="86">
        <f t="shared" si="148"/>
        <v>1</v>
      </c>
      <c r="R512" s="113"/>
      <c r="S512" s="41"/>
      <c r="T512" s="41">
        <f>Table1[[#This Row],[ADR]]/(P518+P519)</f>
        <v>0.5</v>
      </c>
      <c r="U512" s="112">
        <f t="shared" si="149"/>
        <v>0</v>
      </c>
      <c r="V512" s="41"/>
      <c r="W512" s="41">
        <f t="shared" si="150"/>
        <v>2</v>
      </c>
      <c r="X512" s="110">
        <f t="shared" si="155"/>
        <v>0</v>
      </c>
      <c r="Y512" s="92">
        <f t="shared" si="158"/>
        <v>0.97299999999999998</v>
      </c>
      <c r="Z512" s="92">
        <f>(Table1[[#This Row],[avgdailyrent]]-F511)/F511</f>
        <v>0</v>
      </c>
      <c r="AA512" s="87">
        <f t="shared" si="156"/>
        <v>0</v>
      </c>
      <c r="AB512" s="92">
        <f t="shared" si="157"/>
        <v>0</v>
      </c>
      <c r="AC512" s="87">
        <f t="shared" si="151"/>
        <v>0</v>
      </c>
      <c r="AD512" s="92">
        <f t="shared" si="163"/>
        <v>-2.9243119266055047E-2</v>
      </c>
      <c r="AE512" s="252"/>
      <c r="AF512" s="87" t="e">
        <f ca="1">AVERAGEIFS(Y:Y,D:D,"&gt;="&amp;TODAY()-28,D:D,"&lt;="&amp;TODAY(),B:B,)</f>
        <v>#DIV/0!</v>
      </c>
      <c r="AG512" s="318">
        <f ca="1">AVERAGEIFS(Y:Y,D:D,"&gt;="&amp;TODAY()-28,D:D,"&lt;="&amp;TODAY())</f>
        <v>0.76482579000135331</v>
      </c>
      <c r="AH512" s="318">
        <f ca="1">AVERAGEIFS(O:O,D:D,"&gt;="&amp;TODAY()-28,D:D,"&lt;="&amp;TODAY())</f>
        <v>1407.541540796813</v>
      </c>
      <c r="AI512" s="91">
        <f t="shared" si="153"/>
        <v>95.343737385321106</v>
      </c>
    </row>
    <row r="513" spans="1:35" ht="13.8" x14ac:dyDescent="0.25">
      <c r="A513" s="324" t="s">
        <v>81</v>
      </c>
      <c r="B513" s="123" t="s">
        <v>14</v>
      </c>
      <c r="C513" s="124" t="s">
        <v>37</v>
      </c>
      <c r="D513" s="103">
        <v>44962</v>
      </c>
      <c r="E513" s="41">
        <v>0.97299999999999998</v>
      </c>
      <c r="F513" s="41">
        <v>1693</v>
      </c>
      <c r="G513" s="41">
        <f t="shared" si="159"/>
        <v>2023</v>
      </c>
      <c r="H513" s="41">
        <f>DAY(Table1[[#This Row],[Date]])</f>
        <v>5</v>
      </c>
      <c r="I513" s="41">
        <f>MONTH(Table1[[#This Row],[Date]])</f>
        <v>2</v>
      </c>
      <c r="J513" s="41" t="str">
        <f t="shared" si="160"/>
        <v>February</v>
      </c>
      <c r="K513" s="41">
        <f>DAY(Table1[[#This Row],[Date]])</f>
        <v>5</v>
      </c>
      <c r="L513" s="41" t="str">
        <f t="shared" si="161"/>
        <v>Sunday</v>
      </c>
      <c r="M513" s="107">
        <f>WEEKNUM(D513, 1)-WEEKNUM(DATE(Table1[[#This Row],[Year]],Table1[[#This Row],[Month]],1),1)+1</f>
        <v>2</v>
      </c>
      <c r="N513" s="41">
        <f t="shared" si="162"/>
        <v>6</v>
      </c>
      <c r="O513" s="41">
        <f>Table1[[#This Row],[ADR]]*Table1[[#This Row],[Occupancy %]]</f>
        <v>1647.289</v>
      </c>
      <c r="P513" s="86">
        <f t="shared" si="147"/>
        <v>1693</v>
      </c>
      <c r="Q513" s="86">
        <f t="shared" si="148"/>
        <v>1</v>
      </c>
      <c r="R513" s="113"/>
      <c r="S513" s="41"/>
      <c r="T513" s="41">
        <f>Table1[[#This Row],[ADR]]/(P519+P520)</f>
        <v>0.5</v>
      </c>
      <c r="U513" s="112">
        <f t="shared" si="149"/>
        <v>0</v>
      </c>
      <c r="V513" s="41"/>
      <c r="W513" s="41">
        <f t="shared" si="150"/>
        <v>2</v>
      </c>
      <c r="X513" s="110">
        <f t="shared" si="155"/>
        <v>0</v>
      </c>
      <c r="Y513" s="92">
        <f t="shared" si="158"/>
        <v>0.97299999999999998</v>
      </c>
      <c r="Z513" s="92">
        <f>(Table1[[#This Row],[avgdailyrent]]-F512)/F512</f>
        <v>0</v>
      </c>
      <c r="AA513" s="87">
        <f t="shared" si="156"/>
        <v>0</v>
      </c>
      <c r="AB513" s="92">
        <f t="shared" si="157"/>
        <v>0</v>
      </c>
      <c r="AC513" s="87">
        <f t="shared" si="151"/>
        <v>0</v>
      </c>
      <c r="AD513" s="92">
        <f t="shared" si="163"/>
        <v>7.5945344772799489E-2</v>
      </c>
      <c r="AE513" s="252"/>
      <c r="AF513" s="87" t="e">
        <f ca="1">AVERAGEIFS(Y:Y,D:D,"&gt;="&amp;TODAY()-28,D:D,"&lt;="&amp;TODAY(),B:B,)</f>
        <v>#DIV/0!</v>
      </c>
      <c r="AG513" s="318">
        <f ca="1">AVERAGEIFS(Y:Y,D:D,"&gt;="&amp;TODAY()-28,D:D,"&lt;="&amp;TODAY())</f>
        <v>0.76482579000135331</v>
      </c>
      <c r="AH513" s="318">
        <f ca="1">AVERAGEIFS(O:O,D:D,"&gt;="&amp;TODAY()-28,D:D,"&lt;="&amp;TODAY())</f>
        <v>1407.541540796813</v>
      </c>
      <c r="AI513" s="91">
        <f t="shared" si="153"/>
        <v>105.78327168732126</v>
      </c>
    </row>
    <row r="514" spans="1:35" ht="13.8" x14ac:dyDescent="0.25">
      <c r="A514" s="324" t="s">
        <v>81</v>
      </c>
      <c r="B514" s="123" t="s">
        <v>14</v>
      </c>
      <c r="C514" s="124" t="s">
        <v>37</v>
      </c>
      <c r="D514" s="103">
        <v>44963</v>
      </c>
      <c r="E514" s="41">
        <v>0.97299999999999998</v>
      </c>
      <c r="F514" s="41">
        <v>1693</v>
      </c>
      <c r="G514" s="41">
        <f t="shared" si="159"/>
        <v>2023</v>
      </c>
      <c r="H514" s="41">
        <f>DAY(Table1[[#This Row],[Date]])</f>
        <v>6</v>
      </c>
      <c r="I514" s="41">
        <f>MONTH(Table1[[#This Row],[Date]])</f>
        <v>2</v>
      </c>
      <c r="J514" s="41" t="str">
        <f t="shared" si="160"/>
        <v>February</v>
      </c>
      <c r="K514" s="41">
        <f>DAY(Table1[[#This Row],[Date]])</f>
        <v>6</v>
      </c>
      <c r="L514" s="41" t="str">
        <f t="shared" si="161"/>
        <v>Monday</v>
      </c>
      <c r="M514" s="107">
        <f>WEEKNUM(D514, 1)-WEEKNUM(DATE(Table1[[#This Row],[Year]],Table1[[#This Row],[Month]],1),1)+1</f>
        <v>2</v>
      </c>
      <c r="N514" s="41">
        <f t="shared" si="162"/>
        <v>6</v>
      </c>
      <c r="O514" s="41">
        <f>Table1[[#This Row],[ADR]]*Table1[[#This Row],[Occupancy %]]</f>
        <v>1647.289</v>
      </c>
      <c r="P514" s="86">
        <f t="shared" si="147"/>
        <v>1693</v>
      </c>
      <c r="Q514" s="86">
        <f t="shared" si="148"/>
        <v>1</v>
      </c>
      <c r="R514" s="113"/>
      <c r="S514" s="41"/>
      <c r="T514" s="41">
        <f>Table1[[#This Row],[ADR]]/(P520+P521)</f>
        <v>0.5</v>
      </c>
      <c r="U514" s="112">
        <f t="shared" si="149"/>
        <v>0</v>
      </c>
      <c r="V514" s="41"/>
      <c r="W514" s="41">
        <f t="shared" si="150"/>
        <v>2</v>
      </c>
      <c r="X514" s="110">
        <f t="shared" si="155"/>
        <v>0</v>
      </c>
      <c r="Y514" s="92">
        <f t="shared" si="158"/>
        <v>0.97299999999999998</v>
      </c>
      <c r="Z514" s="92">
        <f>(Table1[[#This Row],[avgdailyrent]]-F513)/F513</f>
        <v>0</v>
      </c>
      <c r="AA514" s="87">
        <f t="shared" si="156"/>
        <v>0</v>
      </c>
      <c r="AB514" s="92">
        <f t="shared" si="157"/>
        <v>0</v>
      </c>
      <c r="AC514" s="87">
        <f t="shared" si="151"/>
        <v>0</v>
      </c>
      <c r="AD514" s="92">
        <f t="shared" si="163"/>
        <v>7.5945344772799489E-2</v>
      </c>
      <c r="AE514" s="252"/>
      <c r="AF514" s="87" t="e">
        <f ca="1">AVERAGEIFS(Y:Y,D:D,"&gt;="&amp;TODAY()-28,D:D,"&lt;="&amp;TODAY(),B:B,)</f>
        <v>#DIV/0!</v>
      </c>
      <c r="AG514" s="318">
        <f ca="1">AVERAGEIFS(Y:Y,D:D,"&gt;="&amp;TODAY()-28,D:D,"&lt;="&amp;TODAY())</f>
        <v>0.76482579000135331</v>
      </c>
      <c r="AH514" s="318">
        <f ca="1">AVERAGEIFS(O:O,D:D,"&gt;="&amp;TODAY()-28,D:D,"&lt;="&amp;TODAY())</f>
        <v>1407.541540796813</v>
      </c>
      <c r="AI514" s="91">
        <f t="shared" si="153"/>
        <v>105.78327168732126</v>
      </c>
    </row>
    <row r="515" spans="1:35" ht="13.8" x14ac:dyDescent="0.25">
      <c r="A515" s="324" t="s">
        <v>81</v>
      </c>
      <c r="B515" s="123" t="s">
        <v>14</v>
      </c>
      <c r="C515" s="124" t="s">
        <v>37</v>
      </c>
      <c r="D515" s="103">
        <v>44964</v>
      </c>
      <c r="E515" s="41">
        <v>0.97299999999999998</v>
      </c>
      <c r="F515" s="41">
        <v>1693</v>
      </c>
      <c r="G515" s="41">
        <f t="shared" si="159"/>
        <v>2023</v>
      </c>
      <c r="H515" s="41">
        <f>DAY(Table1[[#This Row],[Date]])</f>
        <v>7</v>
      </c>
      <c r="I515" s="41">
        <f>MONTH(Table1[[#This Row],[Date]])</f>
        <v>2</v>
      </c>
      <c r="J515" s="41" t="str">
        <f t="shared" si="160"/>
        <v>February</v>
      </c>
      <c r="K515" s="41">
        <f>DAY(Table1[[#This Row],[Date]])</f>
        <v>7</v>
      </c>
      <c r="L515" s="41" t="str">
        <f t="shared" si="161"/>
        <v>Tuesday</v>
      </c>
      <c r="M515" s="107">
        <f>WEEKNUM(D515, 1)-WEEKNUM(DATE(Table1[[#This Row],[Year]],Table1[[#This Row],[Month]],1),1)+1</f>
        <v>2</v>
      </c>
      <c r="N515" s="41">
        <f t="shared" si="162"/>
        <v>6</v>
      </c>
      <c r="O515" s="41">
        <f>Table1[[#This Row],[ADR]]*Table1[[#This Row],[Occupancy %]]</f>
        <v>1647.289</v>
      </c>
      <c r="P515" s="86">
        <f t="shared" si="147"/>
        <v>1693</v>
      </c>
      <c r="Q515" s="86">
        <f t="shared" si="148"/>
        <v>1</v>
      </c>
      <c r="R515" s="113"/>
      <c r="S515" s="41"/>
      <c r="T515" s="41">
        <f>Table1[[#This Row],[ADR]]/(P521+P522)</f>
        <v>0.5</v>
      </c>
      <c r="U515" s="112">
        <f t="shared" si="149"/>
        <v>0</v>
      </c>
      <c r="V515" s="41"/>
      <c r="W515" s="41">
        <f t="shared" si="150"/>
        <v>2</v>
      </c>
      <c r="X515" s="110">
        <f t="shared" si="155"/>
        <v>0</v>
      </c>
      <c r="Y515" s="92">
        <f t="shared" si="158"/>
        <v>0.97299999999999998</v>
      </c>
      <c r="Z515" s="92">
        <f>(Table1[[#This Row],[avgdailyrent]]-F514)/F514</f>
        <v>0</v>
      </c>
      <c r="AA515" s="87">
        <f t="shared" si="156"/>
        <v>0</v>
      </c>
      <c r="AB515" s="92">
        <f t="shared" si="157"/>
        <v>0</v>
      </c>
      <c r="AC515" s="87">
        <f t="shared" si="151"/>
        <v>0</v>
      </c>
      <c r="AD515" s="92">
        <f t="shared" si="163"/>
        <v>7.5945344772799489E-2</v>
      </c>
      <c r="AE515" s="252">
        <f t="shared" ref="AE515:AE537" si="164">((Y516-Y509)/Y509)</f>
        <v>0</v>
      </c>
      <c r="AF515" s="87" t="e">
        <f ca="1">AVERAGEIFS(Y:Y,D:D,"&gt;="&amp;TODAY()-28,D:D,"&lt;="&amp;TODAY(),B:B,)</f>
        <v>#DIV/0!</v>
      </c>
      <c r="AG515" s="318">
        <f ca="1">AVERAGEIFS(Y:Y,D:D,"&gt;="&amp;TODAY()-28,D:D,"&lt;="&amp;TODAY())</f>
        <v>0.76482579000135331</v>
      </c>
      <c r="AH515" s="318">
        <f ca="1">AVERAGEIFS(O:O,D:D,"&gt;="&amp;TODAY()-28,D:D,"&lt;="&amp;TODAY())</f>
        <v>1407.541540796813</v>
      </c>
      <c r="AI515" s="91">
        <f t="shared" si="153"/>
        <v>105.78327168732126</v>
      </c>
    </row>
    <row r="516" spans="1:35" ht="13.8" x14ac:dyDescent="0.25">
      <c r="A516" s="324" t="s">
        <v>81</v>
      </c>
      <c r="B516" s="123" t="s">
        <v>14</v>
      </c>
      <c r="C516" s="124" t="s">
        <v>37</v>
      </c>
      <c r="D516" s="103">
        <v>44965</v>
      </c>
      <c r="E516" s="41">
        <v>0.97299999999999998</v>
      </c>
      <c r="F516" s="41">
        <v>1693</v>
      </c>
      <c r="G516" s="41">
        <f t="shared" si="159"/>
        <v>2023</v>
      </c>
      <c r="H516" s="41">
        <f>DAY(Table1[[#This Row],[Date]])</f>
        <v>8</v>
      </c>
      <c r="I516" s="41">
        <f>MONTH(Table1[[#This Row],[Date]])</f>
        <v>2</v>
      </c>
      <c r="J516" s="41" t="str">
        <f t="shared" si="160"/>
        <v>February</v>
      </c>
      <c r="K516" s="41">
        <f>DAY(Table1[[#This Row],[Date]])</f>
        <v>8</v>
      </c>
      <c r="L516" s="41" t="str">
        <f t="shared" si="161"/>
        <v>Wednesday</v>
      </c>
      <c r="M516" s="107">
        <f>WEEKNUM(D516, 1)-WEEKNUM(DATE(Table1[[#This Row],[Year]],Table1[[#This Row],[Month]],1),1)+1</f>
        <v>2</v>
      </c>
      <c r="N516" s="41">
        <f t="shared" si="162"/>
        <v>6</v>
      </c>
      <c r="O516" s="41">
        <f>Table1[[#This Row],[ADR]]*Table1[[#This Row],[Occupancy %]]</f>
        <v>1647.289</v>
      </c>
      <c r="P516" s="86">
        <f t="shared" si="147"/>
        <v>1693</v>
      </c>
      <c r="Q516" s="86">
        <f t="shared" si="148"/>
        <v>1</v>
      </c>
      <c r="R516" s="113"/>
      <c r="S516" s="41"/>
      <c r="T516" s="41">
        <f>Table1[[#This Row],[ADR]]/(P522+P523)</f>
        <v>0.5</v>
      </c>
      <c r="U516" s="112">
        <f t="shared" si="149"/>
        <v>0</v>
      </c>
      <c r="V516" s="41"/>
      <c r="W516" s="41">
        <f t="shared" si="150"/>
        <v>2</v>
      </c>
      <c r="X516" s="110">
        <f t="shared" si="155"/>
        <v>0</v>
      </c>
      <c r="Y516" s="92">
        <f t="shared" si="158"/>
        <v>0.97299999999999998</v>
      </c>
      <c r="Z516" s="92">
        <f>(Table1[[#This Row],[avgdailyrent]]-F515)/F515</f>
        <v>0</v>
      </c>
      <c r="AA516" s="87">
        <f t="shared" si="156"/>
        <v>0</v>
      </c>
      <c r="AB516" s="92">
        <f t="shared" si="157"/>
        <v>0</v>
      </c>
      <c r="AC516" s="87">
        <f t="shared" si="151"/>
        <v>0</v>
      </c>
      <c r="AD516" s="92">
        <f t="shared" si="163"/>
        <v>0</v>
      </c>
      <c r="AE516" s="252">
        <f t="shared" si="164"/>
        <v>0</v>
      </c>
      <c r="AF516" s="87" t="e">
        <f ca="1">AVERAGEIFS(Y:Y,D:D,"&gt;="&amp;TODAY()-28,D:D,"&lt;="&amp;TODAY(),B:B,)</f>
        <v>#DIV/0!</v>
      </c>
      <c r="AG516" s="318">
        <f ca="1">AVERAGEIFS(Y:Y,D:D,"&gt;="&amp;TODAY()-28,D:D,"&lt;="&amp;TODAY())</f>
        <v>0.76482579000135331</v>
      </c>
      <c r="AH516" s="318">
        <f ca="1">AVERAGEIFS(O:O,D:D,"&gt;="&amp;TODAY()-28,D:D,"&lt;="&amp;TODAY())</f>
        <v>1407.541540796813</v>
      </c>
      <c r="AI516" s="91">
        <f t="shared" si="153"/>
        <v>0</v>
      </c>
    </row>
    <row r="517" spans="1:35" ht="13.8" x14ac:dyDescent="0.25">
      <c r="A517" s="324" t="s">
        <v>81</v>
      </c>
      <c r="B517" s="123" t="s">
        <v>14</v>
      </c>
      <c r="C517" s="124" t="s">
        <v>37</v>
      </c>
      <c r="D517" s="103">
        <v>44966</v>
      </c>
      <c r="E517" s="41">
        <v>0.97299999999999998</v>
      </c>
      <c r="F517" s="41">
        <v>1693</v>
      </c>
      <c r="G517" s="41">
        <f t="shared" si="159"/>
        <v>2023</v>
      </c>
      <c r="H517" s="41">
        <f>DAY(Table1[[#This Row],[Date]])</f>
        <v>9</v>
      </c>
      <c r="I517" s="41">
        <f>MONTH(Table1[[#This Row],[Date]])</f>
        <v>2</v>
      </c>
      <c r="J517" s="41" t="str">
        <f t="shared" si="160"/>
        <v>February</v>
      </c>
      <c r="K517" s="41">
        <f>DAY(Table1[[#This Row],[Date]])</f>
        <v>9</v>
      </c>
      <c r="L517" s="41" t="str">
        <f t="shared" si="161"/>
        <v>Thursday</v>
      </c>
      <c r="M517" s="107">
        <f>WEEKNUM(D517, 1)-WEEKNUM(DATE(Table1[[#This Row],[Year]],Table1[[#This Row],[Month]],1),1)+1</f>
        <v>2</v>
      </c>
      <c r="N517" s="41">
        <f t="shared" si="162"/>
        <v>6</v>
      </c>
      <c r="O517" s="41">
        <f>Table1[[#This Row],[ADR]]*Table1[[#This Row],[Occupancy %]]</f>
        <v>1647.289</v>
      </c>
      <c r="P517" s="86">
        <f t="shared" si="147"/>
        <v>1693</v>
      </c>
      <c r="Q517" s="86">
        <f t="shared" si="148"/>
        <v>1</v>
      </c>
      <c r="R517" s="113"/>
      <c r="S517" s="41"/>
      <c r="T517" s="41">
        <f>Table1[[#This Row],[ADR]]/(P523+P524)</f>
        <v>0.5</v>
      </c>
      <c r="U517" s="112">
        <f t="shared" si="149"/>
        <v>0</v>
      </c>
      <c r="V517" s="41"/>
      <c r="W517" s="41">
        <f t="shared" si="150"/>
        <v>2</v>
      </c>
      <c r="X517" s="110">
        <f t="shared" si="155"/>
        <v>0</v>
      </c>
      <c r="Y517" s="92">
        <f t="shared" si="158"/>
        <v>0.97299999999999998</v>
      </c>
      <c r="Z517" s="92">
        <f>(Table1[[#This Row],[avgdailyrent]]-F516)/F516</f>
        <v>0</v>
      </c>
      <c r="AA517" s="87">
        <f t="shared" si="156"/>
        <v>0</v>
      </c>
      <c r="AB517" s="92">
        <f t="shared" si="157"/>
        <v>0</v>
      </c>
      <c r="AC517" s="87">
        <f t="shared" si="151"/>
        <v>0</v>
      </c>
      <c r="AD517" s="92">
        <f t="shared" si="163"/>
        <v>0</v>
      </c>
      <c r="AE517" s="252">
        <f t="shared" si="164"/>
        <v>0</v>
      </c>
      <c r="AF517" s="87" t="e">
        <f ca="1">AVERAGEIFS(Y:Y,D:D,"&gt;="&amp;TODAY()-28,D:D,"&lt;="&amp;TODAY(),B:B,)</f>
        <v>#DIV/0!</v>
      </c>
      <c r="AG517" s="318">
        <f ca="1">AVERAGEIFS(Y:Y,D:D,"&gt;="&amp;TODAY()-28,D:D,"&lt;="&amp;TODAY())</f>
        <v>0.76482579000135331</v>
      </c>
      <c r="AH517" s="318">
        <f ca="1">AVERAGEIFS(O:O,D:D,"&gt;="&amp;TODAY()-28,D:D,"&lt;="&amp;TODAY())</f>
        <v>1407.541540796813</v>
      </c>
      <c r="AI517" s="91">
        <f t="shared" si="153"/>
        <v>0</v>
      </c>
    </row>
    <row r="518" spans="1:35" ht="13.8" x14ac:dyDescent="0.25">
      <c r="A518" s="324" t="s">
        <v>81</v>
      </c>
      <c r="B518" s="123" t="s">
        <v>14</v>
      </c>
      <c r="C518" s="124" t="s">
        <v>37</v>
      </c>
      <c r="D518" s="103">
        <v>44967</v>
      </c>
      <c r="E518" s="41">
        <v>0.97299999999999998</v>
      </c>
      <c r="F518" s="41">
        <v>1693</v>
      </c>
      <c r="G518" s="41">
        <f t="shared" si="159"/>
        <v>2023</v>
      </c>
      <c r="H518" s="41">
        <f>DAY(Table1[[#This Row],[Date]])</f>
        <v>10</v>
      </c>
      <c r="I518" s="41">
        <f>MONTH(Table1[[#This Row],[Date]])</f>
        <v>2</v>
      </c>
      <c r="J518" s="41" t="str">
        <f t="shared" si="160"/>
        <v>February</v>
      </c>
      <c r="K518" s="41">
        <f>DAY(Table1[[#This Row],[Date]])</f>
        <v>10</v>
      </c>
      <c r="L518" s="41" t="str">
        <f t="shared" si="161"/>
        <v>Friday</v>
      </c>
      <c r="M518" s="107">
        <f>WEEKNUM(D518, 1)-WEEKNUM(DATE(Table1[[#This Row],[Year]],Table1[[#This Row],[Month]],1),1)+1</f>
        <v>2</v>
      </c>
      <c r="N518" s="41">
        <f t="shared" si="162"/>
        <v>6</v>
      </c>
      <c r="O518" s="41">
        <f>Table1[[#This Row],[ADR]]*Table1[[#This Row],[Occupancy %]]</f>
        <v>1647.289</v>
      </c>
      <c r="P518" s="86">
        <f t="shared" si="147"/>
        <v>1693</v>
      </c>
      <c r="Q518" s="86">
        <f t="shared" si="148"/>
        <v>1</v>
      </c>
      <c r="R518" s="113"/>
      <c r="S518" s="41"/>
      <c r="T518" s="41">
        <f>Table1[[#This Row],[ADR]]/(P524+P525)</f>
        <v>0.5</v>
      </c>
      <c r="U518" s="112">
        <f t="shared" si="149"/>
        <v>0</v>
      </c>
      <c r="V518" s="41"/>
      <c r="W518" s="41">
        <f t="shared" si="150"/>
        <v>2</v>
      </c>
      <c r="X518" s="110">
        <f t="shared" si="155"/>
        <v>0</v>
      </c>
      <c r="Y518" s="92">
        <f t="shared" si="158"/>
        <v>0.97299999999999998</v>
      </c>
      <c r="Z518" s="92">
        <f>(Table1[[#This Row],[avgdailyrent]]-F517)/F517</f>
        <v>0</v>
      </c>
      <c r="AA518" s="87">
        <f t="shared" si="156"/>
        <v>0</v>
      </c>
      <c r="AB518" s="92">
        <f t="shared" si="157"/>
        <v>0</v>
      </c>
      <c r="AC518" s="87">
        <f t="shared" si="151"/>
        <v>0</v>
      </c>
      <c r="AD518" s="92">
        <f t="shared" si="163"/>
        <v>0</v>
      </c>
      <c r="AE518" s="252">
        <f t="shared" si="164"/>
        <v>0</v>
      </c>
      <c r="AF518" s="87" t="e">
        <f ca="1">AVERAGEIFS(Y:Y,D:D,"&gt;="&amp;TODAY()-28,D:D,"&lt;="&amp;TODAY(),B:B,)</f>
        <v>#DIV/0!</v>
      </c>
      <c r="AG518" s="318">
        <f ca="1">AVERAGEIFS(Y:Y,D:D,"&gt;="&amp;TODAY()-28,D:D,"&lt;="&amp;TODAY())</f>
        <v>0.76482579000135331</v>
      </c>
      <c r="AH518" s="318">
        <f ca="1">AVERAGEIFS(O:O,D:D,"&gt;="&amp;TODAY()-28,D:D,"&lt;="&amp;TODAY())</f>
        <v>1407.541540796813</v>
      </c>
      <c r="AI518" s="91">
        <f t="shared" si="153"/>
        <v>0</v>
      </c>
    </row>
    <row r="519" spans="1:35" ht="13.8" x14ac:dyDescent="0.25">
      <c r="A519" s="324" t="s">
        <v>81</v>
      </c>
      <c r="B519" s="123" t="s">
        <v>14</v>
      </c>
      <c r="C519" s="124" t="s">
        <v>37</v>
      </c>
      <c r="D519" s="103">
        <v>44968</v>
      </c>
      <c r="E519" s="41">
        <v>0.97299999999999998</v>
      </c>
      <c r="F519" s="41">
        <v>1693</v>
      </c>
      <c r="G519" s="41">
        <f t="shared" si="159"/>
        <v>2023</v>
      </c>
      <c r="H519" s="41">
        <f>DAY(Table1[[#This Row],[Date]])</f>
        <v>11</v>
      </c>
      <c r="I519" s="41">
        <f>MONTH(Table1[[#This Row],[Date]])</f>
        <v>2</v>
      </c>
      <c r="J519" s="41" t="str">
        <f t="shared" si="160"/>
        <v>February</v>
      </c>
      <c r="K519" s="41">
        <f>DAY(Table1[[#This Row],[Date]])</f>
        <v>11</v>
      </c>
      <c r="L519" s="41" t="str">
        <f t="shared" si="161"/>
        <v>Saturday</v>
      </c>
      <c r="M519" s="107">
        <f>WEEKNUM(D519, 1)-WEEKNUM(DATE(Table1[[#This Row],[Year]],Table1[[#This Row],[Month]],1),1)+1</f>
        <v>2</v>
      </c>
      <c r="N519" s="41">
        <f t="shared" si="162"/>
        <v>6</v>
      </c>
      <c r="O519" s="41">
        <f>Table1[[#This Row],[ADR]]*Table1[[#This Row],[Occupancy %]]</f>
        <v>1647.289</v>
      </c>
      <c r="P519" s="86">
        <f t="shared" si="147"/>
        <v>1693</v>
      </c>
      <c r="Q519" s="86">
        <f t="shared" si="148"/>
        <v>1</v>
      </c>
      <c r="R519" s="113"/>
      <c r="S519" s="41"/>
      <c r="T519" s="41">
        <f>Table1[[#This Row],[ADR]]/(P525+P526)</f>
        <v>0.5</v>
      </c>
      <c r="U519" s="112">
        <f t="shared" si="149"/>
        <v>0</v>
      </c>
      <c r="V519" s="41"/>
      <c r="W519" s="41">
        <f t="shared" si="150"/>
        <v>2</v>
      </c>
      <c r="X519" s="110">
        <f t="shared" si="155"/>
        <v>0</v>
      </c>
      <c r="Y519" s="92">
        <f t="shared" si="158"/>
        <v>0.97299999999999998</v>
      </c>
      <c r="Z519" s="92">
        <f>(Table1[[#This Row],[avgdailyrent]]-F518)/F518</f>
        <v>0</v>
      </c>
      <c r="AA519" s="87">
        <f t="shared" si="156"/>
        <v>0</v>
      </c>
      <c r="AB519" s="92">
        <f t="shared" si="157"/>
        <v>0</v>
      </c>
      <c r="AC519" s="87">
        <f t="shared" si="151"/>
        <v>0</v>
      </c>
      <c r="AD519" s="92">
        <f t="shared" si="163"/>
        <v>0</v>
      </c>
      <c r="AE519" s="252">
        <f t="shared" si="164"/>
        <v>0</v>
      </c>
      <c r="AF519" s="87" t="e">
        <f ca="1">AVERAGEIFS(Y:Y,D:D,"&gt;="&amp;TODAY()-28,D:D,"&lt;="&amp;TODAY(),B:B,)</f>
        <v>#DIV/0!</v>
      </c>
      <c r="AG519" s="318">
        <f ca="1">AVERAGEIFS(Y:Y,D:D,"&gt;="&amp;TODAY()-28,D:D,"&lt;="&amp;TODAY())</f>
        <v>0.76482579000135331</v>
      </c>
      <c r="AH519" s="318">
        <f ca="1">AVERAGEIFS(O:O,D:D,"&gt;="&amp;TODAY()-28,D:D,"&lt;="&amp;TODAY())</f>
        <v>1407.541540796813</v>
      </c>
      <c r="AI519" s="91">
        <f t="shared" si="153"/>
        <v>0</v>
      </c>
    </row>
    <row r="520" spans="1:35" ht="13.8" x14ac:dyDescent="0.25">
      <c r="A520" s="324" t="s">
        <v>81</v>
      </c>
      <c r="B520" s="123" t="s">
        <v>14</v>
      </c>
      <c r="C520" s="124" t="s">
        <v>37</v>
      </c>
      <c r="D520" s="103">
        <v>44969</v>
      </c>
      <c r="E520" s="41">
        <v>0.97299999999999998</v>
      </c>
      <c r="F520" s="41">
        <v>1693</v>
      </c>
      <c r="G520" s="41">
        <f t="shared" si="159"/>
        <v>2023</v>
      </c>
      <c r="H520" s="41">
        <f>DAY(Table1[[#This Row],[Date]])</f>
        <v>12</v>
      </c>
      <c r="I520" s="41">
        <f>MONTH(Table1[[#This Row],[Date]])</f>
        <v>2</v>
      </c>
      <c r="J520" s="41" t="str">
        <f t="shared" si="160"/>
        <v>February</v>
      </c>
      <c r="K520" s="41">
        <f>DAY(Table1[[#This Row],[Date]])</f>
        <v>12</v>
      </c>
      <c r="L520" s="41" t="str">
        <f t="shared" si="161"/>
        <v>Sunday</v>
      </c>
      <c r="M520" s="107">
        <f>WEEKNUM(D520, 1)-WEEKNUM(DATE(Table1[[#This Row],[Year]],Table1[[#This Row],[Month]],1),1)+1</f>
        <v>3</v>
      </c>
      <c r="N520" s="41">
        <f t="shared" si="162"/>
        <v>7</v>
      </c>
      <c r="O520" s="41">
        <f>Table1[[#This Row],[ADR]]*Table1[[#This Row],[Occupancy %]]</f>
        <v>1647.289</v>
      </c>
      <c r="P520" s="86">
        <f t="shared" si="147"/>
        <v>1693</v>
      </c>
      <c r="Q520" s="86">
        <f t="shared" si="148"/>
        <v>1</v>
      </c>
      <c r="R520" s="113"/>
      <c r="S520" s="41"/>
      <c r="T520" s="41">
        <f>Table1[[#This Row],[ADR]]/(P526+P527)</f>
        <v>0.5</v>
      </c>
      <c r="U520" s="112">
        <f t="shared" si="149"/>
        <v>0</v>
      </c>
      <c r="V520" s="41"/>
      <c r="W520" s="41">
        <f t="shared" si="150"/>
        <v>2</v>
      </c>
      <c r="X520" s="110">
        <f t="shared" si="155"/>
        <v>0</v>
      </c>
      <c r="Y520" s="92">
        <f t="shared" si="158"/>
        <v>0.97299999999999998</v>
      </c>
      <c r="Z520" s="92">
        <f>(Table1[[#This Row],[avgdailyrent]]-F519)/F519</f>
        <v>0</v>
      </c>
      <c r="AA520" s="87">
        <f t="shared" si="156"/>
        <v>0</v>
      </c>
      <c r="AB520" s="92">
        <f t="shared" si="157"/>
        <v>0</v>
      </c>
      <c r="AC520" s="87">
        <f t="shared" si="151"/>
        <v>0</v>
      </c>
      <c r="AD520" s="92">
        <f t="shared" si="163"/>
        <v>0</v>
      </c>
      <c r="AE520" s="252">
        <f t="shared" si="164"/>
        <v>0</v>
      </c>
      <c r="AF520" s="87" t="e">
        <f ca="1">AVERAGEIFS(Y:Y,D:D,"&gt;="&amp;TODAY()-28,D:D,"&lt;="&amp;TODAY(),B:B,)</f>
        <v>#DIV/0!</v>
      </c>
      <c r="AG520" s="318">
        <f ca="1">AVERAGEIFS(Y:Y,D:D,"&gt;="&amp;TODAY()-28,D:D,"&lt;="&amp;TODAY())</f>
        <v>0.76482579000135331</v>
      </c>
      <c r="AH520" s="318">
        <f ca="1">AVERAGEIFS(O:O,D:D,"&gt;="&amp;TODAY()-28,D:D,"&lt;="&amp;TODAY())</f>
        <v>1407.541540796813</v>
      </c>
      <c r="AI520" s="91">
        <f t="shared" si="153"/>
        <v>0</v>
      </c>
    </row>
    <row r="521" spans="1:35" ht="13.8" x14ac:dyDescent="0.25">
      <c r="A521" s="324" t="s">
        <v>81</v>
      </c>
      <c r="B521" s="123" t="s">
        <v>14</v>
      </c>
      <c r="C521" s="124" t="s">
        <v>37</v>
      </c>
      <c r="D521" s="103">
        <v>44970</v>
      </c>
      <c r="E521" s="41">
        <v>0.97299999999999998</v>
      </c>
      <c r="F521" s="41">
        <v>1693</v>
      </c>
      <c r="G521" s="41">
        <f t="shared" si="159"/>
        <v>2023</v>
      </c>
      <c r="H521" s="41">
        <f>DAY(Table1[[#This Row],[Date]])</f>
        <v>13</v>
      </c>
      <c r="I521" s="41">
        <f>MONTH(Table1[[#This Row],[Date]])</f>
        <v>2</v>
      </c>
      <c r="J521" s="41" t="str">
        <f t="shared" si="160"/>
        <v>February</v>
      </c>
      <c r="K521" s="41">
        <f>DAY(Table1[[#This Row],[Date]])</f>
        <v>13</v>
      </c>
      <c r="L521" s="41" t="str">
        <f t="shared" si="161"/>
        <v>Monday</v>
      </c>
      <c r="M521" s="107">
        <f>WEEKNUM(D521, 1)-WEEKNUM(DATE(Table1[[#This Row],[Year]],Table1[[#This Row],[Month]],1),1)+1</f>
        <v>3</v>
      </c>
      <c r="N521" s="41">
        <f t="shared" si="162"/>
        <v>7</v>
      </c>
      <c r="O521" s="41">
        <f>Table1[[#This Row],[ADR]]*Table1[[#This Row],[Occupancy %]]</f>
        <v>1647.289</v>
      </c>
      <c r="P521" s="86">
        <f t="shared" si="147"/>
        <v>1693</v>
      </c>
      <c r="Q521" s="86">
        <f t="shared" si="148"/>
        <v>1</v>
      </c>
      <c r="R521" s="113"/>
      <c r="S521" s="41"/>
      <c r="T521" s="41">
        <f>Table1[[#This Row],[ADR]]/(P527+P528)</f>
        <v>0.5</v>
      </c>
      <c r="U521" s="112">
        <f t="shared" si="149"/>
        <v>0</v>
      </c>
      <c r="V521" s="41"/>
      <c r="W521" s="41">
        <f t="shared" si="150"/>
        <v>2</v>
      </c>
      <c r="X521" s="110">
        <f t="shared" si="155"/>
        <v>0</v>
      </c>
      <c r="Y521" s="92">
        <f t="shared" si="158"/>
        <v>0.97299999999999998</v>
      </c>
      <c r="Z521" s="92">
        <f>(Table1[[#This Row],[avgdailyrent]]-F520)/F520</f>
        <v>0</v>
      </c>
      <c r="AA521" s="87">
        <f t="shared" si="156"/>
        <v>0</v>
      </c>
      <c r="AB521" s="92">
        <f t="shared" si="157"/>
        <v>0</v>
      </c>
      <c r="AC521" s="87">
        <f t="shared" si="151"/>
        <v>0</v>
      </c>
      <c r="AD521" s="92">
        <f t="shared" si="163"/>
        <v>0</v>
      </c>
      <c r="AE521" s="252">
        <f t="shared" si="164"/>
        <v>0</v>
      </c>
      <c r="AF521" s="87" t="e">
        <f ca="1">AVERAGEIFS(Y:Y,D:D,"&gt;="&amp;TODAY()-28,D:D,"&lt;="&amp;TODAY(),B:B,)</f>
        <v>#DIV/0!</v>
      </c>
      <c r="AG521" s="318">
        <f ca="1">AVERAGEIFS(Y:Y,D:D,"&gt;="&amp;TODAY()-28,D:D,"&lt;="&amp;TODAY())</f>
        <v>0.76482579000135331</v>
      </c>
      <c r="AH521" s="318">
        <f ca="1">AVERAGEIFS(O:O,D:D,"&gt;="&amp;TODAY()-28,D:D,"&lt;="&amp;TODAY())</f>
        <v>1407.541540796813</v>
      </c>
      <c r="AI521" s="91">
        <f t="shared" si="153"/>
        <v>0</v>
      </c>
    </row>
    <row r="522" spans="1:35" ht="13.8" x14ac:dyDescent="0.25">
      <c r="A522" s="324" t="s">
        <v>81</v>
      </c>
      <c r="B522" s="123" t="s">
        <v>14</v>
      </c>
      <c r="C522" s="124" t="s">
        <v>37</v>
      </c>
      <c r="D522" s="103">
        <v>44971</v>
      </c>
      <c r="E522" s="41">
        <v>0.97299999999999998</v>
      </c>
      <c r="F522" s="41">
        <v>1693</v>
      </c>
      <c r="G522" s="41">
        <f t="shared" si="159"/>
        <v>2023</v>
      </c>
      <c r="H522" s="41">
        <f>DAY(Table1[[#This Row],[Date]])</f>
        <v>14</v>
      </c>
      <c r="I522" s="41">
        <f>MONTH(Table1[[#This Row],[Date]])</f>
        <v>2</v>
      </c>
      <c r="J522" s="41" t="str">
        <f t="shared" si="160"/>
        <v>February</v>
      </c>
      <c r="K522" s="41">
        <f>DAY(Table1[[#This Row],[Date]])</f>
        <v>14</v>
      </c>
      <c r="L522" s="41" t="str">
        <f t="shared" si="161"/>
        <v>Tuesday</v>
      </c>
      <c r="M522" s="107">
        <f>WEEKNUM(D522, 1)-WEEKNUM(DATE(Table1[[#This Row],[Year]],Table1[[#This Row],[Month]],1),1)+1</f>
        <v>3</v>
      </c>
      <c r="N522" s="41">
        <f t="shared" si="162"/>
        <v>7</v>
      </c>
      <c r="O522" s="41">
        <f>Table1[[#This Row],[ADR]]*Table1[[#This Row],[Occupancy %]]</f>
        <v>1647.289</v>
      </c>
      <c r="P522" s="86">
        <f t="shared" si="147"/>
        <v>1693</v>
      </c>
      <c r="Q522" s="86">
        <f t="shared" si="148"/>
        <v>1</v>
      </c>
      <c r="R522" s="113"/>
      <c r="S522" s="41"/>
      <c r="T522" s="41">
        <f>Table1[[#This Row],[ADR]]/(P528+P529)</f>
        <v>0.5</v>
      </c>
      <c r="U522" s="112">
        <f t="shared" si="149"/>
        <v>0</v>
      </c>
      <c r="V522" s="41"/>
      <c r="W522" s="41">
        <f t="shared" si="150"/>
        <v>2</v>
      </c>
      <c r="X522" s="110">
        <f t="shared" si="155"/>
        <v>0</v>
      </c>
      <c r="Y522" s="92">
        <f t="shared" si="158"/>
        <v>0.97299999999999998</v>
      </c>
      <c r="Z522" s="92">
        <f>(Table1[[#This Row],[avgdailyrent]]-F521)/F521</f>
        <v>0</v>
      </c>
      <c r="AA522" s="87">
        <f t="shared" si="156"/>
        <v>0</v>
      </c>
      <c r="AB522" s="92">
        <f t="shared" si="157"/>
        <v>0</v>
      </c>
      <c r="AC522" s="87">
        <f t="shared" si="151"/>
        <v>0</v>
      </c>
      <c r="AD522" s="92">
        <f t="shared" si="163"/>
        <v>0</v>
      </c>
      <c r="AE522" s="252">
        <f t="shared" si="164"/>
        <v>0</v>
      </c>
      <c r="AF522" s="87" t="e">
        <f ca="1">AVERAGEIFS(Y:Y,D:D,"&gt;="&amp;TODAY()-28,D:D,"&lt;="&amp;TODAY(),B:B,)</f>
        <v>#DIV/0!</v>
      </c>
      <c r="AG522" s="318">
        <f ca="1">AVERAGEIFS(Y:Y,D:D,"&gt;="&amp;TODAY()-28,D:D,"&lt;="&amp;TODAY())</f>
        <v>0.76482579000135331</v>
      </c>
      <c r="AH522" s="318">
        <f ca="1">AVERAGEIFS(O:O,D:D,"&gt;="&amp;TODAY()-28,D:D,"&lt;="&amp;TODAY())</f>
        <v>1407.541540796813</v>
      </c>
      <c r="AI522" s="91">
        <f t="shared" si="153"/>
        <v>0</v>
      </c>
    </row>
    <row r="523" spans="1:35" ht="13.8" x14ac:dyDescent="0.25">
      <c r="A523" s="324" t="s">
        <v>81</v>
      </c>
      <c r="B523" s="123" t="s">
        <v>14</v>
      </c>
      <c r="C523" s="124" t="s">
        <v>37</v>
      </c>
      <c r="D523" s="103">
        <v>44972</v>
      </c>
      <c r="E523" s="41">
        <v>0.97299999999999998</v>
      </c>
      <c r="F523" s="41">
        <v>1693</v>
      </c>
      <c r="G523" s="41">
        <f t="shared" si="159"/>
        <v>2023</v>
      </c>
      <c r="H523" s="41">
        <f>DAY(Table1[[#This Row],[Date]])</f>
        <v>15</v>
      </c>
      <c r="I523" s="41">
        <f>MONTH(Table1[[#This Row],[Date]])</f>
        <v>2</v>
      </c>
      <c r="J523" s="41" t="str">
        <f t="shared" si="160"/>
        <v>February</v>
      </c>
      <c r="K523" s="41">
        <f>DAY(Table1[[#This Row],[Date]])</f>
        <v>15</v>
      </c>
      <c r="L523" s="41" t="str">
        <f t="shared" si="161"/>
        <v>Wednesday</v>
      </c>
      <c r="M523" s="107">
        <f>WEEKNUM(D523, 1)-WEEKNUM(DATE(Table1[[#This Row],[Year]],Table1[[#This Row],[Month]],1),1)+1</f>
        <v>3</v>
      </c>
      <c r="N523" s="41">
        <f t="shared" si="162"/>
        <v>7</v>
      </c>
      <c r="O523" s="41">
        <f>Table1[[#This Row],[ADR]]*Table1[[#This Row],[Occupancy %]]</f>
        <v>1647.289</v>
      </c>
      <c r="P523" s="86">
        <f t="shared" si="147"/>
        <v>1693</v>
      </c>
      <c r="Q523" s="86">
        <f t="shared" si="148"/>
        <v>1</v>
      </c>
      <c r="R523" s="113"/>
      <c r="S523" s="41"/>
      <c r="T523" s="41">
        <f>Table1[[#This Row],[ADR]]/(P529+P530)</f>
        <v>0.5</v>
      </c>
      <c r="U523" s="112">
        <f t="shared" si="149"/>
        <v>0</v>
      </c>
      <c r="V523" s="41"/>
      <c r="W523" s="41">
        <f t="shared" si="150"/>
        <v>2</v>
      </c>
      <c r="X523" s="110">
        <f t="shared" si="155"/>
        <v>0</v>
      </c>
      <c r="Y523" s="92">
        <f t="shared" si="158"/>
        <v>0.97299999999999998</v>
      </c>
      <c r="Z523" s="92">
        <f>(Table1[[#This Row],[avgdailyrent]]-F522)/F522</f>
        <v>0</v>
      </c>
      <c r="AA523" s="87">
        <f t="shared" si="156"/>
        <v>0</v>
      </c>
      <c r="AB523" s="92">
        <f t="shared" si="157"/>
        <v>0</v>
      </c>
      <c r="AC523" s="87">
        <f t="shared" si="151"/>
        <v>0</v>
      </c>
      <c r="AD523" s="92">
        <f t="shared" si="163"/>
        <v>0</v>
      </c>
      <c r="AE523" s="252">
        <f t="shared" si="164"/>
        <v>0</v>
      </c>
      <c r="AF523" s="87" t="e">
        <f ca="1">AVERAGEIFS(Y:Y,D:D,"&gt;="&amp;TODAY()-28,D:D,"&lt;="&amp;TODAY(),B:B,)</f>
        <v>#DIV/0!</v>
      </c>
      <c r="AG523" s="318">
        <f ca="1">AVERAGEIFS(Y:Y,D:D,"&gt;="&amp;TODAY()-28,D:D,"&lt;="&amp;TODAY())</f>
        <v>0.76482579000135331</v>
      </c>
      <c r="AH523" s="318">
        <f ca="1">AVERAGEIFS(O:O,D:D,"&gt;="&amp;TODAY()-28,D:D,"&lt;="&amp;TODAY())</f>
        <v>1407.541540796813</v>
      </c>
      <c r="AI523" s="91">
        <f t="shared" si="153"/>
        <v>0</v>
      </c>
    </row>
    <row r="524" spans="1:35" ht="13.8" x14ac:dyDescent="0.25">
      <c r="A524" s="324" t="s">
        <v>81</v>
      </c>
      <c r="B524" s="123" t="s">
        <v>14</v>
      </c>
      <c r="C524" s="124" t="s">
        <v>37</v>
      </c>
      <c r="D524" s="103">
        <v>44973</v>
      </c>
      <c r="E524" s="41">
        <v>0.97299999999999998</v>
      </c>
      <c r="F524" s="41">
        <v>1693</v>
      </c>
      <c r="G524" s="41">
        <f t="shared" si="159"/>
        <v>2023</v>
      </c>
      <c r="H524" s="41">
        <f>DAY(Table1[[#This Row],[Date]])</f>
        <v>16</v>
      </c>
      <c r="I524" s="41">
        <f>MONTH(Table1[[#This Row],[Date]])</f>
        <v>2</v>
      </c>
      <c r="J524" s="41" t="str">
        <f t="shared" si="160"/>
        <v>February</v>
      </c>
      <c r="K524" s="41">
        <f>DAY(Table1[[#This Row],[Date]])</f>
        <v>16</v>
      </c>
      <c r="L524" s="41" t="str">
        <f t="shared" si="161"/>
        <v>Thursday</v>
      </c>
      <c r="M524" s="107">
        <f>WEEKNUM(D524, 1)-WEEKNUM(DATE(Table1[[#This Row],[Year]],Table1[[#This Row],[Month]],1),1)+1</f>
        <v>3</v>
      </c>
      <c r="N524" s="41">
        <f t="shared" si="162"/>
        <v>7</v>
      </c>
      <c r="O524" s="41">
        <f>Table1[[#This Row],[ADR]]*Table1[[#This Row],[Occupancy %]]</f>
        <v>1647.289</v>
      </c>
      <c r="P524" s="86">
        <f t="shared" si="147"/>
        <v>1693</v>
      </c>
      <c r="Q524" s="86">
        <f t="shared" si="148"/>
        <v>1</v>
      </c>
      <c r="R524" s="113"/>
      <c r="S524" s="41"/>
      <c r="T524" s="41">
        <f>Table1[[#This Row],[ADR]]/(P530+P531)</f>
        <v>0.5</v>
      </c>
      <c r="U524" s="112">
        <f t="shared" si="149"/>
        <v>0</v>
      </c>
      <c r="V524" s="41"/>
      <c r="W524" s="41">
        <f t="shared" si="150"/>
        <v>2</v>
      </c>
      <c r="X524" s="110">
        <f t="shared" si="155"/>
        <v>0</v>
      </c>
      <c r="Y524" s="92">
        <f t="shared" si="158"/>
        <v>0.97299999999999998</v>
      </c>
      <c r="Z524" s="92">
        <f>(Table1[[#This Row],[avgdailyrent]]-F523)/F523</f>
        <v>0</v>
      </c>
      <c r="AA524" s="87">
        <f t="shared" si="156"/>
        <v>0</v>
      </c>
      <c r="AB524" s="92">
        <f t="shared" si="157"/>
        <v>0</v>
      </c>
      <c r="AC524" s="87">
        <f t="shared" si="151"/>
        <v>0</v>
      </c>
      <c r="AD524" s="92">
        <f t="shared" si="163"/>
        <v>0</v>
      </c>
      <c r="AE524" s="252">
        <f t="shared" si="164"/>
        <v>0</v>
      </c>
      <c r="AF524" s="87" t="e">
        <f ca="1">AVERAGEIFS(Y:Y,D:D,"&gt;="&amp;TODAY()-28,D:D,"&lt;="&amp;TODAY(),B:B,)</f>
        <v>#DIV/0!</v>
      </c>
      <c r="AG524" s="318">
        <f ca="1">AVERAGEIFS(Y:Y,D:D,"&gt;="&amp;TODAY()-28,D:D,"&lt;="&amp;TODAY())</f>
        <v>0.76482579000135331</v>
      </c>
      <c r="AH524" s="318">
        <f ca="1">AVERAGEIFS(O:O,D:D,"&gt;="&amp;TODAY()-28,D:D,"&lt;="&amp;TODAY())</f>
        <v>1407.541540796813</v>
      </c>
      <c r="AI524" s="91">
        <f t="shared" si="153"/>
        <v>0</v>
      </c>
    </row>
    <row r="525" spans="1:35" ht="13.8" x14ac:dyDescent="0.25">
      <c r="A525" s="324" t="s">
        <v>81</v>
      </c>
      <c r="B525" s="123" t="s">
        <v>14</v>
      </c>
      <c r="C525" s="124" t="s">
        <v>37</v>
      </c>
      <c r="D525" s="103">
        <v>44974</v>
      </c>
      <c r="E525" s="41">
        <v>0.97299999999999998</v>
      </c>
      <c r="F525" s="41">
        <v>1693</v>
      </c>
      <c r="G525" s="41">
        <f t="shared" si="159"/>
        <v>2023</v>
      </c>
      <c r="H525" s="41">
        <f>DAY(Table1[[#This Row],[Date]])</f>
        <v>17</v>
      </c>
      <c r="I525" s="41">
        <f>MONTH(Table1[[#This Row],[Date]])</f>
        <v>2</v>
      </c>
      <c r="J525" s="41" t="str">
        <f t="shared" si="160"/>
        <v>February</v>
      </c>
      <c r="K525" s="41">
        <f>DAY(Table1[[#This Row],[Date]])</f>
        <v>17</v>
      </c>
      <c r="L525" s="41" t="str">
        <f t="shared" si="161"/>
        <v>Friday</v>
      </c>
      <c r="M525" s="107">
        <f>WEEKNUM(D525, 1)-WEEKNUM(DATE(Table1[[#This Row],[Year]],Table1[[#This Row],[Month]],1),1)+1</f>
        <v>3</v>
      </c>
      <c r="N525" s="41">
        <f t="shared" si="162"/>
        <v>7</v>
      </c>
      <c r="O525" s="41">
        <f>Table1[[#This Row],[ADR]]*Table1[[#This Row],[Occupancy %]]</f>
        <v>1647.289</v>
      </c>
      <c r="P525" s="86">
        <f t="shared" ref="P525:P588" si="165">F525</f>
        <v>1693</v>
      </c>
      <c r="Q525" s="86">
        <f t="shared" si="148"/>
        <v>1</v>
      </c>
      <c r="R525" s="113"/>
      <c r="S525" s="41"/>
      <c r="T525" s="41">
        <f>Table1[[#This Row],[ADR]]/(P531+P532)</f>
        <v>0.5</v>
      </c>
      <c r="U525" s="112">
        <f t="shared" si="149"/>
        <v>0</v>
      </c>
      <c r="V525" s="41"/>
      <c r="W525" s="41">
        <f t="shared" si="150"/>
        <v>2</v>
      </c>
      <c r="X525" s="110">
        <f t="shared" si="155"/>
        <v>0</v>
      </c>
      <c r="Y525" s="92">
        <f t="shared" si="158"/>
        <v>0.97299999999999998</v>
      </c>
      <c r="Z525" s="92">
        <f>(Table1[[#This Row],[avgdailyrent]]-F524)/F524</f>
        <v>0</v>
      </c>
      <c r="AA525" s="87">
        <f t="shared" si="156"/>
        <v>0</v>
      </c>
      <c r="AB525" s="92">
        <f t="shared" si="157"/>
        <v>0</v>
      </c>
      <c r="AC525" s="87">
        <f t="shared" si="151"/>
        <v>0</v>
      </c>
      <c r="AD525" s="92">
        <f t="shared" si="163"/>
        <v>0</v>
      </c>
      <c r="AE525" s="252">
        <f t="shared" si="164"/>
        <v>0</v>
      </c>
      <c r="AF525" s="87" t="e">
        <f ca="1">AVERAGEIFS(Y:Y,D:D,"&gt;="&amp;TODAY()-28,D:D,"&lt;="&amp;TODAY(),B:B,)</f>
        <v>#DIV/0!</v>
      </c>
      <c r="AG525" s="318">
        <f ca="1">AVERAGEIFS(Y:Y,D:D,"&gt;="&amp;TODAY()-28,D:D,"&lt;="&amp;TODAY())</f>
        <v>0.76482579000135331</v>
      </c>
      <c r="AH525" s="318">
        <f ca="1">AVERAGEIFS(O:O,D:D,"&gt;="&amp;TODAY()-28,D:D,"&lt;="&amp;TODAY())</f>
        <v>1407.541540796813</v>
      </c>
      <c r="AI525" s="91">
        <f t="shared" si="153"/>
        <v>0</v>
      </c>
    </row>
    <row r="526" spans="1:35" ht="13.8" x14ac:dyDescent="0.25">
      <c r="A526" s="324" t="s">
        <v>81</v>
      </c>
      <c r="B526" s="123" t="s">
        <v>14</v>
      </c>
      <c r="C526" s="124" t="s">
        <v>37</v>
      </c>
      <c r="D526" s="103">
        <v>44975</v>
      </c>
      <c r="E526" s="41">
        <v>0.97299999999999998</v>
      </c>
      <c r="F526" s="41">
        <v>1693</v>
      </c>
      <c r="G526" s="41">
        <f t="shared" si="159"/>
        <v>2023</v>
      </c>
      <c r="H526" s="41">
        <f>DAY(Table1[[#This Row],[Date]])</f>
        <v>18</v>
      </c>
      <c r="I526" s="41">
        <f>MONTH(Table1[[#This Row],[Date]])</f>
        <v>2</v>
      </c>
      <c r="J526" s="41" t="str">
        <f t="shared" si="160"/>
        <v>February</v>
      </c>
      <c r="K526" s="41">
        <f>DAY(Table1[[#This Row],[Date]])</f>
        <v>18</v>
      </c>
      <c r="L526" s="41" t="str">
        <f t="shared" si="161"/>
        <v>Saturday</v>
      </c>
      <c r="M526" s="107">
        <f>WEEKNUM(D526, 1)-WEEKNUM(DATE(Table1[[#This Row],[Year]],Table1[[#This Row],[Month]],1),1)+1</f>
        <v>3</v>
      </c>
      <c r="N526" s="41">
        <f t="shared" si="162"/>
        <v>7</v>
      </c>
      <c r="O526" s="41">
        <f>Table1[[#This Row],[ADR]]*Table1[[#This Row],[Occupancy %]]</f>
        <v>1647.289</v>
      </c>
      <c r="P526" s="86">
        <f t="shared" si="165"/>
        <v>1693</v>
      </c>
      <c r="Q526" s="86">
        <f t="shared" ref="Q526:Q589" si="166">Y526/((Y532+Y533)/2)</f>
        <v>1</v>
      </c>
      <c r="R526" s="113"/>
      <c r="S526" s="41"/>
      <c r="T526" s="41">
        <f>Table1[[#This Row],[ADR]]/(P532+P533)</f>
        <v>0.5</v>
      </c>
      <c r="U526" s="112">
        <f t="shared" ref="U526:U589" si="167">(T534-T526)/T526</f>
        <v>0</v>
      </c>
      <c r="V526" s="41"/>
      <c r="W526" s="41">
        <f t="shared" ref="W526:W589" si="168">O526/((O602+O673)/2)</f>
        <v>2</v>
      </c>
      <c r="X526" s="110">
        <f t="shared" si="155"/>
        <v>0</v>
      </c>
      <c r="Y526" s="92">
        <f t="shared" si="158"/>
        <v>0.97299999999999998</v>
      </c>
      <c r="Z526" s="92">
        <f>(Table1[[#This Row],[avgdailyrent]]-F525)/F525</f>
        <v>0</v>
      </c>
      <c r="AA526" s="87">
        <f t="shared" si="156"/>
        <v>0</v>
      </c>
      <c r="AB526" s="92">
        <f t="shared" si="157"/>
        <v>0</v>
      </c>
      <c r="AC526" s="87">
        <f t="shared" ref="AC526:AC589" si="169">(O526-O525)/O525</f>
        <v>0</v>
      </c>
      <c r="AD526" s="92">
        <f t="shared" si="163"/>
        <v>0</v>
      </c>
      <c r="AE526" s="252">
        <f t="shared" si="164"/>
        <v>0</v>
      </c>
      <c r="AF526" s="87" t="e">
        <f ca="1">AVERAGEIFS(Y:Y,D:D,"&gt;="&amp;TODAY()-28,D:D,"&lt;="&amp;TODAY(),B:B,)</f>
        <v>#DIV/0!</v>
      </c>
      <c r="AG526" s="318">
        <f ca="1">AVERAGEIFS(Y:Y,D:D,"&gt;="&amp;TODAY()-28,D:D,"&lt;="&amp;TODAY())</f>
        <v>0.76482579000135331</v>
      </c>
      <c r="AH526" s="318">
        <f ca="1">AVERAGEIFS(O:O,D:D,"&gt;="&amp;TODAY()-28,D:D,"&lt;="&amp;TODAY())</f>
        <v>1407.541540796813</v>
      </c>
      <c r="AI526" s="91">
        <f t="shared" ref="AI526:AI589" si="170">(O526-O519)/O519</f>
        <v>0</v>
      </c>
    </row>
    <row r="527" spans="1:35" ht="13.8" x14ac:dyDescent="0.25">
      <c r="A527" s="324" t="s">
        <v>81</v>
      </c>
      <c r="B527" s="123" t="s">
        <v>14</v>
      </c>
      <c r="C527" s="124" t="s">
        <v>37</v>
      </c>
      <c r="D527" s="103">
        <v>44976</v>
      </c>
      <c r="E527" s="41">
        <v>0.97299999999999998</v>
      </c>
      <c r="F527" s="41">
        <v>1693</v>
      </c>
      <c r="G527" s="41">
        <f t="shared" si="159"/>
        <v>2023</v>
      </c>
      <c r="H527" s="41">
        <f>DAY(Table1[[#This Row],[Date]])</f>
        <v>19</v>
      </c>
      <c r="I527" s="41">
        <f>MONTH(Table1[[#This Row],[Date]])</f>
        <v>2</v>
      </c>
      <c r="J527" s="41" t="str">
        <f t="shared" si="160"/>
        <v>February</v>
      </c>
      <c r="K527" s="41">
        <f>DAY(Table1[[#This Row],[Date]])</f>
        <v>19</v>
      </c>
      <c r="L527" s="41" t="str">
        <f t="shared" si="161"/>
        <v>Sunday</v>
      </c>
      <c r="M527" s="107">
        <f>WEEKNUM(D527, 1)-WEEKNUM(DATE(Table1[[#This Row],[Year]],Table1[[#This Row],[Month]],1),1)+1</f>
        <v>4</v>
      </c>
      <c r="N527" s="41">
        <f t="shared" si="162"/>
        <v>8</v>
      </c>
      <c r="O527" s="41">
        <f>Table1[[#This Row],[ADR]]*Table1[[#This Row],[Occupancy %]]</f>
        <v>1647.289</v>
      </c>
      <c r="P527" s="86">
        <f t="shared" si="165"/>
        <v>1693</v>
      </c>
      <c r="Q527" s="86">
        <f t="shared" si="166"/>
        <v>1</v>
      </c>
      <c r="R527" s="113"/>
      <c r="S527" s="41"/>
      <c r="T527" s="41">
        <f>Table1[[#This Row],[ADR]]/(P533+P534)</f>
        <v>0.5</v>
      </c>
      <c r="U527" s="112">
        <f t="shared" si="167"/>
        <v>0</v>
      </c>
      <c r="V527" s="41"/>
      <c r="W527" s="41">
        <f t="shared" si="168"/>
        <v>2</v>
      </c>
      <c r="X527" s="110">
        <f t="shared" si="155"/>
        <v>0</v>
      </c>
      <c r="Y527" s="92">
        <f t="shared" si="158"/>
        <v>0.97299999999999998</v>
      </c>
      <c r="Z527" s="92">
        <f>(Table1[[#This Row],[avgdailyrent]]-F526)/F526</f>
        <v>0</v>
      </c>
      <c r="AA527" s="87">
        <f t="shared" si="156"/>
        <v>0</v>
      </c>
      <c r="AB527" s="92">
        <f t="shared" si="157"/>
        <v>0</v>
      </c>
      <c r="AC527" s="87">
        <f t="shared" si="169"/>
        <v>0</v>
      </c>
      <c r="AD527" s="92">
        <f t="shared" si="163"/>
        <v>0</v>
      </c>
      <c r="AE527" s="252">
        <f t="shared" si="164"/>
        <v>0</v>
      </c>
      <c r="AF527" s="87" t="e">
        <f ca="1">AVERAGEIFS(Y:Y,D:D,"&gt;="&amp;TODAY()-28,D:D,"&lt;="&amp;TODAY(),B:B,)</f>
        <v>#DIV/0!</v>
      </c>
      <c r="AG527" s="318">
        <f ca="1">AVERAGEIFS(Y:Y,D:D,"&gt;="&amp;TODAY()-28,D:D,"&lt;="&amp;TODAY())</f>
        <v>0.76482579000135331</v>
      </c>
      <c r="AH527" s="318">
        <f ca="1">AVERAGEIFS(O:O,D:D,"&gt;="&amp;TODAY()-28,D:D,"&lt;="&amp;TODAY())</f>
        <v>1407.541540796813</v>
      </c>
      <c r="AI527" s="91">
        <f t="shared" si="170"/>
        <v>0</v>
      </c>
    </row>
    <row r="528" spans="1:35" ht="13.8" x14ac:dyDescent="0.25">
      <c r="A528" s="324" t="s">
        <v>81</v>
      </c>
      <c r="B528" s="123" t="s">
        <v>14</v>
      </c>
      <c r="C528" s="124" t="s">
        <v>37</v>
      </c>
      <c r="D528" s="103">
        <v>44977</v>
      </c>
      <c r="E528" s="41">
        <v>0.97299999999999998</v>
      </c>
      <c r="F528" s="41">
        <v>1693</v>
      </c>
      <c r="G528" s="41">
        <f t="shared" si="159"/>
        <v>2023</v>
      </c>
      <c r="H528" s="41">
        <f>DAY(Table1[[#This Row],[Date]])</f>
        <v>20</v>
      </c>
      <c r="I528" s="41">
        <f>MONTH(Table1[[#This Row],[Date]])</f>
        <v>2</v>
      </c>
      <c r="J528" s="41" t="str">
        <f t="shared" si="160"/>
        <v>February</v>
      </c>
      <c r="K528" s="41">
        <f>DAY(Table1[[#This Row],[Date]])</f>
        <v>20</v>
      </c>
      <c r="L528" s="41" t="str">
        <f t="shared" si="161"/>
        <v>Monday</v>
      </c>
      <c r="M528" s="107">
        <f>WEEKNUM(D528, 1)-WEEKNUM(DATE(Table1[[#This Row],[Year]],Table1[[#This Row],[Month]],1),1)+1</f>
        <v>4</v>
      </c>
      <c r="N528" s="41">
        <f t="shared" si="162"/>
        <v>8</v>
      </c>
      <c r="O528" s="41">
        <f>Table1[[#This Row],[ADR]]*Table1[[#This Row],[Occupancy %]]</f>
        <v>1647.289</v>
      </c>
      <c r="P528" s="86">
        <f t="shared" si="165"/>
        <v>1693</v>
      </c>
      <c r="Q528" s="86">
        <f t="shared" si="166"/>
        <v>1</v>
      </c>
      <c r="R528" s="113"/>
      <c r="S528" s="41"/>
      <c r="T528" s="41">
        <f>Table1[[#This Row],[ADR]]/(P534+P535)</f>
        <v>0.5</v>
      </c>
      <c r="U528" s="112">
        <f t="shared" si="167"/>
        <v>0</v>
      </c>
      <c r="V528" s="41"/>
      <c r="W528" s="41">
        <f t="shared" si="168"/>
        <v>2</v>
      </c>
      <c r="X528" s="110">
        <f t="shared" si="155"/>
        <v>0</v>
      </c>
      <c r="Y528" s="92">
        <f t="shared" si="158"/>
        <v>0.97299999999999998</v>
      </c>
      <c r="Z528" s="92">
        <f>(Table1[[#This Row],[avgdailyrent]]-F527)/F527</f>
        <v>0</v>
      </c>
      <c r="AA528" s="87">
        <f t="shared" si="156"/>
        <v>0</v>
      </c>
      <c r="AB528" s="92">
        <f t="shared" si="157"/>
        <v>0</v>
      </c>
      <c r="AC528" s="87">
        <f t="shared" si="169"/>
        <v>0</v>
      </c>
      <c r="AD528" s="92">
        <f t="shared" si="163"/>
        <v>0</v>
      </c>
      <c r="AE528" s="252">
        <f t="shared" si="164"/>
        <v>0</v>
      </c>
      <c r="AF528" s="87" t="e">
        <f ca="1">AVERAGEIFS(Y:Y,D:D,"&gt;="&amp;TODAY()-28,D:D,"&lt;="&amp;TODAY(),B:B,)</f>
        <v>#DIV/0!</v>
      </c>
      <c r="AG528" s="318">
        <f ca="1">AVERAGEIFS(Y:Y,D:D,"&gt;="&amp;TODAY()-28,D:D,"&lt;="&amp;TODAY())</f>
        <v>0.76482579000135331</v>
      </c>
      <c r="AH528" s="318">
        <f ca="1">AVERAGEIFS(O:O,D:D,"&gt;="&amp;TODAY()-28,D:D,"&lt;="&amp;TODAY())</f>
        <v>1407.541540796813</v>
      </c>
      <c r="AI528" s="91">
        <f t="shared" si="170"/>
        <v>0</v>
      </c>
    </row>
    <row r="529" spans="1:35" ht="13.8" x14ac:dyDescent="0.25">
      <c r="A529" s="324" t="s">
        <v>81</v>
      </c>
      <c r="B529" s="123" t="s">
        <v>14</v>
      </c>
      <c r="C529" s="124" t="s">
        <v>37</v>
      </c>
      <c r="D529" s="103">
        <v>44978</v>
      </c>
      <c r="E529" s="41">
        <v>0.97299999999999998</v>
      </c>
      <c r="F529" s="41">
        <v>1693</v>
      </c>
      <c r="G529" s="41">
        <f t="shared" si="159"/>
        <v>2023</v>
      </c>
      <c r="H529" s="41">
        <f>DAY(Table1[[#This Row],[Date]])</f>
        <v>21</v>
      </c>
      <c r="I529" s="41">
        <f>MONTH(Table1[[#This Row],[Date]])</f>
        <v>2</v>
      </c>
      <c r="J529" s="41" t="str">
        <f t="shared" si="160"/>
        <v>February</v>
      </c>
      <c r="K529" s="41">
        <f>DAY(Table1[[#This Row],[Date]])</f>
        <v>21</v>
      </c>
      <c r="L529" s="41" t="str">
        <f t="shared" si="161"/>
        <v>Tuesday</v>
      </c>
      <c r="M529" s="107">
        <f>WEEKNUM(D529, 1)-WEEKNUM(DATE(Table1[[#This Row],[Year]],Table1[[#This Row],[Month]],1),1)+1</f>
        <v>4</v>
      </c>
      <c r="N529" s="41">
        <f t="shared" si="162"/>
        <v>8</v>
      </c>
      <c r="O529" s="41">
        <f>Table1[[#This Row],[ADR]]*Table1[[#This Row],[Occupancy %]]</f>
        <v>1647.289</v>
      </c>
      <c r="P529" s="86">
        <f t="shared" si="165"/>
        <v>1693</v>
      </c>
      <c r="Q529" s="86">
        <f t="shared" si="166"/>
        <v>1</v>
      </c>
      <c r="R529" s="113"/>
      <c r="S529" s="41"/>
      <c r="T529" s="41">
        <f>Table1[[#This Row],[ADR]]/(P535+P536)</f>
        <v>0.5</v>
      </c>
      <c r="U529" s="112">
        <f t="shared" si="167"/>
        <v>0</v>
      </c>
      <c r="V529" s="41"/>
      <c r="W529" s="41">
        <f t="shared" si="168"/>
        <v>2</v>
      </c>
      <c r="X529" s="110">
        <f t="shared" si="155"/>
        <v>0</v>
      </c>
      <c r="Y529" s="92">
        <f t="shared" si="158"/>
        <v>0.97299999999999998</v>
      </c>
      <c r="Z529" s="92">
        <f>(Table1[[#This Row],[avgdailyrent]]-F528)/F528</f>
        <v>0</v>
      </c>
      <c r="AA529" s="87">
        <f t="shared" si="156"/>
        <v>0</v>
      </c>
      <c r="AB529" s="92">
        <f t="shared" si="157"/>
        <v>0</v>
      </c>
      <c r="AC529" s="87">
        <f t="shared" si="169"/>
        <v>0</v>
      </c>
      <c r="AD529" s="92">
        <f t="shared" si="163"/>
        <v>0</v>
      </c>
      <c r="AE529" s="252">
        <f t="shared" si="164"/>
        <v>0</v>
      </c>
      <c r="AF529" s="87" t="e">
        <f ca="1">AVERAGEIFS(Y:Y,D:D,"&gt;="&amp;TODAY()-28,D:D,"&lt;="&amp;TODAY(),B:B,)</f>
        <v>#DIV/0!</v>
      </c>
      <c r="AG529" s="318">
        <f ca="1">AVERAGEIFS(Y:Y,D:D,"&gt;="&amp;TODAY()-28,D:D,"&lt;="&amp;TODAY())</f>
        <v>0.76482579000135331</v>
      </c>
      <c r="AH529" s="318">
        <f ca="1">AVERAGEIFS(O:O,D:D,"&gt;="&amp;TODAY()-28,D:D,"&lt;="&amp;TODAY())</f>
        <v>1407.541540796813</v>
      </c>
      <c r="AI529" s="91">
        <f t="shared" si="170"/>
        <v>0</v>
      </c>
    </row>
    <row r="530" spans="1:35" ht="13.8" x14ac:dyDescent="0.25">
      <c r="A530" s="324" t="s">
        <v>81</v>
      </c>
      <c r="B530" s="123" t="s">
        <v>14</v>
      </c>
      <c r="C530" s="124" t="s">
        <v>37</v>
      </c>
      <c r="D530" s="103">
        <v>44979</v>
      </c>
      <c r="E530" s="41">
        <v>0.97299999999999998</v>
      </c>
      <c r="F530" s="41">
        <v>1693</v>
      </c>
      <c r="G530" s="41">
        <f t="shared" si="159"/>
        <v>2023</v>
      </c>
      <c r="H530" s="41">
        <f>DAY(Table1[[#This Row],[Date]])</f>
        <v>22</v>
      </c>
      <c r="I530" s="41">
        <f>MONTH(Table1[[#This Row],[Date]])</f>
        <v>2</v>
      </c>
      <c r="J530" s="41" t="str">
        <f t="shared" si="160"/>
        <v>February</v>
      </c>
      <c r="K530" s="41">
        <f>DAY(Table1[[#This Row],[Date]])</f>
        <v>22</v>
      </c>
      <c r="L530" s="41" t="str">
        <f t="shared" si="161"/>
        <v>Wednesday</v>
      </c>
      <c r="M530" s="107">
        <f>WEEKNUM(D530, 1)-WEEKNUM(DATE(Table1[[#This Row],[Year]],Table1[[#This Row],[Month]],1),1)+1</f>
        <v>4</v>
      </c>
      <c r="N530" s="41">
        <f t="shared" si="162"/>
        <v>8</v>
      </c>
      <c r="O530" s="41">
        <f>Table1[[#This Row],[ADR]]*Table1[[#This Row],[Occupancy %]]</f>
        <v>1647.289</v>
      </c>
      <c r="P530" s="86">
        <f t="shared" si="165"/>
        <v>1693</v>
      </c>
      <c r="Q530" s="86">
        <f t="shared" si="166"/>
        <v>1</v>
      </c>
      <c r="R530" s="113"/>
      <c r="S530" s="41"/>
      <c r="T530" s="41">
        <f>Table1[[#This Row],[ADR]]/(P536+P537)</f>
        <v>0.5</v>
      </c>
      <c r="U530" s="112">
        <f t="shared" si="167"/>
        <v>0</v>
      </c>
      <c r="V530" s="41"/>
      <c r="W530" s="41">
        <f t="shared" si="168"/>
        <v>2</v>
      </c>
      <c r="X530" s="110">
        <f t="shared" si="155"/>
        <v>0</v>
      </c>
      <c r="Y530" s="92">
        <f t="shared" si="158"/>
        <v>0.97299999999999998</v>
      </c>
      <c r="Z530" s="92">
        <f>(Table1[[#This Row],[avgdailyrent]]-F529)/F529</f>
        <v>0</v>
      </c>
      <c r="AA530" s="87">
        <f t="shared" si="156"/>
        <v>0</v>
      </c>
      <c r="AB530" s="92">
        <f t="shared" si="157"/>
        <v>0</v>
      </c>
      <c r="AC530" s="87">
        <f t="shared" si="169"/>
        <v>0</v>
      </c>
      <c r="AD530" s="92">
        <f t="shared" si="163"/>
        <v>0</v>
      </c>
      <c r="AE530" s="252">
        <f t="shared" si="164"/>
        <v>0</v>
      </c>
      <c r="AF530" s="87" t="e">
        <f ca="1">AVERAGEIFS(Y:Y,D:D,"&gt;="&amp;TODAY()-28,D:D,"&lt;="&amp;TODAY(),B:B,)</f>
        <v>#DIV/0!</v>
      </c>
      <c r="AG530" s="318">
        <f ca="1">AVERAGEIFS(Y:Y,D:D,"&gt;="&amp;TODAY()-28,D:D,"&lt;="&amp;TODAY())</f>
        <v>0.76482579000135331</v>
      </c>
      <c r="AH530" s="318">
        <f ca="1">AVERAGEIFS(O:O,D:D,"&gt;="&amp;TODAY()-28,D:D,"&lt;="&amp;TODAY())</f>
        <v>1407.541540796813</v>
      </c>
      <c r="AI530" s="91">
        <f t="shared" si="170"/>
        <v>0</v>
      </c>
    </row>
    <row r="531" spans="1:35" ht="13.8" x14ac:dyDescent="0.25">
      <c r="A531" s="324" t="s">
        <v>81</v>
      </c>
      <c r="B531" s="123" t="s">
        <v>14</v>
      </c>
      <c r="C531" s="124" t="s">
        <v>37</v>
      </c>
      <c r="D531" s="103">
        <v>44980</v>
      </c>
      <c r="E531" s="41">
        <v>0.97299999999999998</v>
      </c>
      <c r="F531" s="41">
        <v>1693</v>
      </c>
      <c r="G531" s="41">
        <f t="shared" si="159"/>
        <v>2023</v>
      </c>
      <c r="H531" s="41">
        <f>DAY(Table1[[#This Row],[Date]])</f>
        <v>23</v>
      </c>
      <c r="I531" s="41">
        <f>MONTH(Table1[[#This Row],[Date]])</f>
        <v>2</v>
      </c>
      <c r="J531" s="41" t="str">
        <f t="shared" si="160"/>
        <v>February</v>
      </c>
      <c r="K531" s="41">
        <f>DAY(Table1[[#This Row],[Date]])</f>
        <v>23</v>
      </c>
      <c r="L531" s="41" t="str">
        <f t="shared" si="161"/>
        <v>Thursday</v>
      </c>
      <c r="M531" s="107">
        <f>WEEKNUM(D531, 1)-WEEKNUM(DATE(Table1[[#This Row],[Year]],Table1[[#This Row],[Month]],1),1)+1</f>
        <v>4</v>
      </c>
      <c r="N531" s="41">
        <f t="shared" si="162"/>
        <v>8</v>
      </c>
      <c r="O531" s="41">
        <f>Table1[[#This Row],[ADR]]*Table1[[#This Row],[Occupancy %]]</f>
        <v>1647.289</v>
      </c>
      <c r="P531" s="86">
        <f t="shared" si="165"/>
        <v>1693</v>
      </c>
      <c r="Q531" s="86">
        <f t="shared" si="166"/>
        <v>1</v>
      </c>
      <c r="R531" s="113"/>
      <c r="S531" s="41"/>
      <c r="T531" s="41">
        <f>Table1[[#This Row],[ADR]]/(P537+P538)</f>
        <v>0.5</v>
      </c>
      <c r="U531" s="112">
        <f t="shared" si="167"/>
        <v>0</v>
      </c>
      <c r="V531" s="41"/>
      <c r="W531" s="41">
        <f t="shared" si="168"/>
        <v>2</v>
      </c>
      <c r="X531" s="110">
        <f t="shared" si="155"/>
        <v>0</v>
      </c>
      <c r="Y531" s="92">
        <f t="shared" si="158"/>
        <v>0.97299999999999998</v>
      </c>
      <c r="Z531" s="92">
        <f>(Table1[[#This Row],[avgdailyrent]]-F530)/F530</f>
        <v>0</v>
      </c>
      <c r="AA531" s="87">
        <f t="shared" si="156"/>
        <v>0</v>
      </c>
      <c r="AB531" s="92">
        <f t="shared" si="157"/>
        <v>0</v>
      </c>
      <c r="AC531" s="87">
        <f t="shared" si="169"/>
        <v>0</v>
      </c>
      <c r="AD531" s="92">
        <f t="shared" si="163"/>
        <v>0</v>
      </c>
      <c r="AE531" s="252">
        <f t="shared" si="164"/>
        <v>0</v>
      </c>
      <c r="AF531" s="87" t="e">
        <f ca="1">AVERAGEIFS(Y:Y,D:D,"&gt;="&amp;TODAY()-28,D:D,"&lt;="&amp;TODAY(),B:B,)</f>
        <v>#DIV/0!</v>
      </c>
      <c r="AG531" s="318">
        <f ca="1">AVERAGEIFS(Y:Y,D:D,"&gt;="&amp;TODAY()-28,D:D,"&lt;="&amp;TODAY())</f>
        <v>0.76482579000135331</v>
      </c>
      <c r="AH531" s="318">
        <f ca="1">AVERAGEIFS(O:O,D:D,"&gt;="&amp;TODAY()-28,D:D,"&lt;="&amp;TODAY())</f>
        <v>1407.541540796813</v>
      </c>
      <c r="AI531" s="91">
        <f t="shared" si="170"/>
        <v>0</v>
      </c>
    </row>
    <row r="532" spans="1:35" ht="13.8" x14ac:dyDescent="0.25">
      <c r="A532" s="324" t="s">
        <v>81</v>
      </c>
      <c r="B532" s="123" t="s">
        <v>14</v>
      </c>
      <c r="C532" s="124" t="s">
        <v>37</v>
      </c>
      <c r="D532" s="103">
        <v>44981</v>
      </c>
      <c r="E532" s="41">
        <v>0.97299999999999998</v>
      </c>
      <c r="F532" s="41">
        <v>1693</v>
      </c>
      <c r="G532" s="41">
        <f t="shared" si="159"/>
        <v>2023</v>
      </c>
      <c r="H532" s="41">
        <f>DAY(Table1[[#This Row],[Date]])</f>
        <v>24</v>
      </c>
      <c r="I532" s="41">
        <f>MONTH(Table1[[#This Row],[Date]])</f>
        <v>2</v>
      </c>
      <c r="J532" s="41" t="str">
        <f t="shared" si="160"/>
        <v>February</v>
      </c>
      <c r="K532" s="41">
        <f>DAY(Table1[[#This Row],[Date]])</f>
        <v>24</v>
      </c>
      <c r="L532" s="41" t="str">
        <f t="shared" si="161"/>
        <v>Friday</v>
      </c>
      <c r="M532" s="107">
        <f>WEEKNUM(D532, 1)-WEEKNUM(DATE(Table1[[#This Row],[Year]],Table1[[#This Row],[Month]],1),1)+1</f>
        <v>4</v>
      </c>
      <c r="N532" s="41">
        <f t="shared" si="162"/>
        <v>8</v>
      </c>
      <c r="O532" s="41">
        <f>Table1[[#This Row],[ADR]]*Table1[[#This Row],[Occupancy %]]</f>
        <v>1647.289</v>
      </c>
      <c r="P532" s="86">
        <f t="shared" si="165"/>
        <v>1693</v>
      </c>
      <c r="Q532" s="86">
        <f t="shared" si="166"/>
        <v>1</v>
      </c>
      <c r="R532" s="113"/>
      <c r="S532" s="41"/>
      <c r="T532" s="41">
        <f>Table1[[#This Row],[ADR]]/(P538+P539)</f>
        <v>0.5</v>
      </c>
      <c r="U532" s="112">
        <f t="shared" si="167"/>
        <v>0</v>
      </c>
      <c r="V532" s="41"/>
      <c r="W532" s="41">
        <f t="shared" si="168"/>
        <v>2</v>
      </c>
      <c r="X532" s="110">
        <f t="shared" si="155"/>
        <v>0</v>
      </c>
      <c r="Y532" s="92">
        <f t="shared" si="158"/>
        <v>0.97299999999999998</v>
      </c>
      <c r="Z532" s="92">
        <f>(Table1[[#This Row],[avgdailyrent]]-F531)/F531</f>
        <v>0</v>
      </c>
      <c r="AA532" s="87">
        <f t="shared" si="156"/>
        <v>0</v>
      </c>
      <c r="AB532" s="92">
        <f t="shared" si="157"/>
        <v>0</v>
      </c>
      <c r="AC532" s="87">
        <f t="shared" si="169"/>
        <v>0</v>
      </c>
      <c r="AD532" s="92">
        <f t="shared" si="163"/>
        <v>0</v>
      </c>
      <c r="AE532" s="252">
        <f t="shared" si="164"/>
        <v>0</v>
      </c>
      <c r="AF532" s="87" t="e">
        <f ca="1">AVERAGEIFS(Y:Y,D:D,"&gt;="&amp;TODAY()-28,D:D,"&lt;="&amp;TODAY(),B:B,)</f>
        <v>#DIV/0!</v>
      </c>
      <c r="AG532" s="318">
        <f ca="1">AVERAGEIFS(Y:Y,D:D,"&gt;="&amp;TODAY()-28,D:D,"&lt;="&amp;TODAY())</f>
        <v>0.76482579000135331</v>
      </c>
      <c r="AH532" s="318">
        <f ca="1">AVERAGEIFS(O:O,D:D,"&gt;="&amp;TODAY()-28,D:D,"&lt;="&amp;TODAY())</f>
        <v>1407.541540796813</v>
      </c>
      <c r="AI532" s="91">
        <f t="shared" si="170"/>
        <v>0</v>
      </c>
    </row>
    <row r="533" spans="1:35" ht="13.8" x14ac:dyDescent="0.25">
      <c r="A533" s="324" t="s">
        <v>81</v>
      </c>
      <c r="B533" s="123" t="s">
        <v>14</v>
      </c>
      <c r="C533" s="124" t="s">
        <v>37</v>
      </c>
      <c r="D533" s="103">
        <v>44982</v>
      </c>
      <c r="E533" s="41">
        <v>0.97299999999999998</v>
      </c>
      <c r="F533" s="41">
        <v>1693</v>
      </c>
      <c r="G533" s="41">
        <f t="shared" si="159"/>
        <v>2023</v>
      </c>
      <c r="H533" s="41">
        <f>DAY(Table1[[#This Row],[Date]])</f>
        <v>25</v>
      </c>
      <c r="I533" s="41">
        <f>MONTH(Table1[[#This Row],[Date]])</f>
        <v>2</v>
      </c>
      <c r="J533" s="41" t="str">
        <f t="shared" si="160"/>
        <v>February</v>
      </c>
      <c r="K533" s="41">
        <f>DAY(Table1[[#This Row],[Date]])</f>
        <v>25</v>
      </c>
      <c r="L533" s="41" t="str">
        <f t="shared" si="161"/>
        <v>Saturday</v>
      </c>
      <c r="M533" s="107">
        <f>WEEKNUM(D533, 1)-WEEKNUM(DATE(Table1[[#This Row],[Year]],Table1[[#This Row],[Month]],1),1)+1</f>
        <v>4</v>
      </c>
      <c r="N533" s="41">
        <f t="shared" si="162"/>
        <v>8</v>
      </c>
      <c r="O533" s="41">
        <f>Table1[[#This Row],[ADR]]*Table1[[#This Row],[Occupancy %]]</f>
        <v>1647.289</v>
      </c>
      <c r="P533" s="86">
        <f t="shared" si="165"/>
        <v>1693</v>
      </c>
      <c r="Q533" s="86">
        <f t="shared" si="166"/>
        <v>1</v>
      </c>
      <c r="R533" s="113"/>
      <c r="S533" s="41"/>
      <c r="T533" s="41">
        <f>Table1[[#This Row],[ADR]]/(P539+P540)</f>
        <v>0.5</v>
      </c>
      <c r="U533" s="112">
        <f t="shared" si="167"/>
        <v>0</v>
      </c>
      <c r="V533" s="41"/>
      <c r="W533" s="41">
        <f t="shared" si="168"/>
        <v>2</v>
      </c>
      <c r="X533" s="110">
        <f t="shared" si="155"/>
        <v>0</v>
      </c>
      <c r="Y533" s="92">
        <f t="shared" si="158"/>
        <v>0.97299999999999998</v>
      </c>
      <c r="Z533" s="92">
        <f>(Table1[[#This Row],[avgdailyrent]]-F532)/F532</f>
        <v>0</v>
      </c>
      <c r="AA533" s="87">
        <f t="shared" si="156"/>
        <v>0</v>
      </c>
      <c r="AB533" s="92">
        <f t="shared" si="157"/>
        <v>0</v>
      </c>
      <c r="AC533" s="87">
        <f t="shared" si="169"/>
        <v>0</v>
      </c>
      <c r="AD533" s="92">
        <f t="shared" si="163"/>
        <v>0</v>
      </c>
      <c r="AE533" s="252">
        <f t="shared" si="164"/>
        <v>0</v>
      </c>
      <c r="AF533" s="87" t="e">
        <f ca="1">AVERAGEIFS(Y:Y,D:D,"&gt;="&amp;TODAY()-28,D:D,"&lt;="&amp;TODAY(),B:B,)</f>
        <v>#DIV/0!</v>
      </c>
      <c r="AG533" s="318">
        <f ca="1">AVERAGEIFS(Y:Y,D:D,"&gt;="&amp;TODAY()-28,D:D,"&lt;="&amp;TODAY())</f>
        <v>0.76482579000135331</v>
      </c>
      <c r="AH533" s="318">
        <f ca="1">AVERAGEIFS(O:O,D:D,"&gt;="&amp;TODAY()-28,D:D,"&lt;="&amp;TODAY())</f>
        <v>1407.541540796813</v>
      </c>
      <c r="AI533" s="91">
        <f t="shared" si="170"/>
        <v>0</v>
      </c>
    </row>
    <row r="534" spans="1:35" ht="13.8" x14ac:dyDescent="0.25">
      <c r="A534" s="324" t="s">
        <v>81</v>
      </c>
      <c r="B534" s="123" t="s">
        <v>14</v>
      </c>
      <c r="C534" s="124" t="s">
        <v>37</v>
      </c>
      <c r="D534" s="103">
        <v>44983</v>
      </c>
      <c r="E534" s="41">
        <v>0.97299999999999998</v>
      </c>
      <c r="F534" s="41">
        <v>1693</v>
      </c>
      <c r="G534" s="41">
        <f t="shared" si="159"/>
        <v>2023</v>
      </c>
      <c r="H534" s="41">
        <f>DAY(Table1[[#This Row],[Date]])</f>
        <v>26</v>
      </c>
      <c r="I534" s="41">
        <f>MONTH(Table1[[#This Row],[Date]])</f>
        <v>2</v>
      </c>
      <c r="J534" s="41" t="str">
        <f t="shared" si="160"/>
        <v>February</v>
      </c>
      <c r="K534" s="41">
        <f>DAY(Table1[[#This Row],[Date]])</f>
        <v>26</v>
      </c>
      <c r="L534" s="41" t="str">
        <f t="shared" si="161"/>
        <v>Sunday</v>
      </c>
      <c r="M534" s="107">
        <f>WEEKNUM(D534, 1)-WEEKNUM(DATE(Table1[[#This Row],[Year]],Table1[[#This Row],[Month]],1),1)+1</f>
        <v>5</v>
      </c>
      <c r="N534" s="41">
        <f t="shared" si="162"/>
        <v>9</v>
      </c>
      <c r="O534" s="41">
        <f>Table1[[#This Row],[ADR]]*Table1[[#This Row],[Occupancy %]]</f>
        <v>1647.289</v>
      </c>
      <c r="P534" s="86">
        <f t="shared" si="165"/>
        <v>1693</v>
      </c>
      <c r="Q534" s="86">
        <f t="shared" si="166"/>
        <v>1</v>
      </c>
      <c r="R534" s="113"/>
      <c r="S534" s="41"/>
      <c r="T534" s="41">
        <f>Table1[[#This Row],[ADR]]/(P540+P541)</f>
        <v>0.5</v>
      </c>
      <c r="U534" s="112">
        <f t="shared" si="167"/>
        <v>0</v>
      </c>
      <c r="V534" s="41"/>
      <c r="W534" s="41">
        <f t="shared" si="168"/>
        <v>2</v>
      </c>
      <c r="X534" s="110">
        <f t="shared" si="155"/>
        <v>0</v>
      </c>
      <c r="Y534" s="92">
        <f t="shared" si="158"/>
        <v>0.97299999999999998</v>
      </c>
      <c r="Z534" s="92">
        <f>(Table1[[#This Row],[avgdailyrent]]-F533)/F533</f>
        <v>0</v>
      </c>
      <c r="AA534" s="87">
        <f t="shared" si="156"/>
        <v>0</v>
      </c>
      <c r="AB534" s="92">
        <f t="shared" si="157"/>
        <v>0</v>
      </c>
      <c r="AC534" s="87">
        <f t="shared" si="169"/>
        <v>0</v>
      </c>
      <c r="AD534" s="92">
        <f t="shared" si="163"/>
        <v>0</v>
      </c>
      <c r="AE534" s="252">
        <f t="shared" si="164"/>
        <v>0</v>
      </c>
      <c r="AF534" s="87" t="e">
        <f ca="1">AVERAGEIFS(Y:Y,D:D,"&gt;="&amp;TODAY()-28,D:D,"&lt;="&amp;TODAY(),B:B,)</f>
        <v>#DIV/0!</v>
      </c>
      <c r="AG534" s="318">
        <f ca="1">AVERAGEIFS(Y:Y,D:D,"&gt;="&amp;TODAY()-28,D:D,"&lt;="&amp;TODAY())</f>
        <v>0.76482579000135331</v>
      </c>
      <c r="AH534" s="318">
        <f ca="1">AVERAGEIFS(O:O,D:D,"&gt;="&amp;TODAY()-28,D:D,"&lt;="&amp;TODAY())</f>
        <v>1407.541540796813</v>
      </c>
      <c r="AI534" s="91">
        <f t="shared" si="170"/>
        <v>0</v>
      </c>
    </row>
    <row r="535" spans="1:35" ht="13.8" x14ac:dyDescent="0.25">
      <c r="A535" s="324" t="s">
        <v>81</v>
      </c>
      <c r="B535" s="123" t="s">
        <v>14</v>
      </c>
      <c r="C535" s="124" t="s">
        <v>37</v>
      </c>
      <c r="D535" s="103">
        <v>44984</v>
      </c>
      <c r="E535" s="41">
        <v>0.97299999999999998</v>
      </c>
      <c r="F535" s="41">
        <v>1693</v>
      </c>
      <c r="G535" s="41">
        <f t="shared" si="159"/>
        <v>2023</v>
      </c>
      <c r="H535" s="41">
        <f>DAY(Table1[[#This Row],[Date]])</f>
        <v>27</v>
      </c>
      <c r="I535" s="41">
        <f>MONTH(Table1[[#This Row],[Date]])</f>
        <v>2</v>
      </c>
      <c r="J535" s="41" t="str">
        <f t="shared" si="160"/>
        <v>February</v>
      </c>
      <c r="K535" s="41">
        <f>DAY(Table1[[#This Row],[Date]])</f>
        <v>27</v>
      </c>
      <c r="L535" s="41" t="str">
        <f t="shared" si="161"/>
        <v>Monday</v>
      </c>
      <c r="M535" s="107">
        <f>WEEKNUM(D535, 1)-WEEKNUM(DATE(Table1[[#This Row],[Year]],Table1[[#This Row],[Month]],1),1)+1</f>
        <v>5</v>
      </c>
      <c r="N535" s="41">
        <f t="shared" si="162"/>
        <v>9</v>
      </c>
      <c r="O535" s="41">
        <f>Table1[[#This Row],[ADR]]*Table1[[#This Row],[Occupancy %]]</f>
        <v>1647.289</v>
      </c>
      <c r="P535" s="86">
        <f t="shared" si="165"/>
        <v>1693</v>
      </c>
      <c r="Q535" s="86">
        <f t="shared" si="166"/>
        <v>1</v>
      </c>
      <c r="R535" s="113"/>
      <c r="S535" s="41"/>
      <c r="T535" s="41">
        <f>Table1[[#This Row],[ADR]]/(P541+P542)</f>
        <v>0.5</v>
      </c>
      <c r="U535" s="112">
        <f t="shared" si="167"/>
        <v>0</v>
      </c>
      <c r="V535" s="41"/>
      <c r="W535" s="41">
        <f t="shared" si="168"/>
        <v>2</v>
      </c>
      <c r="X535" s="110">
        <f t="shared" ref="X535:X598" si="171">W535-W532</f>
        <v>0</v>
      </c>
      <c r="Y535" s="92">
        <f t="shared" si="158"/>
        <v>0.97299999999999998</v>
      </c>
      <c r="Z535" s="92">
        <f>(Table1[[#This Row],[avgdailyrent]]-F534)/F534</f>
        <v>0</v>
      </c>
      <c r="AA535" s="87">
        <f t="shared" si="156"/>
        <v>0</v>
      </c>
      <c r="AB535" s="92">
        <f t="shared" si="157"/>
        <v>0</v>
      </c>
      <c r="AC535" s="87">
        <f t="shared" si="169"/>
        <v>0</v>
      </c>
      <c r="AD535" s="92">
        <f t="shared" si="163"/>
        <v>0</v>
      </c>
      <c r="AE535" s="252">
        <f t="shared" si="164"/>
        <v>0</v>
      </c>
      <c r="AF535" s="87" t="e">
        <f ca="1">AVERAGEIFS(Y:Y,D:D,"&gt;="&amp;TODAY()-28,D:D,"&lt;="&amp;TODAY(),B:B,)</f>
        <v>#DIV/0!</v>
      </c>
      <c r="AG535" s="318">
        <f ca="1">AVERAGEIFS(Y:Y,D:D,"&gt;="&amp;TODAY()-28,D:D,"&lt;="&amp;TODAY())</f>
        <v>0.76482579000135331</v>
      </c>
      <c r="AH535" s="318">
        <f ca="1">AVERAGEIFS(O:O,D:D,"&gt;="&amp;TODAY()-28,D:D,"&lt;="&amp;TODAY())</f>
        <v>1407.541540796813</v>
      </c>
      <c r="AI535" s="91">
        <f t="shared" si="170"/>
        <v>0</v>
      </c>
    </row>
    <row r="536" spans="1:35" ht="13.8" x14ac:dyDescent="0.25">
      <c r="A536" s="324" t="s">
        <v>81</v>
      </c>
      <c r="B536" s="123" t="s">
        <v>14</v>
      </c>
      <c r="C536" s="124" t="s">
        <v>37</v>
      </c>
      <c r="D536" s="103">
        <v>44985</v>
      </c>
      <c r="E536" s="41">
        <v>0.97299999999999998</v>
      </c>
      <c r="F536" s="41">
        <v>1693</v>
      </c>
      <c r="G536" s="41">
        <f t="shared" si="159"/>
        <v>2023</v>
      </c>
      <c r="H536" s="41">
        <f>DAY(Table1[[#This Row],[Date]])</f>
        <v>28</v>
      </c>
      <c r="I536" s="41">
        <f>MONTH(Table1[[#This Row],[Date]])</f>
        <v>2</v>
      </c>
      <c r="J536" s="41" t="str">
        <f t="shared" si="160"/>
        <v>February</v>
      </c>
      <c r="K536" s="41">
        <f>DAY(Table1[[#This Row],[Date]])</f>
        <v>28</v>
      </c>
      <c r="L536" s="41" t="str">
        <f t="shared" si="161"/>
        <v>Tuesday</v>
      </c>
      <c r="M536" s="107">
        <f>WEEKNUM(D536, 1)-WEEKNUM(DATE(Table1[[#This Row],[Year]],Table1[[#This Row],[Month]],1),1)+1</f>
        <v>5</v>
      </c>
      <c r="N536" s="41">
        <f t="shared" si="162"/>
        <v>9</v>
      </c>
      <c r="O536" s="41">
        <f>Table1[[#This Row],[ADR]]*Table1[[#This Row],[Occupancy %]]</f>
        <v>1647.289</v>
      </c>
      <c r="P536" s="86">
        <f t="shared" si="165"/>
        <v>1693</v>
      </c>
      <c r="Q536" s="86">
        <f t="shared" si="166"/>
        <v>1</v>
      </c>
      <c r="R536" s="113"/>
      <c r="S536" s="41"/>
      <c r="T536" s="41">
        <f>Table1[[#This Row],[ADR]]/(P542+P543)</f>
        <v>0.5</v>
      </c>
      <c r="U536" s="112">
        <f t="shared" si="167"/>
        <v>0</v>
      </c>
      <c r="V536" s="41"/>
      <c r="W536" s="41">
        <f t="shared" si="168"/>
        <v>2</v>
      </c>
      <c r="X536" s="110">
        <f t="shared" si="171"/>
        <v>0</v>
      </c>
      <c r="Y536" s="92">
        <f t="shared" si="158"/>
        <v>0.97299999999999998</v>
      </c>
      <c r="Z536" s="92">
        <f>(Table1[[#This Row],[avgdailyrent]]-F535)/F535</f>
        <v>0</v>
      </c>
      <c r="AA536" s="87">
        <f t="shared" si="156"/>
        <v>0</v>
      </c>
      <c r="AB536" s="92">
        <f t="shared" si="157"/>
        <v>0</v>
      </c>
      <c r="AC536" s="87">
        <f t="shared" si="169"/>
        <v>0</v>
      </c>
      <c r="AD536" s="92">
        <f t="shared" si="163"/>
        <v>0</v>
      </c>
      <c r="AE536" s="252">
        <f t="shared" si="164"/>
        <v>0</v>
      </c>
      <c r="AF536" s="87" t="e">
        <f ca="1">AVERAGEIFS(Y:Y,D:D,"&gt;="&amp;TODAY()-28,D:D,"&lt;="&amp;TODAY(),B:B,)</f>
        <v>#DIV/0!</v>
      </c>
      <c r="AG536" s="318">
        <f ca="1">AVERAGEIFS(Y:Y,D:D,"&gt;="&amp;TODAY()-28,D:D,"&lt;="&amp;TODAY())</f>
        <v>0.76482579000135331</v>
      </c>
      <c r="AH536" s="318">
        <f ca="1">AVERAGEIFS(O:O,D:D,"&gt;="&amp;TODAY()-28,D:D,"&lt;="&amp;TODAY())</f>
        <v>1407.541540796813</v>
      </c>
      <c r="AI536" s="91">
        <f t="shared" si="170"/>
        <v>0</v>
      </c>
    </row>
    <row r="537" spans="1:35" ht="13.8" x14ac:dyDescent="0.25">
      <c r="A537" s="324" t="s">
        <v>81</v>
      </c>
      <c r="B537" s="123" t="s">
        <v>14</v>
      </c>
      <c r="C537" s="124" t="s">
        <v>37</v>
      </c>
      <c r="D537" s="103">
        <v>44986</v>
      </c>
      <c r="E537" s="41">
        <v>0.97299999999999998</v>
      </c>
      <c r="F537" s="41">
        <v>1693</v>
      </c>
      <c r="G537" s="41">
        <f t="shared" si="159"/>
        <v>2023</v>
      </c>
      <c r="H537" s="41">
        <f>DAY(Table1[[#This Row],[Date]])</f>
        <v>1</v>
      </c>
      <c r="I537" s="41">
        <f>MONTH(Table1[[#This Row],[Date]])</f>
        <v>3</v>
      </c>
      <c r="J537" s="41" t="str">
        <f t="shared" si="160"/>
        <v>March</v>
      </c>
      <c r="K537" s="41">
        <f>DAY(Table1[[#This Row],[Date]])</f>
        <v>1</v>
      </c>
      <c r="L537" s="41" t="str">
        <f t="shared" si="161"/>
        <v>Wednesday</v>
      </c>
      <c r="M537" s="107">
        <f>WEEKNUM(D537, 1)-WEEKNUM(DATE(Table1[[#This Row],[Year]],Table1[[#This Row],[Month]],1),1)+1</f>
        <v>1</v>
      </c>
      <c r="N537" s="41">
        <f t="shared" si="162"/>
        <v>9</v>
      </c>
      <c r="O537" s="41">
        <f>Table1[[#This Row],[ADR]]*Table1[[#This Row],[Occupancy %]]</f>
        <v>1647.289</v>
      </c>
      <c r="P537" s="86">
        <f t="shared" si="165"/>
        <v>1693</v>
      </c>
      <c r="Q537" s="86">
        <f t="shared" si="166"/>
        <v>1</v>
      </c>
      <c r="R537" s="113"/>
      <c r="S537" s="41"/>
      <c r="T537" s="41">
        <f>Table1[[#This Row],[ADR]]/(P543+P544)</f>
        <v>0.5</v>
      </c>
      <c r="U537" s="112">
        <f t="shared" si="167"/>
        <v>0</v>
      </c>
      <c r="V537" s="41"/>
      <c r="W537" s="41">
        <f t="shared" si="168"/>
        <v>2</v>
      </c>
      <c r="X537" s="110">
        <f t="shared" si="171"/>
        <v>0</v>
      </c>
      <c r="Y537" s="92">
        <f t="shared" si="158"/>
        <v>0.97299999999999998</v>
      </c>
      <c r="Z537" s="92">
        <f>(Table1[[#This Row],[avgdailyrent]]-F536)/F536</f>
        <v>0</v>
      </c>
      <c r="AA537" s="87">
        <f t="shared" si="156"/>
        <v>0</v>
      </c>
      <c r="AB537" s="92">
        <f t="shared" si="157"/>
        <v>0</v>
      </c>
      <c r="AC537" s="87">
        <f t="shared" si="169"/>
        <v>0</v>
      </c>
      <c r="AD537" s="92">
        <f t="shared" si="163"/>
        <v>0</v>
      </c>
      <c r="AE537" s="252">
        <f t="shared" si="164"/>
        <v>0</v>
      </c>
      <c r="AF537" s="87" t="e">
        <f ca="1">AVERAGEIFS(Y:Y,D:D,"&gt;="&amp;TODAY()-28,D:D,"&lt;="&amp;TODAY(),B:B,)</f>
        <v>#DIV/0!</v>
      </c>
      <c r="AG537" s="318">
        <f ca="1">AVERAGEIFS(Y:Y,D:D,"&gt;="&amp;TODAY()-28,D:D,"&lt;="&amp;TODAY())</f>
        <v>0.76482579000135331</v>
      </c>
      <c r="AH537" s="318">
        <f ca="1">AVERAGEIFS(O:O,D:D,"&gt;="&amp;TODAY()-28,D:D,"&lt;="&amp;TODAY())</f>
        <v>1407.541540796813</v>
      </c>
      <c r="AI537" s="91">
        <f t="shared" si="170"/>
        <v>0</v>
      </c>
    </row>
    <row r="538" spans="1:35" ht="13.8" x14ac:dyDescent="0.25">
      <c r="A538" s="324" t="s">
        <v>81</v>
      </c>
      <c r="B538" s="123" t="s">
        <v>14</v>
      </c>
      <c r="C538" s="124" t="s">
        <v>37</v>
      </c>
      <c r="D538" s="103">
        <v>44987</v>
      </c>
      <c r="E538" s="41">
        <v>0.97299999999999998</v>
      </c>
      <c r="F538" s="41">
        <v>1693</v>
      </c>
      <c r="G538" s="41">
        <f t="shared" si="159"/>
        <v>2023</v>
      </c>
      <c r="H538" s="41">
        <f>DAY(Table1[[#This Row],[Date]])</f>
        <v>2</v>
      </c>
      <c r="I538" s="41">
        <f>MONTH(Table1[[#This Row],[Date]])</f>
        <v>3</v>
      </c>
      <c r="J538" s="41" t="str">
        <f t="shared" si="160"/>
        <v>March</v>
      </c>
      <c r="K538" s="41">
        <f>DAY(Table1[[#This Row],[Date]])</f>
        <v>2</v>
      </c>
      <c r="L538" s="41" t="str">
        <f t="shared" si="161"/>
        <v>Thursday</v>
      </c>
      <c r="M538" s="107">
        <f>WEEKNUM(D538, 1)-WEEKNUM(DATE(Table1[[#This Row],[Year]],Table1[[#This Row],[Month]],1),1)+1</f>
        <v>1</v>
      </c>
      <c r="N538" s="41">
        <f t="shared" si="162"/>
        <v>9</v>
      </c>
      <c r="O538" s="41">
        <f>Table1[[#This Row],[ADR]]*Table1[[#This Row],[Occupancy %]]</f>
        <v>1647.289</v>
      </c>
      <c r="P538" s="86">
        <f t="shared" si="165"/>
        <v>1693</v>
      </c>
      <c r="Q538" s="86">
        <f t="shared" si="166"/>
        <v>1</v>
      </c>
      <c r="R538" s="113"/>
      <c r="S538" s="41"/>
      <c r="T538" s="41">
        <f>Table1[[#This Row],[ADR]]/(P544+P545)</f>
        <v>0.5</v>
      </c>
      <c r="U538" s="112">
        <f t="shared" si="167"/>
        <v>0</v>
      </c>
      <c r="V538" s="41"/>
      <c r="W538" s="41">
        <f t="shared" si="168"/>
        <v>2</v>
      </c>
      <c r="X538" s="110">
        <f t="shared" si="171"/>
        <v>0</v>
      </c>
      <c r="Y538" s="92">
        <f t="shared" si="158"/>
        <v>0.97299999999999998</v>
      </c>
      <c r="Z538" s="92">
        <f>(Table1[[#This Row],[avgdailyrent]]-F537)/F537</f>
        <v>0</v>
      </c>
      <c r="AA538" s="87">
        <f t="shared" si="156"/>
        <v>0</v>
      </c>
      <c r="AB538" s="92">
        <f t="shared" si="157"/>
        <v>0</v>
      </c>
      <c r="AC538" s="87">
        <f t="shared" si="169"/>
        <v>0</v>
      </c>
      <c r="AD538" s="92">
        <f t="shared" si="163"/>
        <v>0</v>
      </c>
      <c r="AE538" s="252">
        <f t="shared" ref="AE538:AE601" si="172">((Y539-Y532)/Y532)</f>
        <v>0</v>
      </c>
      <c r="AF538" s="87" t="e">
        <f ca="1">AVERAGEIFS(Y:Y,D:D,"&gt;="&amp;TODAY()-28,D:D,"&lt;="&amp;TODAY(),B:B,)</f>
        <v>#DIV/0!</v>
      </c>
      <c r="AG538" s="318">
        <f ca="1">AVERAGEIFS(Y:Y,D:D,"&gt;="&amp;TODAY()-28,D:D,"&lt;="&amp;TODAY())</f>
        <v>0.76482579000135331</v>
      </c>
      <c r="AH538" s="318">
        <f ca="1">AVERAGEIFS(O:O,D:D,"&gt;="&amp;TODAY()-28,D:D,"&lt;="&amp;TODAY())</f>
        <v>1407.541540796813</v>
      </c>
      <c r="AI538" s="91">
        <f t="shared" si="170"/>
        <v>0</v>
      </c>
    </row>
    <row r="539" spans="1:35" ht="13.8" x14ac:dyDescent="0.25">
      <c r="A539" s="324" t="s">
        <v>81</v>
      </c>
      <c r="B539" s="123" t="s">
        <v>14</v>
      </c>
      <c r="C539" s="124" t="s">
        <v>37</v>
      </c>
      <c r="D539" s="103">
        <v>44988</v>
      </c>
      <c r="E539" s="41">
        <v>0.97299999999999998</v>
      </c>
      <c r="F539" s="41">
        <v>1693</v>
      </c>
      <c r="G539" s="41">
        <f t="shared" si="159"/>
        <v>2023</v>
      </c>
      <c r="H539" s="41">
        <f>DAY(Table1[[#This Row],[Date]])</f>
        <v>3</v>
      </c>
      <c r="I539" s="41">
        <f>MONTH(Table1[[#This Row],[Date]])</f>
        <v>3</v>
      </c>
      <c r="J539" s="41" t="str">
        <f t="shared" si="160"/>
        <v>March</v>
      </c>
      <c r="K539" s="41">
        <f>DAY(Table1[[#This Row],[Date]])</f>
        <v>3</v>
      </c>
      <c r="L539" s="41" t="str">
        <f t="shared" si="161"/>
        <v>Friday</v>
      </c>
      <c r="M539" s="107">
        <f>WEEKNUM(D539, 1)-WEEKNUM(DATE(Table1[[#This Row],[Year]],Table1[[#This Row],[Month]],1),1)+1</f>
        <v>1</v>
      </c>
      <c r="N539" s="41">
        <f t="shared" si="162"/>
        <v>9</v>
      </c>
      <c r="O539" s="41">
        <f>Table1[[#This Row],[ADR]]*Table1[[#This Row],[Occupancy %]]</f>
        <v>1647.289</v>
      </c>
      <c r="P539" s="86">
        <f t="shared" si="165"/>
        <v>1693</v>
      </c>
      <c r="Q539" s="86">
        <f t="shared" si="166"/>
        <v>1</v>
      </c>
      <c r="R539" s="113"/>
      <c r="S539" s="41"/>
      <c r="T539" s="41">
        <f>Table1[[#This Row],[ADR]]/(P545+P546)</f>
        <v>0.5</v>
      </c>
      <c r="U539" s="112">
        <f t="shared" si="167"/>
        <v>0</v>
      </c>
      <c r="V539" s="41"/>
      <c r="W539" s="41">
        <f t="shared" si="168"/>
        <v>2</v>
      </c>
      <c r="X539" s="110">
        <f t="shared" si="171"/>
        <v>0</v>
      </c>
      <c r="Y539" s="92">
        <f t="shared" si="158"/>
        <v>0.97299999999999998</v>
      </c>
      <c r="Z539" s="92">
        <f>(Table1[[#This Row],[avgdailyrent]]-F538)/F538</f>
        <v>0</v>
      </c>
      <c r="AA539" s="87">
        <f t="shared" si="156"/>
        <v>0</v>
      </c>
      <c r="AB539" s="92">
        <f t="shared" si="157"/>
        <v>0</v>
      </c>
      <c r="AC539" s="87">
        <f t="shared" si="169"/>
        <v>0</v>
      </c>
      <c r="AD539" s="92">
        <f t="shared" si="163"/>
        <v>0</v>
      </c>
      <c r="AE539" s="252">
        <f t="shared" si="172"/>
        <v>0</v>
      </c>
      <c r="AF539" s="87" t="e">
        <f ca="1">AVERAGEIFS(Y:Y,D:D,"&gt;="&amp;TODAY()-28,D:D,"&lt;="&amp;TODAY(),B:B,)</f>
        <v>#DIV/0!</v>
      </c>
      <c r="AG539" s="318">
        <f ca="1">AVERAGEIFS(Y:Y,D:D,"&gt;="&amp;TODAY()-28,D:D,"&lt;="&amp;TODAY())</f>
        <v>0.76482579000135331</v>
      </c>
      <c r="AH539" s="318">
        <f ca="1">AVERAGEIFS(O:O,D:D,"&gt;="&amp;TODAY()-28,D:D,"&lt;="&amp;TODAY())</f>
        <v>1407.541540796813</v>
      </c>
      <c r="AI539" s="91">
        <f t="shared" si="170"/>
        <v>0</v>
      </c>
    </row>
    <row r="540" spans="1:35" ht="13.8" x14ac:dyDescent="0.25">
      <c r="A540" s="324" t="s">
        <v>81</v>
      </c>
      <c r="B540" s="123" t="s">
        <v>14</v>
      </c>
      <c r="C540" s="124" t="s">
        <v>37</v>
      </c>
      <c r="D540" s="103">
        <v>44989</v>
      </c>
      <c r="E540" s="41">
        <v>0.97299999999999998</v>
      </c>
      <c r="F540" s="41">
        <v>1693</v>
      </c>
      <c r="G540" s="41">
        <f t="shared" si="159"/>
        <v>2023</v>
      </c>
      <c r="H540" s="41">
        <f>DAY(Table1[[#This Row],[Date]])</f>
        <v>4</v>
      </c>
      <c r="I540" s="41">
        <f>MONTH(Table1[[#This Row],[Date]])</f>
        <v>3</v>
      </c>
      <c r="J540" s="41" t="str">
        <f t="shared" si="160"/>
        <v>March</v>
      </c>
      <c r="K540" s="41">
        <f>DAY(Table1[[#This Row],[Date]])</f>
        <v>4</v>
      </c>
      <c r="L540" s="41" t="str">
        <f t="shared" si="161"/>
        <v>Saturday</v>
      </c>
      <c r="M540" s="107">
        <f>WEEKNUM(D540, 1)-WEEKNUM(DATE(Table1[[#This Row],[Year]],Table1[[#This Row],[Month]],1),1)+1</f>
        <v>1</v>
      </c>
      <c r="N540" s="41">
        <f t="shared" si="162"/>
        <v>9</v>
      </c>
      <c r="O540" s="41">
        <f>Table1[[#This Row],[ADR]]*Table1[[#This Row],[Occupancy %]]</f>
        <v>1647.289</v>
      </c>
      <c r="P540" s="86">
        <f t="shared" si="165"/>
        <v>1693</v>
      </c>
      <c r="Q540" s="86">
        <f t="shared" si="166"/>
        <v>1</v>
      </c>
      <c r="R540" s="113"/>
      <c r="S540" s="41"/>
      <c r="T540" s="41">
        <f>Table1[[#This Row],[ADR]]/(P546+P547)</f>
        <v>0.5</v>
      </c>
      <c r="U540" s="112">
        <f t="shared" si="167"/>
        <v>0</v>
      </c>
      <c r="V540" s="41"/>
      <c r="W540" s="41">
        <f t="shared" si="168"/>
        <v>2</v>
      </c>
      <c r="X540" s="110">
        <f t="shared" si="171"/>
        <v>0</v>
      </c>
      <c r="Y540" s="92">
        <f t="shared" si="158"/>
        <v>0.97299999999999998</v>
      </c>
      <c r="Z540" s="92">
        <f>(Table1[[#This Row],[avgdailyrent]]-F539)/F539</f>
        <v>0</v>
      </c>
      <c r="AA540" s="87">
        <f t="shared" si="156"/>
        <v>0</v>
      </c>
      <c r="AB540" s="92">
        <f t="shared" si="157"/>
        <v>0</v>
      </c>
      <c r="AC540" s="87">
        <f t="shared" si="169"/>
        <v>0</v>
      </c>
      <c r="AD540" s="92">
        <f t="shared" si="163"/>
        <v>0</v>
      </c>
      <c r="AE540" s="252">
        <f t="shared" si="172"/>
        <v>0</v>
      </c>
      <c r="AF540" s="87" t="e">
        <f ca="1">AVERAGEIFS(Y:Y,D:D,"&gt;="&amp;TODAY()-28,D:D,"&lt;="&amp;TODAY(),B:B,)</f>
        <v>#DIV/0!</v>
      </c>
      <c r="AG540" s="318">
        <f ca="1">AVERAGEIFS(Y:Y,D:D,"&gt;="&amp;TODAY()-28,D:D,"&lt;="&amp;TODAY())</f>
        <v>0.76482579000135331</v>
      </c>
      <c r="AH540" s="318">
        <f ca="1">AVERAGEIFS(O:O,D:D,"&gt;="&amp;TODAY()-28,D:D,"&lt;="&amp;TODAY())</f>
        <v>1407.541540796813</v>
      </c>
      <c r="AI540" s="91">
        <f t="shared" si="170"/>
        <v>0</v>
      </c>
    </row>
    <row r="541" spans="1:35" ht="13.8" x14ac:dyDescent="0.25">
      <c r="A541" s="324" t="s">
        <v>81</v>
      </c>
      <c r="B541" s="123" t="s">
        <v>14</v>
      </c>
      <c r="C541" s="124" t="s">
        <v>37</v>
      </c>
      <c r="D541" s="103">
        <v>44990</v>
      </c>
      <c r="E541" s="41">
        <v>0.97299999999999998</v>
      </c>
      <c r="F541" s="41">
        <v>1693</v>
      </c>
      <c r="G541" s="41">
        <f t="shared" si="159"/>
        <v>2023</v>
      </c>
      <c r="H541" s="41">
        <f>DAY(Table1[[#This Row],[Date]])</f>
        <v>5</v>
      </c>
      <c r="I541" s="41">
        <f>MONTH(Table1[[#This Row],[Date]])</f>
        <v>3</v>
      </c>
      <c r="J541" s="41" t="str">
        <f t="shared" si="160"/>
        <v>March</v>
      </c>
      <c r="K541" s="41">
        <f>DAY(Table1[[#This Row],[Date]])</f>
        <v>5</v>
      </c>
      <c r="L541" s="41" t="str">
        <f t="shared" si="161"/>
        <v>Sunday</v>
      </c>
      <c r="M541" s="107">
        <f>WEEKNUM(D541, 1)-WEEKNUM(DATE(Table1[[#This Row],[Year]],Table1[[#This Row],[Month]],1),1)+1</f>
        <v>2</v>
      </c>
      <c r="N541" s="41">
        <f t="shared" si="162"/>
        <v>10</v>
      </c>
      <c r="O541" s="41">
        <f>Table1[[#This Row],[ADR]]*Table1[[#This Row],[Occupancy %]]</f>
        <v>1647.289</v>
      </c>
      <c r="P541" s="86">
        <f t="shared" si="165"/>
        <v>1693</v>
      </c>
      <c r="Q541" s="86">
        <f t="shared" si="166"/>
        <v>1</v>
      </c>
      <c r="R541" s="113"/>
      <c r="S541" s="41"/>
      <c r="T541" s="41">
        <f>Table1[[#This Row],[ADR]]/(P547+P548)</f>
        <v>0.5</v>
      </c>
      <c r="U541" s="112">
        <f t="shared" si="167"/>
        <v>0</v>
      </c>
      <c r="V541" s="41"/>
      <c r="W541" s="41">
        <f t="shared" si="168"/>
        <v>2</v>
      </c>
      <c r="X541" s="110">
        <f t="shared" si="171"/>
        <v>0</v>
      </c>
      <c r="Y541" s="92">
        <f t="shared" si="158"/>
        <v>0.97299999999999998</v>
      </c>
      <c r="Z541" s="92">
        <f>(Table1[[#This Row],[avgdailyrent]]-F540)/F540</f>
        <v>0</v>
      </c>
      <c r="AA541" s="87">
        <f t="shared" si="156"/>
        <v>0</v>
      </c>
      <c r="AB541" s="92">
        <f t="shared" si="157"/>
        <v>0</v>
      </c>
      <c r="AC541" s="87">
        <f t="shared" si="169"/>
        <v>0</v>
      </c>
      <c r="AD541" s="92">
        <f t="shared" si="163"/>
        <v>0</v>
      </c>
      <c r="AE541" s="252">
        <f t="shared" si="172"/>
        <v>0</v>
      </c>
      <c r="AF541" s="87" t="e">
        <f ca="1">AVERAGEIFS(Y:Y,D:D,"&gt;="&amp;TODAY()-28,D:D,"&lt;="&amp;TODAY(),B:B,)</f>
        <v>#DIV/0!</v>
      </c>
      <c r="AG541" s="318">
        <f ca="1">AVERAGEIFS(Y:Y,D:D,"&gt;="&amp;TODAY()-28,D:D,"&lt;="&amp;TODAY())</f>
        <v>0.76482579000135331</v>
      </c>
      <c r="AH541" s="318">
        <f ca="1">AVERAGEIFS(O:O,D:D,"&gt;="&amp;TODAY()-28,D:D,"&lt;="&amp;TODAY())</f>
        <v>1407.541540796813</v>
      </c>
      <c r="AI541" s="91">
        <f t="shared" si="170"/>
        <v>0</v>
      </c>
    </row>
    <row r="542" spans="1:35" ht="13.8" x14ac:dyDescent="0.25">
      <c r="A542" s="324" t="s">
        <v>81</v>
      </c>
      <c r="B542" s="123" t="s">
        <v>14</v>
      </c>
      <c r="C542" s="124" t="s">
        <v>37</v>
      </c>
      <c r="D542" s="103">
        <v>44991</v>
      </c>
      <c r="E542" s="41">
        <v>0.97299999999999998</v>
      </c>
      <c r="F542" s="41">
        <v>1693</v>
      </c>
      <c r="G542" s="41">
        <f t="shared" si="159"/>
        <v>2023</v>
      </c>
      <c r="H542" s="41">
        <f>DAY(Table1[[#This Row],[Date]])</f>
        <v>6</v>
      </c>
      <c r="I542" s="41">
        <f>MONTH(Table1[[#This Row],[Date]])</f>
        <v>3</v>
      </c>
      <c r="J542" s="41" t="str">
        <f t="shared" si="160"/>
        <v>March</v>
      </c>
      <c r="K542" s="41">
        <f>DAY(Table1[[#This Row],[Date]])</f>
        <v>6</v>
      </c>
      <c r="L542" s="41" t="str">
        <f t="shared" si="161"/>
        <v>Monday</v>
      </c>
      <c r="M542" s="107">
        <f>WEEKNUM(D542, 1)-WEEKNUM(DATE(Table1[[#This Row],[Year]],Table1[[#This Row],[Month]],1),1)+1</f>
        <v>2</v>
      </c>
      <c r="N542" s="41">
        <f t="shared" si="162"/>
        <v>10</v>
      </c>
      <c r="O542" s="41">
        <f>Table1[[#This Row],[ADR]]*Table1[[#This Row],[Occupancy %]]</f>
        <v>1647.289</v>
      </c>
      <c r="P542" s="86">
        <f t="shared" si="165"/>
        <v>1693</v>
      </c>
      <c r="Q542" s="86">
        <f t="shared" si="166"/>
        <v>1</v>
      </c>
      <c r="R542" s="113"/>
      <c r="S542" s="41"/>
      <c r="T542" s="41">
        <f>Table1[[#This Row],[ADR]]/(P548+P549)</f>
        <v>0.5</v>
      </c>
      <c r="U542" s="112">
        <f t="shared" si="167"/>
        <v>0</v>
      </c>
      <c r="V542" s="41"/>
      <c r="W542" s="41">
        <f t="shared" si="168"/>
        <v>2</v>
      </c>
      <c r="X542" s="110">
        <f t="shared" si="171"/>
        <v>0</v>
      </c>
      <c r="Y542" s="92">
        <f t="shared" si="158"/>
        <v>0.97299999999999998</v>
      </c>
      <c r="Z542" s="92">
        <f>(Table1[[#This Row],[avgdailyrent]]-F541)/F541</f>
        <v>0</v>
      </c>
      <c r="AA542" s="87">
        <f t="shared" si="156"/>
        <v>0</v>
      </c>
      <c r="AB542" s="92">
        <f t="shared" si="157"/>
        <v>0</v>
      </c>
      <c r="AC542" s="87">
        <f t="shared" si="169"/>
        <v>0</v>
      </c>
      <c r="AD542" s="92">
        <f t="shared" si="163"/>
        <v>0</v>
      </c>
      <c r="AE542" s="252">
        <f t="shared" si="172"/>
        <v>0</v>
      </c>
      <c r="AF542" s="87" t="e">
        <f ca="1">AVERAGEIFS(Y:Y,D:D,"&gt;="&amp;TODAY()-28,D:D,"&lt;="&amp;TODAY(),B:B,)</f>
        <v>#DIV/0!</v>
      </c>
      <c r="AG542" s="318">
        <f ca="1">AVERAGEIFS(Y:Y,D:D,"&gt;="&amp;TODAY()-28,D:D,"&lt;="&amp;TODAY())</f>
        <v>0.76482579000135331</v>
      </c>
      <c r="AH542" s="318">
        <f ca="1">AVERAGEIFS(O:O,D:D,"&gt;="&amp;TODAY()-28,D:D,"&lt;="&amp;TODAY())</f>
        <v>1407.541540796813</v>
      </c>
      <c r="AI542" s="91">
        <f t="shared" si="170"/>
        <v>0</v>
      </c>
    </row>
    <row r="543" spans="1:35" ht="13.8" x14ac:dyDescent="0.25">
      <c r="A543" s="324" t="s">
        <v>81</v>
      </c>
      <c r="B543" s="123" t="s">
        <v>14</v>
      </c>
      <c r="C543" s="124" t="s">
        <v>37</v>
      </c>
      <c r="D543" s="103">
        <v>44992</v>
      </c>
      <c r="E543" s="41">
        <v>0.97299999999999998</v>
      </c>
      <c r="F543" s="41">
        <v>1693</v>
      </c>
      <c r="G543" s="41">
        <f t="shared" si="159"/>
        <v>2023</v>
      </c>
      <c r="H543" s="41">
        <f>DAY(Table1[[#This Row],[Date]])</f>
        <v>7</v>
      </c>
      <c r="I543" s="41">
        <f>MONTH(Table1[[#This Row],[Date]])</f>
        <v>3</v>
      </c>
      <c r="J543" s="41" t="str">
        <f t="shared" si="160"/>
        <v>March</v>
      </c>
      <c r="K543" s="41">
        <f>DAY(Table1[[#This Row],[Date]])</f>
        <v>7</v>
      </c>
      <c r="L543" s="41" t="str">
        <f t="shared" si="161"/>
        <v>Tuesday</v>
      </c>
      <c r="M543" s="107">
        <f>WEEKNUM(D543, 1)-WEEKNUM(DATE(Table1[[#This Row],[Year]],Table1[[#This Row],[Month]],1),1)+1</f>
        <v>2</v>
      </c>
      <c r="N543" s="41">
        <f t="shared" si="162"/>
        <v>10</v>
      </c>
      <c r="O543" s="41">
        <f>Table1[[#This Row],[ADR]]*Table1[[#This Row],[Occupancy %]]</f>
        <v>1647.289</v>
      </c>
      <c r="P543" s="86">
        <f t="shared" si="165"/>
        <v>1693</v>
      </c>
      <c r="Q543" s="86">
        <f t="shared" si="166"/>
        <v>1</v>
      </c>
      <c r="R543" s="113"/>
      <c r="S543" s="41"/>
      <c r="T543" s="41">
        <f>Table1[[#This Row],[ADR]]/(P549+P550)</f>
        <v>0.5</v>
      </c>
      <c r="U543" s="112">
        <f t="shared" si="167"/>
        <v>0</v>
      </c>
      <c r="V543" s="41"/>
      <c r="W543" s="41">
        <f t="shared" si="168"/>
        <v>2</v>
      </c>
      <c r="X543" s="110">
        <f t="shared" si="171"/>
        <v>0</v>
      </c>
      <c r="Y543" s="92">
        <f t="shared" si="158"/>
        <v>0.97299999999999998</v>
      </c>
      <c r="Z543" s="92">
        <f>(Table1[[#This Row],[avgdailyrent]]-F542)/F542</f>
        <v>0</v>
      </c>
      <c r="AA543" s="87">
        <f t="shared" si="156"/>
        <v>0</v>
      </c>
      <c r="AB543" s="92">
        <f t="shared" si="157"/>
        <v>0</v>
      </c>
      <c r="AC543" s="87">
        <f t="shared" si="169"/>
        <v>0</v>
      </c>
      <c r="AD543" s="92">
        <f t="shared" si="163"/>
        <v>0</v>
      </c>
      <c r="AE543" s="252">
        <f t="shared" si="172"/>
        <v>0</v>
      </c>
      <c r="AF543" s="87" t="e">
        <f ca="1">AVERAGEIFS(Y:Y,D:D,"&gt;="&amp;TODAY()-28,D:D,"&lt;="&amp;TODAY(),B:B,)</f>
        <v>#DIV/0!</v>
      </c>
      <c r="AG543" s="318">
        <f ca="1">AVERAGEIFS(Y:Y,D:D,"&gt;="&amp;TODAY()-28,D:D,"&lt;="&amp;TODAY())</f>
        <v>0.76482579000135331</v>
      </c>
      <c r="AH543" s="318">
        <f ca="1">AVERAGEIFS(O:O,D:D,"&gt;="&amp;TODAY()-28,D:D,"&lt;="&amp;TODAY())</f>
        <v>1407.541540796813</v>
      </c>
      <c r="AI543" s="91">
        <f t="shared" si="170"/>
        <v>0</v>
      </c>
    </row>
    <row r="544" spans="1:35" ht="13.8" x14ac:dyDescent="0.25">
      <c r="A544" s="324" t="s">
        <v>81</v>
      </c>
      <c r="B544" s="123" t="s">
        <v>14</v>
      </c>
      <c r="C544" s="124" t="s">
        <v>37</v>
      </c>
      <c r="D544" s="103">
        <v>44993</v>
      </c>
      <c r="E544" s="41">
        <v>0.97299999999999998</v>
      </c>
      <c r="F544" s="41">
        <v>1693</v>
      </c>
      <c r="G544" s="41">
        <f t="shared" si="159"/>
        <v>2023</v>
      </c>
      <c r="H544" s="41">
        <f>DAY(Table1[[#This Row],[Date]])</f>
        <v>8</v>
      </c>
      <c r="I544" s="41">
        <f>MONTH(Table1[[#This Row],[Date]])</f>
        <v>3</v>
      </c>
      <c r="J544" s="41" t="str">
        <f t="shared" si="160"/>
        <v>March</v>
      </c>
      <c r="K544" s="41">
        <f>DAY(Table1[[#This Row],[Date]])</f>
        <v>8</v>
      </c>
      <c r="L544" s="41" t="str">
        <f t="shared" si="161"/>
        <v>Wednesday</v>
      </c>
      <c r="M544" s="107">
        <f>WEEKNUM(D544, 1)-WEEKNUM(DATE(Table1[[#This Row],[Year]],Table1[[#This Row],[Month]],1),1)+1</f>
        <v>2</v>
      </c>
      <c r="N544" s="41">
        <f t="shared" si="162"/>
        <v>10</v>
      </c>
      <c r="O544" s="41">
        <f>Table1[[#This Row],[ADR]]*Table1[[#This Row],[Occupancy %]]</f>
        <v>1647.289</v>
      </c>
      <c r="P544" s="86">
        <f t="shared" si="165"/>
        <v>1693</v>
      </c>
      <c r="Q544" s="86">
        <f t="shared" si="166"/>
        <v>1</v>
      </c>
      <c r="R544" s="113"/>
      <c r="S544" s="41"/>
      <c r="T544" s="41">
        <f>Table1[[#This Row],[ADR]]/(P550+P551)</f>
        <v>0.5</v>
      </c>
      <c r="U544" s="112">
        <f t="shared" si="167"/>
        <v>0</v>
      </c>
      <c r="V544" s="41"/>
      <c r="W544" s="41">
        <f t="shared" si="168"/>
        <v>2</v>
      </c>
      <c r="X544" s="110">
        <f t="shared" si="171"/>
        <v>0</v>
      </c>
      <c r="Y544" s="92">
        <f t="shared" si="158"/>
        <v>0.97299999999999998</v>
      </c>
      <c r="Z544" s="92">
        <f>(Table1[[#This Row],[avgdailyrent]]-F543)/F543</f>
        <v>0</v>
      </c>
      <c r="AA544" s="87">
        <f t="shared" si="156"/>
        <v>0</v>
      </c>
      <c r="AB544" s="92">
        <f t="shared" si="157"/>
        <v>0</v>
      </c>
      <c r="AC544" s="87">
        <f t="shared" si="169"/>
        <v>0</v>
      </c>
      <c r="AD544" s="92">
        <f t="shared" si="163"/>
        <v>0</v>
      </c>
      <c r="AE544" s="252">
        <f t="shared" si="172"/>
        <v>0</v>
      </c>
      <c r="AF544" s="87" t="e">
        <f ca="1">AVERAGEIFS(Y:Y,D:D,"&gt;="&amp;TODAY()-28,D:D,"&lt;="&amp;TODAY(),B:B,)</f>
        <v>#DIV/0!</v>
      </c>
      <c r="AG544" s="318">
        <f ca="1">AVERAGEIFS(Y:Y,D:D,"&gt;="&amp;TODAY()-28,D:D,"&lt;="&amp;TODAY())</f>
        <v>0.76482579000135331</v>
      </c>
      <c r="AH544" s="318">
        <f ca="1">AVERAGEIFS(O:O,D:D,"&gt;="&amp;TODAY()-28,D:D,"&lt;="&amp;TODAY())</f>
        <v>1407.541540796813</v>
      </c>
      <c r="AI544" s="91">
        <f t="shared" si="170"/>
        <v>0</v>
      </c>
    </row>
    <row r="545" spans="1:35" ht="13.8" x14ac:dyDescent="0.25">
      <c r="A545" s="324" t="s">
        <v>81</v>
      </c>
      <c r="B545" s="123" t="s">
        <v>14</v>
      </c>
      <c r="C545" s="124" t="s">
        <v>37</v>
      </c>
      <c r="D545" s="103">
        <v>44994</v>
      </c>
      <c r="E545" s="41">
        <v>0.97299999999999998</v>
      </c>
      <c r="F545" s="41">
        <v>1693</v>
      </c>
      <c r="G545" s="41">
        <f t="shared" si="159"/>
        <v>2023</v>
      </c>
      <c r="H545" s="41">
        <f>DAY(Table1[[#This Row],[Date]])</f>
        <v>9</v>
      </c>
      <c r="I545" s="41">
        <f>MONTH(Table1[[#This Row],[Date]])</f>
        <v>3</v>
      </c>
      <c r="J545" s="41" t="str">
        <f t="shared" si="160"/>
        <v>March</v>
      </c>
      <c r="K545" s="41">
        <f>DAY(Table1[[#This Row],[Date]])</f>
        <v>9</v>
      </c>
      <c r="L545" s="41" t="str">
        <f t="shared" si="161"/>
        <v>Thursday</v>
      </c>
      <c r="M545" s="107">
        <f>WEEKNUM(D545, 1)-WEEKNUM(DATE(Table1[[#This Row],[Year]],Table1[[#This Row],[Month]],1),1)+1</f>
        <v>2</v>
      </c>
      <c r="N545" s="41">
        <f t="shared" si="162"/>
        <v>10</v>
      </c>
      <c r="O545" s="41">
        <f>Table1[[#This Row],[ADR]]*Table1[[#This Row],[Occupancy %]]</f>
        <v>1647.289</v>
      </c>
      <c r="P545" s="86">
        <f t="shared" si="165"/>
        <v>1693</v>
      </c>
      <c r="Q545" s="86">
        <f t="shared" si="166"/>
        <v>1</v>
      </c>
      <c r="R545" s="113"/>
      <c r="S545" s="41"/>
      <c r="T545" s="41">
        <f>Table1[[#This Row],[ADR]]/(P551+P552)</f>
        <v>0.5</v>
      </c>
      <c r="U545" s="112">
        <f t="shared" si="167"/>
        <v>0</v>
      </c>
      <c r="V545" s="41"/>
      <c r="W545" s="41">
        <f t="shared" si="168"/>
        <v>2</v>
      </c>
      <c r="X545" s="110">
        <f t="shared" si="171"/>
        <v>0</v>
      </c>
      <c r="Y545" s="92">
        <f t="shared" si="158"/>
        <v>0.97299999999999998</v>
      </c>
      <c r="Z545" s="92">
        <f>(Table1[[#This Row],[avgdailyrent]]-F544)/F544</f>
        <v>0</v>
      </c>
      <c r="AA545" s="87">
        <f t="shared" si="156"/>
        <v>0</v>
      </c>
      <c r="AB545" s="92">
        <f t="shared" si="157"/>
        <v>0</v>
      </c>
      <c r="AC545" s="87">
        <f t="shared" si="169"/>
        <v>0</v>
      </c>
      <c r="AD545" s="92">
        <f t="shared" si="163"/>
        <v>0</v>
      </c>
      <c r="AE545" s="252">
        <f t="shared" si="172"/>
        <v>0</v>
      </c>
      <c r="AF545" s="87" t="e">
        <f ca="1">AVERAGEIFS(Y:Y,D:D,"&gt;="&amp;TODAY()-28,D:D,"&lt;="&amp;TODAY(),B:B,)</f>
        <v>#DIV/0!</v>
      </c>
      <c r="AG545" s="318">
        <f ca="1">AVERAGEIFS(Y:Y,D:D,"&gt;="&amp;TODAY()-28,D:D,"&lt;="&amp;TODAY())</f>
        <v>0.76482579000135331</v>
      </c>
      <c r="AH545" s="318">
        <f ca="1">AVERAGEIFS(O:O,D:D,"&gt;="&amp;TODAY()-28,D:D,"&lt;="&amp;TODAY())</f>
        <v>1407.541540796813</v>
      </c>
      <c r="AI545" s="91">
        <f t="shared" si="170"/>
        <v>0</v>
      </c>
    </row>
    <row r="546" spans="1:35" ht="13.8" x14ac:dyDescent="0.25">
      <c r="A546" s="324" t="s">
        <v>81</v>
      </c>
      <c r="B546" s="123" t="s">
        <v>14</v>
      </c>
      <c r="C546" s="124" t="s">
        <v>37</v>
      </c>
      <c r="D546" s="103">
        <v>44995</v>
      </c>
      <c r="E546" s="41">
        <v>0.97299999999999998</v>
      </c>
      <c r="F546" s="41">
        <v>1693</v>
      </c>
      <c r="G546" s="41">
        <f t="shared" si="159"/>
        <v>2023</v>
      </c>
      <c r="H546" s="41">
        <f>DAY(Table1[[#This Row],[Date]])</f>
        <v>10</v>
      </c>
      <c r="I546" s="41">
        <f>MONTH(Table1[[#This Row],[Date]])</f>
        <v>3</v>
      </c>
      <c r="J546" s="41" t="str">
        <f t="shared" si="160"/>
        <v>March</v>
      </c>
      <c r="K546" s="41">
        <f>DAY(Table1[[#This Row],[Date]])</f>
        <v>10</v>
      </c>
      <c r="L546" s="41" t="str">
        <f t="shared" si="161"/>
        <v>Friday</v>
      </c>
      <c r="M546" s="107">
        <f>WEEKNUM(D546, 1)-WEEKNUM(DATE(Table1[[#This Row],[Year]],Table1[[#This Row],[Month]],1),1)+1</f>
        <v>2</v>
      </c>
      <c r="N546" s="41">
        <f t="shared" si="162"/>
        <v>10</v>
      </c>
      <c r="O546" s="41">
        <f>Table1[[#This Row],[ADR]]*Table1[[#This Row],[Occupancy %]]</f>
        <v>1647.289</v>
      </c>
      <c r="P546" s="86">
        <f t="shared" si="165"/>
        <v>1693</v>
      </c>
      <c r="Q546" s="86">
        <f t="shared" si="166"/>
        <v>1</v>
      </c>
      <c r="R546" s="113"/>
      <c r="S546" s="41"/>
      <c r="T546" s="41">
        <f>Table1[[#This Row],[ADR]]/(P552+P553)</f>
        <v>0.5</v>
      </c>
      <c r="U546" s="112">
        <f t="shared" si="167"/>
        <v>0</v>
      </c>
      <c r="V546" s="41"/>
      <c r="W546" s="41">
        <f t="shared" si="168"/>
        <v>2</v>
      </c>
      <c r="X546" s="110">
        <f t="shared" si="171"/>
        <v>0</v>
      </c>
      <c r="Y546" s="92">
        <f t="shared" si="158"/>
        <v>0.97299999999999998</v>
      </c>
      <c r="Z546" s="92">
        <f>(Table1[[#This Row],[avgdailyrent]]-F545)/F545</f>
        <v>0</v>
      </c>
      <c r="AA546" s="87">
        <f t="shared" ref="AA546:AA609" si="173">(Y546-Y543)/Y543</f>
        <v>0</v>
      </c>
      <c r="AB546" s="92">
        <f t="shared" ref="AB546:AB609" si="174">O546-O543</f>
        <v>0</v>
      </c>
      <c r="AC546" s="87">
        <f t="shared" si="169"/>
        <v>0</v>
      </c>
      <c r="AD546" s="92">
        <f t="shared" si="163"/>
        <v>0</v>
      </c>
      <c r="AE546" s="252">
        <f t="shared" si="172"/>
        <v>0</v>
      </c>
      <c r="AF546" s="87" t="e">
        <f ca="1">AVERAGEIFS(Y:Y,D:D,"&gt;="&amp;TODAY()-28,D:D,"&lt;="&amp;TODAY(),B:B,)</f>
        <v>#DIV/0!</v>
      </c>
      <c r="AG546" s="318">
        <f ca="1">AVERAGEIFS(Y:Y,D:D,"&gt;="&amp;TODAY()-28,D:D,"&lt;="&amp;TODAY())</f>
        <v>0.76482579000135331</v>
      </c>
      <c r="AH546" s="318">
        <f ca="1">AVERAGEIFS(O:O,D:D,"&gt;="&amp;TODAY()-28,D:D,"&lt;="&amp;TODAY())</f>
        <v>1407.541540796813</v>
      </c>
      <c r="AI546" s="91">
        <f t="shared" si="170"/>
        <v>0</v>
      </c>
    </row>
    <row r="547" spans="1:35" ht="13.8" x14ac:dyDescent="0.25">
      <c r="A547" s="324" t="s">
        <v>81</v>
      </c>
      <c r="B547" s="123" t="s">
        <v>14</v>
      </c>
      <c r="C547" s="124" t="s">
        <v>37</v>
      </c>
      <c r="D547" s="103">
        <v>44996</v>
      </c>
      <c r="E547" s="41">
        <v>0.97299999999999998</v>
      </c>
      <c r="F547" s="41">
        <v>1693</v>
      </c>
      <c r="G547" s="41">
        <f t="shared" si="159"/>
        <v>2023</v>
      </c>
      <c r="H547" s="41">
        <f>DAY(Table1[[#This Row],[Date]])</f>
        <v>11</v>
      </c>
      <c r="I547" s="41">
        <f>MONTH(Table1[[#This Row],[Date]])</f>
        <v>3</v>
      </c>
      <c r="J547" s="41" t="str">
        <f t="shared" si="160"/>
        <v>March</v>
      </c>
      <c r="K547" s="41">
        <f>DAY(Table1[[#This Row],[Date]])</f>
        <v>11</v>
      </c>
      <c r="L547" s="41" t="str">
        <f t="shared" si="161"/>
        <v>Saturday</v>
      </c>
      <c r="M547" s="107">
        <f>WEEKNUM(D547, 1)-WEEKNUM(DATE(Table1[[#This Row],[Year]],Table1[[#This Row],[Month]],1),1)+1</f>
        <v>2</v>
      </c>
      <c r="N547" s="41">
        <f t="shared" si="162"/>
        <v>10</v>
      </c>
      <c r="O547" s="41">
        <f>Table1[[#This Row],[ADR]]*Table1[[#This Row],[Occupancy %]]</f>
        <v>1647.289</v>
      </c>
      <c r="P547" s="86">
        <f t="shared" si="165"/>
        <v>1693</v>
      </c>
      <c r="Q547" s="86">
        <f t="shared" si="166"/>
        <v>1</v>
      </c>
      <c r="R547" s="113"/>
      <c r="S547" s="41"/>
      <c r="T547" s="41">
        <f>Table1[[#This Row],[ADR]]/(P553+P554)</f>
        <v>0.5</v>
      </c>
      <c r="U547" s="112">
        <f t="shared" si="167"/>
        <v>0</v>
      </c>
      <c r="V547" s="41"/>
      <c r="W547" s="41">
        <f t="shared" si="168"/>
        <v>2</v>
      </c>
      <c r="X547" s="110">
        <f t="shared" si="171"/>
        <v>0</v>
      </c>
      <c r="Y547" s="92">
        <f t="shared" si="158"/>
        <v>0.97299999999999998</v>
      </c>
      <c r="Z547" s="92">
        <f>(Table1[[#This Row],[avgdailyrent]]-F546)/F546</f>
        <v>0</v>
      </c>
      <c r="AA547" s="87">
        <f t="shared" si="173"/>
        <v>0</v>
      </c>
      <c r="AB547" s="92">
        <f t="shared" si="174"/>
        <v>0</v>
      </c>
      <c r="AC547" s="87">
        <f t="shared" si="169"/>
        <v>0</v>
      </c>
      <c r="AD547" s="92">
        <f t="shared" si="163"/>
        <v>0</v>
      </c>
      <c r="AE547" s="252">
        <f t="shared" si="172"/>
        <v>0</v>
      </c>
      <c r="AF547" s="87" t="e">
        <f ca="1">AVERAGEIFS(Y:Y,D:D,"&gt;="&amp;TODAY()-28,D:D,"&lt;="&amp;TODAY(),B:B,)</f>
        <v>#DIV/0!</v>
      </c>
      <c r="AG547" s="318">
        <f ca="1">AVERAGEIFS(Y:Y,D:D,"&gt;="&amp;TODAY()-28,D:D,"&lt;="&amp;TODAY())</f>
        <v>0.76482579000135331</v>
      </c>
      <c r="AH547" s="318">
        <f ca="1">AVERAGEIFS(O:O,D:D,"&gt;="&amp;TODAY()-28,D:D,"&lt;="&amp;TODAY())</f>
        <v>1407.541540796813</v>
      </c>
      <c r="AI547" s="91">
        <f t="shared" si="170"/>
        <v>0</v>
      </c>
    </row>
    <row r="548" spans="1:35" ht="13.8" x14ac:dyDescent="0.25">
      <c r="A548" s="324" t="s">
        <v>81</v>
      </c>
      <c r="B548" s="123" t="s">
        <v>14</v>
      </c>
      <c r="C548" s="124" t="s">
        <v>37</v>
      </c>
      <c r="D548" s="103">
        <v>44997</v>
      </c>
      <c r="E548" s="41">
        <v>0.97299999999999998</v>
      </c>
      <c r="F548" s="41">
        <v>1693</v>
      </c>
      <c r="G548" s="41">
        <f t="shared" si="159"/>
        <v>2023</v>
      </c>
      <c r="H548" s="41">
        <f>DAY(Table1[[#This Row],[Date]])</f>
        <v>12</v>
      </c>
      <c r="I548" s="41">
        <f>MONTH(Table1[[#This Row],[Date]])</f>
        <v>3</v>
      </c>
      <c r="J548" s="41" t="str">
        <f t="shared" si="160"/>
        <v>March</v>
      </c>
      <c r="K548" s="41">
        <f>DAY(Table1[[#This Row],[Date]])</f>
        <v>12</v>
      </c>
      <c r="L548" s="41" t="str">
        <f t="shared" si="161"/>
        <v>Sunday</v>
      </c>
      <c r="M548" s="107">
        <f>WEEKNUM(D548, 1)-WEEKNUM(DATE(Table1[[#This Row],[Year]],Table1[[#This Row],[Month]],1),1)+1</f>
        <v>3</v>
      </c>
      <c r="N548" s="41">
        <f t="shared" si="162"/>
        <v>11</v>
      </c>
      <c r="O548" s="41">
        <f>Table1[[#This Row],[ADR]]*Table1[[#This Row],[Occupancy %]]</f>
        <v>1647.289</v>
      </c>
      <c r="P548" s="86">
        <f t="shared" si="165"/>
        <v>1693</v>
      </c>
      <c r="Q548" s="86">
        <f t="shared" si="166"/>
        <v>1</v>
      </c>
      <c r="R548" s="113"/>
      <c r="S548" s="41"/>
      <c r="T548" s="41">
        <f>Table1[[#This Row],[ADR]]/(P554+P555)</f>
        <v>0.5</v>
      </c>
      <c r="U548" s="112">
        <f t="shared" si="167"/>
        <v>0</v>
      </c>
      <c r="V548" s="41"/>
      <c r="W548" s="41">
        <f t="shared" si="168"/>
        <v>2</v>
      </c>
      <c r="X548" s="110">
        <f t="shared" si="171"/>
        <v>0</v>
      </c>
      <c r="Y548" s="92">
        <f t="shared" si="158"/>
        <v>0.97299999999999998</v>
      </c>
      <c r="Z548" s="92">
        <f>(Table1[[#This Row],[avgdailyrent]]-F547)/F547</f>
        <v>0</v>
      </c>
      <c r="AA548" s="87">
        <f t="shared" si="173"/>
        <v>0</v>
      </c>
      <c r="AB548" s="92">
        <f t="shared" si="174"/>
        <v>0</v>
      </c>
      <c r="AC548" s="87">
        <f t="shared" si="169"/>
        <v>0</v>
      </c>
      <c r="AD548" s="92">
        <f t="shared" si="163"/>
        <v>0</v>
      </c>
      <c r="AE548" s="252">
        <f t="shared" si="172"/>
        <v>0</v>
      </c>
      <c r="AF548" s="87" t="e">
        <f ca="1">AVERAGEIFS(Y:Y,D:D,"&gt;="&amp;TODAY()-28,D:D,"&lt;="&amp;TODAY(),B:B,)</f>
        <v>#DIV/0!</v>
      </c>
      <c r="AG548" s="318">
        <f ca="1">AVERAGEIFS(Y:Y,D:D,"&gt;="&amp;TODAY()-28,D:D,"&lt;="&amp;TODAY())</f>
        <v>0.76482579000135331</v>
      </c>
      <c r="AH548" s="318">
        <f ca="1">AVERAGEIFS(O:O,D:D,"&gt;="&amp;TODAY()-28,D:D,"&lt;="&amp;TODAY())</f>
        <v>1407.541540796813</v>
      </c>
      <c r="AI548" s="91">
        <f t="shared" si="170"/>
        <v>0</v>
      </c>
    </row>
    <row r="549" spans="1:35" ht="13.8" x14ac:dyDescent="0.25">
      <c r="A549" s="324" t="s">
        <v>81</v>
      </c>
      <c r="B549" s="123" t="s">
        <v>14</v>
      </c>
      <c r="C549" s="124" t="s">
        <v>37</v>
      </c>
      <c r="D549" s="103">
        <v>44998</v>
      </c>
      <c r="E549" s="41">
        <v>0.97299999999999998</v>
      </c>
      <c r="F549" s="41">
        <v>1693</v>
      </c>
      <c r="G549" s="41">
        <f t="shared" si="159"/>
        <v>2023</v>
      </c>
      <c r="H549" s="41">
        <f>DAY(Table1[[#This Row],[Date]])</f>
        <v>13</v>
      </c>
      <c r="I549" s="41">
        <f>MONTH(Table1[[#This Row],[Date]])</f>
        <v>3</v>
      </c>
      <c r="J549" s="41" t="str">
        <f t="shared" si="160"/>
        <v>March</v>
      </c>
      <c r="K549" s="41">
        <f>DAY(Table1[[#This Row],[Date]])</f>
        <v>13</v>
      </c>
      <c r="L549" s="41" t="str">
        <f t="shared" si="161"/>
        <v>Monday</v>
      </c>
      <c r="M549" s="107">
        <f>WEEKNUM(D549, 1)-WEEKNUM(DATE(Table1[[#This Row],[Year]],Table1[[#This Row],[Month]],1),1)+1</f>
        <v>3</v>
      </c>
      <c r="N549" s="41">
        <f t="shared" si="162"/>
        <v>11</v>
      </c>
      <c r="O549" s="41">
        <f>Table1[[#This Row],[ADR]]*Table1[[#This Row],[Occupancy %]]</f>
        <v>1647.289</v>
      </c>
      <c r="P549" s="86">
        <f t="shared" si="165"/>
        <v>1693</v>
      </c>
      <c r="Q549" s="86">
        <f t="shared" si="166"/>
        <v>1</v>
      </c>
      <c r="R549" s="113"/>
      <c r="S549" s="41"/>
      <c r="T549" s="41">
        <f>Table1[[#This Row],[ADR]]/(P555+P556)</f>
        <v>0.5</v>
      </c>
      <c r="U549" s="112">
        <f t="shared" si="167"/>
        <v>0</v>
      </c>
      <c r="V549" s="41"/>
      <c r="W549" s="41">
        <f t="shared" si="168"/>
        <v>2</v>
      </c>
      <c r="X549" s="110">
        <f t="shared" si="171"/>
        <v>0</v>
      </c>
      <c r="Y549" s="92">
        <f t="shared" si="158"/>
        <v>0.97299999999999998</v>
      </c>
      <c r="Z549" s="92">
        <f>(Table1[[#This Row],[avgdailyrent]]-F548)/F548</f>
        <v>0</v>
      </c>
      <c r="AA549" s="87">
        <f t="shared" si="173"/>
        <v>0</v>
      </c>
      <c r="AB549" s="92">
        <f t="shared" si="174"/>
        <v>0</v>
      </c>
      <c r="AC549" s="87">
        <f t="shared" si="169"/>
        <v>0</v>
      </c>
      <c r="AD549" s="92">
        <f t="shared" si="163"/>
        <v>0</v>
      </c>
      <c r="AE549" s="252">
        <f t="shared" si="172"/>
        <v>0</v>
      </c>
      <c r="AF549" s="87" t="e">
        <f ca="1">AVERAGEIFS(Y:Y,D:D,"&gt;="&amp;TODAY()-28,D:D,"&lt;="&amp;TODAY(),B:B,)</f>
        <v>#DIV/0!</v>
      </c>
      <c r="AG549" s="318">
        <f ca="1">AVERAGEIFS(Y:Y,D:D,"&gt;="&amp;TODAY()-28,D:D,"&lt;="&amp;TODAY())</f>
        <v>0.76482579000135331</v>
      </c>
      <c r="AH549" s="318">
        <f ca="1">AVERAGEIFS(O:O,D:D,"&gt;="&amp;TODAY()-28,D:D,"&lt;="&amp;TODAY())</f>
        <v>1407.541540796813</v>
      </c>
      <c r="AI549" s="91">
        <f t="shared" si="170"/>
        <v>0</v>
      </c>
    </row>
    <row r="550" spans="1:35" ht="13.8" x14ac:dyDescent="0.25">
      <c r="A550" s="324" t="s">
        <v>81</v>
      </c>
      <c r="B550" s="123" t="s">
        <v>14</v>
      </c>
      <c r="C550" s="124" t="s">
        <v>37</v>
      </c>
      <c r="D550" s="103">
        <v>44999</v>
      </c>
      <c r="E550" s="41">
        <v>0.97299999999999998</v>
      </c>
      <c r="F550" s="41">
        <v>1693</v>
      </c>
      <c r="G550" s="41">
        <f t="shared" si="159"/>
        <v>2023</v>
      </c>
      <c r="H550" s="41">
        <f>DAY(Table1[[#This Row],[Date]])</f>
        <v>14</v>
      </c>
      <c r="I550" s="41">
        <f>MONTH(Table1[[#This Row],[Date]])</f>
        <v>3</v>
      </c>
      <c r="J550" s="41" t="str">
        <f t="shared" si="160"/>
        <v>March</v>
      </c>
      <c r="K550" s="41">
        <f>DAY(Table1[[#This Row],[Date]])</f>
        <v>14</v>
      </c>
      <c r="L550" s="41" t="str">
        <f t="shared" si="161"/>
        <v>Tuesday</v>
      </c>
      <c r="M550" s="107">
        <f>WEEKNUM(D550, 1)-WEEKNUM(DATE(Table1[[#This Row],[Year]],Table1[[#This Row],[Month]],1),1)+1</f>
        <v>3</v>
      </c>
      <c r="N550" s="41">
        <f t="shared" si="162"/>
        <v>11</v>
      </c>
      <c r="O550" s="41">
        <f>Table1[[#This Row],[ADR]]*Table1[[#This Row],[Occupancy %]]</f>
        <v>1647.289</v>
      </c>
      <c r="P550" s="86">
        <f t="shared" si="165"/>
        <v>1693</v>
      </c>
      <c r="Q550" s="86">
        <f t="shared" si="166"/>
        <v>1</v>
      </c>
      <c r="R550" s="113"/>
      <c r="S550" s="41"/>
      <c r="T550" s="41">
        <f>Table1[[#This Row],[ADR]]/(P556+P557)</f>
        <v>0.5</v>
      </c>
      <c r="U550" s="112">
        <f t="shared" si="167"/>
        <v>0</v>
      </c>
      <c r="V550" s="41"/>
      <c r="W550" s="41">
        <f t="shared" si="168"/>
        <v>2</v>
      </c>
      <c r="X550" s="110">
        <f t="shared" si="171"/>
        <v>0</v>
      </c>
      <c r="Y550" s="92">
        <f t="shared" si="158"/>
        <v>0.97299999999999998</v>
      </c>
      <c r="Z550" s="92">
        <f>(Table1[[#This Row],[avgdailyrent]]-F549)/F549</f>
        <v>0</v>
      </c>
      <c r="AA550" s="87">
        <f t="shared" si="173"/>
        <v>0</v>
      </c>
      <c r="AB550" s="92">
        <f t="shared" si="174"/>
        <v>0</v>
      </c>
      <c r="AC550" s="87">
        <f t="shared" si="169"/>
        <v>0</v>
      </c>
      <c r="AD550" s="92">
        <f t="shared" si="163"/>
        <v>0</v>
      </c>
      <c r="AE550" s="252">
        <f t="shared" si="172"/>
        <v>0</v>
      </c>
      <c r="AF550" s="87" t="e">
        <f ca="1">AVERAGEIFS(Y:Y,D:D,"&gt;="&amp;TODAY()-28,D:D,"&lt;="&amp;TODAY(),B:B,)</f>
        <v>#DIV/0!</v>
      </c>
      <c r="AG550" s="318">
        <f ca="1">AVERAGEIFS(Y:Y,D:D,"&gt;="&amp;TODAY()-28,D:D,"&lt;="&amp;TODAY())</f>
        <v>0.76482579000135331</v>
      </c>
      <c r="AH550" s="318">
        <f ca="1">AVERAGEIFS(O:O,D:D,"&gt;="&amp;TODAY()-28,D:D,"&lt;="&amp;TODAY())</f>
        <v>1407.541540796813</v>
      </c>
      <c r="AI550" s="91">
        <f t="shared" si="170"/>
        <v>0</v>
      </c>
    </row>
    <row r="551" spans="1:35" ht="13.8" x14ac:dyDescent="0.25">
      <c r="A551" s="324" t="s">
        <v>81</v>
      </c>
      <c r="B551" s="123" t="s">
        <v>14</v>
      </c>
      <c r="C551" s="124" t="s">
        <v>37</v>
      </c>
      <c r="D551" s="103">
        <v>45000</v>
      </c>
      <c r="E551" s="41">
        <v>0.97299999999999998</v>
      </c>
      <c r="F551" s="41">
        <v>1693</v>
      </c>
      <c r="G551" s="41">
        <f t="shared" si="159"/>
        <v>2023</v>
      </c>
      <c r="H551" s="41">
        <f>DAY(Table1[[#This Row],[Date]])</f>
        <v>15</v>
      </c>
      <c r="I551" s="41">
        <f>MONTH(Table1[[#This Row],[Date]])</f>
        <v>3</v>
      </c>
      <c r="J551" s="41" t="str">
        <f t="shared" si="160"/>
        <v>March</v>
      </c>
      <c r="K551" s="41">
        <f>DAY(Table1[[#This Row],[Date]])</f>
        <v>15</v>
      </c>
      <c r="L551" s="41" t="str">
        <f t="shared" si="161"/>
        <v>Wednesday</v>
      </c>
      <c r="M551" s="107">
        <f>WEEKNUM(D551, 1)-WEEKNUM(DATE(Table1[[#This Row],[Year]],Table1[[#This Row],[Month]],1),1)+1</f>
        <v>3</v>
      </c>
      <c r="N551" s="41">
        <f t="shared" si="162"/>
        <v>11</v>
      </c>
      <c r="O551" s="41">
        <f>Table1[[#This Row],[ADR]]*Table1[[#This Row],[Occupancy %]]</f>
        <v>1647.289</v>
      </c>
      <c r="P551" s="86">
        <f t="shared" si="165"/>
        <v>1693</v>
      </c>
      <c r="Q551" s="86">
        <f t="shared" si="166"/>
        <v>1</v>
      </c>
      <c r="R551" s="113"/>
      <c r="S551" s="41"/>
      <c r="T551" s="41">
        <f>Table1[[#This Row],[ADR]]/(P557+P558)</f>
        <v>0.5</v>
      </c>
      <c r="U551" s="112">
        <f t="shared" si="167"/>
        <v>0</v>
      </c>
      <c r="V551" s="41"/>
      <c r="W551" s="41">
        <f t="shared" si="168"/>
        <v>2</v>
      </c>
      <c r="X551" s="110">
        <f t="shared" si="171"/>
        <v>0</v>
      </c>
      <c r="Y551" s="92">
        <f t="shared" si="158"/>
        <v>0.97299999999999998</v>
      </c>
      <c r="Z551" s="92">
        <f>(Table1[[#This Row],[avgdailyrent]]-F550)/F550</f>
        <v>0</v>
      </c>
      <c r="AA551" s="87">
        <f t="shared" si="173"/>
        <v>0</v>
      </c>
      <c r="AB551" s="92">
        <f t="shared" si="174"/>
        <v>0</v>
      </c>
      <c r="AC551" s="87">
        <f t="shared" si="169"/>
        <v>0</v>
      </c>
      <c r="AD551" s="92">
        <f t="shared" si="163"/>
        <v>0</v>
      </c>
      <c r="AE551" s="252">
        <f t="shared" si="172"/>
        <v>0</v>
      </c>
      <c r="AF551" s="87" t="e">
        <f ca="1">AVERAGEIFS(Y:Y,D:D,"&gt;="&amp;TODAY()-28,D:D,"&lt;="&amp;TODAY(),B:B,)</f>
        <v>#DIV/0!</v>
      </c>
      <c r="AG551" s="318">
        <f ca="1">AVERAGEIFS(Y:Y,D:D,"&gt;="&amp;TODAY()-28,D:D,"&lt;="&amp;TODAY())</f>
        <v>0.76482579000135331</v>
      </c>
      <c r="AH551" s="318">
        <f ca="1">AVERAGEIFS(O:O,D:D,"&gt;="&amp;TODAY()-28,D:D,"&lt;="&amp;TODAY())</f>
        <v>1407.541540796813</v>
      </c>
      <c r="AI551" s="91">
        <f t="shared" si="170"/>
        <v>0</v>
      </c>
    </row>
    <row r="552" spans="1:35" ht="13.8" x14ac:dyDescent="0.25">
      <c r="A552" s="324" t="s">
        <v>81</v>
      </c>
      <c r="B552" s="123" t="s">
        <v>14</v>
      </c>
      <c r="C552" s="124" t="s">
        <v>37</v>
      </c>
      <c r="D552" s="103">
        <v>45001</v>
      </c>
      <c r="E552" s="41">
        <v>0.97299999999999998</v>
      </c>
      <c r="F552" s="41">
        <v>1693</v>
      </c>
      <c r="G552" s="41">
        <f t="shared" si="159"/>
        <v>2023</v>
      </c>
      <c r="H552" s="41">
        <f>DAY(Table1[[#This Row],[Date]])</f>
        <v>16</v>
      </c>
      <c r="I552" s="41">
        <f>MONTH(Table1[[#This Row],[Date]])</f>
        <v>3</v>
      </c>
      <c r="J552" s="41" t="str">
        <f t="shared" si="160"/>
        <v>March</v>
      </c>
      <c r="K552" s="41">
        <f>DAY(Table1[[#This Row],[Date]])</f>
        <v>16</v>
      </c>
      <c r="L552" s="41" t="str">
        <f t="shared" si="161"/>
        <v>Thursday</v>
      </c>
      <c r="M552" s="107">
        <f>WEEKNUM(D552, 1)-WEEKNUM(DATE(Table1[[#This Row],[Year]],Table1[[#This Row],[Month]],1),1)+1</f>
        <v>3</v>
      </c>
      <c r="N552" s="41">
        <f t="shared" si="162"/>
        <v>11</v>
      </c>
      <c r="O552" s="41">
        <f>Table1[[#This Row],[ADR]]*Table1[[#This Row],[Occupancy %]]</f>
        <v>1647.289</v>
      </c>
      <c r="P552" s="86">
        <f t="shared" si="165"/>
        <v>1693</v>
      </c>
      <c r="Q552" s="86">
        <f t="shared" si="166"/>
        <v>1</v>
      </c>
      <c r="R552" s="113"/>
      <c r="S552" s="41"/>
      <c r="T552" s="41">
        <f>Table1[[#This Row],[ADR]]/(P558+P559)</f>
        <v>0.5</v>
      </c>
      <c r="U552" s="112">
        <f t="shared" si="167"/>
        <v>0</v>
      </c>
      <c r="V552" s="41"/>
      <c r="W552" s="41">
        <f t="shared" si="168"/>
        <v>2</v>
      </c>
      <c r="X552" s="110">
        <f t="shared" si="171"/>
        <v>0</v>
      </c>
      <c r="Y552" s="92">
        <f t="shared" si="158"/>
        <v>0.97299999999999998</v>
      </c>
      <c r="Z552" s="92">
        <f>(Table1[[#This Row],[avgdailyrent]]-F551)/F551</f>
        <v>0</v>
      </c>
      <c r="AA552" s="87">
        <f t="shared" si="173"/>
        <v>0</v>
      </c>
      <c r="AB552" s="92">
        <f t="shared" si="174"/>
        <v>0</v>
      </c>
      <c r="AC552" s="87">
        <f t="shared" si="169"/>
        <v>0</v>
      </c>
      <c r="AD552" s="92">
        <f t="shared" si="163"/>
        <v>0</v>
      </c>
      <c r="AE552" s="252">
        <f t="shared" si="172"/>
        <v>0</v>
      </c>
      <c r="AF552" s="87" t="e">
        <f ca="1">AVERAGEIFS(Y:Y,D:D,"&gt;="&amp;TODAY()-28,D:D,"&lt;="&amp;TODAY(),B:B,)</f>
        <v>#DIV/0!</v>
      </c>
      <c r="AG552" s="318">
        <f ca="1">AVERAGEIFS(Y:Y,D:D,"&gt;="&amp;TODAY()-28,D:D,"&lt;="&amp;TODAY())</f>
        <v>0.76482579000135331</v>
      </c>
      <c r="AH552" s="318">
        <f ca="1">AVERAGEIFS(O:O,D:D,"&gt;="&amp;TODAY()-28,D:D,"&lt;="&amp;TODAY())</f>
        <v>1407.541540796813</v>
      </c>
      <c r="AI552" s="91">
        <f t="shared" si="170"/>
        <v>0</v>
      </c>
    </row>
    <row r="553" spans="1:35" ht="13.8" x14ac:dyDescent="0.25">
      <c r="A553" s="324" t="s">
        <v>81</v>
      </c>
      <c r="B553" s="123" t="s">
        <v>14</v>
      </c>
      <c r="C553" s="124" t="s">
        <v>37</v>
      </c>
      <c r="D553" s="103">
        <v>45002</v>
      </c>
      <c r="E553" s="41">
        <v>0.97299999999999998</v>
      </c>
      <c r="F553" s="41">
        <v>1693</v>
      </c>
      <c r="G553" s="41">
        <f t="shared" si="159"/>
        <v>2023</v>
      </c>
      <c r="H553" s="41">
        <f>DAY(Table1[[#This Row],[Date]])</f>
        <v>17</v>
      </c>
      <c r="I553" s="41">
        <f>MONTH(Table1[[#This Row],[Date]])</f>
        <v>3</v>
      </c>
      <c r="J553" s="41" t="str">
        <f t="shared" si="160"/>
        <v>March</v>
      </c>
      <c r="K553" s="41">
        <f>DAY(Table1[[#This Row],[Date]])</f>
        <v>17</v>
      </c>
      <c r="L553" s="41" t="str">
        <f t="shared" si="161"/>
        <v>Friday</v>
      </c>
      <c r="M553" s="107">
        <f>WEEKNUM(D553, 1)-WEEKNUM(DATE(Table1[[#This Row],[Year]],Table1[[#This Row],[Month]],1),1)+1</f>
        <v>3</v>
      </c>
      <c r="N553" s="41">
        <f t="shared" si="162"/>
        <v>11</v>
      </c>
      <c r="O553" s="41">
        <f>Table1[[#This Row],[ADR]]*Table1[[#This Row],[Occupancy %]]</f>
        <v>1647.289</v>
      </c>
      <c r="P553" s="86">
        <f t="shared" si="165"/>
        <v>1693</v>
      </c>
      <c r="Q553" s="86">
        <f t="shared" si="166"/>
        <v>1</v>
      </c>
      <c r="R553" s="113"/>
      <c r="S553" s="41"/>
      <c r="T553" s="41">
        <f>Table1[[#This Row],[ADR]]/(P559+P560)</f>
        <v>0.5</v>
      </c>
      <c r="U553" s="112">
        <f t="shared" si="167"/>
        <v>0</v>
      </c>
      <c r="V553" s="41"/>
      <c r="W553" s="41">
        <f t="shared" si="168"/>
        <v>2</v>
      </c>
      <c r="X553" s="110">
        <f t="shared" si="171"/>
        <v>0</v>
      </c>
      <c r="Y553" s="92">
        <f t="shared" ref="Y553:Y616" si="175">E553</f>
        <v>0.97299999999999998</v>
      </c>
      <c r="Z553" s="92">
        <f>(Table1[[#This Row],[avgdailyrent]]-F552)/F552</f>
        <v>0</v>
      </c>
      <c r="AA553" s="87">
        <f t="shared" si="173"/>
        <v>0</v>
      </c>
      <c r="AB553" s="92">
        <f t="shared" si="174"/>
        <v>0</v>
      </c>
      <c r="AC553" s="87">
        <f t="shared" si="169"/>
        <v>0</v>
      </c>
      <c r="AD553" s="92">
        <f t="shared" si="163"/>
        <v>0</v>
      </c>
      <c r="AE553" s="252">
        <f t="shared" si="172"/>
        <v>0</v>
      </c>
      <c r="AF553" s="87" t="e">
        <f ca="1">AVERAGEIFS(Y:Y,D:D,"&gt;="&amp;TODAY()-28,D:D,"&lt;="&amp;TODAY(),B:B,)</f>
        <v>#DIV/0!</v>
      </c>
      <c r="AG553" s="318">
        <f ca="1">AVERAGEIFS(Y:Y,D:D,"&gt;="&amp;TODAY()-28,D:D,"&lt;="&amp;TODAY())</f>
        <v>0.76482579000135331</v>
      </c>
      <c r="AH553" s="318">
        <f ca="1">AVERAGEIFS(O:O,D:D,"&gt;="&amp;TODAY()-28,D:D,"&lt;="&amp;TODAY())</f>
        <v>1407.541540796813</v>
      </c>
      <c r="AI553" s="91">
        <f t="shared" si="170"/>
        <v>0</v>
      </c>
    </row>
    <row r="554" spans="1:35" ht="13.8" x14ac:dyDescent="0.25">
      <c r="A554" s="324" t="s">
        <v>81</v>
      </c>
      <c r="B554" s="123" t="s">
        <v>14</v>
      </c>
      <c r="C554" s="124" t="s">
        <v>37</v>
      </c>
      <c r="D554" s="103">
        <v>45003</v>
      </c>
      <c r="E554" s="41">
        <v>0.97299999999999998</v>
      </c>
      <c r="F554" s="41">
        <v>1693</v>
      </c>
      <c r="G554" s="41">
        <f t="shared" si="159"/>
        <v>2023</v>
      </c>
      <c r="H554" s="41">
        <f>DAY(Table1[[#This Row],[Date]])</f>
        <v>18</v>
      </c>
      <c r="I554" s="41">
        <f>MONTH(Table1[[#This Row],[Date]])</f>
        <v>3</v>
      </c>
      <c r="J554" s="41" t="str">
        <f t="shared" si="160"/>
        <v>March</v>
      </c>
      <c r="K554" s="41">
        <f>DAY(Table1[[#This Row],[Date]])</f>
        <v>18</v>
      </c>
      <c r="L554" s="41" t="str">
        <f t="shared" si="161"/>
        <v>Saturday</v>
      </c>
      <c r="M554" s="107">
        <f>WEEKNUM(D554, 1)-WEEKNUM(DATE(Table1[[#This Row],[Year]],Table1[[#This Row],[Month]],1),1)+1</f>
        <v>3</v>
      </c>
      <c r="N554" s="41">
        <f t="shared" si="162"/>
        <v>11</v>
      </c>
      <c r="O554" s="41">
        <f>Table1[[#This Row],[ADR]]*Table1[[#This Row],[Occupancy %]]</f>
        <v>1647.289</v>
      </c>
      <c r="P554" s="86">
        <f t="shared" si="165"/>
        <v>1693</v>
      </c>
      <c r="Q554" s="86">
        <f t="shared" si="166"/>
        <v>1</v>
      </c>
      <c r="R554" s="113"/>
      <c r="S554" s="41"/>
      <c r="T554" s="41">
        <f>Table1[[#This Row],[ADR]]/(P560+P561)</f>
        <v>0.5</v>
      </c>
      <c r="U554" s="112">
        <f t="shared" si="167"/>
        <v>0</v>
      </c>
      <c r="V554" s="41"/>
      <c r="W554" s="41">
        <f t="shared" si="168"/>
        <v>2</v>
      </c>
      <c r="X554" s="110">
        <f t="shared" si="171"/>
        <v>0</v>
      </c>
      <c r="Y554" s="92">
        <f t="shared" si="175"/>
        <v>0.97299999999999998</v>
      </c>
      <c r="Z554" s="92">
        <f>(Table1[[#This Row],[avgdailyrent]]-F553)/F553</f>
        <v>0</v>
      </c>
      <c r="AA554" s="87">
        <f t="shared" si="173"/>
        <v>0</v>
      </c>
      <c r="AB554" s="92">
        <f t="shared" si="174"/>
        <v>0</v>
      </c>
      <c r="AC554" s="87">
        <f t="shared" si="169"/>
        <v>0</v>
      </c>
      <c r="AD554" s="92">
        <f t="shared" si="163"/>
        <v>0</v>
      </c>
      <c r="AE554" s="252">
        <f t="shared" si="172"/>
        <v>0</v>
      </c>
      <c r="AF554" s="87" t="e">
        <f ca="1">AVERAGEIFS(Y:Y,D:D,"&gt;="&amp;TODAY()-28,D:D,"&lt;="&amp;TODAY(),B:B,)</f>
        <v>#DIV/0!</v>
      </c>
      <c r="AG554" s="318">
        <f ca="1">AVERAGEIFS(Y:Y,D:D,"&gt;="&amp;TODAY()-28,D:D,"&lt;="&amp;TODAY())</f>
        <v>0.76482579000135331</v>
      </c>
      <c r="AH554" s="318">
        <f ca="1">AVERAGEIFS(O:O,D:D,"&gt;="&amp;TODAY()-28,D:D,"&lt;="&amp;TODAY())</f>
        <v>1407.541540796813</v>
      </c>
      <c r="AI554" s="91">
        <f t="shared" si="170"/>
        <v>0</v>
      </c>
    </row>
    <row r="555" spans="1:35" ht="13.8" x14ac:dyDescent="0.25">
      <c r="A555" s="324" t="s">
        <v>81</v>
      </c>
      <c r="B555" s="123" t="s">
        <v>14</v>
      </c>
      <c r="C555" s="124" t="s">
        <v>37</v>
      </c>
      <c r="D555" s="103">
        <v>45004</v>
      </c>
      <c r="E555" s="41">
        <v>0.97299999999999998</v>
      </c>
      <c r="F555" s="41">
        <v>1693</v>
      </c>
      <c r="G555" s="41">
        <f t="shared" si="159"/>
        <v>2023</v>
      </c>
      <c r="H555" s="41">
        <f>DAY(Table1[[#This Row],[Date]])</f>
        <v>19</v>
      </c>
      <c r="I555" s="41">
        <f>MONTH(Table1[[#This Row],[Date]])</f>
        <v>3</v>
      </c>
      <c r="J555" s="41" t="str">
        <f t="shared" si="160"/>
        <v>March</v>
      </c>
      <c r="K555" s="41">
        <f>DAY(Table1[[#This Row],[Date]])</f>
        <v>19</v>
      </c>
      <c r="L555" s="41" t="str">
        <f t="shared" si="161"/>
        <v>Sunday</v>
      </c>
      <c r="M555" s="107">
        <f>WEEKNUM(D555, 1)-WEEKNUM(DATE(Table1[[#This Row],[Year]],Table1[[#This Row],[Month]],1),1)+1</f>
        <v>4</v>
      </c>
      <c r="N555" s="41">
        <f t="shared" si="162"/>
        <v>12</v>
      </c>
      <c r="O555" s="41">
        <f>Table1[[#This Row],[ADR]]*Table1[[#This Row],[Occupancy %]]</f>
        <v>1647.289</v>
      </c>
      <c r="P555" s="86">
        <f t="shared" si="165"/>
        <v>1693</v>
      </c>
      <c r="Q555" s="86">
        <f t="shared" si="166"/>
        <v>1</v>
      </c>
      <c r="R555" s="113"/>
      <c r="S555" s="41"/>
      <c r="T555" s="41">
        <f>Table1[[#This Row],[ADR]]/(P561+P562)</f>
        <v>0.5</v>
      </c>
      <c r="U555" s="112">
        <f t="shared" si="167"/>
        <v>0</v>
      </c>
      <c r="V555" s="41"/>
      <c r="W555" s="41">
        <f t="shared" si="168"/>
        <v>2</v>
      </c>
      <c r="X555" s="110">
        <f t="shared" si="171"/>
        <v>0</v>
      </c>
      <c r="Y555" s="92">
        <f t="shared" si="175"/>
        <v>0.97299999999999998</v>
      </c>
      <c r="Z555" s="92">
        <f>(Table1[[#This Row],[avgdailyrent]]-F554)/F554</f>
        <v>0</v>
      </c>
      <c r="AA555" s="87">
        <f t="shared" si="173"/>
        <v>0</v>
      </c>
      <c r="AB555" s="92">
        <f t="shared" si="174"/>
        <v>0</v>
      </c>
      <c r="AC555" s="87">
        <f t="shared" si="169"/>
        <v>0</v>
      </c>
      <c r="AD555" s="92">
        <f t="shared" si="163"/>
        <v>0</v>
      </c>
      <c r="AE555" s="252">
        <f t="shared" si="172"/>
        <v>0</v>
      </c>
      <c r="AF555" s="87" t="e">
        <f ca="1">AVERAGEIFS(Y:Y,D:D,"&gt;="&amp;TODAY()-28,D:D,"&lt;="&amp;TODAY(),B:B,)</f>
        <v>#DIV/0!</v>
      </c>
      <c r="AG555" s="318">
        <f ca="1">AVERAGEIFS(Y:Y,D:D,"&gt;="&amp;TODAY()-28,D:D,"&lt;="&amp;TODAY())</f>
        <v>0.76482579000135331</v>
      </c>
      <c r="AH555" s="318">
        <f ca="1">AVERAGEIFS(O:O,D:D,"&gt;="&amp;TODAY()-28,D:D,"&lt;="&amp;TODAY())</f>
        <v>1407.541540796813</v>
      </c>
      <c r="AI555" s="91">
        <f t="shared" si="170"/>
        <v>0</v>
      </c>
    </row>
    <row r="556" spans="1:35" ht="13.8" x14ac:dyDescent="0.25">
      <c r="A556" s="324" t="s">
        <v>81</v>
      </c>
      <c r="B556" s="123" t="s">
        <v>14</v>
      </c>
      <c r="C556" s="124" t="s">
        <v>37</v>
      </c>
      <c r="D556" s="103">
        <v>45005</v>
      </c>
      <c r="E556" s="41">
        <v>0.97299999999999998</v>
      </c>
      <c r="F556" s="41">
        <v>1693</v>
      </c>
      <c r="G556" s="41">
        <f t="shared" si="159"/>
        <v>2023</v>
      </c>
      <c r="H556" s="41">
        <f>DAY(Table1[[#This Row],[Date]])</f>
        <v>20</v>
      </c>
      <c r="I556" s="41">
        <f>MONTH(Table1[[#This Row],[Date]])</f>
        <v>3</v>
      </c>
      <c r="J556" s="41" t="str">
        <f t="shared" si="160"/>
        <v>March</v>
      </c>
      <c r="K556" s="41">
        <f>DAY(Table1[[#This Row],[Date]])</f>
        <v>20</v>
      </c>
      <c r="L556" s="41" t="str">
        <f t="shared" si="161"/>
        <v>Monday</v>
      </c>
      <c r="M556" s="107">
        <f>WEEKNUM(D556, 1)-WEEKNUM(DATE(Table1[[#This Row],[Year]],Table1[[#This Row],[Month]],1),1)+1</f>
        <v>4</v>
      </c>
      <c r="N556" s="41">
        <f t="shared" si="162"/>
        <v>12</v>
      </c>
      <c r="O556" s="41">
        <f>Table1[[#This Row],[ADR]]*Table1[[#This Row],[Occupancy %]]</f>
        <v>1647.289</v>
      </c>
      <c r="P556" s="86">
        <f t="shared" si="165"/>
        <v>1693</v>
      </c>
      <c r="Q556" s="86">
        <f t="shared" si="166"/>
        <v>1</v>
      </c>
      <c r="R556" s="113"/>
      <c r="S556" s="41"/>
      <c r="T556" s="41">
        <f>Table1[[#This Row],[ADR]]/(P562+P563)</f>
        <v>0.5</v>
      </c>
      <c r="U556" s="112">
        <f t="shared" si="167"/>
        <v>0</v>
      </c>
      <c r="V556" s="41"/>
      <c r="W556" s="41">
        <f t="shared" si="168"/>
        <v>2</v>
      </c>
      <c r="X556" s="110">
        <f t="shared" si="171"/>
        <v>0</v>
      </c>
      <c r="Y556" s="92">
        <f t="shared" si="175"/>
        <v>0.97299999999999998</v>
      </c>
      <c r="Z556" s="92">
        <f>(Table1[[#This Row],[avgdailyrent]]-F555)/F555</f>
        <v>0</v>
      </c>
      <c r="AA556" s="87">
        <f t="shared" si="173"/>
        <v>0</v>
      </c>
      <c r="AB556" s="92">
        <f t="shared" si="174"/>
        <v>0</v>
      </c>
      <c r="AC556" s="87">
        <f t="shared" si="169"/>
        <v>0</v>
      </c>
      <c r="AD556" s="92">
        <f t="shared" si="163"/>
        <v>0</v>
      </c>
      <c r="AE556" s="252">
        <f t="shared" si="172"/>
        <v>0</v>
      </c>
      <c r="AF556" s="87" t="e">
        <f ca="1">AVERAGEIFS(Y:Y,D:D,"&gt;="&amp;TODAY()-28,D:D,"&lt;="&amp;TODAY(),B:B,)</f>
        <v>#DIV/0!</v>
      </c>
      <c r="AG556" s="318">
        <f ca="1">AVERAGEIFS(Y:Y,D:D,"&gt;="&amp;TODAY()-28,D:D,"&lt;="&amp;TODAY())</f>
        <v>0.76482579000135331</v>
      </c>
      <c r="AH556" s="318">
        <f ca="1">AVERAGEIFS(O:O,D:D,"&gt;="&amp;TODAY()-28,D:D,"&lt;="&amp;TODAY())</f>
        <v>1407.541540796813</v>
      </c>
      <c r="AI556" s="91">
        <f t="shared" si="170"/>
        <v>0</v>
      </c>
    </row>
    <row r="557" spans="1:35" ht="13.8" x14ac:dyDescent="0.25">
      <c r="A557" s="324" t="s">
        <v>81</v>
      </c>
      <c r="B557" s="123" t="s">
        <v>14</v>
      </c>
      <c r="C557" s="124" t="s">
        <v>37</v>
      </c>
      <c r="D557" s="103">
        <v>45006</v>
      </c>
      <c r="E557" s="41">
        <v>0.97299999999999998</v>
      </c>
      <c r="F557" s="41">
        <v>1693</v>
      </c>
      <c r="G557" s="41">
        <f t="shared" si="159"/>
        <v>2023</v>
      </c>
      <c r="H557" s="41">
        <f>DAY(Table1[[#This Row],[Date]])</f>
        <v>21</v>
      </c>
      <c r="I557" s="41">
        <f>MONTH(Table1[[#This Row],[Date]])</f>
        <v>3</v>
      </c>
      <c r="J557" s="41" t="str">
        <f t="shared" si="160"/>
        <v>March</v>
      </c>
      <c r="K557" s="41">
        <f>DAY(Table1[[#This Row],[Date]])</f>
        <v>21</v>
      </c>
      <c r="L557" s="41" t="str">
        <f t="shared" si="161"/>
        <v>Tuesday</v>
      </c>
      <c r="M557" s="107">
        <f>WEEKNUM(D557, 1)-WEEKNUM(DATE(Table1[[#This Row],[Year]],Table1[[#This Row],[Month]],1),1)+1</f>
        <v>4</v>
      </c>
      <c r="N557" s="41">
        <f t="shared" si="162"/>
        <v>12</v>
      </c>
      <c r="O557" s="41">
        <f>Table1[[#This Row],[ADR]]*Table1[[#This Row],[Occupancy %]]</f>
        <v>1647.289</v>
      </c>
      <c r="P557" s="86">
        <f t="shared" si="165"/>
        <v>1693</v>
      </c>
      <c r="Q557" s="86">
        <f t="shared" si="166"/>
        <v>1</v>
      </c>
      <c r="R557" s="113"/>
      <c r="S557" s="41"/>
      <c r="T557" s="41">
        <f>Table1[[#This Row],[ADR]]/(P563+P564)</f>
        <v>0.5</v>
      </c>
      <c r="U557" s="112">
        <f t="shared" si="167"/>
        <v>0</v>
      </c>
      <c r="V557" s="41"/>
      <c r="W557" s="41">
        <f t="shared" si="168"/>
        <v>2</v>
      </c>
      <c r="X557" s="110">
        <f t="shared" si="171"/>
        <v>0</v>
      </c>
      <c r="Y557" s="92">
        <f t="shared" si="175"/>
        <v>0.97299999999999998</v>
      </c>
      <c r="Z557" s="92">
        <f>(Table1[[#This Row],[avgdailyrent]]-F556)/F556</f>
        <v>0</v>
      </c>
      <c r="AA557" s="87">
        <f t="shared" si="173"/>
        <v>0</v>
      </c>
      <c r="AB557" s="92">
        <f t="shared" si="174"/>
        <v>0</v>
      </c>
      <c r="AC557" s="87">
        <f t="shared" si="169"/>
        <v>0</v>
      </c>
      <c r="AD557" s="92">
        <f t="shared" si="163"/>
        <v>0</v>
      </c>
      <c r="AE557" s="252">
        <f t="shared" si="172"/>
        <v>0</v>
      </c>
      <c r="AF557" s="87" t="e">
        <f ca="1">AVERAGEIFS(Y:Y,D:D,"&gt;="&amp;TODAY()-28,D:D,"&lt;="&amp;TODAY(),B:B,)</f>
        <v>#DIV/0!</v>
      </c>
      <c r="AG557" s="318">
        <f ca="1">AVERAGEIFS(Y:Y,D:D,"&gt;="&amp;TODAY()-28,D:D,"&lt;="&amp;TODAY())</f>
        <v>0.76482579000135331</v>
      </c>
      <c r="AH557" s="318">
        <f ca="1">AVERAGEIFS(O:O,D:D,"&gt;="&amp;TODAY()-28,D:D,"&lt;="&amp;TODAY())</f>
        <v>1407.541540796813</v>
      </c>
      <c r="AI557" s="91">
        <f t="shared" si="170"/>
        <v>0</v>
      </c>
    </row>
    <row r="558" spans="1:35" ht="13.8" x14ac:dyDescent="0.25">
      <c r="A558" s="324" t="s">
        <v>81</v>
      </c>
      <c r="B558" s="123" t="s">
        <v>14</v>
      </c>
      <c r="C558" s="124" t="s">
        <v>37</v>
      </c>
      <c r="D558" s="103">
        <v>45007</v>
      </c>
      <c r="E558" s="41">
        <v>0.97299999999999998</v>
      </c>
      <c r="F558" s="41">
        <v>1693</v>
      </c>
      <c r="G558" s="41">
        <f t="shared" si="159"/>
        <v>2023</v>
      </c>
      <c r="H558" s="41">
        <f>DAY(Table1[[#This Row],[Date]])</f>
        <v>22</v>
      </c>
      <c r="I558" s="41">
        <f>MONTH(Table1[[#This Row],[Date]])</f>
        <v>3</v>
      </c>
      <c r="J558" s="41" t="str">
        <f t="shared" si="160"/>
        <v>March</v>
      </c>
      <c r="K558" s="41">
        <f>DAY(Table1[[#This Row],[Date]])</f>
        <v>22</v>
      </c>
      <c r="L558" s="41" t="str">
        <f t="shared" si="161"/>
        <v>Wednesday</v>
      </c>
      <c r="M558" s="107">
        <f>WEEKNUM(D558, 1)-WEEKNUM(DATE(Table1[[#This Row],[Year]],Table1[[#This Row],[Month]],1),1)+1</f>
        <v>4</v>
      </c>
      <c r="N558" s="41">
        <f t="shared" si="162"/>
        <v>12</v>
      </c>
      <c r="O558" s="41">
        <f>Table1[[#This Row],[ADR]]*Table1[[#This Row],[Occupancy %]]</f>
        <v>1647.289</v>
      </c>
      <c r="P558" s="86">
        <f t="shared" si="165"/>
        <v>1693</v>
      </c>
      <c r="Q558" s="86">
        <f t="shared" si="166"/>
        <v>1</v>
      </c>
      <c r="R558" s="113"/>
      <c r="S558" s="41"/>
      <c r="T558" s="41">
        <f>Table1[[#This Row],[ADR]]/(P564+P565)</f>
        <v>0.5</v>
      </c>
      <c r="U558" s="112">
        <f t="shared" si="167"/>
        <v>0</v>
      </c>
      <c r="V558" s="41"/>
      <c r="W558" s="41">
        <f t="shared" si="168"/>
        <v>2</v>
      </c>
      <c r="X558" s="110">
        <f t="shared" si="171"/>
        <v>0</v>
      </c>
      <c r="Y558" s="92">
        <f t="shared" si="175"/>
        <v>0.97299999999999998</v>
      </c>
      <c r="Z558" s="92">
        <f>(Table1[[#This Row],[avgdailyrent]]-F557)/F557</f>
        <v>0</v>
      </c>
      <c r="AA558" s="87">
        <f t="shared" si="173"/>
        <v>0</v>
      </c>
      <c r="AB558" s="92">
        <f t="shared" si="174"/>
        <v>0</v>
      </c>
      <c r="AC558" s="87">
        <f t="shared" si="169"/>
        <v>0</v>
      </c>
      <c r="AD558" s="92">
        <f t="shared" si="163"/>
        <v>0</v>
      </c>
      <c r="AE558" s="252">
        <f t="shared" si="172"/>
        <v>0</v>
      </c>
      <c r="AF558" s="87" t="e">
        <f ca="1">AVERAGEIFS(Y:Y,D:D,"&gt;="&amp;TODAY()-28,D:D,"&lt;="&amp;TODAY(),B:B,)</f>
        <v>#DIV/0!</v>
      </c>
      <c r="AG558" s="318">
        <f ca="1">AVERAGEIFS(Y:Y,D:D,"&gt;="&amp;TODAY()-28,D:D,"&lt;="&amp;TODAY())</f>
        <v>0.76482579000135331</v>
      </c>
      <c r="AH558" s="318">
        <f ca="1">AVERAGEIFS(O:O,D:D,"&gt;="&amp;TODAY()-28,D:D,"&lt;="&amp;TODAY())</f>
        <v>1407.541540796813</v>
      </c>
      <c r="AI558" s="91">
        <f t="shared" si="170"/>
        <v>0</v>
      </c>
    </row>
    <row r="559" spans="1:35" ht="13.8" x14ac:dyDescent="0.25">
      <c r="A559" s="324" t="s">
        <v>81</v>
      </c>
      <c r="B559" s="123" t="s">
        <v>14</v>
      </c>
      <c r="C559" s="124" t="s">
        <v>37</v>
      </c>
      <c r="D559" s="103">
        <v>45008</v>
      </c>
      <c r="E559" s="41">
        <v>0.97299999999999998</v>
      </c>
      <c r="F559" s="41">
        <v>1693</v>
      </c>
      <c r="G559" s="41">
        <f t="shared" si="159"/>
        <v>2023</v>
      </c>
      <c r="H559" s="41">
        <f>DAY(Table1[[#This Row],[Date]])</f>
        <v>23</v>
      </c>
      <c r="I559" s="41">
        <f>MONTH(Table1[[#This Row],[Date]])</f>
        <v>3</v>
      </c>
      <c r="J559" s="41" t="str">
        <f t="shared" si="160"/>
        <v>March</v>
      </c>
      <c r="K559" s="41">
        <f>DAY(Table1[[#This Row],[Date]])</f>
        <v>23</v>
      </c>
      <c r="L559" s="41" t="str">
        <f t="shared" si="161"/>
        <v>Thursday</v>
      </c>
      <c r="M559" s="107">
        <f>WEEKNUM(D559, 1)-WEEKNUM(DATE(Table1[[#This Row],[Year]],Table1[[#This Row],[Month]],1),1)+1</f>
        <v>4</v>
      </c>
      <c r="N559" s="41">
        <f t="shared" si="162"/>
        <v>12</v>
      </c>
      <c r="O559" s="41">
        <f>Table1[[#This Row],[ADR]]*Table1[[#This Row],[Occupancy %]]</f>
        <v>1647.289</v>
      </c>
      <c r="P559" s="86">
        <f t="shared" si="165"/>
        <v>1693</v>
      </c>
      <c r="Q559" s="86">
        <f t="shared" si="166"/>
        <v>1</v>
      </c>
      <c r="R559" s="113"/>
      <c r="S559" s="41"/>
      <c r="T559" s="41">
        <f>Table1[[#This Row],[ADR]]/(P565+P566)</f>
        <v>0.5</v>
      </c>
      <c r="U559" s="112">
        <f t="shared" si="167"/>
        <v>0</v>
      </c>
      <c r="V559" s="41"/>
      <c r="W559" s="41">
        <f t="shared" si="168"/>
        <v>2</v>
      </c>
      <c r="X559" s="110">
        <f t="shared" si="171"/>
        <v>0</v>
      </c>
      <c r="Y559" s="92">
        <f t="shared" si="175"/>
        <v>0.97299999999999998</v>
      </c>
      <c r="Z559" s="92">
        <f>(Table1[[#This Row],[avgdailyrent]]-F558)/F558</f>
        <v>0</v>
      </c>
      <c r="AA559" s="87">
        <f t="shared" si="173"/>
        <v>0</v>
      </c>
      <c r="AB559" s="92">
        <f t="shared" si="174"/>
        <v>0</v>
      </c>
      <c r="AC559" s="87">
        <f t="shared" si="169"/>
        <v>0</v>
      </c>
      <c r="AD559" s="92">
        <f t="shared" si="163"/>
        <v>0</v>
      </c>
      <c r="AE559" s="252">
        <f t="shared" si="172"/>
        <v>0</v>
      </c>
      <c r="AF559" s="87" t="e">
        <f ca="1">AVERAGEIFS(Y:Y,D:D,"&gt;="&amp;TODAY()-28,D:D,"&lt;="&amp;TODAY(),B:B,)</f>
        <v>#DIV/0!</v>
      </c>
      <c r="AG559" s="318">
        <f ca="1">AVERAGEIFS(Y:Y,D:D,"&gt;="&amp;TODAY()-28,D:D,"&lt;="&amp;TODAY())</f>
        <v>0.76482579000135331</v>
      </c>
      <c r="AH559" s="318">
        <f ca="1">AVERAGEIFS(O:O,D:D,"&gt;="&amp;TODAY()-28,D:D,"&lt;="&amp;TODAY())</f>
        <v>1407.541540796813</v>
      </c>
      <c r="AI559" s="91">
        <f t="shared" si="170"/>
        <v>0</v>
      </c>
    </row>
    <row r="560" spans="1:35" ht="13.8" x14ac:dyDescent="0.25">
      <c r="A560" s="324" t="s">
        <v>81</v>
      </c>
      <c r="B560" s="123" t="s">
        <v>14</v>
      </c>
      <c r="C560" s="124" t="s">
        <v>37</v>
      </c>
      <c r="D560" s="103">
        <v>45009</v>
      </c>
      <c r="E560" s="41">
        <v>0.97299999999999998</v>
      </c>
      <c r="F560" s="41">
        <v>1693</v>
      </c>
      <c r="G560" s="41">
        <f t="shared" si="159"/>
        <v>2023</v>
      </c>
      <c r="H560" s="41">
        <f>DAY(Table1[[#This Row],[Date]])</f>
        <v>24</v>
      </c>
      <c r="I560" s="41">
        <f>MONTH(Table1[[#This Row],[Date]])</f>
        <v>3</v>
      </c>
      <c r="J560" s="41" t="str">
        <f t="shared" si="160"/>
        <v>March</v>
      </c>
      <c r="K560" s="41">
        <f>DAY(Table1[[#This Row],[Date]])</f>
        <v>24</v>
      </c>
      <c r="L560" s="41" t="str">
        <f t="shared" si="161"/>
        <v>Friday</v>
      </c>
      <c r="M560" s="107">
        <f>WEEKNUM(D560, 1)-WEEKNUM(DATE(Table1[[#This Row],[Year]],Table1[[#This Row],[Month]],1),1)+1</f>
        <v>4</v>
      </c>
      <c r="N560" s="41">
        <f t="shared" si="162"/>
        <v>12</v>
      </c>
      <c r="O560" s="41">
        <f>Table1[[#This Row],[ADR]]*Table1[[#This Row],[Occupancy %]]</f>
        <v>1647.289</v>
      </c>
      <c r="P560" s="86">
        <f t="shared" si="165"/>
        <v>1693</v>
      </c>
      <c r="Q560" s="86">
        <f t="shared" si="166"/>
        <v>1</v>
      </c>
      <c r="R560" s="113"/>
      <c r="S560" s="41"/>
      <c r="T560" s="41">
        <f>Table1[[#This Row],[ADR]]/(P566+P567)</f>
        <v>0.5</v>
      </c>
      <c r="U560" s="112">
        <f t="shared" si="167"/>
        <v>0</v>
      </c>
      <c r="V560" s="41"/>
      <c r="W560" s="41">
        <f t="shared" si="168"/>
        <v>2</v>
      </c>
      <c r="X560" s="110">
        <f t="shared" si="171"/>
        <v>0</v>
      </c>
      <c r="Y560" s="92">
        <f t="shared" si="175"/>
        <v>0.97299999999999998</v>
      </c>
      <c r="Z560" s="92">
        <f>(Table1[[#This Row],[avgdailyrent]]-F559)/F559</f>
        <v>0</v>
      </c>
      <c r="AA560" s="87">
        <f t="shared" si="173"/>
        <v>0</v>
      </c>
      <c r="AB560" s="92">
        <f t="shared" si="174"/>
        <v>0</v>
      </c>
      <c r="AC560" s="87">
        <f t="shared" si="169"/>
        <v>0</v>
      </c>
      <c r="AD560" s="92">
        <f t="shared" si="163"/>
        <v>0</v>
      </c>
      <c r="AE560" s="252">
        <f t="shared" si="172"/>
        <v>0</v>
      </c>
      <c r="AF560" s="87" t="e">
        <f ca="1">AVERAGEIFS(Y:Y,D:D,"&gt;="&amp;TODAY()-28,D:D,"&lt;="&amp;TODAY(),B:B,)</f>
        <v>#DIV/0!</v>
      </c>
      <c r="AG560" s="318">
        <f ca="1">AVERAGEIFS(Y:Y,D:D,"&gt;="&amp;TODAY()-28,D:D,"&lt;="&amp;TODAY())</f>
        <v>0.76482579000135331</v>
      </c>
      <c r="AH560" s="318">
        <f ca="1">AVERAGEIFS(O:O,D:D,"&gt;="&amp;TODAY()-28,D:D,"&lt;="&amp;TODAY())</f>
        <v>1407.541540796813</v>
      </c>
      <c r="AI560" s="91">
        <f t="shared" si="170"/>
        <v>0</v>
      </c>
    </row>
    <row r="561" spans="1:35" ht="13.8" x14ac:dyDescent="0.25">
      <c r="A561" s="324" t="s">
        <v>81</v>
      </c>
      <c r="B561" s="123" t="s">
        <v>14</v>
      </c>
      <c r="C561" s="124" t="s">
        <v>37</v>
      </c>
      <c r="D561" s="103">
        <v>45010</v>
      </c>
      <c r="E561" s="41">
        <v>0.97299999999999998</v>
      </c>
      <c r="F561" s="41">
        <v>1693</v>
      </c>
      <c r="G561" s="41">
        <f t="shared" si="159"/>
        <v>2023</v>
      </c>
      <c r="H561" s="41">
        <f>DAY(Table1[[#This Row],[Date]])</f>
        <v>25</v>
      </c>
      <c r="I561" s="41">
        <f>MONTH(Table1[[#This Row],[Date]])</f>
        <v>3</v>
      </c>
      <c r="J561" s="41" t="str">
        <f t="shared" si="160"/>
        <v>March</v>
      </c>
      <c r="K561" s="41">
        <f>DAY(Table1[[#This Row],[Date]])</f>
        <v>25</v>
      </c>
      <c r="L561" s="41" t="str">
        <f t="shared" si="161"/>
        <v>Saturday</v>
      </c>
      <c r="M561" s="107">
        <f>WEEKNUM(D561, 1)-WEEKNUM(DATE(Table1[[#This Row],[Year]],Table1[[#This Row],[Month]],1),1)+1</f>
        <v>4</v>
      </c>
      <c r="N561" s="41">
        <f t="shared" si="162"/>
        <v>12</v>
      </c>
      <c r="O561" s="41">
        <f>Table1[[#This Row],[ADR]]*Table1[[#This Row],[Occupancy %]]</f>
        <v>1647.289</v>
      </c>
      <c r="P561" s="86">
        <f t="shared" si="165"/>
        <v>1693</v>
      </c>
      <c r="Q561" s="86">
        <f t="shared" si="166"/>
        <v>1</v>
      </c>
      <c r="R561" s="113"/>
      <c r="S561" s="41"/>
      <c r="T561" s="41">
        <f>Table1[[#This Row],[ADR]]/(P567+P568)</f>
        <v>0.5</v>
      </c>
      <c r="U561" s="112">
        <f t="shared" si="167"/>
        <v>0</v>
      </c>
      <c r="V561" s="41"/>
      <c r="W561" s="41">
        <f t="shared" si="168"/>
        <v>2</v>
      </c>
      <c r="X561" s="110">
        <f t="shared" si="171"/>
        <v>0</v>
      </c>
      <c r="Y561" s="92">
        <f t="shared" si="175"/>
        <v>0.97299999999999998</v>
      </c>
      <c r="Z561" s="92">
        <f>(Table1[[#This Row],[avgdailyrent]]-F560)/F560</f>
        <v>0</v>
      </c>
      <c r="AA561" s="87">
        <f t="shared" si="173"/>
        <v>0</v>
      </c>
      <c r="AB561" s="92">
        <f t="shared" si="174"/>
        <v>0</v>
      </c>
      <c r="AC561" s="87">
        <f t="shared" si="169"/>
        <v>0</v>
      </c>
      <c r="AD561" s="92">
        <f t="shared" si="163"/>
        <v>0</v>
      </c>
      <c r="AE561" s="252">
        <f t="shared" si="172"/>
        <v>0</v>
      </c>
      <c r="AF561" s="87" t="e">
        <f ca="1">AVERAGEIFS(Y:Y,D:D,"&gt;="&amp;TODAY()-28,D:D,"&lt;="&amp;TODAY(),B:B,)</f>
        <v>#DIV/0!</v>
      </c>
      <c r="AG561" s="318">
        <f ca="1">AVERAGEIFS(Y:Y,D:D,"&gt;="&amp;TODAY()-28,D:D,"&lt;="&amp;TODAY())</f>
        <v>0.76482579000135331</v>
      </c>
      <c r="AH561" s="318">
        <f ca="1">AVERAGEIFS(O:O,D:D,"&gt;="&amp;TODAY()-28,D:D,"&lt;="&amp;TODAY())</f>
        <v>1407.541540796813</v>
      </c>
      <c r="AI561" s="91">
        <f t="shared" si="170"/>
        <v>0</v>
      </c>
    </row>
    <row r="562" spans="1:35" ht="13.8" x14ac:dyDescent="0.25">
      <c r="A562" s="324" t="s">
        <v>81</v>
      </c>
      <c r="B562" s="123" t="s">
        <v>14</v>
      </c>
      <c r="C562" s="124" t="s">
        <v>37</v>
      </c>
      <c r="D562" s="103">
        <v>45011</v>
      </c>
      <c r="E562" s="41">
        <v>0.97299999999999998</v>
      </c>
      <c r="F562" s="41">
        <v>1693</v>
      </c>
      <c r="G562" s="41">
        <f t="shared" si="159"/>
        <v>2023</v>
      </c>
      <c r="H562" s="41">
        <f>DAY(Table1[[#This Row],[Date]])</f>
        <v>26</v>
      </c>
      <c r="I562" s="41">
        <f>MONTH(Table1[[#This Row],[Date]])</f>
        <v>3</v>
      </c>
      <c r="J562" s="41" t="str">
        <f t="shared" si="160"/>
        <v>March</v>
      </c>
      <c r="K562" s="41">
        <f>DAY(Table1[[#This Row],[Date]])</f>
        <v>26</v>
      </c>
      <c r="L562" s="41" t="str">
        <f t="shared" si="161"/>
        <v>Sunday</v>
      </c>
      <c r="M562" s="107">
        <f>WEEKNUM(D562, 1)-WEEKNUM(DATE(Table1[[#This Row],[Year]],Table1[[#This Row],[Month]],1),1)+1</f>
        <v>5</v>
      </c>
      <c r="N562" s="41">
        <f t="shared" si="162"/>
        <v>13</v>
      </c>
      <c r="O562" s="41">
        <f>Table1[[#This Row],[ADR]]*Table1[[#This Row],[Occupancy %]]</f>
        <v>1647.289</v>
      </c>
      <c r="P562" s="86">
        <f t="shared" si="165"/>
        <v>1693</v>
      </c>
      <c r="Q562" s="86">
        <f t="shared" si="166"/>
        <v>1</v>
      </c>
      <c r="R562" s="113"/>
      <c r="S562" s="41"/>
      <c r="T562" s="41">
        <f>Table1[[#This Row],[ADR]]/(P568+P569)</f>
        <v>0.5</v>
      </c>
      <c r="U562" s="112">
        <f t="shared" si="167"/>
        <v>0</v>
      </c>
      <c r="V562" s="41"/>
      <c r="W562" s="41">
        <f t="shared" si="168"/>
        <v>2</v>
      </c>
      <c r="X562" s="110">
        <f t="shared" si="171"/>
        <v>0</v>
      </c>
      <c r="Y562" s="92">
        <f t="shared" si="175"/>
        <v>0.97299999999999998</v>
      </c>
      <c r="Z562" s="92">
        <f>(Table1[[#This Row],[avgdailyrent]]-F561)/F561</f>
        <v>0</v>
      </c>
      <c r="AA562" s="87">
        <f t="shared" si="173"/>
        <v>0</v>
      </c>
      <c r="AB562" s="92">
        <f t="shared" si="174"/>
        <v>0</v>
      </c>
      <c r="AC562" s="87">
        <f t="shared" si="169"/>
        <v>0</v>
      </c>
      <c r="AD562" s="92">
        <f t="shared" si="163"/>
        <v>0</v>
      </c>
      <c r="AE562" s="252">
        <f t="shared" si="172"/>
        <v>0</v>
      </c>
      <c r="AF562" s="87" t="e">
        <f ca="1">AVERAGEIFS(Y:Y,D:D,"&gt;="&amp;TODAY()-28,D:D,"&lt;="&amp;TODAY(),B:B,)</f>
        <v>#DIV/0!</v>
      </c>
      <c r="AG562" s="318">
        <f ca="1">AVERAGEIFS(Y:Y,D:D,"&gt;="&amp;TODAY()-28,D:D,"&lt;="&amp;TODAY())</f>
        <v>0.76482579000135331</v>
      </c>
      <c r="AH562" s="318">
        <f ca="1">AVERAGEIFS(O:O,D:D,"&gt;="&amp;TODAY()-28,D:D,"&lt;="&amp;TODAY())</f>
        <v>1407.541540796813</v>
      </c>
      <c r="AI562" s="91">
        <f t="shared" si="170"/>
        <v>0</v>
      </c>
    </row>
    <row r="563" spans="1:35" ht="13.8" x14ac:dyDescent="0.25">
      <c r="A563" s="324" t="s">
        <v>81</v>
      </c>
      <c r="B563" s="123" t="s">
        <v>14</v>
      </c>
      <c r="C563" s="124" t="s">
        <v>37</v>
      </c>
      <c r="D563" s="103">
        <v>45012</v>
      </c>
      <c r="E563" s="41">
        <v>0.97299999999999998</v>
      </c>
      <c r="F563" s="41">
        <v>1693</v>
      </c>
      <c r="G563" s="41">
        <f t="shared" si="159"/>
        <v>2023</v>
      </c>
      <c r="H563" s="41">
        <f>DAY(Table1[[#This Row],[Date]])</f>
        <v>27</v>
      </c>
      <c r="I563" s="41">
        <f>MONTH(Table1[[#This Row],[Date]])</f>
        <v>3</v>
      </c>
      <c r="J563" s="41" t="str">
        <f t="shared" si="160"/>
        <v>March</v>
      </c>
      <c r="K563" s="41">
        <f>DAY(Table1[[#This Row],[Date]])</f>
        <v>27</v>
      </c>
      <c r="L563" s="41" t="str">
        <f t="shared" si="161"/>
        <v>Monday</v>
      </c>
      <c r="M563" s="107">
        <f>WEEKNUM(D563, 1)-WEEKNUM(DATE(Table1[[#This Row],[Year]],Table1[[#This Row],[Month]],1),1)+1</f>
        <v>5</v>
      </c>
      <c r="N563" s="41">
        <f t="shared" si="162"/>
        <v>13</v>
      </c>
      <c r="O563" s="41">
        <f>Table1[[#This Row],[ADR]]*Table1[[#This Row],[Occupancy %]]</f>
        <v>1647.289</v>
      </c>
      <c r="P563" s="86">
        <f t="shared" si="165"/>
        <v>1693</v>
      </c>
      <c r="Q563" s="86">
        <f t="shared" si="166"/>
        <v>1</v>
      </c>
      <c r="R563" s="113"/>
      <c r="S563" s="41"/>
      <c r="T563" s="41">
        <f>Table1[[#This Row],[ADR]]/(P569+P570)</f>
        <v>0.5</v>
      </c>
      <c r="U563" s="112">
        <f t="shared" si="167"/>
        <v>0</v>
      </c>
      <c r="V563" s="41"/>
      <c r="W563" s="41">
        <f t="shared" si="168"/>
        <v>2</v>
      </c>
      <c r="X563" s="110">
        <f t="shared" si="171"/>
        <v>0</v>
      </c>
      <c r="Y563" s="92">
        <f t="shared" si="175"/>
        <v>0.97299999999999998</v>
      </c>
      <c r="Z563" s="92">
        <f>(Table1[[#This Row],[avgdailyrent]]-F562)/F562</f>
        <v>0</v>
      </c>
      <c r="AA563" s="87">
        <f t="shared" si="173"/>
        <v>0</v>
      </c>
      <c r="AB563" s="92">
        <f t="shared" si="174"/>
        <v>0</v>
      </c>
      <c r="AC563" s="87">
        <f t="shared" si="169"/>
        <v>0</v>
      </c>
      <c r="AD563" s="92">
        <f t="shared" si="163"/>
        <v>0</v>
      </c>
      <c r="AE563" s="252">
        <f t="shared" si="172"/>
        <v>0</v>
      </c>
      <c r="AF563" s="87" t="e">
        <f ca="1">AVERAGEIFS(Y:Y,D:D,"&gt;="&amp;TODAY()-28,D:D,"&lt;="&amp;TODAY(),B:B,)</f>
        <v>#DIV/0!</v>
      </c>
      <c r="AG563" s="318">
        <f ca="1">AVERAGEIFS(Y:Y,D:D,"&gt;="&amp;TODAY()-28,D:D,"&lt;="&amp;TODAY())</f>
        <v>0.76482579000135331</v>
      </c>
      <c r="AH563" s="318">
        <f ca="1">AVERAGEIFS(O:O,D:D,"&gt;="&amp;TODAY()-28,D:D,"&lt;="&amp;TODAY())</f>
        <v>1407.541540796813</v>
      </c>
      <c r="AI563" s="91">
        <f t="shared" si="170"/>
        <v>0</v>
      </c>
    </row>
    <row r="564" spans="1:35" ht="13.8" x14ac:dyDescent="0.25">
      <c r="A564" s="324" t="s">
        <v>81</v>
      </c>
      <c r="B564" s="123" t="s">
        <v>14</v>
      </c>
      <c r="C564" s="124" t="s">
        <v>37</v>
      </c>
      <c r="D564" s="103">
        <v>45013</v>
      </c>
      <c r="E564" s="41">
        <v>0.97299999999999998</v>
      </c>
      <c r="F564" s="41">
        <v>1693</v>
      </c>
      <c r="G564" s="41">
        <f t="shared" si="159"/>
        <v>2023</v>
      </c>
      <c r="H564" s="41">
        <f>DAY(Table1[[#This Row],[Date]])</f>
        <v>28</v>
      </c>
      <c r="I564" s="41">
        <f>MONTH(Table1[[#This Row],[Date]])</f>
        <v>3</v>
      </c>
      <c r="J564" s="41" t="str">
        <f t="shared" si="160"/>
        <v>March</v>
      </c>
      <c r="K564" s="41">
        <f>DAY(Table1[[#This Row],[Date]])</f>
        <v>28</v>
      </c>
      <c r="L564" s="41" t="str">
        <f t="shared" si="161"/>
        <v>Tuesday</v>
      </c>
      <c r="M564" s="107">
        <f>WEEKNUM(D564, 1)-WEEKNUM(DATE(Table1[[#This Row],[Year]],Table1[[#This Row],[Month]],1),1)+1</f>
        <v>5</v>
      </c>
      <c r="N564" s="41">
        <f t="shared" si="162"/>
        <v>13</v>
      </c>
      <c r="O564" s="41">
        <f>Table1[[#This Row],[ADR]]*Table1[[#This Row],[Occupancy %]]</f>
        <v>1647.289</v>
      </c>
      <c r="P564" s="86">
        <f t="shared" si="165"/>
        <v>1693</v>
      </c>
      <c r="Q564" s="86">
        <f t="shared" si="166"/>
        <v>1</v>
      </c>
      <c r="R564" s="113"/>
      <c r="S564" s="41"/>
      <c r="T564" s="41">
        <f>Table1[[#This Row],[ADR]]/(P570+P571)</f>
        <v>0.5</v>
      </c>
      <c r="U564" s="112">
        <f t="shared" si="167"/>
        <v>0</v>
      </c>
      <c r="V564" s="41"/>
      <c r="W564" s="41">
        <f t="shared" si="168"/>
        <v>2</v>
      </c>
      <c r="X564" s="110">
        <f t="shared" si="171"/>
        <v>0</v>
      </c>
      <c r="Y564" s="92">
        <f t="shared" si="175"/>
        <v>0.97299999999999998</v>
      </c>
      <c r="Z564" s="92">
        <f>(Table1[[#This Row],[avgdailyrent]]-F563)/F563</f>
        <v>0</v>
      </c>
      <c r="AA564" s="87">
        <f t="shared" si="173"/>
        <v>0</v>
      </c>
      <c r="AB564" s="92">
        <f t="shared" si="174"/>
        <v>0</v>
      </c>
      <c r="AC564" s="87">
        <f t="shared" si="169"/>
        <v>0</v>
      </c>
      <c r="AD564" s="92">
        <f t="shared" si="163"/>
        <v>0</v>
      </c>
      <c r="AE564" s="252">
        <f t="shared" si="172"/>
        <v>0</v>
      </c>
      <c r="AF564" s="87" t="e">
        <f ca="1">AVERAGEIFS(Y:Y,D:D,"&gt;="&amp;TODAY()-28,D:D,"&lt;="&amp;TODAY(),B:B,)</f>
        <v>#DIV/0!</v>
      </c>
      <c r="AG564" s="318">
        <f ca="1">AVERAGEIFS(Y:Y,D:D,"&gt;="&amp;TODAY()-28,D:D,"&lt;="&amp;TODAY())</f>
        <v>0.76482579000135331</v>
      </c>
      <c r="AH564" s="318">
        <f ca="1">AVERAGEIFS(O:O,D:D,"&gt;="&amp;TODAY()-28,D:D,"&lt;="&amp;TODAY())</f>
        <v>1407.541540796813</v>
      </c>
      <c r="AI564" s="91">
        <f t="shared" si="170"/>
        <v>0</v>
      </c>
    </row>
    <row r="565" spans="1:35" ht="13.8" x14ac:dyDescent="0.25">
      <c r="A565" s="324" t="s">
        <v>81</v>
      </c>
      <c r="B565" s="123" t="s">
        <v>14</v>
      </c>
      <c r="C565" s="124" t="s">
        <v>37</v>
      </c>
      <c r="D565" s="103">
        <v>45014</v>
      </c>
      <c r="E565" s="41">
        <v>0.97299999999999998</v>
      </c>
      <c r="F565" s="41">
        <v>1693</v>
      </c>
      <c r="G565" s="41">
        <f t="shared" si="159"/>
        <v>2023</v>
      </c>
      <c r="H565" s="41">
        <f>DAY(Table1[[#This Row],[Date]])</f>
        <v>29</v>
      </c>
      <c r="I565" s="41">
        <f>MONTH(Table1[[#This Row],[Date]])</f>
        <v>3</v>
      </c>
      <c r="J565" s="41" t="str">
        <f t="shared" si="160"/>
        <v>March</v>
      </c>
      <c r="K565" s="41">
        <f>DAY(Table1[[#This Row],[Date]])</f>
        <v>29</v>
      </c>
      <c r="L565" s="41" t="str">
        <f t="shared" si="161"/>
        <v>Wednesday</v>
      </c>
      <c r="M565" s="107">
        <f>WEEKNUM(D565, 1)-WEEKNUM(DATE(Table1[[#This Row],[Year]],Table1[[#This Row],[Month]],1),1)+1</f>
        <v>5</v>
      </c>
      <c r="N565" s="41">
        <f t="shared" si="162"/>
        <v>13</v>
      </c>
      <c r="O565" s="41">
        <f>Table1[[#This Row],[ADR]]*Table1[[#This Row],[Occupancy %]]</f>
        <v>1647.289</v>
      </c>
      <c r="P565" s="86">
        <f t="shared" si="165"/>
        <v>1693</v>
      </c>
      <c r="Q565" s="86">
        <f t="shared" si="166"/>
        <v>1</v>
      </c>
      <c r="R565" s="113"/>
      <c r="S565" s="41"/>
      <c r="T565" s="41">
        <f>Table1[[#This Row],[ADR]]/(P571+P572)</f>
        <v>0.5</v>
      </c>
      <c r="U565" s="112">
        <f t="shared" si="167"/>
        <v>0</v>
      </c>
      <c r="V565" s="41"/>
      <c r="W565" s="41">
        <f t="shared" si="168"/>
        <v>2</v>
      </c>
      <c r="X565" s="110">
        <f t="shared" si="171"/>
        <v>0</v>
      </c>
      <c r="Y565" s="92">
        <f t="shared" si="175"/>
        <v>0.97299999999999998</v>
      </c>
      <c r="Z565" s="92">
        <f>(Table1[[#This Row],[avgdailyrent]]-F564)/F564</f>
        <v>0</v>
      </c>
      <c r="AA565" s="87">
        <f t="shared" si="173"/>
        <v>0</v>
      </c>
      <c r="AB565" s="92">
        <f t="shared" si="174"/>
        <v>0</v>
      </c>
      <c r="AC565" s="87">
        <f t="shared" si="169"/>
        <v>0</v>
      </c>
      <c r="AD565" s="92">
        <f t="shared" si="163"/>
        <v>0</v>
      </c>
      <c r="AE565" s="252">
        <f t="shared" si="172"/>
        <v>0</v>
      </c>
      <c r="AF565" s="87" t="e">
        <f ca="1">AVERAGEIFS(Y:Y,D:D,"&gt;="&amp;TODAY()-28,D:D,"&lt;="&amp;TODAY(),B:B,)</f>
        <v>#DIV/0!</v>
      </c>
      <c r="AG565" s="318">
        <f ca="1">AVERAGEIFS(Y:Y,D:D,"&gt;="&amp;TODAY()-28,D:D,"&lt;="&amp;TODAY())</f>
        <v>0.76482579000135331</v>
      </c>
      <c r="AH565" s="318">
        <f ca="1">AVERAGEIFS(O:O,D:D,"&gt;="&amp;TODAY()-28,D:D,"&lt;="&amp;TODAY())</f>
        <v>1407.541540796813</v>
      </c>
      <c r="AI565" s="91">
        <f t="shared" si="170"/>
        <v>0</v>
      </c>
    </row>
    <row r="566" spans="1:35" ht="13.8" x14ac:dyDescent="0.25">
      <c r="A566" s="324" t="s">
        <v>81</v>
      </c>
      <c r="B566" s="123" t="s">
        <v>14</v>
      </c>
      <c r="C566" s="124" t="s">
        <v>37</v>
      </c>
      <c r="D566" s="103">
        <v>45015</v>
      </c>
      <c r="E566" s="41">
        <v>0.97299999999999998</v>
      </c>
      <c r="F566" s="41">
        <v>1693</v>
      </c>
      <c r="G566" s="41">
        <f t="shared" ref="G566:G629" si="176">YEAR(D566)</f>
        <v>2023</v>
      </c>
      <c r="H566" s="41">
        <f>DAY(Table1[[#This Row],[Date]])</f>
        <v>30</v>
      </c>
      <c r="I566" s="41">
        <f>MONTH(Table1[[#This Row],[Date]])</f>
        <v>3</v>
      </c>
      <c r="J566" s="41" t="str">
        <f t="shared" ref="J566:J629" si="177">TEXT(D566,"MMMM")</f>
        <v>March</v>
      </c>
      <c r="K566" s="41">
        <f>DAY(Table1[[#This Row],[Date]])</f>
        <v>30</v>
      </c>
      <c r="L566" s="41" t="str">
        <f t="shared" ref="L566:L629" si="178">CHOOSE(WEEKDAY(D566),"Sunday","Monday","Tuesday","Wednesday","Thursday","Friday","Saturday")</f>
        <v>Thursday</v>
      </c>
      <c r="M566" s="107">
        <f>WEEKNUM(D566, 1)-WEEKNUM(DATE(Table1[[#This Row],[Year]],Table1[[#This Row],[Month]],1),1)+1</f>
        <v>5</v>
      </c>
      <c r="N566" s="41">
        <f t="shared" ref="N566:N629" si="179">WEEKNUM(D566)</f>
        <v>13</v>
      </c>
      <c r="O566" s="41">
        <f>Table1[[#This Row],[ADR]]*Table1[[#This Row],[Occupancy %]]</f>
        <v>1647.289</v>
      </c>
      <c r="P566" s="86">
        <f t="shared" si="165"/>
        <v>1693</v>
      </c>
      <c r="Q566" s="86">
        <f t="shared" si="166"/>
        <v>1</v>
      </c>
      <c r="R566" s="113"/>
      <c r="S566" s="41"/>
      <c r="T566" s="41">
        <f>Table1[[#This Row],[ADR]]/(P572+P573)</f>
        <v>0.5</v>
      </c>
      <c r="U566" s="112">
        <f t="shared" si="167"/>
        <v>0</v>
      </c>
      <c r="V566" s="41"/>
      <c r="W566" s="41">
        <f t="shared" si="168"/>
        <v>2</v>
      </c>
      <c r="X566" s="110">
        <f t="shared" si="171"/>
        <v>0</v>
      </c>
      <c r="Y566" s="92">
        <f t="shared" si="175"/>
        <v>0.97299999999999998</v>
      </c>
      <c r="Z566" s="92">
        <f>(Table1[[#This Row],[avgdailyrent]]-F565)/F565</f>
        <v>0</v>
      </c>
      <c r="AA566" s="87">
        <f t="shared" si="173"/>
        <v>0</v>
      </c>
      <c r="AB566" s="92">
        <f t="shared" si="174"/>
        <v>0</v>
      </c>
      <c r="AC566" s="87">
        <f t="shared" si="169"/>
        <v>0</v>
      </c>
      <c r="AD566" s="92">
        <f t="shared" si="163"/>
        <v>0</v>
      </c>
      <c r="AE566" s="252">
        <f t="shared" si="172"/>
        <v>0</v>
      </c>
      <c r="AF566" s="87" t="e">
        <f ca="1">AVERAGEIFS(Y:Y,D:D,"&gt;="&amp;TODAY()-28,D:D,"&lt;="&amp;TODAY(),B:B,)</f>
        <v>#DIV/0!</v>
      </c>
      <c r="AG566" s="318">
        <f ca="1">AVERAGEIFS(Y:Y,D:D,"&gt;="&amp;TODAY()-28,D:D,"&lt;="&amp;TODAY())</f>
        <v>0.76482579000135331</v>
      </c>
      <c r="AH566" s="318">
        <f ca="1">AVERAGEIFS(O:O,D:D,"&gt;="&amp;TODAY()-28,D:D,"&lt;="&amp;TODAY())</f>
        <v>1407.541540796813</v>
      </c>
      <c r="AI566" s="91">
        <f t="shared" si="170"/>
        <v>0</v>
      </c>
    </row>
    <row r="567" spans="1:35" ht="13.8" x14ac:dyDescent="0.25">
      <c r="A567" s="324" t="s">
        <v>81</v>
      </c>
      <c r="B567" s="123" t="s">
        <v>14</v>
      </c>
      <c r="C567" s="124" t="s">
        <v>37</v>
      </c>
      <c r="D567" s="103">
        <v>45016</v>
      </c>
      <c r="E567" s="41">
        <v>0.97299999999999998</v>
      </c>
      <c r="F567" s="41">
        <v>1693</v>
      </c>
      <c r="G567" s="41">
        <f t="shared" si="176"/>
        <v>2023</v>
      </c>
      <c r="H567" s="41">
        <f>DAY(Table1[[#This Row],[Date]])</f>
        <v>31</v>
      </c>
      <c r="I567" s="41">
        <f>MONTH(Table1[[#This Row],[Date]])</f>
        <v>3</v>
      </c>
      <c r="J567" s="41" t="str">
        <f t="shared" si="177"/>
        <v>March</v>
      </c>
      <c r="K567" s="41">
        <f>DAY(Table1[[#This Row],[Date]])</f>
        <v>31</v>
      </c>
      <c r="L567" s="41" t="str">
        <f t="shared" si="178"/>
        <v>Friday</v>
      </c>
      <c r="M567" s="107">
        <f>WEEKNUM(D567, 1)-WEEKNUM(DATE(Table1[[#This Row],[Year]],Table1[[#This Row],[Month]],1),1)+1</f>
        <v>5</v>
      </c>
      <c r="N567" s="41">
        <f t="shared" si="179"/>
        <v>13</v>
      </c>
      <c r="O567" s="41">
        <f>Table1[[#This Row],[ADR]]*Table1[[#This Row],[Occupancy %]]</f>
        <v>1647.289</v>
      </c>
      <c r="P567" s="86">
        <f t="shared" si="165"/>
        <v>1693</v>
      </c>
      <c r="Q567" s="86">
        <f t="shared" si="166"/>
        <v>1</v>
      </c>
      <c r="R567" s="113"/>
      <c r="S567" s="41"/>
      <c r="T567" s="41">
        <f>Table1[[#This Row],[ADR]]/(P573+P574)</f>
        <v>0.5</v>
      </c>
      <c r="U567" s="112">
        <f t="shared" si="167"/>
        <v>0</v>
      </c>
      <c r="V567" s="41"/>
      <c r="W567" s="41">
        <f t="shared" si="168"/>
        <v>2</v>
      </c>
      <c r="X567" s="110">
        <f t="shared" si="171"/>
        <v>0</v>
      </c>
      <c r="Y567" s="92">
        <f t="shared" si="175"/>
        <v>0.97299999999999998</v>
      </c>
      <c r="Z567" s="92">
        <f>(Table1[[#This Row],[avgdailyrent]]-F566)/F566</f>
        <v>0</v>
      </c>
      <c r="AA567" s="87">
        <f t="shared" si="173"/>
        <v>0</v>
      </c>
      <c r="AB567" s="92">
        <f t="shared" si="174"/>
        <v>0</v>
      </c>
      <c r="AC567" s="87">
        <f t="shared" si="169"/>
        <v>0</v>
      </c>
      <c r="AD567" s="92">
        <f t="shared" si="163"/>
        <v>0</v>
      </c>
      <c r="AE567" s="252">
        <f t="shared" si="172"/>
        <v>0</v>
      </c>
      <c r="AF567" s="87" t="e">
        <f ca="1">AVERAGEIFS(Y:Y,D:D,"&gt;="&amp;TODAY()-28,D:D,"&lt;="&amp;TODAY(),B:B,)</f>
        <v>#DIV/0!</v>
      </c>
      <c r="AG567" s="318">
        <f ca="1">AVERAGEIFS(Y:Y,D:D,"&gt;="&amp;TODAY()-28,D:D,"&lt;="&amp;TODAY())</f>
        <v>0.76482579000135331</v>
      </c>
      <c r="AH567" s="318">
        <f ca="1">AVERAGEIFS(O:O,D:D,"&gt;="&amp;TODAY()-28,D:D,"&lt;="&amp;TODAY())</f>
        <v>1407.541540796813</v>
      </c>
      <c r="AI567" s="91">
        <f t="shared" si="170"/>
        <v>0</v>
      </c>
    </row>
    <row r="568" spans="1:35" ht="13.8" x14ac:dyDescent="0.25">
      <c r="A568" s="324" t="s">
        <v>81</v>
      </c>
      <c r="B568" s="123" t="s">
        <v>14</v>
      </c>
      <c r="C568" s="124" t="s">
        <v>37</v>
      </c>
      <c r="D568" s="103">
        <v>45017</v>
      </c>
      <c r="E568" s="41">
        <v>0.97299999999999998</v>
      </c>
      <c r="F568" s="41">
        <v>1693</v>
      </c>
      <c r="G568" s="41">
        <f t="shared" si="176"/>
        <v>2023</v>
      </c>
      <c r="H568" s="41">
        <f>DAY(Table1[[#This Row],[Date]])</f>
        <v>1</v>
      </c>
      <c r="I568" s="41">
        <f>MONTH(Table1[[#This Row],[Date]])</f>
        <v>4</v>
      </c>
      <c r="J568" s="41" t="str">
        <f t="shared" si="177"/>
        <v>April</v>
      </c>
      <c r="K568" s="41">
        <f>DAY(Table1[[#This Row],[Date]])</f>
        <v>1</v>
      </c>
      <c r="L568" s="41" t="str">
        <f t="shared" si="178"/>
        <v>Saturday</v>
      </c>
      <c r="M568" s="107">
        <f>WEEKNUM(D568, 1)-WEEKNUM(DATE(Table1[[#This Row],[Year]],Table1[[#This Row],[Month]],1),1)+1</f>
        <v>1</v>
      </c>
      <c r="N568" s="41">
        <f t="shared" si="179"/>
        <v>13</v>
      </c>
      <c r="O568" s="41">
        <f>Table1[[#This Row],[ADR]]*Table1[[#This Row],[Occupancy %]]</f>
        <v>1647.289</v>
      </c>
      <c r="P568" s="86">
        <f t="shared" si="165"/>
        <v>1693</v>
      </c>
      <c r="Q568" s="86">
        <f t="shared" si="166"/>
        <v>1</v>
      </c>
      <c r="R568" s="113"/>
      <c r="S568" s="41"/>
      <c r="T568" s="41">
        <f>Table1[[#This Row],[ADR]]/(P574+P575)</f>
        <v>0.5</v>
      </c>
      <c r="U568" s="112">
        <f t="shared" si="167"/>
        <v>0</v>
      </c>
      <c r="V568" s="41"/>
      <c r="W568" s="41">
        <f t="shared" si="168"/>
        <v>2</v>
      </c>
      <c r="X568" s="110">
        <f t="shared" si="171"/>
        <v>0</v>
      </c>
      <c r="Y568" s="92">
        <f t="shared" si="175"/>
        <v>0.97299999999999998</v>
      </c>
      <c r="Z568" s="92">
        <f>(Table1[[#This Row],[avgdailyrent]]-F567)/F567</f>
        <v>0</v>
      </c>
      <c r="AA568" s="87">
        <f t="shared" si="173"/>
        <v>0</v>
      </c>
      <c r="AB568" s="92">
        <f t="shared" si="174"/>
        <v>0</v>
      </c>
      <c r="AC568" s="87">
        <f t="shared" si="169"/>
        <v>0</v>
      </c>
      <c r="AD568" s="92">
        <f t="shared" si="163"/>
        <v>0</v>
      </c>
      <c r="AE568" s="252">
        <f t="shared" si="172"/>
        <v>0</v>
      </c>
      <c r="AF568" s="87" t="e">
        <f ca="1">AVERAGEIFS(Y:Y,D:D,"&gt;="&amp;TODAY()-28,D:D,"&lt;="&amp;TODAY(),B:B,)</f>
        <v>#DIV/0!</v>
      </c>
      <c r="AG568" s="318">
        <f ca="1">AVERAGEIFS(Y:Y,D:D,"&gt;="&amp;TODAY()-28,D:D,"&lt;="&amp;TODAY())</f>
        <v>0.76482579000135331</v>
      </c>
      <c r="AH568" s="318">
        <f ca="1">AVERAGEIFS(O:O,D:D,"&gt;="&amp;TODAY()-28,D:D,"&lt;="&amp;TODAY())</f>
        <v>1407.541540796813</v>
      </c>
      <c r="AI568" s="91">
        <f t="shared" si="170"/>
        <v>0</v>
      </c>
    </row>
    <row r="569" spans="1:35" ht="13.8" x14ac:dyDescent="0.25">
      <c r="A569" s="324" t="s">
        <v>81</v>
      </c>
      <c r="B569" s="123" t="s">
        <v>14</v>
      </c>
      <c r="C569" s="124" t="s">
        <v>37</v>
      </c>
      <c r="D569" s="103">
        <v>45018</v>
      </c>
      <c r="E569" s="41">
        <v>0.97299999999999998</v>
      </c>
      <c r="F569" s="41">
        <v>1693</v>
      </c>
      <c r="G569" s="41">
        <f t="shared" si="176"/>
        <v>2023</v>
      </c>
      <c r="H569" s="41">
        <f>DAY(Table1[[#This Row],[Date]])</f>
        <v>2</v>
      </c>
      <c r="I569" s="41">
        <f>MONTH(Table1[[#This Row],[Date]])</f>
        <v>4</v>
      </c>
      <c r="J569" s="41" t="str">
        <f t="shared" si="177"/>
        <v>April</v>
      </c>
      <c r="K569" s="41">
        <f>DAY(Table1[[#This Row],[Date]])</f>
        <v>2</v>
      </c>
      <c r="L569" s="41" t="str">
        <f t="shared" si="178"/>
        <v>Sunday</v>
      </c>
      <c r="M569" s="107">
        <f>WEEKNUM(D569, 1)-WEEKNUM(DATE(Table1[[#This Row],[Year]],Table1[[#This Row],[Month]],1),1)+1</f>
        <v>2</v>
      </c>
      <c r="N569" s="41">
        <f t="shared" si="179"/>
        <v>14</v>
      </c>
      <c r="O569" s="41">
        <f>Table1[[#This Row],[ADR]]*Table1[[#This Row],[Occupancy %]]</f>
        <v>1647.289</v>
      </c>
      <c r="P569" s="86">
        <f t="shared" si="165"/>
        <v>1693</v>
      </c>
      <c r="Q569" s="86">
        <f t="shared" si="166"/>
        <v>1</v>
      </c>
      <c r="R569" s="113"/>
      <c r="S569" s="41"/>
      <c r="T569" s="41">
        <f>Table1[[#This Row],[ADR]]/(P575+P576)</f>
        <v>0.5</v>
      </c>
      <c r="U569" s="112">
        <f t="shared" si="167"/>
        <v>0</v>
      </c>
      <c r="V569" s="41"/>
      <c r="W569" s="41">
        <f t="shared" si="168"/>
        <v>2</v>
      </c>
      <c r="X569" s="110">
        <f t="shared" si="171"/>
        <v>0</v>
      </c>
      <c r="Y569" s="92">
        <f t="shared" si="175"/>
        <v>0.97299999999999998</v>
      </c>
      <c r="Z569" s="92">
        <f>(Table1[[#This Row],[avgdailyrent]]-F568)/F568</f>
        <v>0</v>
      </c>
      <c r="AA569" s="87">
        <f t="shared" si="173"/>
        <v>0</v>
      </c>
      <c r="AB569" s="92">
        <f t="shared" si="174"/>
        <v>0</v>
      </c>
      <c r="AC569" s="87">
        <f t="shared" si="169"/>
        <v>0</v>
      </c>
      <c r="AD569" s="92">
        <f t="shared" si="163"/>
        <v>0</v>
      </c>
      <c r="AE569" s="252">
        <f t="shared" si="172"/>
        <v>0</v>
      </c>
      <c r="AF569" s="87" t="e">
        <f ca="1">AVERAGEIFS(Y:Y,D:D,"&gt;="&amp;TODAY()-28,D:D,"&lt;="&amp;TODAY(),B:B,)</f>
        <v>#DIV/0!</v>
      </c>
      <c r="AG569" s="318">
        <f ca="1">AVERAGEIFS(Y:Y,D:D,"&gt;="&amp;TODAY()-28,D:D,"&lt;="&amp;TODAY())</f>
        <v>0.76482579000135331</v>
      </c>
      <c r="AH569" s="318">
        <f ca="1">AVERAGEIFS(O:O,D:D,"&gt;="&amp;TODAY()-28,D:D,"&lt;="&amp;TODAY())</f>
        <v>1407.541540796813</v>
      </c>
      <c r="AI569" s="91">
        <f t="shared" si="170"/>
        <v>0</v>
      </c>
    </row>
    <row r="570" spans="1:35" ht="13.8" x14ac:dyDescent="0.25">
      <c r="A570" s="324" t="s">
        <v>81</v>
      </c>
      <c r="B570" s="123" t="s">
        <v>14</v>
      </c>
      <c r="C570" s="124" t="s">
        <v>37</v>
      </c>
      <c r="D570" s="103">
        <v>45019</v>
      </c>
      <c r="E570" s="41">
        <v>0.97299999999999998</v>
      </c>
      <c r="F570" s="41">
        <v>1693</v>
      </c>
      <c r="G570" s="41">
        <f t="shared" si="176"/>
        <v>2023</v>
      </c>
      <c r="H570" s="41">
        <f>DAY(Table1[[#This Row],[Date]])</f>
        <v>3</v>
      </c>
      <c r="I570" s="41">
        <f>MONTH(Table1[[#This Row],[Date]])</f>
        <v>4</v>
      </c>
      <c r="J570" s="41" t="str">
        <f t="shared" si="177"/>
        <v>April</v>
      </c>
      <c r="K570" s="41">
        <f>DAY(Table1[[#This Row],[Date]])</f>
        <v>3</v>
      </c>
      <c r="L570" s="41" t="str">
        <f t="shared" si="178"/>
        <v>Monday</v>
      </c>
      <c r="M570" s="107">
        <f>WEEKNUM(D570, 1)-WEEKNUM(DATE(Table1[[#This Row],[Year]],Table1[[#This Row],[Month]],1),1)+1</f>
        <v>2</v>
      </c>
      <c r="N570" s="41">
        <f t="shared" si="179"/>
        <v>14</v>
      </c>
      <c r="O570" s="41">
        <f>Table1[[#This Row],[ADR]]*Table1[[#This Row],[Occupancy %]]</f>
        <v>1647.289</v>
      </c>
      <c r="P570" s="86">
        <f t="shared" si="165"/>
        <v>1693</v>
      </c>
      <c r="Q570" s="86">
        <f t="shared" si="166"/>
        <v>1</v>
      </c>
      <c r="R570" s="113"/>
      <c r="S570" s="41"/>
      <c r="T570" s="41">
        <f>Table1[[#This Row],[ADR]]/(P576+P577)</f>
        <v>0.5</v>
      </c>
      <c r="U570" s="112">
        <f t="shared" si="167"/>
        <v>0</v>
      </c>
      <c r="V570" s="41"/>
      <c r="W570" s="41">
        <f t="shared" si="168"/>
        <v>2</v>
      </c>
      <c r="X570" s="110">
        <f t="shared" si="171"/>
        <v>0</v>
      </c>
      <c r="Y570" s="92">
        <f t="shared" si="175"/>
        <v>0.97299999999999998</v>
      </c>
      <c r="Z570" s="92">
        <f>(Table1[[#This Row],[avgdailyrent]]-F569)/F569</f>
        <v>0</v>
      </c>
      <c r="AA570" s="87">
        <f t="shared" si="173"/>
        <v>0</v>
      </c>
      <c r="AB570" s="92">
        <f t="shared" si="174"/>
        <v>0</v>
      </c>
      <c r="AC570" s="87">
        <f t="shared" si="169"/>
        <v>0</v>
      </c>
      <c r="AD570" s="92">
        <f t="shared" si="163"/>
        <v>0</v>
      </c>
      <c r="AE570" s="252">
        <f t="shared" si="172"/>
        <v>0</v>
      </c>
      <c r="AF570" s="87" t="e">
        <f ca="1">AVERAGEIFS(Y:Y,D:D,"&gt;="&amp;TODAY()-28,D:D,"&lt;="&amp;TODAY(),B:B,)</f>
        <v>#DIV/0!</v>
      </c>
      <c r="AG570" s="318">
        <f ca="1">AVERAGEIFS(Y:Y,D:D,"&gt;="&amp;TODAY()-28,D:D,"&lt;="&amp;TODAY())</f>
        <v>0.76482579000135331</v>
      </c>
      <c r="AH570" s="318">
        <f ca="1">AVERAGEIFS(O:O,D:D,"&gt;="&amp;TODAY()-28,D:D,"&lt;="&amp;TODAY())</f>
        <v>1407.541540796813</v>
      </c>
      <c r="AI570" s="91">
        <f t="shared" si="170"/>
        <v>0</v>
      </c>
    </row>
    <row r="571" spans="1:35" ht="13.8" x14ac:dyDescent="0.25">
      <c r="A571" s="324" t="s">
        <v>81</v>
      </c>
      <c r="B571" s="123" t="s">
        <v>14</v>
      </c>
      <c r="C571" s="124" t="s">
        <v>37</v>
      </c>
      <c r="D571" s="103">
        <v>45020</v>
      </c>
      <c r="E571" s="41">
        <v>0.97299999999999998</v>
      </c>
      <c r="F571" s="41">
        <v>1693</v>
      </c>
      <c r="G571" s="41">
        <f t="shared" si="176"/>
        <v>2023</v>
      </c>
      <c r="H571" s="41">
        <f>DAY(Table1[[#This Row],[Date]])</f>
        <v>4</v>
      </c>
      <c r="I571" s="41">
        <f>MONTH(Table1[[#This Row],[Date]])</f>
        <v>4</v>
      </c>
      <c r="J571" s="41" t="str">
        <f t="shared" si="177"/>
        <v>April</v>
      </c>
      <c r="K571" s="41">
        <f>DAY(Table1[[#This Row],[Date]])</f>
        <v>4</v>
      </c>
      <c r="L571" s="41" t="str">
        <f t="shared" si="178"/>
        <v>Tuesday</v>
      </c>
      <c r="M571" s="107">
        <f>WEEKNUM(D571, 1)-WEEKNUM(DATE(Table1[[#This Row],[Year]],Table1[[#This Row],[Month]],1),1)+1</f>
        <v>2</v>
      </c>
      <c r="N571" s="41">
        <f t="shared" si="179"/>
        <v>14</v>
      </c>
      <c r="O571" s="41">
        <f>Table1[[#This Row],[ADR]]*Table1[[#This Row],[Occupancy %]]</f>
        <v>1647.289</v>
      </c>
      <c r="P571" s="86">
        <f t="shared" si="165"/>
        <v>1693</v>
      </c>
      <c r="Q571" s="86">
        <f t="shared" si="166"/>
        <v>1</v>
      </c>
      <c r="R571" s="113"/>
      <c r="S571" s="41"/>
      <c r="T571" s="41">
        <f>Table1[[#This Row],[ADR]]/(P577+P578)</f>
        <v>0.5</v>
      </c>
      <c r="U571" s="112">
        <f t="shared" si="167"/>
        <v>0</v>
      </c>
      <c r="V571" s="41"/>
      <c r="W571" s="41">
        <f t="shared" si="168"/>
        <v>2</v>
      </c>
      <c r="X571" s="110">
        <f t="shared" si="171"/>
        <v>0</v>
      </c>
      <c r="Y571" s="92">
        <f t="shared" si="175"/>
        <v>0.97299999999999998</v>
      </c>
      <c r="Z571" s="92">
        <f>(Table1[[#This Row],[avgdailyrent]]-F570)/F570</f>
        <v>0</v>
      </c>
      <c r="AA571" s="87">
        <f t="shared" si="173"/>
        <v>0</v>
      </c>
      <c r="AB571" s="92">
        <f t="shared" si="174"/>
        <v>0</v>
      </c>
      <c r="AC571" s="87">
        <f t="shared" si="169"/>
        <v>0</v>
      </c>
      <c r="AD571" s="92">
        <f t="shared" si="163"/>
        <v>0</v>
      </c>
      <c r="AE571" s="252">
        <f t="shared" si="172"/>
        <v>0</v>
      </c>
      <c r="AF571" s="87" t="e">
        <f ca="1">AVERAGEIFS(Y:Y,D:D,"&gt;="&amp;TODAY()-28,D:D,"&lt;="&amp;TODAY(),B:B,)</f>
        <v>#DIV/0!</v>
      </c>
      <c r="AG571" s="318">
        <f ca="1">AVERAGEIFS(Y:Y,D:D,"&gt;="&amp;TODAY()-28,D:D,"&lt;="&amp;TODAY())</f>
        <v>0.76482579000135331</v>
      </c>
      <c r="AH571" s="318">
        <f ca="1">AVERAGEIFS(O:O,D:D,"&gt;="&amp;TODAY()-28,D:D,"&lt;="&amp;TODAY())</f>
        <v>1407.541540796813</v>
      </c>
      <c r="AI571" s="91">
        <f t="shared" si="170"/>
        <v>0</v>
      </c>
    </row>
    <row r="572" spans="1:35" ht="13.8" x14ac:dyDescent="0.25">
      <c r="A572" s="324" t="s">
        <v>81</v>
      </c>
      <c r="B572" s="123" t="s">
        <v>14</v>
      </c>
      <c r="C572" s="124" t="s">
        <v>37</v>
      </c>
      <c r="D572" s="103">
        <v>45021</v>
      </c>
      <c r="E572" s="41">
        <v>0.97299999999999998</v>
      </c>
      <c r="F572" s="41">
        <v>1693</v>
      </c>
      <c r="G572" s="41">
        <f t="shared" si="176"/>
        <v>2023</v>
      </c>
      <c r="H572" s="41">
        <f>DAY(Table1[[#This Row],[Date]])</f>
        <v>5</v>
      </c>
      <c r="I572" s="41">
        <f>MONTH(Table1[[#This Row],[Date]])</f>
        <v>4</v>
      </c>
      <c r="J572" s="41" t="str">
        <f t="shared" si="177"/>
        <v>April</v>
      </c>
      <c r="K572" s="41">
        <f>DAY(Table1[[#This Row],[Date]])</f>
        <v>5</v>
      </c>
      <c r="L572" s="41" t="str">
        <f t="shared" si="178"/>
        <v>Wednesday</v>
      </c>
      <c r="M572" s="107">
        <f>WEEKNUM(D572, 1)-WEEKNUM(DATE(Table1[[#This Row],[Year]],Table1[[#This Row],[Month]],1),1)+1</f>
        <v>2</v>
      </c>
      <c r="N572" s="41">
        <f t="shared" si="179"/>
        <v>14</v>
      </c>
      <c r="O572" s="41">
        <f>Table1[[#This Row],[ADR]]*Table1[[#This Row],[Occupancy %]]</f>
        <v>1647.289</v>
      </c>
      <c r="P572" s="86">
        <f t="shared" si="165"/>
        <v>1693</v>
      </c>
      <c r="Q572" s="86">
        <f t="shared" si="166"/>
        <v>1</v>
      </c>
      <c r="R572" s="113"/>
      <c r="S572" s="41"/>
      <c r="T572" s="41">
        <f>Table1[[#This Row],[ADR]]/(P578+P579)</f>
        <v>0.5</v>
      </c>
      <c r="U572" s="112">
        <f t="shared" si="167"/>
        <v>0</v>
      </c>
      <c r="V572" s="41"/>
      <c r="W572" s="41">
        <f t="shared" si="168"/>
        <v>2</v>
      </c>
      <c r="X572" s="110">
        <f t="shared" si="171"/>
        <v>0</v>
      </c>
      <c r="Y572" s="92">
        <f t="shared" si="175"/>
        <v>0.97299999999999998</v>
      </c>
      <c r="Z572" s="92">
        <f>(Table1[[#This Row],[avgdailyrent]]-F571)/F571</f>
        <v>0</v>
      </c>
      <c r="AA572" s="87">
        <f t="shared" si="173"/>
        <v>0</v>
      </c>
      <c r="AB572" s="92">
        <f t="shared" si="174"/>
        <v>0</v>
      </c>
      <c r="AC572" s="87">
        <f t="shared" si="169"/>
        <v>0</v>
      </c>
      <c r="AD572" s="92">
        <f t="shared" si="163"/>
        <v>0</v>
      </c>
      <c r="AE572" s="252">
        <f t="shared" si="172"/>
        <v>0</v>
      </c>
      <c r="AF572" s="87" t="e">
        <f ca="1">AVERAGEIFS(Y:Y,D:D,"&gt;="&amp;TODAY()-28,D:D,"&lt;="&amp;TODAY(),B:B,)</f>
        <v>#DIV/0!</v>
      </c>
      <c r="AG572" s="318">
        <f ca="1">AVERAGEIFS(Y:Y,D:D,"&gt;="&amp;TODAY()-28,D:D,"&lt;="&amp;TODAY())</f>
        <v>0.76482579000135331</v>
      </c>
      <c r="AH572" s="318">
        <f ca="1">AVERAGEIFS(O:O,D:D,"&gt;="&amp;TODAY()-28,D:D,"&lt;="&amp;TODAY())</f>
        <v>1407.541540796813</v>
      </c>
      <c r="AI572" s="91">
        <f t="shared" si="170"/>
        <v>0</v>
      </c>
    </row>
    <row r="573" spans="1:35" ht="13.8" x14ac:dyDescent="0.25">
      <c r="A573" s="324" t="s">
        <v>81</v>
      </c>
      <c r="B573" s="123" t="s">
        <v>14</v>
      </c>
      <c r="C573" s="124" t="s">
        <v>37</v>
      </c>
      <c r="D573" s="103">
        <v>45022</v>
      </c>
      <c r="E573" s="41">
        <v>0.97299999999999998</v>
      </c>
      <c r="F573" s="41">
        <v>1693</v>
      </c>
      <c r="G573" s="41">
        <f t="shared" si="176"/>
        <v>2023</v>
      </c>
      <c r="H573" s="41">
        <f>DAY(Table1[[#This Row],[Date]])</f>
        <v>6</v>
      </c>
      <c r="I573" s="41">
        <f>MONTH(Table1[[#This Row],[Date]])</f>
        <v>4</v>
      </c>
      <c r="J573" s="41" t="str">
        <f t="shared" si="177"/>
        <v>April</v>
      </c>
      <c r="K573" s="41">
        <f>DAY(Table1[[#This Row],[Date]])</f>
        <v>6</v>
      </c>
      <c r="L573" s="41" t="str">
        <f t="shared" si="178"/>
        <v>Thursday</v>
      </c>
      <c r="M573" s="107">
        <f>WEEKNUM(D573, 1)-WEEKNUM(DATE(Table1[[#This Row],[Year]],Table1[[#This Row],[Month]],1),1)+1</f>
        <v>2</v>
      </c>
      <c r="N573" s="41">
        <f t="shared" si="179"/>
        <v>14</v>
      </c>
      <c r="O573" s="41">
        <f>Table1[[#This Row],[ADR]]*Table1[[#This Row],[Occupancy %]]</f>
        <v>1647.289</v>
      </c>
      <c r="P573" s="86">
        <f t="shared" si="165"/>
        <v>1693</v>
      </c>
      <c r="Q573" s="86">
        <f t="shared" si="166"/>
        <v>1</v>
      </c>
      <c r="R573" s="113"/>
      <c r="S573" s="41"/>
      <c r="T573" s="41">
        <f>Table1[[#This Row],[ADR]]/(P579+P580)</f>
        <v>0.5</v>
      </c>
      <c r="U573" s="112">
        <f t="shared" si="167"/>
        <v>0</v>
      </c>
      <c r="V573" s="41"/>
      <c r="W573" s="41">
        <f t="shared" si="168"/>
        <v>2</v>
      </c>
      <c r="X573" s="110">
        <f t="shared" si="171"/>
        <v>0</v>
      </c>
      <c r="Y573" s="92">
        <f t="shared" si="175"/>
        <v>0.97299999999999998</v>
      </c>
      <c r="Z573" s="92">
        <f>(Table1[[#This Row],[avgdailyrent]]-F572)/F572</f>
        <v>0</v>
      </c>
      <c r="AA573" s="87">
        <f t="shared" si="173"/>
        <v>0</v>
      </c>
      <c r="AB573" s="92">
        <f t="shared" si="174"/>
        <v>0</v>
      </c>
      <c r="AC573" s="87">
        <f t="shared" si="169"/>
        <v>0</v>
      </c>
      <c r="AD573" s="92">
        <f t="shared" si="163"/>
        <v>0</v>
      </c>
      <c r="AE573" s="252">
        <f t="shared" si="172"/>
        <v>0</v>
      </c>
      <c r="AF573" s="87" t="e">
        <f ca="1">AVERAGEIFS(Y:Y,D:D,"&gt;="&amp;TODAY()-28,D:D,"&lt;="&amp;TODAY(),B:B,)</f>
        <v>#DIV/0!</v>
      </c>
      <c r="AG573" s="318">
        <f ca="1">AVERAGEIFS(Y:Y,D:D,"&gt;="&amp;TODAY()-28,D:D,"&lt;="&amp;TODAY())</f>
        <v>0.76482579000135331</v>
      </c>
      <c r="AH573" s="318">
        <f ca="1">AVERAGEIFS(O:O,D:D,"&gt;="&amp;TODAY()-28,D:D,"&lt;="&amp;TODAY())</f>
        <v>1407.541540796813</v>
      </c>
      <c r="AI573" s="91">
        <f t="shared" si="170"/>
        <v>0</v>
      </c>
    </row>
    <row r="574" spans="1:35" ht="13.8" x14ac:dyDescent="0.25">
      <c r="A574" s="324" t="s">
        <v>81</v>
      </c>
      <c r="B574" s="123" t="s">
        <v>14</v>
      </c>
      <c r="C574" s="124" t="s">
        <v>37</v>
      </c>
      <c r="D574" s="103">
        <v>45023</v>
      </c>
      <c r="E574" s="41">
        <v>0.97299999999999998</v>
      </c>
      <c r="F574" s="41">
        <v>1693</v>
      </c>
      <c r="G574" s="41">
        <f t="shared" si="176"/>
        <v>2023</v>
      </c>
      <c r="H574" s="41">
        <f>DAY(Table1[[#This Row],[Date]])</f>
        <v>7</v>
      </c>
      <c r="I574" s="41">
        <f>MONTH(Table1[[#This Row],[Date]])</f>
        <v>4</v>
      </c>
      <c r="J574" s="41" t="str">
        <f t="shared" si="177"/>
        <v>April</v>
      </c>
      <c r="K574" s="41">
        <f>DAY(Table1[[#This Row],[Date]])</f>
        <v>7</v>
      </c>
      <c r="L574" s="41" t="str">
        <f t="shared" si="178"/>
        <v>Friday</v>
      </c>
      <c r="M574" s="107">
        <f>WEEKNUM(D574, 1)-WEEKNUM(DATE(Table1[[#This Row],[Year]],Table1[[#This Row],[Month]],1),1)+1</f>
        <v>2</v>
      </c>
      <c r="N574" s="41">
        <f t="shared" si="179"/>
        <v>14</v>
      </c>
      <c r="O574" s="41">
        <f>Table1[[#This Row],[ADR]]*Table1[[#This Row],[Occupancy %]]</f>
        <v>1647.289</v>
      </c>
      <c r="P574" s="86">
        <f t="shared" si="165"/>
        <v>1693</v>
      </c>
      <c r="Q574" s="86">
        <f t="shared" si="166"/>
        <v>1</v>
      </c>
      <c r="R574" s="113"/>
      <c r="S574" s="41"/>
      <c r="T574" s="41">
        <f>Table1[[#This Row],[ADR]]/(P580+P581)</f>
        <v>0.5</v>
      </c>
      <c r="U574" s="112">
        <f t="shared" si="167"/>
        <v>0</v>
      </c>
      <c r="V574" s="41"/>
      <c r="W574" s="41">
        <f t="shared" si="168"/>
        <v>2</v>
      </c>
      <c r="X574" s="110">
        <f t="shared" si="171"/>
        <v>0</v>
      </c>
      <c r="Y574" s="92">
        <f t="shared" si="175"/>
        <v>0.97299999999999998</v>
      </c>
      <c r="Z574" s="92">
        <f>(Table1[[#This Row],[avgdailyrent]]-F573)/F573</f>
        <v>0</v>
      </c>
      <c r="AA574" s="87">
        <f t="shared" si="173"/>
        <v>0</v>
      </c>
      <c r="AB574" s="92">
        <f t="shared" si="174"/>
        <v>0</v>
      </c>
      <c r="AC574" s="87">
        <f t="shared" si="169"/>
        <v>0</v>
      </c>
      <c r="AD574" s="92">
        <f t="shared" si="163"/>
        <v>0</v>
      </c>
      <c r="AE574" s="252">
        <f t="shared" si="172"/>
        <v>0</v>
      </c>
      <c r="AF574" s="87" t="e">
        <f ca="1">AVERAGEIFS(Y:Y,D:D,"&gt;="&amp;TODAY()-28,D:D,"&lt;="&amp;TODAY(),B:B,)</f>
        <v>#DIV/0!</v>
      </c>
      <c r="AG574" s="318">
        <f ca="1">AVERAGEIFS(Y:Y,D:D,"&gt;="&amp;TODAY()-28,D:D,"&lt;="&amp;TODAY())</f>
        <v>0.76482579000135331</v>
      </c>
      <c r="AH574" s="318">
        <f ca="1">AVERAGEIFS(O:O,D:D,"&gt;="&amp;TODAY()-28,D:D,"&lt;="&amp;TODAY())</f>
        <v>1407.541540796813</v>
      </c>
      <c r="AI574" s="91">
        <f t="shared" si="170"/>
        <v>0</v>
      </c>
    </row>
    <row r="575" spans="1:35" ht="13.8" x14ac:dyDescent="0.25">
      <c r="A575" s="324" t="s">
        <v>81</v>
      </c>
      <c r="B575" s="123" t="s">
        <v>14</v>
      </c>
      <c r="C575" s="124" t="s">
        <v>37</v>
      </c>
      <c r="D575" s="103">
        <v>45024</v>
      </c>
      <c r="E575" s="41">
        <v>0.97299999999999998</v>
      </c>
      <c r="F575" s="41">
        <v>1693</v>
      </c>
      <c r="G575" s="41">
        <f t="shared" si="176"/>
        <v>2023</v>
      </c>
      <c r="H575" s="41">
        <f>DAY(Table1[[#This Row],[Date]])</f>
        <v>8</v>
      </c>
      <c r="I575" s="41">
        <f>MONTH(Table1[[#This Row],[Date]])</f>
        <v>4</v>
      </c>
      <c r="J575" s="41" t="str">
        <f t="shared" si="177"/>
        <v>April</v>
      </c>
      <c r="K575" s="41">
        <f>DAY(Table1[[#This Row],[Date]])</f>
        <v>8</v>
      </c>
      <c r="L575" s="41" t="str">
        <f t="shared" si="178"/>
        <v>Saturday</v>
      </c>
      <c r="M575" s="107">
        <f>WEEKNUM(D575, 1)-WEEKNUM(DATE(Table1[[#This Row],[Year]],Table1[[#This Row],[Month]],1),1)+1</f>
        <v>2</v>
      </c>
      <c r="N575" s="41">
        <f t="shared" si="179"/>
        <v>14</v>
      </c>
      <c r="O575" s="41">
        <f>Table1[[#This Row],[ADR]]*Table1[[#This Row],[Occupancy %]]</f>
        <v>1647.289</v>
      </c>
      <c r="P575" s="86">
        <f t="shared" si="165"/>
        <v>1693</v>
      </c>
      <c r="Q575" s="86">
        <f t="shared" si="166"/>
        <v>1</v>
      </c>
      <c r="R575" s="113"/>
      <c r="S575" s="41"/>
      <c r="T575" s="41">
        <f>Table1[[#This Row],[ADR]]/(P581+P582)</f>
        <v>0.5</v>
      </c>
      <c r="U575" s="112">
        <f t="shared" si="167"/>
        <v>0</v>
      </c>
      <c r="V575" s="41"/>
      <c r="W575" s="41" t="e">
        <f t="shared" si="168"/>
        <v>#DIV/0!</v>
      </c>
      <c r="X575" s="110" t="e">
        <f t="shared" si="171"/>
        <v>#DIV/0!</v>
      </c>
      <c r="Y575" s="92">
        <f t="shared" si="175"/>
        <v>0.97299999999999998</v>
      </c>
      <c r="Z575" s="92">
        <f>(Table1[[#This Row],[avgdailyrent]]-F574)/F574</f>
        <v>0</v>
      </c>
      <c r="AA575" s="87">
        <f t="shared" si="173"/>
        <v>0</v>
      </c>
      <c r="AB575" s="92">
        <f t="shared" si="174"/>
        <v>0</v>
      </c>
      <c r="AC575" s="87">
        <f t="shared" si="169"/>
        <v>0</v>
      </c>
      <c r="AD575" s="92">
        <f t="shared" ref="AD575:AD638" si="180">((P575-P568)/P568)</f>
        <v>0</v>
      </c>
      <c r="AE575" s="252">
        <f t="shared" si="172"/>
        <v>0</v>
      </c>
      <c r="AF575" s="87" t="e">
        <f ca="1">AVERAGEIFS(Y:Y,D:D,"&gt;="&amp;TODAY()-28,D:D,"&lt;="&amp;TODAY(),B:B,)</f>
        <v>#DIV/0!</v>
      </c>
      <c r="AG575" s="318">
        <f ca="1">AVERAGEIFS(Y:Y,D:D,"&gt;="&amp;TODAY()-28,D:D,"&lt;="&amp;TODAY())</f>
        <v>0.76482579000135331</v>
      </c>
      <c r="AH575" s="318">
        <f ca="1">AVERAGEIFS(O:O,D:D,"&gt;="&amp;TODAY()-28,D:D,"&lt;="&amp;TODAY())</f>
        <v>1407.541540796813</v>
      </c>
      <c r="AI575" s="91">
        <f t="shared" si="170"/>
        <v>0</v>
      </c>
    </row>
    <row r="576" spans="1:35" ht="13.8" x14ac:dyDescent="0.25">
      <c r="A576" s="324" t="s">
        <v>81</v>
      </c>
      <c r="B576" s="123" t="s">
        <v>14</v>
      </c>
      <c r="C576" s="124" t="s">
        <v>37</v>
      </c>
      <c r="D576" s="103">
        <v>45025</v>
      </c>
      <c r="E576" s="41">
        <v>0.97299999999999998</v>
      </c>
      <c r="F576" s="41">
        <v>1693</v>
      </c>
      <c r="G576" s="41">
        <f t="shared" si="176"/>
        <v>2023</v>
      </c>
      <c r="H576" s="41">
        <f>DAY(Table1[[#This Row],[Date]])</f>
        <v>9</v>
      </c>
      <c r="I576" s="41">
        <f>MONTH(Table1[[#This Row],[Date]])</f>
        <v>4</v>
      </c>
      <c r="J576" s="41" t="str">
        <f t="shared" si="177"/>
        <v>April</v>
      </c>
      <c r="K576" s="41">
        <f>DAY(Table1[[#This Row],[Date]])</f>
        <v>9</v>
      </c>
      <c r="L576" s="41" t="str">
        <f t="shared" si="178"/>
        <v>Sunday</v>
      </c>
      <c r="M576" s="107">
        <f>WEEKNUM(D576, 1)-WEEKNUM(DATE(Table1[[#This Row],[Year]],Table1[[#This Row],[Month]],1),1)+1</f>
        <v>3</v>
      </c>
      <c r="N576" s="41">
        <f t="shared" si="179"/>
        <v>15</v>
      </c>
      <c r="O576" s="41">
        <f>Table1[[#This Row],[ADR]]*Table1[[#This Row],[Occupancy %]]</f>
        <v>1647.289</v>
      </c>
      <c r="P576" s="86">
        <f t="shared" si="165"/>
        <v>1693</v>
      </c>
      <c r="Q576" s="86">
        <f t="shared" si="166"/>
        <v>1</v>
      </c>
      <c r="R576" s="113"/>
      <c r="S576" s="41"/>
      <c r="T576" s="41">
        <f>Table1[[#This Row],[ADR]]/(P582+P583)</f>
        <v>0.5</v>
      </c>
      <c r="U576" s="112">
        <f t="shared" si="167"/>
        <v>0</v>
      </c>
      <c r="V576" s="41"/>
      <c r="W576" s="41" t="e">
        <f t="shared" si="168"/>
        <v>#DIV/0!</v>
      </c>
      <c r="X576" s="110" t="e">
        <f t="shared" si="171"/>
        <v>#DIV/0!</v>
      </c>
      <c r="Y576" s="92">
        <f t="shared" si="175"/>
        <v>0.97299999999999998</v>
      </c>
      <c r="Z576" s="92">
        <f>(Table1[[#This Row],[avgdailyrent]]-F575)/F575</f>
        <v>0</v>
      </c>
      <c r="AA576" s="87">
        <f t="shared" si="173"/>
        <v>0</v>
      </c>
      <c r="AB576" s="92">
        <f t="shared" si="174"/>
        <v>0</v>
      </c>
      <c r="AC576" s="87">
        <f t="shared" si="169"/>
        <v>0</v>
      </c>
      <c r="AD576" s="92">
        <f t="shared" si="180"/>
        <v>0</v>
      </c>
      <c r="AE576" s="252">
        <f t="shared" si="172"/>
        <v>0</v>
      </c>
      <c r="AF576" s="87" t="e">
        <f ca="1">AVERAGEIFS(Y:Y,D:D,"&gt;="&amp;TODAY()-28,D:D,"&lt;="&amp;TODAY(),B:B,)</f>
        <v>#DIV/0!</v>
      </c>
      <c r="AG576" s="318">
        <f ca="1">AVERAGEIFS(Y:Y,D:D,"&gt;="&amp;TODAY()-28,D:D,"&lt;="&amp;TODAY())</f>
        <v>0.76482579000135331</v>
      </c>
      <c r="AH576" s="318">
        <f ca="1">AVERAGEIFS(O:O,D:D,"&gt;="&amp;TODAY()-28,D:D,"&lt;="&amp;TODAY())</f>
        <v>1407.541540796813</v>
      </c>
      <c r="AI576" s="91">
        <f t="shared" si="170"/>
        <v>0</v>
      </c>
    </row>
    <row r="577" spans="1:35" ht="13.8" x14ac:dyDescent="0.25">
      <c r="A577" s="324" t="s">
        <v>81</v>
      </c>
      <c r="B577" s="123" t="s">
        <v>14</v>
      </c>
      <c r="C577" s="124" t="s">
        <v>37</v>
      </c>
      <c r="D577" s="103">
        <v>45026</v>
      </c>
      <c r="E577" s="41">
        <v>0.97299999999999998</v>
      </c>
      <c r="F577" s="41">
        <v>1693</v>
      </c>
      <c r="G577" s="41">
        <f t="shared" si="176"/>
        <v>2023</v>
      </c>
      <c r="H577" s="41">
        <f>DAY(Table1[[#This Row],[Date]])</f>
        <v>10</v>
      </c>
      <c r="I577" s="41">
        <f>MONTH(Table1[[#This Row],[Date]])</f>
        <v>4</v>
      </c>
      <c r="J577" s="41" t="str">
        <f t="shared" si="177"/>
        <v>April</v>
      </c>
      <c r="K577" s="41">
        <f>DAY(Table1[[#This Row],[Date]])</f>
        <v>10</v>
      </c>
      <c r="L577" s="41" t="str">
        <f t="shared" si="178"/>
        <v>Monday</v>
      </c>
      <c r="M577" s="107">
        <f>WEEKNUM(D577, 1)-WEEKNUM(DATE(Table1[[#This Row],[Year]],Table1[[#This Row],[Month]],1),1)+1</f>
        <v>3</v>
      </c>
      <c r="N577" s="41">
        <f t="shared" si="179"/>
        <v>15</v>
      </c>
      <c r="O577" s="41">
        <f>Table1[[#This Row],[ADR]]*Table1[[#This Row],[Occupancy %]]</f>
        <v>1647.289</v>
      </c>
      <c r="P577" s="86">
        <f t="shared" si="165"/>
        <v>1693</v>
      </c>
      <c r="Q577" s="86">
        <f t="shared" si="166"/>
        <v>1</v>
      </c>
      <c r="R577" s="113"/>
      <c r="S577" s="41"/>
      <c r="T577" s="41">
        <f>Table1[[#This Row],[ADR]]/(P583+P584)</f>
        <v>0.5</v>
      </c>
      <c r="U577" s="112">
        <f t="shared" si="167"/>
        <v>0</v>
      </c>
      <c r="V577" s="41"/>
      <c r="W577" s="41" t="e">
        <f t="shared" si="168"/>
        <v>#DIV/0!</v>
      </c>
      <c r="X577" s="110" t="e">
        <f t="shared" si="171"/>
        <v>#DIV/0!</v>
      </c>
      <c r="Y577" s="92">
        <f t="shared" si="175"/>
        <v>0.97299999999999998</v>
      </c>
      <c r="Z577" s="92">
        <f>(Table1[[#This Row],[avgdailyrent]]-F576)/F576</f>
        <v>0</v>
      </c>
      <c r="AA577" s="87">
        <f t="shared" si="173"/>
        <v>0</v>
      </c>
      <c r="AB577" s="92">
        <f t="shared" si="174"/>
        <v>0</v>
      </c>
      <c r="AC577" s="87">
        <f t="shared" si="169"/>
        <v>0</v>
      </c>
      <c r="AD577" s="92">
        <f t="shared" si="180"/>
        <v>0</v>
      </c>
      <c r="AE577" s="252">
        <f t="shared" si="172"/>
        <v>0</v>
      </c>
      <c r="AF577" s="87" t="e">
        <f ca="1">AVERAGEIFS(Y:Y,D:D,"&gt;="&amp;TODAY()-28,D:D,"&lt;="&amp;TODAY(),B:B,)</f>
        <v>#DIV/0!</v>
      </c>
      <c r="AG577" s="318">
        <f ca="1">AVERAGEIFS(Y:Y,D:D,"&gt;="&amp;TODAY()-28,D:D,"&lt;="&amp;TODAY())</f>
        <v>0.76482579000135331</v>
      </c>
      <c r="AH577" s="318">
        <f ca="1">AVERAGEIFS(O:O,D:D,"&gt;="&amp;TODAY()-28,D:D,"&lt;="&amp;TODAY())</f>
        <v>1407.541540796813</v>
      </c>
      <c r="AI577" s="91">
        <f t="shared" si="170"/>
        <v>0</v>
      </c>
    </row>
    <row r="578" spans="1:35" ht="13.8" x14ac:dyDescent="0.25">
      <c r="A578" s="324" t="s">
        <v>81</v>
      </c>
      <c r="B578" s="123" t="s">
        <v>14</v>
      </c>
      <c r="C578" s="124" t="s">
        <v>37</v>
      </c>
      <c r="D578" s="103">
        <v>45027</v>
      </c>
      <c r="E578" s="41">
        <v>0.97299999999999998</v>
      </c>
      <c r="F578" s="41">
        <v>1693</v>
      </c>
      <c r="G578" s="41">
        <f t="shared" si="176"/>
        <v>2023</v>
      </c>
      <c r="H578" s="41">
        <f>DAY(Table1[[#This Row],[Date]])</f>
        <v>11</v>
      </c>
      <c r="I578" s="41">
        <f>MONTH(Table1[[#This Row],[Date]])</f>
        <v>4</v>
      </c>
      <c r="J578" s="41" t="str">
        <f t="shared" si="177"/>
        <v>April</v>
      </c>
      <c r="K578" s="41">
        <f>DAY(Table1[[#This Row],[Date]])</f>
        <v>11</v>
      </c>
      <c r="L578" s="41" t="str">
        <f t="shared" si="178"/>
        <v>Tuesday</v>
      </c>
      <c r="M578" s="107">
        <f>WEEKNUM(D578, 1)-WEEKNUM(DATE(Table1[[#This Row],[Year]],Table1[[#This Row],[Month]],1),1)+1</f>
        <v>3</v>
      </c>
      <c r="N578" s="41">
        <f t="shared" si="179"/>
        <v>15</v>
      </c>
      <c r="O578" s="41">
        <f>Table1[[#This Row],[ADR]]*Table1[[#This Row],[Occupancy %]]</f>
        <v>1647.289</v>
      </c>
      <c r="P578" s="86">
        <f t="shared" si="165"/>
        <v>1693</v>
      </c>
      <c r="Q578" s="86">
        <f t="shared" si="166"/>
        <v>1</v>
      </c>
      <c r="R578" s="113"/>
      <c r="S578" s="41"/>
      <c r="T578" s="41">
        <f>Table1[[#This Row],[ADR]]/(P584+P585)</f>
        <v>0.5</v>
      </c>
      <c r="U578" s="112">
        <f t="shared" si="167"/>
        <v>0</v>
      </c>
      <c r="V578" s="41"/>
      <c r="W578" s="41" t="e">
        <f t="shared" si="168"/>
        <v>#DIV/0!</v>
      </c>
      <c r="X578" s="110" t="e">
        <f t="shared" si="171"/>
        <v>#DIV/0!</v>
      </c>
      <c r="Y578" s="92">
        <f t="shared" si="175"/>
        <v>0.97299999999999998</v>
      </c>
      <c r="Z578" s="92">
        <f>(Table1[[#This Row],[avgdailyrent]]-F577)/F577</f>
        <v>0</v>
      </c>
      <c r="AA578" s="87">
        <f t="shared" si="173"/>
        <v>0</v>
      </c>
      <c r="AB578" s="92">
        <f t="shared" si="174"/>
        <v>0</v>
      </c>
      <c r="AC578" s="87">
        <f t="shared" si="169"/>
        <v>0</v>
      </c>
      <c r="AD578" s="92">
        <f t="shared" si="180"/>
        <v>0</v>
      </c>
      <c r="AE578" s="252">
        <f t="shared" si="172"/>
        <v>0</v>
      </c>
      <c r="AF578" s="87" t="e">
        <f ca="1">AVERAGEIFS(Y:Y,D:D,"&gt;="&amp;TODAY()-28,D:D,"&lt;="&amp;TODAY(),B:B,)</f>
        <v>#DIV/0!</v>
      </c>
      <c r="AG578" s="318">
        <f ca="1">AVERAGEIFS(Y:Y,D:D,"&gt;="&amp;TODAY()-28,D:D,"&lt;="&amp;TODAY())</f>
        <v>0.76482579000135331</v>
      </c>
      <c r="AH578" s="318">
        <f ca="1">AVERAGEIFS(O:O,D:D,"&gt;="&amp;TODAY()-28,D:D,"&lt;="&amp;TODAY())</f>
        <v>1407.541540796813</v>
      </c>
      <c r="AI578" s="91">
        <f t="shared" si="170"/>
        <v>0</v>
      </c>
    </row>
    <row r="579" spans="1:35" ht="13.8" x14ac:dyDescent="0.25">
      <c r="A579" s="324" t="s">
        <v>81</v>
      </c>
      <c r="B579" s="123" t="s">
        <v>14</v>
      </c>
      <c r="C579" s="124" t="s">
        <v>37</v>
      </c>
      <c r="D579" s="103">
        <v>45028</v>
      </c>
      <c r="E579" s="41">
        <v>0.97299999999999998</v>
      </c>
      <c r="F579" s="41">
        <v>1693</v>
      </c>
      <c r="G579" s="41">
        <f t="shared" si="176"/>
        <v>2023</v>
      </c>
      <c r="H579" s="41">
        <f>DAY(Table1[[#This Row],[Date]])</f>
        <v>12</v>
      </c>
      <c r="I579" s="41">
        <f>MONTH(Table1[[#This Row],[Date]])</f>
        <v>4</v>
      </c>
      <c r="J579" s="41" t="str">
        <f t="shared" si="177"/>
        <v>April</v>
      </c>
      <c r="K579" s="41">
        <f>DAY(Table1[[#This Row],[Date]])</f>
        <v>12</v>
      </c>
      <c r="L579" s="41" t="str">
        <f t="shared" si="178"/>
        <v>Wednesday</v>
      </c>
      <c r="M579" s="107">
        <f>WEEKNUM(D579, 1)-WEEKNUM(DATE(Table1[[#This Row],[Year]],Table1[[#This Row],[Month]],1),1)+1</f>
        <v>3</v>
      </c>
      <c r="N579" s="41">
        <f t="shared" si="179"/>
        <v>15</v>
      </c>
      <c r="O579" s="41">
        <f>Table1[[#This Row],[ADR]]*Table1[[#This Row],[Occupancy %]]</f>
        <v>1647.289</v>
      </c>
      <c r="P579" s="86">
        <f t="shared" si="165"/>
        <v>1693</v>
      </c>
      <c r="Q579" s="86">
        <f t="shared" si="166"/>
        <v>1</v>
      </c>
      <c r="R579" s="113"/>
      <c r="S579" s="41"/>
      <c r="T579" s="41">
        <f>Table1[[#This Row],[ADR]]/(P585+P586)</f>
        <v>0.5</v>
      </c>
      <c r="U579" s="112">
        <f t="shared" si="167"/>
        <v>0</v>
      </c>
      <c r="V579" s="41"/>
      <c r="W579" s="41" t="e">
        <f t="shared" si="168"/>
        <v>#DIV/0!</v>
      </c>
      <c r="X579" s="110" t="e">
        <f t="shared" si="171"/>
        <v>#DIV/0!</v>
      </c>
      <c r="Y579" s="92">
        <f t="shared" si="175"/>
        <v>0.97299999999999998</v>
      </c>
      <c r="Z579" s="92">
        <f>(Table1[[#This Row],[avgdailyrent]]-F578)/F578</f>
        <v>0</v>
      </c>
      <c r="AA579" s="87">
        <f t="shared" si="173"/>
        <v>0</v>
      </c>
      <c r="AB579" s="92">
        <f t="shared" si="174"/>
        <v>0</v>
      </c>
      <c r="AC579" s="87">
        <f t="shared" si="169"/>
        <v>0</v>
      </c>
      <c r="AD579" s="92">
        <f t="shared" si="180"/>
        <v>0</v>
      </c>
      <c r="AE579" s="252">
        <f t="shared" si="172"/>
        <v>0</v>
      </c>
      <c r="AF579" s="87" t="e">
        <f ca="1">AVERAGEIFS(Y:Y,D:D,"&gt;="&amp;TODAY()-28,D:D,"&lt;="&amp;TODAY(),B:B,)</f>
        <v>#DIV/0!</v>
      </c>
      <c r="AG579" s="318">
        <f ca="1">AVERAGEIFS(Y:Y,D:D,"&gt;="&amp;TODAY()-28,D:D,"&lt;="&amp;TODAY())</f>
        <v>0.76482579000135331</v>
      </c>
      <c r="AH579" s="318">
        <f ca="1">AVERAGEIFS(O:O,D:D,"&gt;="&amp;TODAY()-28,D:D,"&lt;="&amp;TODAY())</f>
        <v>1407.541540796813</v>
      </c>
      <c r="AI579" s="91">
        <f t="shared" si="170"/>
        <v>0</v>
      </c>
    </row>
    <row r="580" spans="1:35" ht="13.8" x14ac:dyDescent="0.25">
      <c r="A580" s="324" t="s">
        <v>81</v>
      </c>
      <c r="B580" s="124" t="s">
        <v>14</v>
      </c>
      <c r="C580" s="124" t="s">
        <v>37</v>
      </c>
      <c r="D580" s="103">
        <v>44958</v>
      </c>
      <c r="E580" s="41">
        <v>0.97299999999999998</v>
      </c>
      <c r="F580" s="41">
        <v>1693</v>
      </c>
      <c r="G580" s="41">
        <f t="shared" si="176"/>
        <v>2023</v>
      </c>
      <c r="H580" s="41">
        <f>DAY(Table1[[#This Row],[Date]])</f>
        <v>1</v>
      </c>
      <c r="I580" s="41">
        <f>MONTH(Table1[[#This Row],[Date]])</f>
        <v>2</v>
      </c>
      <c r="J580" s="41" t="str">
        <f t="shared" si="177"/>
        <v>February</v>
      </c>
      <c r="K580" s="41">
        <f>DAY(Table1[[#This Row],[Date]])</f>
        <v>1</v>
      </c>
      <c r="L580" s="41" t="str">
        <f t="shared" si="178"/>
        <v>Wednesday</v>
      </c>
      <c r="M580" s="107">
        <f>WEEKNUM(D580, 1)-WEEKNUM(DATE(Table1[[#This Row],[Year]],Table1[[#This Row],[Month]],1),1)+1</f>
        <v>1</v>
      </c>
      <c r="N580" s="41">
        <f t="shared" si="179"/>
        <v>5</v>
      </c>
      <c r="O580" s="41">
        <f>Table1[[#This Row],[ADR]]*Table1[[#This Row],[Occupancy %]]</f>
        <v>1647.289</v>
      </c>
      <c r="P580" s="86">
        <f t="shared" si="165"/>
        <v>1693</v>
      </c>
      <c r="Q580" s="86">
        <f t="shared" si="166"/>
        <v>1</v>
      </c>
      <c r="R580" s="113"/>
      <c r="S580" s="41"/>
      <c r="T580" s="41">
        <f>Table1[[#This Row],[ADR]]/(P586+P587)</f>
        <v>0.5</v>
      </c>
      <c r="U580" s="112">
        <f t="shared" si="167"/>
        <v>0</v>
      </c>
      <c r="V580" s="41"/>
      <c r="W580" s="41" t="e">
        <f t="shared" si="168"/>
        <v>#DIV/0!</v>
      </c>
      <c r="X580" s="110" t="e">
        <f t="shared" si="171"/>
        <v>#DIV/0!</v>
      </c>
      <c r="Y580" s="92">
        <f t="shared" si="175"/>
        <v>0.97299999999999998</v>
      </c>
      <c r="Z580" s="92">
        <f>(Table1[[#This Row],[avgdailyrent]]-F579)/F579</f>
        <v>0</v>
      </c>
      <c r="AA580" s="87">
        <f t="shared" si="173"/>
        <v>0</v>
      </c>
      <c r="AB580" s="92">
        <f t="shared" si="174"/>
        <v>0</v>
      </c>
      <c r="AC580" s="87">
        <f t="shared" si="169"/>
        <v>0</v>
      </c>
      <c r="AD580" s="92">
        <f t="shared" si="180"/>
        <v>0</v>
      </c>
      <c r="AE580" s="252">
        <f t="shared" si="172"/>
        <v>0</v>
      </c>
      <c r="AF580" s="87" t="e">
        <f ca="1">AVERAGEIFS(Y:Y,D:D,"&gt;="&amp;TODAY()-28,D:D,"&lt;="&amp;TODAY(),B:B,)</f>
        <v>#DIV/0!</v>
      </c>
      <c r="AG580" s="318">
        <f ca="1">AVERAGEIFS(Y:Y,D:D,"&gt;="&amp;TODAY()-28,D:D,"&lt;="&amp;TODAY())</f>
        <v>0.76482579000135331</v>
      </c>
      <c r="AH580" s="318">
        <f ca="1">AVERAGEIFS(O:O,D:D,"&gt;="&amp;TODAY()-28,D:D,"&lt;="&amp;TODAY())</f>
        <v>1407.541540796813</v>
      </c>
      <c r="AI580" s="91">
        <f t="shared" si="170"/>
        <v>0</v>
      </c>
    </row>
    <row r="581" spans="1:35" ht="13.8" x14ac:dyDescent="0.25">
      <c r="A581" s="324" t="s">
        <v>81</v>
      </c>
      <c r="B581" s="124" t="s">
        <v>14</v>
      </c>
      <c r="C581" s="124" t="s">
        <v>37</v>
      </c>
      <c r="D581" s="103">
        <v>44959</v>
      </c>
      <c r="E581" s="41">
        <v>0.97299999999999998</v>
      </c>
      <c r="F581" s="41">
        <v>1693</v>
      </c>
      <c r="G581" s="41">
        <f t="shared" si="176"/>
        <v>2023</v>
      </c>
      <c r="H581" s="41">
        <f>DAY(Table1[[#This Row],[Date]])</f>
        <v>2</v>
      </c>
      <c r="I581" s="41">
        <f>MONTH(Table1[[#This Row],[Date]])</f>
        <v>2</v>
      </c>
      <c r="J581" s="41" t="str">
        <f t="shared" si="177"/>
        <v>February</v>
      </c>
      <c r="K581" s="41">
        <f>DAY(Table1[[#This Row],[Date]])</f>
        <v>2</v>
      </c>
      <c r="L581" s="41" t="str">
        <f t="shared" si="178"/>
        <v>Thursday</v>
      </c>
      <c r="M581" s="107">
        <f>WEEKNUM(D581, 1)-WEEKNUM(DATE(Table1[[#This Row],[Year]],Table1[[#This Row],[Month]],1),1)+1</f>
        <v>1</v>
      </c>
      <c r="N581" s="41">
        <f t="shared" si="179"/>
        <v>5</v>
      </c>
      <c r="O581" s="41">
        <f>Table1[[#This Row],[ADR]]*Table1[[#This Row],[Occupancy %]]</f>
        <v>1647.289</v>
      </c>
      <c r="P581" s="86">
        <f t="shared" si="165"/>
        <v>1693</v>
      </c>
      <c r="Q581" s="86">
        <f t="shared" si="166"/>
        <v>1</v>
      </c>
      <c r="R581" s="113"/>
      <c r="S581" s="41"/>
      <c r="T581" s="41">
        <f>Table1[[#This Row],[ADR]]/(P587+P588)</f>
        <v>0.5</v>
      </c>
      <c r="U581" s="112">
        <f t="shared" si="167"/>
        <v>0</v>
      </c>
      <c r="V581" s="41"/>
      <c r="W581" s="41" t="e">
        <f t="shared" si="168"/>
        <v>#DIV/0!</v>
      </c>
      <c r="X581" s="110" t="e">
        <f t="shared" si="171"/>
        <v>#DIV/0!</v>
      </c>
      <c r="Y581" s="92">
        <f t="shared" si="175"/>
        <v>0.97299999999999998</v>
      </c>
      <c r="Z581" s="92">
        <f>(Table1[[#This Row],[avgdailyrent]]-F580)/F580</f>
        <v>0</v>
      </c>
      <c r="AA581" s="87">
        <f t="shared" si="173"/>
        <v>0</v>
      </c>
      <c r="AB581" s="92">
        <f t="shared" si="174"/>
        <v>0</v>
      </c>
      <c r="AC581" s="87">
        <f t="shared" si="169"/>
        <v>0</v>
      </c>
      <c r="AD581" s="92">
        <f t="shared" si="180"/>
        <v>0</v>
      </c>
      <c r="AE581" s="252">
        <f t="shared" si="172"/>
        <v>0</v>
      </c>
      <c r="AF581" s="87" t="e">
        <f ca="1">AVERAGEIFS(Y:Y,D:D,"&gt;="&amp;TODAY()-28,D:D,"&lt;="&amp;TODAY(),B:B,)</f>
        <v>#DIV/0!</v>
      </c>
      <c r="AG581" s="318">
        <f ca="1">AVERAGEIFS(Y:Y,D:D,"&gt;="&amp;TODAY()-28,D:D,"&lt;="&amp;TODAY())</f>
        <v>0.76482579000135331</v>
      </c>
      <c r="AH581" s="318">
        <f ca="1">AVERAGEIFS(O:O,D:D,"&gt;="&amp;TODAY()-28,D:D,"&lt;="&amp;TODAY())</f>
        <v>1407.541540796813</v>
      </c>
      <c r="AI581" s="91">
        <f t="shared" si="170"/>
        <v>0</v>
      </c>
    </row>
    <row r="582" spans="1:35" ht="13.8" x14ac:dyDescent="0.25">
      <c r="A582" s="324" t="s">
        <v>81</v>
      </c>
      <c r="B582" s="124" t="s">
        <v>14</v>
      </c>
      <c r="C582" s="124" t="s">
        <v>37</v>
      </c>
      <c r="D582" s="103">
        <v>44960</v>
      </c>
      <c r="E582" s="41">
        <v>0.97299999999999998</v>
      </c>
      <c r="F582" s="41">
        <v>1693</v>
      </c>
      <c r="G582" s="41">
        <f t="shared" si="176"/>
        <v>2023</v>
      </c>
      <c r="H582" s="41">
        <f>DAY(Table1[[#This Row],[Date]])</f>
        <v>3</v>
      </c>
      <c r="I582" s="41">
        <f>MONTH(Table1[[#This Row],[Date]])</f>
        <v>2</v>
      </c>
      <c r="J582" s="41" t="str">
        <f t="shared" si="177"/>
        <v>February</v>
      </c>
      <c r="K582" s="41">
        <f>DAY(Table1[[#This Row],[Date]])</f>
        <v>3</v>
      </c>
      <c r="L582" s="41" t="str">
        <f t="shared" si="178"/>
        <v>Friday</v>
      </c>
      <c r="M582" s="107">
        <f>WEEKNUM(D582, 1)-WEEKNUM(DATE(Table1[[#This Row],[Year]],Table1[[#This Row],[Month]],1),1)+1</f>
        <v>1</v>
      </c>
      <c r="N582" s="41">
        <f t="shared" si="179"/>
        <v>5</v>
      </c>
      <c r="O582" s="41">
        <f>Table1[[#This Row],[ADR]]*Table1[[#This Row],[Occupancy %]]</f>
        <v>1647.289</v>
      </c>
      <c r="P582" s="86">
        <f t="shared" si="165"/>
        <v>1693</v>
      </c>
      <c r="Q582" s="86">
        <f t="shared" si="166"/>
        <v>1</v>
      </c>
      <c r="R582" s="113"/>
      <c r="S582" s="41"/>
      <c r="T582" s="41">
        <f>Table1[[#This Row],[ADR]]/(P588+P589)</f>
        <v>0.5</v>
      </c>
      <c r="U582" s="112">
        <f t="shared" si="167"/>
        <v>0</v>
      </c>
      <c r="V582" s="41"/>
      <c r="W582" s="41" t="e">
        <f t="shared" si="168"/>
        <v>#DIV/0!</v>
      </c>
      <c r="X582" s="110" t="e">
        <f t="shared" si="171"/>
        <v>#DIV/0!</v>
      </c>
      <c r="Y582" s="92">
        <f t="shared" si="175"/>
        <v>0.97299999999999998</v>
      </c>
      <c r="Z582" s="92">
        <f>(Table1[[#This Row],[avgdailyrent]]-F581)/F581</f>
        <v>0</v>
      </c>
      <c r="AA582" s="87">
        <f t="shared" si="173"/>
        <v>0</v>
      </c>
      <c r="AB582" s="92">
        <f t="shared" si="174"/>
        <v>0</v>
      </c>
      <c r="AC582" s="87">
        <f t="shared" si="169"/>
        <v>0</v>
      </c>
      <c r="AD582" s="92">
        <f t="shared" si="180"/>
        <v>0</v>
      </c>
      <c r="AE582" s="252">
        <f t="shared" si="172"/>
        <v>0</v>
      </c>
      <c r="AF582" s="87" t="e">
        <f ca="1">AVERAGEIFS(Y:Y,D:D,"&gt;="&amp;TODAY()-28,D:D,"&lt;="&amp;TODAY(),B:B,)</f>
        <v>#DIV/0!</v>
      </c>
      <c r="AG582" s="318">
        <f ca="1">AVERAGEIFS(Y:Y,D:D,"&gt;="&amp;TODAY()-28,D:D,"&lt;="&amp;TODAY())</f>
        <v>0.76482579000135331</v>
      </c>
      <c r="AH582" s="318">
        <f ca="1">AVERAGEIFS(O:O,D:D,"&gt;="&amp;TODAY()-28,D:D,"&lt;="&amp;TODAY())</f>
        <v>1407.541540796813</v>
      </c>
      <c r="AI582" s="91">
        <f t="shared" si="170"/>
        <v>0</v>
      </c>
    </row>
    <row r="583" spans="1:35" ht="13.8" x14ac:dyDescent="0.25">
      <c r="A583" s="324" t="s">
        <v>81</v>
      </c>
      <c r="B583" s="124" t="s">
        <v>14</v>
      </c>
      <c r="C583" s="124" t="s">
        <v>37</v>
      </c>
      <c r="D583" s="103">
        <v>44961</v>
      </c>
      <c r="E583" s="41">
        <v>0.97299999999999998</v>
      </c>
      <c r="F583" s="41">
        <v>1693</v>
      </c>
      <c r="G583" s="41">
        <f t="shared" si="176"/>
        <v>2023</v>
      </c>
      <c r="H583" s="41">
        <f>DAY(Table1[[#This Row],[Date]])</f>
        <v>4</v>
      </c>
      <c r="I583" s="41">
        <f>MONTH(Table1[[#This Row],[Date]])</f>
        <v>2</v>
      </c>
      <c r="J583" s="41" t="str">
        <f t="shared" si="177"/>
        <v>February</v>
      </c>
      <c r="K583" s="41">
        <f>DAY(Table1[[#This Row],[Date]])</f>
        <v>4</v>
      </c>
      <c r="L583" s="41" t="str">
        <f t="shared" si="178"/>
        <v>Saturday</v>
      </c>
      <c r="M583" s="107">
        <f>WEEKNUM(D583, 1)-WEEKNUM(DATE(Table1[[#This Row],[Year]],Table1[[#This Row],[Month]],1),1)+1</f>
        <v>1</v>
      </c>
      <c r="N583" s="41">
        <f t="shared" si="179"/>
        <v>5</v>
      </c>
      <c r="O583" s="41">
        <f>Table1[[#This Row],[ADR]]*Table1[[#This Row],[Occupancy %]]</f>
        <v>1647.289</v>
      </c>
      <c r="P583" s="86">
        <f t="shared" si="165"/>
        <v>1693</v>
      </c>
      <c r="Q583" s="86">
        <f t="shared" si="166"/>
        <v>1</v>
      </c>
      <c r="R583" s="113"/>
      <c r="S583" s="41"/>
      <c r="T583" s="41">
        <f>Table1[[#This Row],[ADR]]/(P589+P590)</f>
        <v>0.5</v>
      </c>
      <c r="U583" s="112">
        <f t="shared" si="167"/>
        <v>0</v>
      </c>
      <c r="V583" s="41"/>
      <c r="W583" s="41" t="e">
        <f t="shared" si="168"/>
        <v>#DIV/0!</v>
      </c>
      <c r="X583" s="110" t="e">
        <f t="shared" si="171"/>
        <v>#DIV/0!</v>
      </c>
      <c r="Y583" s="92">
        <f t="shared" si="175"/>
        <v>0.97299999999999998</v>
      </c>
      <c r="Z583" s="92">
        <f>(Table1[[#This Row],[avgdailyrent]]-F582)/F582</f>
        <v>0</v>
      </c>
      <c r="AA583" s="87">
        <f t="shared" si="173"/>
        <v>0</v>
      </c>
      <c r="AB583" s="92">
        <f t="shared" si="174"/>
        <v>0</v>
      </c>
      <c r="AC583" s="87">
        <f t="shared" si="169"/>
        <v>0</v>
      </c>
      <c r="AD583" s="92">
        <f t="shared" si="180"/>
        <v>0</v>
      </c>
      <c r="AE583" s="252">
        <f t="shared" si="172"/>
        <v>0</v>
      </c>
      <c r="AF583" s="87" t="e">
        <f ca="1">AVERAGEIFS(Y:Y,D:D,"&gt;="&amp;TODAY()-28,D:D,"&lt;="&amp;TODAY(),B:B,)</f>
        <v>#DIV/0!</v>
      </c>
      <c r="AG583" s="318">
        <f ca="1">AVERAGEIFS(Y:Y,D:D,"&gt;="&amp;TODAY()-28,D:D,"&lt;="&amp;TODAY())</f>
        <v>0.76482579000135331</v>
      </c>
      <c r="AH583" s="318">
        <f ca="1">AVERAGEIFS(O:O,D:D,"&gt;="&amp;TODAY()-28,D:D,"&lt;="&amp;TODAY())</f>
        <v>1407.541540796813</v>
      </c>
      <c r="AI583" s="91">
        <f t="shared" si="170"/>
        <v>0</v>
      </c>
    </row>
    <row r="584" spans="1:35" ht="13.8" x14ac:dyDescent="0.25">
      <c r="A584" s="324" t="s">
        <v>81</v>
      </c>
      <c r="B584" s="124" t="s">
        <v>14</v>
      </c>
      <c r="C584" s="124" t="s">
        <v>37</v>
      </c>
      <c r="D584" s="103">
        <v>44962</v>
      </c>
      <c r="E584" s="41">
        <v>0.97299999999999998</v>
      </c>
      <c r="F584" s="41">
        <v>1693</v>
      </c>
      <c r="G584" s="41">
        <f t="shared" si="176"/>
        <v>2023</v>
      </c>
      <c r="H584" s="41">
        <f>DAY(Table1[[#This Row],[Date]])</f>
        <v>5</v>
      </c>
      <c r="I584" s="41">
        <f>MONTH(Table1[[#This Row],[Date]])</f>
        <v>2</v>
      </c>
      <c r="J584" s="41" t="str">
        <f t="shared" si="177"/>
        <v>February</v>
      </c>
      <c r="K584" s="41">
        <f>DAY(Table1[[#This Row],[Date]])</f>
        <v>5</v>
      </c>
      <c r="L584" s="41" t="str">
        <f t="shared" si="178"/>
        <v>Sunday</v>
      </c>
      <c r="M584" s="107">
        <f>WEEKNUM(D584, 1)-WEEKNUM(DATE(Table1[[#This Row],[Year]],Table1[[#This Row],[Month]],1),1)+1</f>
        <v>2</v>
      </c>
      <c r="N584" s="41">
        <f t="shared" si="179"/>
        <v>6</v>
      </c>
      <c r="O584" s="41">
        <f>Table1[[#This Row],[ADR]]*Table1[[#This Row],[Occupancy %]]</f>
        <v>1647.289</v>
      </c>
      <c r="P584" s="86">
        <f t="shared" si="165"/>
        <v>1693</v>
      </c>
      <c r="Q584" s="86">
        <f t="shared" si="166"/>
        <v>1</v>
      </c>
      <c r="R584" s="113"/>
      <c r="S584" s="41"/>
      <c r="T584" s="41">
        <f>Table1[[#This Row],[ADR]]/(P590+P591)</f>
        <v>0.5</v>
      </c>
      <c r="U584" s="112">
        <f t="shared" si="167"/>
        <v>0</v>
      </c>
      <c r="V584" s="41"/>
      <c r="W584" s="41" t="e">
        <f t="shared" si="168"/>
        <v>#DIV/0!</v>
      </c>
      <c r="X584" s="110" t="e">
        <f t="shared" si="171"/>
        <v>#DIV/0!</v>
      </c>
      <c r="Y584" s="92">
        <f t="shared" si="175"/>
        <v>0.97299999999999998</v>
      </c>
      <c r="Z584" s="92">
        <f>(Table1[[#This Row],[avgdailyrent]]-F583)/F583</f>
        <v>0</v>
      </c>
      <c r="AA584" s="87">
        <f t="shared" si="173"/>
        <v>0</v>
      </c>
      <c r="AB584" s="92">
        <f t="shared" si="174"/>
        <v>0</v>
      </c>
      <c r="AC584" s="87">
        <f t="shared" si="169"/>
        <v>0</v>
      </c>
      <c r="AD584" s="92">
        <f t="shared" si="180"/>
        <v>0</v>
      </c>
      <c r="AE584" s="252">
        <f t="shared" si="172"/>
        <v>0</v>
      </c>
      <c r="AF584" s="87" t="e">
        <f ca="1">AVERAGEIFS(Y:Y,D:D,"&gt;="&amp;TODAY()-28,D:D,"&lt;="&amp;TODAY(),B:B,)</f>
        <v>#DIV/0!</v>
      </c>
      <c r="AG584" s="318">
        <f ca="1">AVERAGEIFS(Y:Y,D:D,"&gt;="&amp;TODAY()-28,D:D,"&lt;="&amp;TODAY())</f>
        <v>0.76482579000135331</v>
      </c>
      <c r="AH584" s="318">
        <f ca="1">AVERAGEIFS(O:O,D:D,"&gt;="&amp;TODAY()-28,D:D,"&lt;="&amp;TODAY())</f>
        <v>1407.541540796813</v>
      </c>
      <c r="AI584" s="91">
        <f t="shared" si="170"/>
        <v>0</v>
      </c>
    </row>
    <row r="585" spans="1:35" ht="13.8" x14ac:dyDescent="0.25">
      <c r="A585" s="324" t="s">
        <v>81</v>
      </c>
      <c r="B585" s="124" t="s">
        <v>14</v>
      </c>
      <c r="C585" s="124" t="s">
        <v>37</v>
      </c>
      <c r="D585" s="103">
        <v>44963</v>
      </c>
      <c r="E585" s="41">
        <v>0.97299999999999998</v>
      </c>
      <c r="F585" s="41">
        <v>1693</v>
      </c>
      <c r="G585" s="41">
        <f t="shared" si="176"/>
        <v>2023</v>
      </c>
      <c r="H585" s="41">
        <f>DAY(Table1[[#This Row],[Date]])</f>
        <v>6</v>
      </c>
      <c r="I585" s="41">
        <f>MONTH(Table1[[#This Row],[Date]])</f>
        <v>2</v>
      </c>
      <c r="J585" s="41" t="str">
        <f t="shared" si="177"/>
        <v>February</v>
      </c>
      <c r="K585" s="41">
        <f>DAY(Table1[[#This Row],[Date]])</f>
        <v>6</v>
      </c>
      <c r="L585" s="41" t="str">
        <f t="shared" si="178"/>
        <v>Monday</v>
      </c>
      <c r="M585" s="107">
        <f>WEEKNUM(D585, 1)-WEEKNUM(DATE(Table1[[#This Row],[Year]],Table1[[#This Row],[Month]],1),1)+1</f>
        <v>2</v>
      </c>
      <c r="N585" s="41">
        <f t="shared" si="179"/>
        <v>6</v>
      </c>
      <c r="O585" s="41">
        <f>Table1[[#This Row],[ADR]]*Table1[[#This Row],[Occupancy %]]</f>
        <v>1647.289</v>
      </c>
      <c r="P585" s="86">
        <f t="shared" si="165"/>
        <v>1693</v>
      </c>
      <c r="Q585" s="86">
        <f t="shared" si="166"/>
        <v>1</v>
      </c>
      <c r="R585" s="113"/>
      <c r="S585" s="41"/>
      <c r="T585" s="41">
        <f>Table1[[#This Row],[ADR]]/(P591+P592)</f>
        <v>0.5</v>
      </c>
      <c r="U585" s="112">
        <f t="shared" si="167"/>
        <v>0</v>
      </c>
      <c r="V585" s="41"/>
      <c r="W585" s="41" t="e">
        <f t="shared" si="168"/>
        <v>#DIV/0!</v>
      </c>
      <c r="X585" s="110" t="e">
        <f t="shared" si="171"/>
        <v>#DIV/0!</v>
      </c>
      <c r="Y585" s="92">
        <f t="shared" si="175"/>
        <v>0.97299999999999998</v>
      </c>
      <c r="Z585" s="92">
        <f>(Table1[[#This Row],[avgdailyrent]]-F584)/F584</f>
        <v>0</v>
      </c>
      <c r="AA585" s="87">
        <f t="shared" si="173"/>
        <v>0</v>
      </c>
      <c r="AB585" s="92">
        <f t="shared" si="174"/>
        <v>0</v>
      </c>
      <c r="AC585" s="87">
        <f t="shared" si="169"/>
        <v>0</v>
      </c>
      <c r="AD585" s="92">
        <f t="shared" si="180"/>
        <v>0</v>
      </c>
      <c r="AE585" s="252">
        <f t="shared" si="172"/>
        <v>0</v>
      </c>
      <c r="AF585" s="87" t="e">
        <f ca="1">AVERAGEIFS(Y:Y,D:D,"&gt;="&amp;TODAY()-28,D:D,"&lt;="&amp;TODAY(),B:B,)</f>
        <v>#DIV/0!</v>
      </c>
      <c r="AG585" s="318">
        <f ca="1">AVERAGEIFS(Y:Y,D:D,"&gt;="&amp;TODAY()-28,D:D,"&lt;="&amp;TODAY())</f>
        <v>0.76482579000135331</v>
      </c>
      <c r="AH585" s="318">
        <f ca="1">AVERAGEIFS(O:O,D:D,"&gt;="&amp;TODAY()-28,D:D,"&lt;="&amp;TODAY())</f>
        <v>1407.541540796813</v>
      </c>
      <c r="AI585" s="91">
        <f t="shared" si="170"/>
        <v>0</v>
      </c>
    </row>
    <row r="586" spans="1:35" ht="13.8" x14ac:dyDescent="0.25">
      <c r="A586" s="324" t="s">
        <v>81</v>
      </c>
      <c r="B586" s="124" t="s">
        <v>14</v>
      </c>
      <c r="C586" s="124" t="s">
        <v>37</v>
      </c>
      <c r="D586" s="103">
        <v>44964</v>
      </c>
      <c r="E586" s="41">
        <v>0.97299999999999998</v>
      </c>
      <c r="F586" s="41">
        <v>1693</v>
      </c>
      <c r="G586" s="41">
        <f t="shared" si="176"/>
        <v>2023</v>
      </c>
      <c r="H586" s="41">
        <f>DAY(Table1[[#This Row],[Date]])</f>
        <v>7</v>
      </c>
      <c r="I586" s="41">
        <f>MONTH(Table1[[#This Row],[Date]])</f>
        <v>2</v>
      </c>
      <c r="J586" s="41" t="str">
        <f t="shared" si="177"/>
        <v>February</v>
      </c>
      <c r="K586" s="41">
        <f>DAY(Table1[[#This Row],[Date]])</f>
        <v>7</v>
      </c>
      <c r="L586" s="41" t="str">
        <f t="shared" si="178"/>
        <v>Tuesday</v>
      </c>
      <c r="M586" s="107">
        <f>WEEKNUM(D586, 1)-WEEKNUM(DATE(Table1[[#This Row],[Year]],Table1[[#This Row],[Month]],1),1)+1</f>
        <v>2</v>
      </c>
      <c r="N586" s="41">
        <f t="shared" si="179"/>
        <v>6</v>
      </c>
      <c r="O586" s="41">
        <f>Table1[[#This Row],[ADR]]*Table1[[#This Row],[Occupancy %]]</f>
        <v>1647.289</v>
      </c>
      <c r="P586" s="86">
        <f t="shared" si="165"/>
        <v>1693</v>
      </c>
      <c r="Q586" s="86">
        <f t="shared" si="166"/>
        <v>1</v>
      </c>
      <c r="R586" s="113"/>
      <c r="S586" s="41"/>
      <c r="T586" s="41">
        <f>Table1[[#This Row],[ADR]]/(P592+P593)</f>
        <v>0.5</v>
      </c>
      <c r="U586" s="112">
        <f t="shared" si="167"/>
        <v>0</v>
      </c>
      <c r="V586" s="41"/>
      <c r="W586" s="41" t="e">
        <f t="shared" si="168"/>
        <v>#DIV/0!</v>
      </c>
      <c r="X586" s="110" t="e">
        <f t="shared" si="171"/>
        <v>#DIV/0!</v>
      </c>
      <c r="Y586" s="92">
        <f t="shared" si="175"/>
        <v>0.97299999999999998</v>
      </c>
      <c r="Z586" s="92">
        <f>(Table1[[#This Row],[avgdailyrent]]-F585)/F585</f>
        <v>0</v>
      </c>
      <c r="AA586" s="87">
        <f t="shared" si="173"/>
        <v>0</v>
      </c>
      <c r="AB586" s="92">
        <f t="shared" si="174"/>
        <v>0</v>
      </c>
      <c r="AC586" s="87">
        <f t="shared" si="169"/>
        <v>0</v>
      </c>
      <c r="AD586" s="92">
        <f t="shared" si="180"/>
        <v>0</v>
      </c>
      <c r="AE586" s="252">
        <f t="shared" si="172"/>
        <v>0</v>
      </c>
      <c r="AF586" s="87" t="e">
        <f ca="1">AVERAGEIFS(Y:Y,D:D,"&gt;="&amp;TODAY()-28,D:D,"&lt;="&amp;TODAY(),B:B,)</f>
        <v>#DIV/0!</v>
      </c>
      <c r="AG586" s="318">
        <f ca="1">AVERAGEIFS(Y:Y,D:D,"&gt;="&amp;TODAY()-28,D:D,"&lt;="&amp;TODAY())</f>
        <v>0.76482579000135331</v>
      </c>
      <c r="AH586" s="318">
        <f ca="1">AVERAGEIFS(O:O,D:D,"&gt;="&amp;TODAY()-28,D:D,"&lt;="&amp;TODAY())</f>
        <v>1407.541540796813</v>
      </c>
      <c r="AI586" s="91">
        <f t="shared" si="170"/>
        <v>0</v>
      </c>
    </row>
    <row r="587" spans="1:35" ht="13.8" x14ac:dyDescent="0.25">
      <c r="A587" s="324" t="s">
        <v>81</v>
      </c>
      <c r="B587" s="124" t="s">
        <v>14</v>
      </c>
      <c r="C587" s="124" t="s">
        <v>37</v>
      </c>
      <c r="D587" s="103">
        <v>44965</v>
      </c>
      <c r="E587" s="41">
        <v>0.97299999999999998</v>
      </c>
      <c r="F587" s="41">
        <v>1693</v>
      </c>
      <c r="G587" s="41">
        <f t="shared" si="176"/>
        <v>2023</v>
      </c>
      <c r="H587" s="41">
        <f>DAY(Table1[[#This Row],[Date]])</f>
        <v>8</v>
      </c>
      <c r="I587" s="41">
        <f>MONTH(Table1[[#This Row],[Date]])</f>
        <v>2</v>
      </c>
      <c r="J587" s="41" t="str">
        <f t="shared" si="177"/>
        <v>February</v>
      </c>
      <c r="K587" s="41">
        <f>DAY(Table1[[#This Row],[Date]])</f>
        <v>8</v>
      </c>
      <c r="L587" s="41" t="str">
        <f t="shared" si="178"/>
        <v>Wednesday</v>
      </c>
      <c r="M587" s="107">
        <f>WEEKNUM(D587, 1)-WEEKNUM(DATE(Table1[[#This Row],[Year]],Table1[[#This Row],[Month]],1),1)+1</f>
        <v>2</v>
      </c>
      <c r="N587" s="41">
        <f t="shared" si="179"/>
        <v>6</v>
      </c>
      <c r="O587" s="41">
        <f>Table1[[#This Row],[ADR]]*Table1[[#This Row],[Occupancy %]]</f>
        <v>1647.289</v>
      </c>
      <c r="P587" s="86">
        <f t="shared" si="165"/>
        <v>1693</v>
      </c>
      <c r="Q587" s="86">
        <f t="shared" si="166"/>
        <v>1</v>
      </c>
      <c r="R587" s="113"/>
      <c r="S587" s="41"/>
      <c r="T587" s="41">
        <f>Table1[[#This Row],[ADR]]/(P593+P594)</f>
        <v>0.5</v>
      </c>
      <c r="U587" s="112">
        <f t="shared" si="167"/>
        <v>0</v>
      </c>
      <c r="V587" s="41"/>
      <c r="W587" s="41" t="e">
        <f t="shared" si="168"/>
        <v>#DIV/0!</v>
      </c>
      <c r="X587" s="110" t="e">
        <f t="shared" si="171"/>
        <v>#DIV/0!</v>
      </c>
      <c r="Y587" s="92">
        <f t="shared" si="175"/>
        <v>0.97299999999999998</v>
      </c>
      <c r="Z587" s="92">
        <f>(Table1[[#This Row],[avgdailyrent]]-F586)/F586</f>
        <v>0</v>
      </c>
      <c r="AA587" s="87">
        <f t="shared" si="173"/>
        <v>0</v>
      </c>
      <c r="AB587" s="92">
        <f t="shared" si="174"/>
        <v>0</v>
      </c>
      <c r="AC587" s="87">
        <f t="shared" si="169"/>
        <v>0</v>
      </c>
      <c r="AD587" s="92">
        <f t="shared" si="180"/>
        <v>0</v>
      </c>
      <c r="AE587" s="252">
        <f t="shared" si="172"/>
        <v>0</v>
      </c>
      <c r="AF587" s="87" t="e">
        <f ca="1">AVERAGEIFS(Y:Y,D:D,"&gt;="&amp;TODAY()-28,D:D,"&lt;="&amp;TODAY(),B:B,)</f>
        <v>#DIV/0!</v>
      </c>
      <c r="AG587" s="318">
        <f ca="1">AVERAGEIFS(Y:Y,D:D,"&gt;="&amp;TODAY()-28,D:D,"&lt;="&amp;TODAY())</f>
        <v>0.76482579000135331</v>
      </c>
      <c r="AH587" s="318">
        <f ca="1">AVERAGEIFS(O:O,D:D,"&gt;="&amp;TODAY()-28,D:D,"&lt;="&amp;TODAY())</f>
        <v>1407.541540796813</v>
      </c>
      <c r="AI587" s="91">
        <f t="shared" si="170"/>
        <v>0</v>
      </c>
    </row>
    <row r="588" spans="1:35" ht="13.8" x14ac:dyDescent="0.25">
      <c r="A588" s="324" t="s">
        <v>81</v>
      </c>
      <c r="B588" s="124" t="s">
        <v>14</v>
      </c>
      <c r="C588" s="124" t="s">
        <v>37</v>
      </c>
      <c r="D588" s="103">
        <v>44966</v>
      </c>
      <c r="E588" s="41">
        <v>0.97299999999999998</v>
      </c>
      <c r="F588" s="41">
        <v>1693</v>
      </c>
      <c r="G588" s="41">
        <f t="shared" si="176"/>
        <v>2023</v>
      </c>
      <c r="H588" s="41">
        <f>DAY(Table1[[#This Row],[Date]])</f>
        <v>9</v>
      </c>
      <c r="I588" s="41">
        <f>MONTH(Table1[[#This Row],[Date]])</f>
        <v>2</v>
      </c>
      <c r="J588" s="41" t="str">
        <f t="shared" si="177"/>
        <v>February</v>
      </c>
      <c r="K588" s="41">
        <f>DAY(Table1[[#This Row],[Date]])</f>
        <v>9</v>
      </c>
      <c r="L588" s="41" t="str">
        <f t="shared" si="178"/>
        <v>Thursday</v>
      </c>
      <c r="M588" s="107">
        <f>WEEKNUM(D588, 1)-WEEKNUM(DATE(Table1[[#This Row],[Year]],Table1[[#This Row],[Month]],1),1)+1</f>
        <v>2</v>
      </c>
      <c r="N588" s="41">
        <f t="shared" si="179"/>
        <v>6</v>
      </c>
      <c r="O588" s="41">
        <f>Table1[[#This Row],[ADR]]*Table1[[#This Row],[Occupancy %]]</f>
        <v>1647.289</v>
      </c>
      <c r="P588" s="86">
        <f t="shared" si="165"/>
        <v>1693</v>
      </c>
      <c r="Q588" s="86">
        <f t="shared" si="166"/>
        <v>1</v>
      </c>
      <c r="R588" s="113"/>
      <c r="S588" s="41"/>
      <c r="T588" s="41">
        <f>Table1[[#This Row],[ADR]]/(P594+P595)</f>
        <v>0.5</v>
      </c>
      <c r="U588" s="112">
        <f t="shared" si="167"/>
        <v>0</v>
      </c>
      <c r="V588" s="41"/>
      <c r="W588" s="41" t="e">
        <f t="shared" si="168"/>
        <v>#DIV/0!</v>
      </c>
      <c r="X588" s="110" t="e">
        <f t="shared" si="171"/>
        <v>#DIV/0!</v>
      </c>
      <c r="Y588" s="92">
        <f t="shared" si="175"/>
        <v>0.97299999999999998</v>
      </c>
      <c r="Z588" s="92">
        <f>(Table1[[#This Row],[avgdailyrent]]-F587)/F587</f>
        <v>0</v>
      </c>
      <c r="AA588" s="87">
        <f t="shared" si="173"/>
        <v>0</v>
      </c>
      <c r="AB588" s="92">
        <f t="shared" si="174"/>
        <v>0</v>
      </c>
      <c r="AC588" s="87">
        <f t="shared" si="169"/>
        <v>0</v>
      </c>
      <c r="AD588" s="92">
        <f t="shared" si="180"/>
        <v>0</v>
      </c>
      <c r="AE588" s="252">
        <f t="shared" si="172"/>
        <v>0</v>
      </c>
      <c r="AF588" s="87" t="e">
        <f ca="1">AVERAGEIFS(Y:Y,D:D,"&gt;="&amp;TODAY()-28,D:D,"&lt;="&amp;TODAY(),B:B,)</f>
        <v>#DIV/0!</v>
      </c>
      <c r="AG588" s="318">
        <f ca="1">AVERAGEIFS(Y:Y,D:D,"&gt;="&amp;TODAY()-28,D:D,"&lt;="&amp;TODAY())</f>
        <v>0.76482579000135331</v>
      </c>
      <c r="AH588" s="318">
        <f ca="1">AVERAGEIFS(O:O,D:D,"&gt;="&amp;TODAY()-28,D:D,"&lt;="&amp;TODAY())</f>
        <v>1407.541540796813</v>
      </c>
      <c r="AI588" s="91">
        <f t="shared" si="170"/>
        <v>0</v>
      </c>
    </row>
    <row r="589" spans="1:35" ht="13.8" x14ac:dyDescent="0.25">
      <c r="A589" s="324" t="s">
        <v>81</v>
      </c>
      <c r="B589" s="124" t="s">
        <v>14</v>
      </c>
      <c r="C589" s="124" t="s">
        <v>37</v>
      </c>
      <c r="D589" s="103">
        <v>44967</v>
      </c>
      <c r="E589" s="41">
        <v>0.97299999999999998</v>
      </c>
      <c r="F589" s="41">
        <v>1693</v>
      </c>
      <c r="G589" s="41">
        <f t="shared" si="176"/>
        <v>2023</v>
      </c>
      <c r="H589" s="41">
        <f>DAY(Table1[[#This Row],[Date]])</f>
        <v>10</v>
      </c>
      <c r="I589" s="41">
        <f>MONTH(Table1[[#This Row],[Date]])</f>
        <v>2</v>
      </c>
      <c r="J589" s="41" t="str">
        <f t="shared" si="177"/>
        <v>February</v>
      </c>
      <c r="K589" s="41">
        <f>DAY(Table1[[#This Row],[Date]])</f>
        <v>10</v>
      </c>
      <c r="L589" s="41" t="str">
        <f t="shared" si="178"/>
        <v>Friday</v>
      </c>
      <c r="M589" s="107">
        <f>WEEKNUM(D589, 1)-WEEKNUM(DATE(Table1[[#This Row],[Year]],Table1[[#This Row],[Month]],1),1)+1</f>
        <v>2</v>
      </c>
      <c r="N589" s="41">
        <f t="shared" si="179"/>
        <v>6</v>
      </c>
      <c r="O589" s="41">
        <f>Table1[[#This Row],[ADR]]*Table1[[#This Row],[Occupancy %]]</f>
        <v>1647.289</v>
      </c>
      <c r="P589" s="86">
        <f t="shared" ref="P589:P650" si="181">F589</f>
        <v>1693</v>
      </c>
      <c r="Q589" s="86">
        <f t="shared" si="166"/>
        <v>1</v>
      </c>
      <c r="R589" s="113"/>
      <c r="S589" s="41"/>
      <c r="T589" s="41">
        <f>Table1[[#This Row],[ADR]]/(P595+P596)</f>
        <v>0.5</v>
      </c>
      <c r="U589" s="112">
        <f t="shared" si="167"/>
        <v>0</v>
      </c>
      <c r="V589" s="41"/>
      <c r="W589" s="41" t="e">
        <f t="shared" si="168"/>
        <v>#DIV/0!</v>
      </c>
      <c r="X589" s="110" t="e">
        <f t="shared" si="171"/>
        <v>#DIV/0!</v>
      </c>
      <c r="Y589" s="92">
        <f t="shared" si="175"/>
        <v>0.97299999999999998</v>
      </c>
      <c r="Z589" s="92">
        <f>(Table1[[#This Row],[avgdailyrent]]-F588)/F588</f>
        <v>0</v>
      </c>
      <c r="AA589" s="87">
        <f t="shared" si="173"/>
        <v>0</v>
      </c>
      <c r="AB589" s="92">
        <f t="shared" si="174"/>
        <v>0</v>
      </c>
      <c r="AC589" s="87">
        <f t="shared" si="169"/>
        <v>0</v>
      </c>
      <c r="AD589" s="92">
        <f t="shared" si="180"/>
        <v>0</v>
      </c>
      <c r="AE589" s="252">
        <f t="shared" si="172"/>
        <v>0</v>
      </c>
      <c r="AF589" s="87" t="e">
        <f ca="1">AVERAGEIFS(Y:Y,D:D,"&gt;="&amp;TODAY()-28,D:D,"&lt;="&amp;TODAY(),B:B,)</f>
        <v>#DIV/0!</v>
      </c>
      <c r="AG589" s="318">
        <f ca="1">AVERAGEIFS(Y:Y,D:D,"&gt;="&amp;TODAY()-28,D:D,"&lt;="&amp;TODAY())</f>
        <v>0.76482579000135331</v>
      </c>
      <c r="AH589" s="318">
        <f ca="1">AVERAGEIFS(O:O,D:D,"&gt;="&amp;TODAY()-28,D:D,"&lt;="&amp;TODAY())</f>
        <v>1407.541540796813</v>
      </c>
      <c r="AI589" s="91">
        <f t="shared" si="170"/>
        <v>0</v>
      </c>
    </row>
    <row r="590" spans="1:35" ht="13.8" x14ac:dyDescent="0.25">
      <c r="A590" s="324" t="s">
        <v>81</v>
      </c>
      <c r="B590" s="124" t="s">
        <v>14</v>
      </c>
      <c r="C590" s="124" t="s">
        <v>37</v>
      </c>
      <c r="D590" s="103">
        <v>44968</v>
      </c>
      <c r="E590" s="41">
        <v>0.97299999999999998</v>
      </c>
      <c r="F590" s="41">
        <v>1693</v>
      </c>
      <c r="G590" s="41">
        <f t="shared" si="176"/>
        <v>2023</v>
      </c>
      <c r="H590" s="41">
        <f>DAY(Table1[[#This Row],[Date]])</f>
        <v>11</v>
      </c>
      <c r="I590" s="41">
        <f>MONTH(Table1[[#This Row],[Date]])</f>
        <v>2</v>
      </c>
      <c r="J590" s="41" t="str">
        <f t="shared" si="177"/>
        <v>February</v>
      </c>
      <c r="K590" s="41">
        <f>DAY(Table1[[#This Row],[Date]])</f>
        <v>11</v>
      </c>
      <c r="L590" s="41" t="str">
        <f t="shared" si="178"/>
        <v>Saturday</v>
      </c>
      <c r="M590" s="107">
        <f>WEEKNUM(D590, 1)-WEEKNUM(DATE(Table1[[#This Row],[Year]],Table1[[#This Row],[Month]],1),1)+1</f>
        <v>2</v>
      </c>
      <c r="N590" s="41">
        <f t="shared" si="179"/>
        <v>6</v>
      </c>
      <c r="O590" s="41">
        <f>Table1[[#This Row],[ADR]]*Table1[[#This Row],[Occupancy %]]</f>
        <v>1647.289</v>
      </c>
      <c r="P590" s="86">
        <f t="shared" si="181"/>
        <v>1693</v>
      </c>
      <c r="Q590" s="86">
        <f t="shared" ref="Q590:Q650" si="182">Y590/((Y596+Y597)/2)</f>
        <v>1</v>
      </c>
      <c r="R590" s="113"/>
      <c r="S590" s="41"/>
      <c r="T590" s="41">
        <f>Table1[[#This Row],[ADR]]/(P596+P597)</f>
        <v>0.5</v>
      </c>
      <c r="U590" s="112">
        <f t="shared" ref="U590:U650" si="183">(T598-T590)/T590</f>
        <v>0</v>
      </c>
      <c r="V590" s="41"/>
      <c r="W590" s="41" t="e">
        <f t="shared" ref="W590:W650" si="184">O590/((O666+O737)/2)</f>
        <v>#DIV/0!</v>
      </c>
      <c r="X590" s="110" t="e">
        <f t="shared" si="171"/>
        <v>#DIV/0!</v>
      </c>
      <c r="Y590" s="92">
        <f t="shared" si="175"/>
        <v>0.97299999999999998</v>
      </c>
      <c r="Z590" s="92">
        <f>(Table1[[#This Row],[avgdailyrent]]-F589)/F589</f>
        <v>0</v>
      </c>
      <c r="AA590" s="87">
        <f t="shared" si="173"/>
        <v>0</v>
      </c>
      <c r="AB590" s="92">
        <f t="shared" si="174"/>
        <v>0</v>
      </c>
      <c r="AC590" s="87">
        <f t="shared" ref="AC590:AC650" si="185">(O590-O589)/O589</f>
        <v>0</v>
      </c>
      <c r="AD590" s="92">
        <f t="shared" si="180"/>
        <v>0</v>
      </c>
      <c r="AE590" s="252">
        <f t="shared" si="172"/>
        <v>0</v>
      </c>
      <c r="AF590" s="87" t="e">
        <f ca="1">AVERAGEIFS(Y:Y,D:D,"&gt;="&amp;TODAY()-28,D:D,"&lt;="&amp;TODAY(),B:B,)</f>
        <v>#DIV/0!</v>
      </c>
      <c r="AG590" s="318">
        <f ca="1">AVERAGEIFS(Y:Y,D:D,"&gt;="&amp;TODAY()-28,D:D,"&lt;="&amp;TODAY())</f>
        <v>0.76482579000135331</v>
      </c>
      <c r="AH590" s="318">
        <f ca="1">AVERAGEIFS(O:O,D:D,"&gt;="&amp;TODAY()-28,D:D,"&lt;="&amp;TODAY())</f>
        <v>1407.541540796813</v>
      </c>
      <c r="AI590" s="91">
        <f t="shared" ref="AI590:AI650" si="186">(O590-O583)/O583</f>
        <v>0</v>
      </c>
    </row>
    <row r="591" spans="1:35" ht="13.8" x14ac:dyDescent="0.25">
      <c r="A591" s="324" t="s">
        <v>81</v>
      </c>
      <c r="B591" s="124" t="s">
        <v>14</v>
      </c>
      <c r="C591" s="124" t="s">
        <v>37</v>
      </c>
      <c r="D591" s="103">
        <v>44969</v>
      </c>
      <c r="E591" s="41">
        <v>0.97299999999999998</v>
      </c>
      <c r="F591" s="41">
        <v>1693</v>
      </c>
      <c r="G591" s="41">
        <f t="shared" si="176"/>
        <v>2023</v>
      </c>
      <c r="H591" s="41">
        <f>DAY(Table1[[#This Row],[Date]])</f>
        <v>12</v>
      </c>
      <c r="I591" s="41">
        <f>MONTH(Table1[[#This Row],[Date]])</f>
        <v>2</v>
      </c>
      <c r="J591" s="41" t="str">
        <f t="shared" si="177"/>
        <v>February</v>
      </c>
      <c r="K591" s="41">
        <f>DAY(Table1[[#This Row],[Date]])</f>
        <v>12</v>
      </c>
      <c r="L591" s="41" t="str">
        <f t="shared" si="178"/>
        <v>Sunday</v>
      </c>
      <c r="M591" s="107">
        <f>WEEKNUM(D591, 1)-WEEKNUM(DATE(Table1[[#This Row],[Year]],Table1[[#This Row],[Month]],1),1)+1</f>
        <v>3</v>
      </c>
      <c r="N591" s="41">
        <f t="shared" si="179"/>
        <v>7</v>
      </c>
      <c r="O591" s="41">
        <f>Table1[[#This Row],[ADR]]*Table1[[#This Row],[Occupancy %]]</f>
        <v>1647.289</v>
      </c>
      <c r="P591" s="86">
        <f t="shared" si="181"/>
        <v>1693</v>
      </c>
      <c r="Q591" s="86">
        <f t="shared" si="182"/>
        <v>1</v>
      </c>
      <c r="R591" s="113"/>
      <c r="S591" s="41"/>
      <c r="T591" s="41">
        <f>Table1[[#This Row],[ADR]]/(P597+P598)</f>
        <v>0.5</v>
      </c>
      <c r="U591" s="112">
        <f t="shared" si="183"/>
        <v>0</v>
      </c>
      <c r="V591" s="41"/>
      <c r="W591" s="41" t="e">
        <f t="shared" si="184"/>
        <v>#DIV/0!</v>
      </c>
      <c r="X591" s="110" t="e">
        <f t="shared" si="171"/>
        <v>#DIV/0!</v>
      </c>
      <c r="Y591" s="92">
        <f t="shared" si="175"/>
        <v>0.97299999999999998</v>
      </c>
      <c r="Z591" s="92">
        <f>(Table1[[#This Row],[avgdailyrent]]-F590)/F590</f>
        <v>0</v>
      </c>
      <c r="AA591" s="87">
        <f t="shared" si="173"/>
        <v>0</v>
      </c>
      <c r="AB591" s="92">
        <f t="shared" si="174"/>
        <v>0</v>
      </c>
      <c r="AC591" s="87">
        <f t="shared" si="185"/>
        <v>0</v>
      </c>
      <c r="AD591" s="92">
        <f t="shared" si="180"/>
        <v>0</v>
      </c>
      <c r="AE591" s="252">
        <f t="shared" si="172"/>
        <v>0</v>
      </c>
      <c r="AF591" s="87" t="e">
        <f ca="1">AVERAGEIFS(Y:Y,D:D,"&gt;="&amp;TODAY()-28,D:D,"&lt;="&amp;TODAY(),B:B,)</f>
        <v>#DIV/0!</v>
      </c>
      <c r="AG591" s="318">
        <f ca="1">AVERAGEIFS(Y:Y,D:D,"&gt;="&amp;TODAY()-28,D:D,"&lt;="&amp;TODAY())</f>
        <v>0.76482579000135331</v>
      </c>
      <c r="AH591" s="318">
        <f ca="1">AVERAGEIFS(O:O,D:D,"&gt;="&amp;TODAY()-28,D:D,"&lt;="&amp;TODAY())</f>
        <v>1407.541540796813</v>
      </c>
      <c r="AI591" s="91">
        <f t="shared" si="186"/>
        <v>0</v>
      </c>
    </row>
    <row r="592" spans="1:35" ht="13.8" x14ac:dyDescent="0.25">
      <c r="A592" s="324" t="s">
        <v>81</v>
      </c>
      <c r="B592" s="124" t="s">
        <v>14</v>
      </c>
      <c r="C592" s="124" t="s">
        <v>37</v>
      </c>
      <c r="D592" s="103">
        <v>44970</v>
      </c>
      <c r="E592" s="41">
        <v>0.97299999999999998</v>
      </c>
      <c r="F592" s="41">
        <v>1693</v>
      </c>
      <c r="G592" s="41">
        <f t="shared" si="176"/>
        <v>2023</v>
      </c>
      <c r="H592" s="41">
        <f>DAY(Table1[[#This Row],[Date]])</f>
        <v>13</v>
      </c>
      <c r="I592" s="41">
        <f>MONTH(Table1[[#This Row],[Date]])</f>
        <v>2</v>
      </c>
      <c r="J592" s="41" t="str">
        <f t="shared" si="177"/>
        <v>February</v>
      </c>
      <c r="K592" s="41">
        <f>DAY(Table1[[#This Row],[Date]])</f>
        <v>13</v>
      </c>
      <c r="L592" s="41" t="str">
        <f t="shared" si="178"/>
        <v>Monday</v>
      </c>
      <c r="M592" s="107">
        <f>WEEKNUM(D592, 1)-WEEKNUM(DATE(Table1[[#This Row],[Year]],Table1[[#This Row],[Month]],1),1)+1</f>
        <v>3</v>
      </c>
      <c r="N592" s="41">
        <f t="shared" si="179"/>
        <v>7</v>
      </c>
      <c r="O592" s="41">
        <f>Table1[[#This Row],[ADR]]*Table1[[#This Row],[Occupancy %]]</f>
        <v>1647.289</v>
      </c>
      <c r="P592" s="86">
        <f t="shared" si="181"/>
        <v>1693</v>
      </c>
      <c r="Q592" s="86">
        <f t="shared" si="182"/>
        <v>1</v>
      </c>
      <c r="R592" s="113"/>
      <c r="S592" s="41"/>
      <c r="T592" s="41">
        <f>Table1[[#This Row],[ADR]]/(P598+P599)</f>
        <v>0.5</v>
      </c>
      <c r="U592" s="112">
        <f t="shared" si="183"/>
        <v>0</v>
      </c>
      <c r="V592" s="41"/>
      <c r="W592" s="41" t="e">
        <f t="shared" si="184"/>
        <v>#DIV/0!</v>
      </c>
      <c r="X592" s="110" t="e">
        <f t="shared" si="171"/>
        <v>#DIV/0!</v>
      </c>
      <c r="Y592" s="92">
        <f t="shared" si="175"/>
        <v>0.97299999999999998</v>
      </c>
      <c r="Z592" s="92">
        <f>(Table1[[#This Row],[avgdailyrent]]-F591)/F591</f>
        <v>0</v>
      </c>
      <c r="AA592" s="87">
        <f t="shared" si="173"/>
        <v>0</v>
      </c>
      <c r="AB592" s="92">
        <f t="shared" si="174"/>
        <v>0</v>
      </c>
      <c r="AC592" s="87">
        <f t="shared" si="185"/>
        <v>0</v>
      </c>
      <c r="AD592" s="92">
        <f t="shared" si="180"/>
        <v>0</v>
      </c>
      <c r="AE592" s="252">
        <f t="shared" si="172"/>
        <v>0</v>
      </c>
      <c r="AF592" s="87" t="e">
        <f ca="1">AVERAGEIFS(Y:Y,D:D,"&gt;="&amp;TODAY()-28,D:D,"&lt;="&amp;TODAY(),B:B,)</f>
        <v>#DIV/0!</v>
      </c>
      <c r="AG592" s="318">
        <f ca="1">AVERAGEIFS(Y:Y,D:D,"&gt;="&amp;TODAY()-28,D:D,"&lt;="&amp;TODAY())</f>
        <v>0.76482579000135331</v>
      </c>
      <c r="AH592" s="318">
        <f ca="1">AVERAGEIFS(O:O,D:D,"&gt;="&amp;TODAY()-28,D:D,"&lt;="&amp;TODAY())</f>
        <v>1407.541540796813</v>
      </c>
      <c r="AI592" s="91">
        <f t="shared" si="186"/>
        <v>0</v>
      </c>
    </row>
    <row r="593" spans="1:35" ht="13.8" x14ac:dyDescent="0.25">
      <c r="A593" s="324" t="s">
        <v>81</v>
      </c>
      <c r="B593" s="124" t="s">
        <v>14</v>
      </c>
      <c r="C593" s="124" t="s">
        <v>37</v>
      </c>
      <c r="D593" s="103">
        <v>44971</v>
      </c>
      <c r="E593" s="41">
        <v>0.97299999999999998</v>
      </c>
      <c r="F593" s="41">
        <v>1693</v>
      </c>
      <c r="G593" s="41">
        <f t="shared" si="176"/>
        <v>2023</v>
      </c>
      <c r="H593" s="41">
        <f>DAY(Table1[[#This Row],[Date]])</f>
        <v>14</v>
      </c>
      <c r="I593" s="41">
        <f>MONTH(Table1[[#This Row],[Date]])</f>
        <v>2</v>
      </c>
      <c r="J593" s="41" t="str">
        <f t="shared" si="177"/>
        <v>February</v>
      </c>
      <c r="K593" s="41">
        <f>DAY(Table1[[#This Row],[Date]])</f>
        <v>14</v>
      </c>
      <c r="L593" s="41" t="str">
        <f t="shared" si="178"/>
        <v>Tuesday</v>
      </c>
      <c r="M593" s="107">
        <f>WEEKNUM(D593, 1)-WEEKNUM(DATE(Table1[[#This Row],[Year]],Table1[[#This Row],[Month]],1),1)+1</f>
        <v>3</v>
      </c>
      <c r="N593" s="41">
        <f t="shared" si="179"/>
        <v>7</v>
      </c>
      <c r="O593" s="41">
        <f>Table1[[#This Row],[ADR]]*Table1[[#This Row],[Occupancy %]]</f>
        <v>1647.289</v>
      </c>
      <c r="P593" s="86">
        <f t="shared" si="181"/>
        <v>1693</v>
      </c>
      <c r="Q593" s="86">
        <f t="shared" si="182"/>
        <v>1</v>
      </c>
      <c r="R593" s="113"/>
      <c r="S593" s="41"/>
      <c r="T593" s="41">
        <f>Table1[[#This Row],[ADR]]/(P599+P600)</f>
        <v>0.5</v>
      </c>
      <c r="U593" s="112">
        <f t="shared" si="183"/>
        <v>0</v>
      </c>
      <c r="V593" s="41"/>
      <c r="W593" s="41" t="e">
        <f t="shared" si="184"/>
        <v>#DIV/0!</v>
      </c>
      <c r="X593" s="110" t="e">
        <f t="shared" si="171"/>
        <v>#DIV/0!</v>
      </c>
      <c r="Y593" s="92">
        <f t="shared" si="175"/>
        <v>0.97299999999999998</v>
      </c>
      <c r="Z593" s="92">
        <f>(Table1[[#This Row],[avgdailyrent]]-F592)/F592</f>
        <v>0</v>
      </c>
      <c r="AA593" s="87">
        <f t="shared" si="173"/>
        <v>0</v>
      </c>
      <c r="AB593" s="92">
        <f t="shared" si="174"/>
        <v>0</v>
      </c>
      <c r="AC593" s="87">
        <f t="shared" si="185"/>
        <v>0</v>
      </c>
      <c r="AD593" s="92">
        <f t="shared" si="180"/>
        <v>0</v>
      </c>
      <c r="AE593" s="252">
        <f t="shared" si="172"/>
        <v>0</v>
      </c>
      <c r="AF593" s="87" t="e">
        <f ca="1">AVERAGEIFS(Y:Y,D:D,"&gt;="&amp;TODAY()-28,D:D,"&lt;="&amp;TODAY(),B:B,)</f>
        <v>#DIV/0!</v>
      </c>
      <c r="AG593" s="318">
        <f ca="1">AVERAGEIFS(Y:Y,D:D,"&gt;="&amp;TODAY()-28,D:D,"&lt;="&amp;TODAY())</f>
        <v>0.76482579000135331</v>
      </c>
      <c r="AH593" s="318">
        <f ca="1">AVERAGEIFS(O:O,D:D,"&gt;="&amp;TODAY()-28,D:D,"&lt;="&amp;TODAY())</f>
        <v>1407.541540796813</v>
      </c>
      <c r="AI593" s="91">
        <f t="shared" si="186"/>
        <v>0</v>
      </c>
    </row>
    <row r="594" spans="1:35" ht="13.8" x14ac:dyDescent="0.25">
      <c r="A594" s="324" t="s">
        <v>81</v>
      </c>
      <c r="B594" s="124" t="s">
        <v>14</v>
      </c>
      <c r="C594" s="124" t="s">
        <v>37</v>
      </c>
      <c r="D594" s="103">
        <v>44972</v>
      </c>
      <c r="E594" s="41">
        <v>0.97299999999999998</v>
      </c>
      <c r="F594" s="41">
        <v>1693</v>
      </c>
      <c r="G594" s="41">
        <f t="shared" si="176"/>
        <v>2023</v>
      </c>
      <c r="H594" s="41">
        <f>DAY(Table1[[#This Row],[Date]])</f>
        <v>15</v>
      </c>
      <c r="I594" s="41">
        <f>MONTH(Table1[[#This Row],[Date]])</f>
        <v>2</v>
      </c>
      <c r="J594" s="41" t="str">
        <f t="shared" si="177"/>
        <v>February</v>
      </c>
      <c r="K594" s="41">
        <f>DAY(Table1[[#This Row],[Date]])</f>
        <v>15</v>
      </c>
      <c r="L594" s="41" t="str">
        <f t="shared" si="178"/>
        <v>Wednesday</v>
      </c>
      <c r="M594" s="107">
        <f>WEEKNUM(D594, 1)-WEEKNUM(DATE(Table1[[#This Row],[Year]],Table1[[#This Row],[Month]],1),1)+1</f>
        <v>3</v>
      </c>
      <c r="N594" s="41">
        <f t="shared" si="179"/>
        <v>7</v>
      </c>
      <c r="O594" s="41">
        <f>Table1[[#This Row],[ADR]]*Table1[[#This Row],[Occupancy %]]</f>
        <v>1647.289</v>
      </c>
      <c r="P594" s="86">
        <f t="shared" si="181"/>
        <v>1693</v>
      </c>
      <c r="Q594" s="86">
        <f t="shared" si="182"/>
        <v>1</v>
      </c>
      <c r="R594" s="113"/>
      <c r="S594" s="41"/>
      <c r="T594" s="41">
        <f>Table1[[#This Row],[ADR]]/(P600+P601)</f>
        <v>0.5</v>
      </c>
      <c r="U594" s="112">
        <f t="shared" si="183"/>
        <v>0</v>
      </c>
      <c r="V594" s="41"/>
      <c r="W594" s="41" t="e">
        <f t="shared" si="184"/>
        <v>#DIV/0!</v>
      </c>
      <c r="X594" s="110" t="e">
        <f t="shared" si="171"/>
        <v>#DIV/0!</v>
      </c>
      <c r="Y594" s="92">
        <f t="shared" si="175"/>
        <v>0.97299999999999998</v>
      </c>
      <c r="Z594" s="92">
        <f>(Table1[[#This Row],[avgdailyrent]]-F593)/F593</f>
        <v>0</v>
      </c>
      <c r="AA594" s="87">
        <f t="shared" si="173"/>
        <v>0</v>
      </c>
      <c r="AB594" s="92">
        <f t="shared" si="174"/>
        <v>0</v>
      </c>
      <c r="AC594" s="87">
        <f t="shared" si="185"/>
        <v>0</v>
      </c>
      <c r="AD594" s="92">
        <f t="shared" si="180"/>
        <v>0</v>
      </c>
      <c r="AE594" s="252">
        <f t="shared" si="172"/>
        <v>0</v>
      </c>
      <c r="AF594" s="87" t="e">
        <f ca="1">AVERAGEIFS(Y:Y,D:D,"&gt;="&amp;TODAY()-28,D:D,"&lt;="&amp;TODAY(),B:B,)</f>
        <v>#DIV/0!</v>
      </c>
      <c r="AG594" s="318">
        <f ca="1">AVERAGEIFS(Y:Y,D:D,"&gt;="&amp;TODAY()-28,D:D,"&lt;="&amp;TODAY())</f>
        <v>0.76482579000135331</v>
      </c>
      <c r="AH594" s="318">
        <f ca="1">AVERAGEIFS(O:O,D:D,"&gt;="&amp;TODAY()-28,D:D,"&lt;="&amp;TODAY())</f>
        <v>1407.541540796813</v>
      </c>
      <c r="AI594" s="91">
        <f t="shared" si="186"/>
        <v>0</v>
      </c>
    </row>
    <row r="595" spans="1:35" ht="13.8" x14ac:dyDescent="0.25">
      <c r="A595" s="324" t="s">
        <v>81</v>
      </c>
      <c r="B595" s="124" t="s">
        <v>14</v>
      </c>
      <c r="C595" s="124" t="s">
        <v>37</v>
      </c>
      <c r="D595" s="103">
        <v>44973</v>
      </c>
      <c r="E595" s="41">
        <v>0.97299999999999998</v>
      </c>
      <c r="F595" s="41">
        <v>1693</v>
      </c>
      <c r="G595" s="41">
        <f t="shared" si="176"/>
        <v>2023</v>
      </c>
      <c r="H595" s="41">
        <f>DAY(Table1[[#This Row],[Date]])</f>
        <v>16</v>
      </c>
      <c r="I595" s="41">
        <f>MONTH(Table1[[#This Row],[Date]])</f>
        <v>2</v>
      </c>
      <c r="J595" s="41" t="str">
        <f t="shared" si="177"/>
        <v>February</v>
      </c>
      <c r="K595" s="41">
        <f>DAY(Table1[[#This Row],[Date]])</f>
        <v>16</v>
      </c>
      <c r="L595" s="41" t="str">
        <f t="shared" si="178"/>
        <v>Thursday</v>
      </c>
      <c r="M595" s="107">
        <f>WEEKNUM(D595, 1)-WEEKNUM(DATE(Table1[[#This Row],[Year]],Table1[[#This Row],[Month]],1),1)+1</f>
        <v>3</v>
      </c>
      <c r="N595" s="41">
        <f t="shared" si="179"/>
        <v>7</v>
      </c>
      <c r="O595" s="41">
        <f>Table1[[#This Row],[ADR]]*Table1[[#This Row],[Occupancy %]]</f>
        <v>1647.289</v>
      </c>
      <c r="P595" s="86">
        <f t="shared" si="181"/>
        <v>1693</v>
      </c>
      <c r="Q595" s="86">
        <f t="shared" si="182"/>
        <v>1</v>
      </c>
      <c r="R595" s="113"/>
      <c r="S595" s="41"/>
      <c r="T595" s="41">
        <f>Table1[[#This Row],[ADR]]/(P601+P602)</f>
        <v>0.5</v>
      </c>
      <c r="U595" s="112">
        <f t="shared" si="183"/>
        <v>0</v>
      </c>
      <c r="V595" s="41"/>
      <c r="W595" s="41" t="e">
        <f t="shared" si="184"/>
        <v>#DIV/0!</v>
      </c>
      <c r="X595" s="110" t="e">
        <f t="shared" si="171"/>
        <v>#DIV/0!</v>
      </c>
      <c r="Y595" s="92">
        <f t="shared" si="175"/>
        <v>0.97299999999999998</v>
      </c>
      <c r="Z595" s="92">
        <f>(Table1[[#This Row],[avgdailyrent]]-F594)/F594</f>
        <v>0</v>
      </c>
      <c r="AA595" s="87">
        <f t="shared" si="173"/>
        <v>0</v>
      </c>
      <c r="AB595" s="92">
        <f t="shared" si="174"/>
        <v>0</v>
      </c>
      <c r="AC595" s="87">
        <f t="shared" si="185"/>
        <v>0</v>
      </c>
      <c r="AD595" s="92">
        <f t="shared" si="180"/>
        <v>0</v>
      </c>
      <c r="AE595" s="252">
        <f t="shared" si="172"/>
        <v>0</v>
      </c>
      <c r="AF595" s="87" t="e">
        <f ca="1">AVERAGEIFS(Y:Y,D:D,"&gt;="&amp;TODAY()-28,D:D,"&lt;="&amp;TODAY(),B:B,)</f>
        <v>#DIV/0!</v>
      </c>
      <c r="AG595" s="318">
        <f ca="1">AVERAGEIFS(Y:Y,D:D,"&gt;="&amp;TODAY()-28,D:D,"&lt;="&amp;TODAY())</f>
        <v>0.76482579000135331</v>
      </c>
      <c r="AH595" s="318">
        <f ca="1">AVERAGEIFS(O:O,D:D,"&gt;="&amp;TODAY()-28,D:D,"&lt;="&amp;TODAY())</f>
        <v>1407.541540796813</v>
      </c>
      <c r="AI595" s="91">
        <f t="shared" si="186"/>
        <v>0</v>
      </c>
    </row>
    <row r="596" spans="1:35" ht="13.8" x14ac:dyDescent="0.25">
      <c r="A596" s="324" t="s">
        <v>81</v>
      </c>
      <c r="B596" s="124" t="s">
        <v>14</v>
      </c>
      <c r="C596" s="124" t="s">
        <v>37</v>
      </c>
      <c r="D596" s="103">
        <v>44974</v>
      </c>
      <c r="E596" s="41">
        <v>0.97299999999999998</v>
      </c>
      <c r="F596" s="41">
        <v>1693</v>
      </c>
      <c r="G596" s="41">
        <f t="shared" si="176"/>
        <v>2023</v>
      </c>
      <c r="H596" s="41">
        <f>DAY(Table1[[#This Row],[Date]])</f>
        <v>17</v>
      </c>
      <c r="I596" s="41">
        <f>MONTH(Table1[[#This Row],[Date]])</f>
        <v>2</v>
      </c>
      <c r="J596" s="41" t="str">
        <f t="shared" si="177"/>
        <v>February</v>
      </c>
      <c r="K596" s="41">
        <f>DAY(Table1[[#This Row],[Date]])</f>
        <v>17</v>
      </c>
      <c r="L596" s="41" t="str">
        <f t="shared" si="178"/>
        <v>Friday</v>
      </c>
      <c r="M596" s="107">
        <f>WEEKNUM(D596, 1)-WEEKNUM(DATE(Table1[[#This Row],[Year]],Table1[[#This Row],[Month]],1),1)+1</f>
        <v>3</v>
      </c>
      <c r="N596" s="41">
        <f t="shared" si="179"/>
        <v>7</v>
      </c>
      <c r="O596" s="41">
        <f>Table1[[#This Row],[ADR]]*Table1[[#This Row],[Occupancy %]]</f>
        <v>1647.289</v>
      </c>
      <c r="P596" s="86">
        <f t="shared" si="181"/>
        <v>1693</v>
      </c>
      <c r="Q596" s="86">
        <f t="shared" si="182"/>
        <v>1</v>
      </c>
      <c r="R596" s="113"/>
      <c r="S596" s="41"/>
      <c r="T596" s="41">
        <f>Table1[[#This Row],[ADR]]/(P602+P603)</f>
        <v>0.5</v>
      </c>
      <c r="U596" s="112">
        <f t="shared" si="183"/>
        <v>0</v>
      </c>
      <c r="V596" s="41"/>
      <c r="W596" s="41" t="e">
        <f t="shared" si="184"/>
        <v>#DIV/0!</v>
      </c>
      <c r="X596" s="110" t="e">
        <f t="shared" si="171"/>
        <v>#DIV/0!</v>
      </c>
      <c r="Y596" s="92">
        <f t="shared" si="175"/>
        <v>0.97299999999999998</v>
      </c>
      <c r="Z596" s="92">
        <f>(Table1[[#This Row],[avgdailyrent]]-F595)/F595</f>
        <v>0</v>
      </c>
      <c r="AA596" s="87">
        <f t="shared" si="173"/>
        <v>0</v>
      </c>
      <c r="AB596" s="92">
        <f t="shared" si="174"/>
        <v>0</v>
      </c>
      <c r="AC596" s="87">
        <f t="shared" si="185"/>
        <v>0</v>
      </c>
      <c r="AD596" s="92">
        <f t="shared" si="180"/>
        <v>0</v>
      </c>
      <c r="AE596" s="252">
        <f t="shared" si="172"/>
        <v>0</v>
      </c>
      <c r="AF596" s="87" t="e">
        <f ca="1">AVERAGEIFS(Y:Y,D:D,"&gt;="&amp;TODAY()-28,D:D,"&lt;="&amp;TODAY(),B:B,)</f>
        <v>#DIV/0!</v>
      </c>
      <c r="AG596" s="318">
        <f ca="1">AVERAGEIFS(Y:Y,D:D,"&gt;="&amp;TODAY()-28,D:D,"&lt;="&amp;TODAY())</f>
        <v>0.76482579000135331</v>
      </c>
      <c r="AH596" s="318">
        <f ca="1">AVERAGEIFS(O:O,D:D,"&gt;="&amp;TODAY()-28,D:D,"&lt;="&amp;TODAY())</f>
        <v>1407.541540796813</v>
      </c>
      <c r="AI596" s="91">
        <f t="shared" si="186"/>
        <v>0</v>
      </c>
    </row>
    <row r="597" spans="1:35" ht="13.8" x14ac:dyDescent="0.25">
      <c r="A597" s="324" t="s">
        <v>81</v>
      </c>
      <c r="B597" s="124" t="s">
        <v>14</v>
      </c>
      <c r="C597" s="124" t="s">
        <v>37</v>
      </c>
      <c r="D597" s="103">
        <v>44975</v>
      </c>
      <c r="E597" s="41">
        <v>0.97299999999999998</v>
      </c>
      <c r="F597" s="41">
        <v>1693</v>
      </c>
      <c r="G597" s="41">
        <f t="shared" si="176"/>
        <v>2023</v>
      </c>
      <c r="H597" s="41">
        <f>DAY(Table1[[#This Row],[Date]])</f>
        <v>18</v>
      </c>
      <c r="I597" s="41">
        <f>MONTH(Table1[[#This Row],[Date]])</f>
        <v>2</v>
      </c>
      <c r="J597" s="41" t="str">
        <f t="shared" si="177"/>
        <v>February</v>
      </c>
      <c r="K597" s="41">
        <f>DAY(Table1[[#This Row],[Date]])</f>
        <v>18</v>
      </c>
      <c r="L597" s="41" t="str">
        <f t="shared" si="178"/>
        <v>Saturday</v>
      </c>
      <c r="M597" s="107">
        <f>WEEKNUM(D597, 1)-WEEKNUM(DATE(Table1[[#This Row],[Year]],Table1[[#This Row],[Month]],1),1)+1</f>
        <v>3</v>
      </c>
      <c r="N597" s="41">
        <f t="shared" si="179"/>
        <v>7</v>
      </c>
      <c r="O597" s="41">
        <f>Table1[[#This Row],[ADR]]*Table1[[#This Row],[Occupancy %]]</f>
        <v>1647.289</v>
      </c>
      <c r="P597" s="86">
        <f t="shared" si="181"/>
        <v>1693</v>
      </c>
      <c r="Q597" s="86">
        <f t="shared" si="182"/>
        <v>1</v>
      </c>
      <c r="R597" s="113"/>
      <c r="S597" s="41"/>
      <c r="T597" s="41">
        <f>Table1[[#This Row],[ADR]]/(P603+P604)</f>
        <v>0.5</v>
      </c>
      <c r="U597" s="112">
        <f t="shared" si="183"/>
        <v>0</v>
      </c>
      <c r="V597" s="41"/>
      <c r="W597" s="41" t="e">
        <f t="shared" si="184"/>
        <v>#DIV/0!</v>
      </c>
      <c r="X597" s="110" t="e">
        <f t="shared" si="171"/>
        <v>#DIV/0!</v>
      </c>
      <c r="Y597" s="92">
        <f t="shared" si="175"/>
        <v>0.97299999999999998</v>
      </c>
      <c r="Z597" s="92">
        <f>(Table1[[#This Row],[avgdailyrent]]-F596)/F596</f>
        <v>0</v>
      </c>
      <c r="AA597" s="87">
        <f t="shared" si="173"/>
        <v>0</v>
      </c>
      <c r="AB597" s="92">
        <f t="shared" si="174"/>
        <v>0</v>
      </c>
      <c r="AC597" s="87">
        <f t="shared" si="185"/>
        <v>0</v>
      </c>
      <c r="AD597" s="92">
        <f t="shared" si="180"/>
        <v>0</v>
      </c>
      <c r="AE597" s="252">
        <f t="shared" si="172"/>
        <v>0</v>
      </c>
      <c r="AF597" s="87" t="e">
        <f ca="1">AVERAGEIFS(Y:Y,D:D,"&gt;="&amp;TODAY()-28,D:D,"&lt;="&amp;TODAY(),B:B,)</f>
        <v>#DIV/0!</v>
      </c>
      <c r="AG597" s="318">
        <f ca="1">AVERAGEIFS(Y:Y,D:D,"&gt;="&amp;TODAY()-28,D:D,"&lt;="&amp;TODAY())</f>
        <v>0.76482579000135331</v>
      </c>
      <c r="AH597" s="318">
        <f ca="1">AVERAGEIFS(O:O,D:D,"&gt;="&amp;TODAY()-28,D:D,"&lt;="&amp;TODAY())</f>
        <v>1407.541540796813</v>
      </c>
      <c r="AI597" s="91">
        <f t="shared" si="186"/>
        <v>0</v>
      </c>
    </row>
    <row r="598" spans="1:35" ht="13.8" x14ac:dyDescent="0.25">
      <c r="A598" s="324" t="s">
        <v>81</v>
      </c>
      <c r="B598" s="124" t="s">
        <v>14</v>
      </c>
      <c r="C598" s="124" t="s">
        <v>37</v>
      </c>
      <c r="D598" s="103">
        <v>44976</v>
      </c>
      <c r="E598" s="41">
        <v>0.97299999999999998</v>
      </c>
      <c r="F598" s="41">
        <v>1693</v>
      </c>
      <c r="G598" s="41">
        <f t="shared" si="176"/>
        <v>2023</v>
      </c>
      <c r="H598" s="41">
        <f>DAY(Table1[[#This Row],[Date]])</f>
        <v>19</v>
      </c>
      <c r="I598" s="41">
        <f>MONTH(Table1[[#This Row],[Date]])</f>
        <v>2</v>
      </c>
      <c r="J598" s="41" t="str">
        <f t="shared" si="177"/>
        <v>February</v>
      </c>
      <c r="K598" s="41">
        <f>DAY(Table1[[#This Row],[Date]])</f>
        <v>19</v>
      </c>
      <c r="L598" s="41" t="str">
        <f t="shared" si="178"/>
        <v>Sunday</v>
      </c>
      <c r="M598" s="107">
        <f>WEEKNUM(D598, 1)-WEEKNUM(DATE(Table1[[#This Row],[Year]],Table1[[#This Row],[Month]],1),1)+1</f>
        <v>4</v>
      </c>
      <c r="N598" s="41">
        <f t="shared" si="179"/>
        <v>8</v>
      </c>
      <c r="O598" s="41">
        <f>Table1[[#This Row],[ADR]]*Table1[[#This Row],[Occupancy %]]</f>
        <v>1647.289</v>
      </c>
      <c r="P598" s="86">
        <f t="shared" si="181"/>
        <v>1693</v>
      </c>
      <c r="Q598" s="86">
        <f t="shared" si="182"/>
        <v>1</v>
      </c>
      <c r="R598" s="113"/>
      <c r="S598" s="41"/>
      <c r="T598" s="41">
        <f>Table1[[#This Row],[ADR]]/(P604+P605)</f>
        <v>0.5</v>
      </c>
      <c r="U598" s="112">
        <f t="shared" si="183"/>
        <v>0</v>
      </c>
      <c r="V598" s="41"/>
      <c r="W598" s="41" t="e">
        <f t="shared" si="184"/>
        <v>#DIV/0!</v>
      </c>
      <c r="X598" s="110" t="e">
        <f t="shared" si="171"/>
        <v>#DIV/0!</v>
      </c>
      <c r="Y598" s="92">
        <f t="shared" si="175"/>
        <v>0.97299999999999998</v>
      </c>
      <c r="Z598" s="92">
        <f>(Table1[[#This Row],[avgdailyrent]]-F597)/F597</f>
        <v>0</v>
      </c>
      <c r="AA598" s="87">
        <f t="shared" si="173"/>
        <v>0</v>
      </c>
      <c r="AB598" s="92">
        <f t="shared" si="174"/>
        <v>0</v>
      </c>
      <c r="AC598" s="87">
        <f t="shared" si="185"/>
        <v>0</v>
      </c>
      <c r="AD598" s="92">
        <f t="shared" si="180"/>
        <v>0</v>
      </c>
      <c r="AE598" s="252">
        <f t="shared" si="172"/>
        <v>0</v>
      </c>
      <c r="AF598" s="87" t="e">
        <f ca="1">AVERAGEIFS(Y:Y,D:D,"&gt;="&amp;TODAY()-28,D:D,"&lt;="&amp;TODAY(),B:B,)</f>
        <v>#DIV/0!</v>
      </c>
      <c r="AG598" s="318">
        <f ca="1">AVERAGEIFS(Y:Y,D:D,"&gt;="&amp;TODAY()-28,D:D,"&lt;="&amp;TODAY())</f>
        <v>0.76482579000135331</v>
      </c>
      <c r="AH598" s="318">
        <f ca="1">AVERAGEIFS(O:O,D:D,"&gt;="&amp;TODAY()-28,D:D,"&lt;="&amp;TODAY())</f>
        <v>1407.541540796813</v>
      </c>
      <c r="AI598" s="91">
        <f t="shared" si="186"/>
        <v>0</v>
      </c>
    </row>
    <row r="599" spans="1:35" ht="13.8" x14ac:dyDescent="0.25">
      <c r="A599" s="324" t="s">
        <v>81</v>
      </c>
      <c r="B599" s="124" t="s">
        <v>14</v>
      </c>
      <c r="C599" s="124" t="s">
        <v>37</v>
      </c>
      <c r="D599" s="103">
        <v>44977</v>
      </c>
      <c r="E599" s="41">
        <v>0.97299999999999998</v>
      </c>
      <c r="F599" s="41">
        <v>1693</v>
      </c>
      <c r="G599" s="41">
        <f t="shared" si="176"/>
        <v>2023</v>
      </c>
      <c r="H599" s="41">
        <f>DAY(Table1[[#This Row],[Date]])</f>
        <v>20</v>
      </c>
      <c r="I599" s="41">
        <f>MONTH(Table1[[#This Row],[Date]])</f>
        <v>2</v>
      </c>
      <c r="J599" s="41" t="str">
        <f t="shared" si="177"/>
        <v>February</v>
      </c>
      <c r="K599" s="41">
        <f>DAY(Table1[[#This Row],[Date]])</f>
        <v>20</v>
      </c>
      <c r="L599" s="41" t="str">
        <f t="shared" si="178"/>
        <v>Monday</v>
      </c>
      <c r="M599" s="107">
        <f>WEEKNUM(D599, 1)-WEEKNUM(DATE(Table1[[#This Row],[Year]],Table1[[#This Row],[Month]],1),1)+1</f>
        <v>4</v>
      </c>
      <c r="N599" s="41">
        <f t="shared" si="179"/>
        <v>8</v>
      </c>
      <c r="O599" s="41">
        <f>Table1[[#This Row],[ADR]]*Table1[[#This Row],[Occupancy %]]</f>
        <v>1647.289</v>
      </c>
      <c r="P599" s="86">
        <f t="shared" si="181"/>
        <v>1693</v>
      </c>
      <c r="Q599" s="86">
        <f t="shared" si="182"/>
        <v>1</v>
      </c>
      <c r="R599" s="113"/>
      <c r="S599" s="41"/>
      <c r="T599" s="41">
        <f>Table1[[#This Row],[ADR]]/(P605+P606)</f>
        <v>0.5</v>
      </c>
      <c r="U599" s="112">
        <f t="shared" si="183"/>
        <v>0</v>
      </c>
      <c r="V599" s="41"/>
      <c r="W599" s="41" t="e">
        <f t="shared" si="184"/>
        <v>#DIV/0!</v>
      </c>
      <c r="X599" s="110" t="e">
        <f t="shared" ref="X599:X650" si="187">W599-W596</f>
        <v>#DIV/0!</v>
      </c>
      <c r="Y599" s="92">
        <f t="shared" si="175"/>
        <v>0.97299999999999998</v>
      </c>
      <c r="Z599" s="92">
        <f>(Table1[[#This Row],[avgdailyrent]]-F598)/F598</f>
        <v>0</v>
      </c>
      <c r="AA599" s="87">
        <f t="shared" si="173"/>
        <v>0</v>
      </c>
      <c r="AB599" s="92">
        <f t="shared" si="174"/>
        <v>0</v>
      </c>
      <c r="AC599" s="87">
        <f t="shared" si="185"/>
        <v>0</v>
      </c>
      <c r="AD599" s="92">
        <f t="shared" si="180"/>
        <v>0</v>
      </c>
      <c r="AE599" s="252">
        <f t="shared" si="172"/>
        <v>0</v>
      </c>
      <c r="AF599" s="87" t="e">
        <f ca="1">AVERAGEIFS(Y:Y,D:D,"&gt;="&amp;TODAY()-28,D:D,"&lt;="&amp;TODAY(),B:B,)</f>
        <v>#DIV/0!</v>
      </c>
      <c r="AG599" s="318">
        <f ca="1">AVERAGEIFS(Y:Y,D:D,"&gt;="&amp;TODAY()-28,D:D,"&lt;="&amp;TODAY())</f>
        <v>0.76482579000135331</v>
      </c>
      <c r="AH599" s="318">
        <f ca="1">AVERAGEIFS(O:O,D:D,"&gt;="&amp;TODAY()-28,D:D,"&lt;="&amp;TODAY())</f>
        <v>1407.541540796813</v>
      </c>
      <c r="AI599" s="91">
        <f t="shared" si="186"/>
        <v>0</v>
      </c>
    </row>
    <row r="600" spans="1:35" ht="13.8" x14ac:dyDescent="0.25">
      <c r="A600" s="324" t="s">
        <v>81</v>
      </c>
      <c r="B600" s="124" t="s">
        <v>14</v>
      </c>
      <c r="C600" s="124" t="s">
        <v>37</v>
      </c>
      <c r="D600" s="103">
        <v>44978</v>
      </c>
      <c r="E600" s="41">
        <v>0.97299999999999998</v>
      </c>
      <c r="F600" s="41">
        <v>1693</v>
      </c>
      <c r="G600" s="41">
        <f t="shared" si="176"/>
        <v>2023</v>
      </c>
      <c r="H600" s="41">
        <f>DAY(Table1[[#This Row],[Date]])</f>
        <v>21</v>
      </c>
      <c r="I600" s="41">
        <f>MONTH(Table1[[#This Row],[Date]])</f>
        <v>2</v>
      </c>
      <c r="J600" s="41" t="str">
        <f t="shared" si="177"/>
        <v>February</v>
      </c>
      <c r="K600" s="41">
        <f>DAY(Table1[[#This Row],[Date]])</f>
        <v>21</v>
      </c>
      <c r="L600" s="41" t="str">
        <f t="shared" si="178"/>
        <v>Tuesday</v>
      </c>
      <c r="M600" s="107">
        <f>WEEKNUM(D600, 1)-WEEKNUM(DATE(Table1[[#This Row],[Year]],Table1[[#This Row],[Month]],1),1)+1</f>
        <v>4</v>
      </c>
      <c r="N600" s="41">
        <f t="shared" si="179"/>
        <v>8</v>
      </c>
      <c r="O600" s="41">
        <f>Table1[[#This Row],[ADR]]*Table1[[#This Row],[Occupancy %]]</f>
        <v>1647.289</v>
      </c>
      <c r="P600" s="86">
        <f t="shared" si="181"/>
        <v>1693</v>
      </c>
      <c r="Q600" s="86">
        <f t="shared" si="182"/>
        <v>1</v>
      </c>
      <c r="R600" s="113"/>
      <c r="S600" s="41"/>
      <c r="T600" s="41">
        <f>Table1[[#This Row],[ADR]]/(P606+P607)</f>
        <v>0.5</v>
      </c>
      <c r="U600" s="112">
        <f t="shared" si="183"/>
        <v>0</v>
      </c>
      <c r="V600" s="41"/>
      <c r="W600" s="41" t="e">
        <f t="shared" si="184"/>
        <v>#DIV/0!</v>
      </c>
      <c r="X600" s="110" t="e">
        <f t="shared" si="187"/>
        <v>#DIV/0!</v>
      </c>
      <c r="Y600" s="92">
        <f t="shared" si="175"/>
        <v>0.97299999999999998</v>
      </c>
      <c r="Z600" s="92">
        <f>(Table1[[#This Row],[avgdailyrent]]-F599)/F599</f>
        <v>0</v>
      </c>
      <c r="AA600" s="87">
        <f t="shared" si="173"/>
        <v>0</v>
      </c>
      <c r="AB600" s="92">
        <f t="shared" si="174"/>
        <v>0</v>
      </c>
      <c r="AC600" s="87">
        <f t="shared" si="185"/>
        <v>0</v>
      </c>
      <c r="AD600" s="92">
        <f t="shared" si="180"/>
        <v>0</v>
      </c>
      <c r="AE600" s="252">
        <f t="shared" si="172"/>
        <v>0</v>
      </c>
      <c r="AF600" s="87" t="e">
        <f ca="1">AVERAGEIFS(Y:Y,D:D,"&gt;="&amp;TODAY()-28,D:D,"&lt;="&amp;TODAY(),B:B,)</f>
        <v>#DIV/0!</v>
      </c>
      <c r="AG600" s="318">
        <f ca="1">AVERAGEIFS(Y:Y,D:D,"&gt;="&amp;TODAY()-28,D:D,"&lt;="&amp;TODAY())</f>
        <v>0.76482579000135331</v>
      </c>
      <c r="AH600" s="318">
        <f ca="1">AVERAGEIFS(O:O,D:D,"&gt;="&amp;TODAY()-28,D:D,"&lt;="&amp;TODAY())</f>
        <v>1407.541540796813</v>
      </c>
      <c r="AI600" s="91">
        <f t="shared" si="186"/>
        <v>0</v>
      </c>
    </row>
    <row r="601" spans="1:35" ht="13.8" x14ac:dyDescent="0.25">
      <c r="A601" s="324" t="s">
        <v>81</v>
      </c>
      <c r="B601" s="124" t="s">
        <v>14</v>
      </c>
      <c r="C601" s="124" t="s">
        <v>37</v>
      </c>
      <c r="D601" s="103">
        <v>44979</v>
      </c>
      <c r="E601" s="41">
        <v>0.97299999999999998</v>
      </c>
      <c r="F601" s="41">
        <v>1693</v>
      </c>
      <c r="G601" s="41">
        <f t="shared" si="176"/>
        <v>2023</v>
      </c>
      <c r="H601" s="41">
        <f>DAY(Table1[[#This Row],[Date]])</f>
        <v>22</v>
      </c>
      <c r="I601" s="41">
        <f>MONTH(Table1[[#This Row],[Date]])</f>
        <v>2</v>
      </c>
      <c r="J601" s="41" t="str">
        <f t="shared" si="177"/>
        <v>February</v>
      </c>
      <c r="K601" s="41">
        <f>DAY(Table1[[#This Row],[Date]])</f>
        <v>22</v>
      </c>
      <c r="L601" s="41" t="str">
        <f t="shared" si="178"/>
        <v>Wednesday</v>
      </c>
      <c r="M601" s="107">
        <f>WEEKNUM(D601, 1)-WEEKNUM(DATE(Table1[[#This Row],[Year]],Table1[[#This Row],[Month]],1),1)+1</f>
        <v>4</v>
      </c>
      <c r="N601" s="41">
        <f t="shared" si="179"/>
        <v>8</v>
      </c>
      <c r="O601" s="41">
        <f>Table1[[#This Row],[ADR]]*Table1[[#This Row],[Occupancy %]]</f>
        <v>1647.289</v>
      </c>
      <c r="P601" s="86">
        <f t="shared" si="181"/>
        <v>1693</v>
      </c>
      <c r="Q601" s="86">
        <f t="shared" si="182"/>
        <v>1</v>
      </c>
      <c r="R601" s="113"/>
      <c r="S601" s="41"/>
      <c r="T601" s="41">
        <f>Table1[[#This Row],[ADR]]/(P607+P608)</f>
        <v>0.5</v>
      </c>
      <c r="U601" s="112">
        <f t="shared" si="183"/>
        <v>0</v>
      </c>
      <c r="V601" s="41"/>
      <c r="W601" s="41" t="e">
        <f t="shared" si="184"/>
        <v>#DIV/0!</v>
      </c>
      <c r="X601" s="110" t="e">
        <f t="shared" si="187"/>
        <v>#DIV/0!</v>
      </c>
      <c r="Y601" s="92">
        <f t="shared" si="175"/>
        <v>0.97299999999999998</v>
      </c>
      <c r="Z601" s="92">
        <f>(Table1[[#This Row],[avgdailyrent]]-F600)/F600</f>
        <v>0</v>
      </c>
      <c r="AA601" s="87">
        <f t="shared" si="173"/>
        <v>0</v>
      </c>
      <c r="AB601" s="92">
        <f t="shared" si="174"/>
        <v>0</v>
      </c>
      <c r="AC601" s="87">
        <f t="shared" si="185"/>
        <v>0</v>
      </c>
      <c r="AD601" s="92">
        <f t="shared" si="180"/>
        <v>0</v>
      </c>
      <c r="AE601" s="252">
        <f t="shared" si="172"/>
        <v>0</v>
      </c>
      <c r="AF601" s="87" t="e">
        <f ca="1">AVERAGEIFS(Y:Y,D:D,"&gt;="&amp;TODAY()-28,D:D,"&lt;="&amp;TODAY(),B:B,)</f>
        <v>#DIV/0!</v>
      </c>
      <c r="AG601" s="318">
        <f ca="1">AVERAGEIFS(Y:Y,D:D,"&gt;="&amp;TODAY()-28,D:D,"&lt;="&amp;TODAY())</f>
        <v>0.76482579000135331</v>
      </c>
      <c r="AH601" s="318">
        <f ca="1">AVERAGEIFS(O:O,D:D,"&gt;="&amp;TODAY()-28,D:D,"&lt;="&amp;TODAY())</f>
        <v>1407.541540796813</v>
      </c>
      <c r="AI601" s="91">
        <f t="shared" si="186"/>
        <v>0</v>
      </c>
    </row>
    <row r="602" spans="1:35" ht="13.8" x14ac:dyDescent="0.25">
      <c r="A602" s="324" t="s">
        <v>81</v>
      </c>
      <c r="B602" s="124" t="s">
        <v>14</v>
      </c>
      <c r="C602" s="124" t="s">
        <v>37</v>
      </c>
      <c r="D602" s="103">
        <v>44980</v>
      </c>
      <c r="E602" s="41">
        <v>0.97299999999999998</v>
      </c>
      <c r="F602" s="41">
        <v>1693</v>
      </c>
      <c r="G602" s="41">
        <f t="shared" si="176"/>
        <v>2023</v>
      </c>
      <c r="H602" s="41">
        <f>DAY(Table1[[#This Row],[Date]])</f>
        <v>23</v>
      </c>
      <c r="I602" s="41">
        <f>MONTH(Table1[[#This Row],[Date]])</f>
        <v>2</v>
      </c>
      <c r="J602" s="41" t="str">
        <f t="shared" si="177"/>
        <v>February</v>
      </c>
      <c r="K602" s="41">
        <f>DAY(Table1[[#This Row],[Date]])</f>
        <v>23</v>
      </c>
      <c r="L602" s="41" t="str">
        <f t="shared" si="178"/>
        <v>Thursday</v>
      </c>
      <c r="M602" s="107">
        <f>WEEKNUM(D602, 1)-WEEKNUM(DATE(Table1[[#This Row],[Year]],Table1[[#This Row],[Month]],1),1)+1</f>
        <v>4</v>
      </c>
      <c r="N602" s="41">
        <f t="shared" si="179"/>
        <v>8</v>
      </c>
      <c r="O602" s="41">
        <f>Table1[[#This Row],[ADR]]*Table1[[#This Row],[Occupancy %]]</f>
        <v>1647.289</v>
      </c>
      <c r="P602" s="86">
        <f t="shared" si="181"/>
        <v>1693</v>
      </c>
      <c r="Q602" s="86">
        <f t="shared" si="182"/>
        <v>1</v>
      </c>
      <c r="R602" s="113"/>
      <c r="S602" s="41"/>
      <c r="T602" s="41">
        <f>Table1[[#This Row],[ADR]]/(P608+P609)</f>
        <v>0.5</v>
      </c>
      <c r="U602" s="112">
        <f t="shared" si="183"/>
        <v>0</v>
      </c>
      <c r="V602" s="41"/>
      <c r="W602" s="41" t="e">
        <f t="shared" si="184"/>
        <v>#DIV/0!</v>
      </c>
      <c r="X602" s="110" t="e">
        <f t="shared" si="187"/>
        <v>#DIV/0!</v>
      </c>
      <c r="Y602" s="92">
        <f t="shared" si="175"/>
        <v>0.97299999999999998</v>
      </c>
      <c r="Z602" s="92">
        <f>(Table1[[#This Row],[avgdailyrent]]-F601)/F601</f>
        <v>0</v>
      </c>
      <c r="AA602" s="87">
        <f t="shared" si="173"/>
        <v>0</v>
      </c>
      <c r="AB602" s="92">
        <f t="shared" si="174"/>
        <v>0</v>
      </c>
      <c r="AC602" s="87">
        <f t="shared" si="185"/>
        <v>0</v>
      </c>
      <c r="AD602" s="92">
        <f t="shared" si="180"/>
        <v>0</v>
      </c>
      <c r="AE602" s="252">
        <f t="shared" ref="AE602:AE650" si="188">((Y603-Y596)/Y596)</f>
        <v>0</v>
      </c>
      <c r="AF602" s="87" t="e">
        <f ca="1">AVERAGEIFS(Y:Y,D:D,"&gt;="&amp;TODAY()-28,D:D,"&lt;="&amp;TODAY(),B:B,)</f>
        <v>#DIV/0!</v>
      </c>
      <c r="AG602" s="318">
        <f ca="1">AVERAGEIFS(Y:Y,D:D,"&gt;="&amp;TODAY()-28,D:D,"&lt;="&amp;TODAY())</f>
        <v>0.76482579000135331</v>
      </c>
      <c r="AH602" s="318">
        <f ca="1">AVERAGEIFS(O:O,D:D,"&gt;="&amp;TODAY()-28,D:D,"&lt;="&amp;TODAY())</f>
        <v>1407.541540796813</v>
      </c>
      <c r="AI602" s="91">
        <f t="shared" si="186"/>
        <v>0</v>
      </c>
    </row>
    <row r="603" spans="1:35" ht="13.8" x14ac:dyDescent="0.25">
      <c r="A603" s="324" t="s">
        <v>81</v>
      </c>
      <c r="B603" s="124" t="s">
        <v>14</v>
      </c>
      <c r="C603" s="124" t="s">
        <v>37</v>
      </c>
      <c r="D603" s="103">
        <v>44981</v>
      </c>
      <c r="E603" s="41">
        <v>0.97299999999999998</v>
      </c>
      <c r="F603" s="41">
        <v>1693</v>
      </c>
      <c r="G603" s="41">
        <f t="shared" si="176"/>
        <v>2023</v>
      </c>
      <c r="H603" s="41">
        <f>DAY(Table1[[#This Row],[Date]])</f>
        <v>24</v>
      </c>
      <c r="I603" s="41">
        <f>MONTH(Table1[[#This Row],[Date]])</f>
        <v>2</v>
      </c>
      <c r="J603" s="41" t="str">
        <f t="shared" si="177"/>
        <v>February</v>
      </c>
      <c r="K603" s="41">
        <f>DAY(Table1[[#This Row],[Date]])</f>
        <v>24</v>
      </c>
      <c r="L603" s="41" t="str">
        <f t="shared" si="178"/>
        <v>Friday</v>
      </c>
      <c r="M603" s="107">
        <f>WEEKNUM(D603, 1)-WEEKNUM(DATE(Table1[[#This Row],[Year]],Table1[[#This Row],[Month]],1),1)+1</f>
        <v>4</v>
      </c>
      <c r="N603" s="41">
        <f t="shared" si="179"/>
        <v>8</v>
      </c>
      <c r="O603" s="41">
        <f>Table1[[#This Row],[ADR]]*Table1[[#This Row],[Occupancy %]]</f>
        <v>1647.289</v>
      </c>
      <c r="P603" s="86">
        <f t="shared" si="181"/>
        <v>1693</v>
      </c>
      <c r="Q603" s="86">
        <f t="shared" si="182"/>
        <v>1</v>
      </c>
      <c r="R603" s="113"/>
      <c r="S603" s="41"/>
      <c r="T603" s="41">
        <f>Table1[[#This Row],[ADR]]/(P609+P610)</f>
        <v>0.5</v>
      </c>
      <c r="U603" s="112">
        <f t="shared" si="183"/>
        <v>0</v>
      </c>
      <c r="V603" s="41"/>
      <c r="W603" s="41" t="e">
        <f t="shared" si="184"/>
        <v>#DIV/0!</v>
      </c>
      <c r="X603" s="110" t="e">
        <f t="shared" si="187"/>
        <v>#DIV/0!</v>
      </c>
      <c r="Y603" s="92">
        <f t="shared" si="175"/>
        <v>0.97299999999999998</v>
      </c>
      <c r="Z603" s="92">
        <f>(Table1[[#This Row],[avgdailyrent]]-F602)/F602</f>
        <v>0</v>
      </c>
      <c r="AA603" s="87">
        <f t="shared" si="173"/>
        <v>0</v>
      </c>
      <c r="AB603" s="92">
        <f t="shared" si="174"/>
        <v>0</v>
      </c>
      <c r="AC603" s="87">
        <f t="shared" si="185"/>
        <v>0</v>
      </c>
      <c r="AD603" s="92">
        <f t="shared" si="180"/>
        <v>0</v>
      </c>
      <c r="AE603" s="252">
        <f t="shared" si="188"/>
        <v>0</v>
      </c>
      <c r="AF603" s="87" t="e">
        <f ca="1">AVERAGEIFS(Y:Y,D:D,"&gt;="&amp;TODAY()-28,D:D,"&lt;="&amp;TODAY(),B:B,)</f>
        <v>#DIV/0!</v>
      </c>
      <c r="AG603" s="318">
        <f ca="1">AVERAGEIFS(Y:Y,D:D,"&gt;="&amp;TODAY()-28,D:D,"&lt;="&amp;TODAY())</f>
        <v>0.76482579000135331</v>
      </c>
      <c r="AH603" s="318">
        <f ca="1">AVERAGEIFS(O:O,D:D,"&gt;="&amp;TODAY()-28,D:D,"&lt;="&amp;TODAY())</f>
        <v>1407.541540796813</v>
      </c>
      <c r="AI603" s="91">
        <f t="shared" si="186"/>
        <v>0</v>
      </c>
    </row>
    <row r="604" spans="1:35" ht="13.8" x14ac:dyDescent="0.25">
      <c r="A604" s="324" t="s">
        <v>81</v>
      </c>
      <c r="B604" s="124" t="s">
        <v>14</v>
      </c>
      <c r="C604" s="124" t="s">
        <v>37</v>
      </c>
      <c r="D604" s="103">
        <v>44982</v>
      </c>
      <c r="E604" s="41">
        <v>0.97299999999999998</v>
      </c>
      <c r="F604" s="41">
        <v>1693</v>
      </c>
      <c r="G604" s="41">
        <f t="shared" si="176"/>
        <v>2023</v>
      </c>
      <c r="H604" s="41">
        <f>DAY(Table1[[#This Row],[Date]])</f>
        <v>25</v>
      </c>
      <c r="I604" s="41">
        <f>MONTH(Table1[[#This Row],[Date]])</f>
        <v>2</v>
      </c>
      <c r="J604" s="41" t="str">
        <f t="shared" si="177"/>
        <v>February</v>
      </c>
      <c r="K604" s="41">
        <f>DAY(Table1[[#This Row],[Date]])</f>
        <v>25</v>
      </c>
      <c r="L604" s="41" t="str">
        <f t="shared" si="178"/>
        <v>Saturday</v>
      </c>
      <c r="M604" s="107">
        <f>WEEKNUM(D604, 1)-WEEKNUM(DATE(Table1[[#This Row],[Year]],Table1[[#This Row],[Month]],1),1)+1</f>
        <v>4</v>
      </c>
      <c r="N604" s="41">
        <f t="shared" si="179"/>
        <v>8</v>
      </c>
      <c r="O604" s="41">
        <f>Table1[[#This Row],[ADR]]*Table1[[#This Row],[Occupancy %]]</f>
        <v>1647.289</v>
      </c>
      <c r="P604" s="86">
        <f t="shared" si="181"/>
        <v>1693</v>
      </c>
      <c r="Q604" s="86">
        <f t="shared" si="182"/>
        <v>1</v>
      </c>
      <c r="R604" s="113"/>
      <c r="S604" s="41"/>
      <c r="T604" s="41">
        <f>Table1[[#This Row],[ADR]]/(P610+P611)</f>
        <v>0.5</v>
      </c>
      <c r="U604" s="112">
        <f t="shared" si="183"/>
        <v>0</v>
      </c>
      <c r="V604" s="41"/>
      <c r="W604" s="41" t="e">
        <f t="shared" si="184"/>
        <v>#DIV/0!</v>
      </c>
      <c r="X604" s="110" t="e">
        <f t="shared" si="187"/>
        <v>#DIV/0!</v>
      </c>
      <c r="Y604" s="92">
        <f t="shared" si="175"/>
        <v>0.97299999999999998</v>
      </c>
      <c r="Z604" s="92">
        <f>(Table1[[#This Row],[avgdailyrent]]-F603)/F603</f>
        <v>0</v>
      </c>
      <c r="AA604" s="87">
        <f t="shared" si="173"/>
        <v>0</v>
      </c>
      <c r="AB604" s="92">
        <f t="shared" si="174"/>
        <v>0</v>
      </c>
      <c r="AC604" s="87">
        <f t="shared" si="185"/>
        <v>0</v>
      </c>
      <c r="AD604" s="92">
        <f t="shared" si="180"/>
        <v>0</v>
      </c>
      <c r="AE604" s="252">
        <f t="shared" si="188"/>
        <v>0</v>
      </c>
      <c r="AF604" s="87" t="e">
        <f ca="1">AVERAGEIFS(Y:Y,D:D,"&gt;="&amp;TODAY()-28,D:D,"&lt;="&amp;TODAY(),B:B,)</f>
        <v>#DIV/0!</v>
      </c>
      <c r="AG604" s="318">
        <f ca="1">AVERAGEIFS(Y:Y,D:D,"&gt;="&amp;TODAY()-28,D:D,"&lt;="&amp;TODAY())</f>
        <v>0.76482579000135331</v>
      </c>
      <c r="AH604" s="318">
        <f ca="1">AVERAGEIFS(O:O,D:D,"&gt;="&amp;TODAY()-28,D:D,"&lt;="&amp;TODAY())</f>
        <v>1407.541540796813</v>
      </c>
      <c r="AI604" s="91">
        <f t="shared" si="186"/>
        <v>0</v>
      </c>
    </row>
    <row r="605" spans="1:35" ht="13.8" x14ac:dyDescent="0.25">
      <c r="A605" s="324" t="s">
        <v>81</v>
      </c>
      <c r="B605" s="124" t="s">
        <v>14</v>
      </c>
      <c r="C605" s="124" t="s">
        <v>37</v>
      </c>
      <c r="D605" s="103">
        <v>44983</v>
      </c>
      <c r="E605" s="41">
        <v>0.97299999999999998</v>
      </c>
      <c r="F605" s="41">
        <v>1693</v>
      </c>
      <c r="G605" s="41">
        <f t="shared" si="176"/>
        <v>2023</v>
      </c>
      <c r="H605" s="41">
        <f>DAY(Table1[[#This Row],[Date]])</f>
        <v>26</v>
      </c>
      <c r="I605" s="41">
        <f>MONTH(Table1[[#This Row],[Date]])</f>
        <v>2</v>
      </c>
      <c r="J605" s="41" t="str">
        <f t="shared" si="177"/>
        <v>February</v>
      </c>
      <c r="K605" s="41">
        <f>DAY(Table1[[#This Row],[Date]])</f>
        <v>26</v>
      </c>
      <c r="L605" s="41" t="str">
        <f t="shared" si="178"/>
        <v>Sunday</v>
      </c>
      <c r="M605" s="107">
        <f>WEEKNUM(D605, 1)-WEEKNUM(DATE(Table1[[#This Row],[Year]],Table1[[#This Row],[Month]],1),1)+1</f>
        <v>5</v>
      </c>
      <c r="N605" s="41">
        <f t="shared" si="179"/>
        <v>9</v>
      </c>
      <c r="O605" s="41">
        <f>Table1[[#This Row],[ADR]]*Table1[[#This Row],[Occupancy %]]</f>
        <v>1647.289</v>
      </c>
      <c r="P605" s="86">
        <f t="shared" si="181"/>
        <v>1693</v>
      </c>
      <c r="Q605" s="86">
        <f t="shared" si="182"/>
        <v>1</v>
      </c>
      <c r="R605" s="113"/>
      <c r="S605" s="41"/>
      <c r="T605" s="41">
        <f>Table1[[#This Row],[ADR]]/(P611+P612)</f>
        <v>0.5</v>
      </c>
      <c r="U605" s="112">
        <f t="shared" si="183"/>
        <v>0</v>
      </c>
      <c r="V605" s="41"/>
      <c r="W605" s="41" t="e">
        <f t="shared" si="184"/>
        <v>#DIV/0!</v>
      </c>
      <c r="X605" s="110" t="e">
        <f t="shared" si="187"/>
        <v>#DIV/0!</v>
      </c>
      <c r="Y605" s="92">
        <f t="shared" si="175"/>
        <v>0.97299999999999998</v>
      </c>
      <c r="Z605" s="92">
        <f>(Table1[[#This Row],[avgdailyrent]]-F604)/F604</f>
        <v>0</v>
      </c>
      <c r="AA605" s="87">
        <f t="shared" si="173"/>
        <v>0</v>
      </c>
      <c r="AB605" s="92">
        <f t="shared" si="174"/>
        <v>0</v>
      </c>
      <c r="AC605" s="87">
        <f t="shared" si="185"/>
        <v>0</v>
      </c>
      <c r="AD605" s="92">
        <f t="shared" si="180"/>
        <v>0</v>
      </c>
      <c r="AE605" s="252">
        <f t="shared" si="188"/>
        <v>0</v>
      </c>
      <c r="AF605" s="87" t="e">
        <f ca="1">AVERAGEIFS(Y:Y,D:D,"&gt;="&amp;TODAY()-28,D:D,"&lt;="&amp;TODAY(),B:B,)</f>
        <v>#DIV/0!</v>
      </c>
      <c r="AG605" s="318">
        <f ca="1">AVERAGEIFS(Y:Y,D:D,"&gt;="&amp;TODAY()-28,D:D,"&lt;="&amp;TODAY())</f>
        <v>0.76482579000135331</v>
      </c>
      <c r="AH605" s="318">
        <f ca="1">AVERAGEIFS(O:O,D:D,"&gt;="&amp;TODAY()-28,D:D,"&lt;="&amp;TODAY())</f>
        <v>1407.541540796813</v>
      </c>
      <c r="AI605" s="91">
        <f t="shared" si="186"/>
        <v>0</v>
      </c>
    </row>
    <row r="606" spans="1:35" ht="13.8" x14ac:dyDescent="0.25">
      <c r="A606" s="324" t="s">
        <v>81</v>
      </c>
      <c r="B606" s="124" t="s">
        <v>14</v>
      </c>
      <c r="C606" s="124" t="s">
        <v>37</v>
      </c>
      <c r="D606" s="103">
        <v>44984</v>
      </c>
      <c r="E606" s="41">
        <v>0.97299999999999998</v>
      </c>
      <c r="F606" s="41">
        <v>1693</v>
      </c>
      <c r="G606" s="41">
        <f t="shared" si="176"/>
        <v>2023</v>
      </c>
      <c r="H606" s="41">
        <f>DAY(Table1[[#This Row],[Date]])</f>
        <v>27</v>
      </c>
      <c r="I606" s="41">
        <f>MONTH(Table1[[#This Row],[Date]])</f>
        <v>2</v>
      </c>
      <c r="J606" s="41" t="str">
        <f t="shared" si="177"/>
        <v>February</v>
      </c>
      <c r="K606" s="41">
        <f>DAY(Table1[[#This Row],[Date]])</f>
        <v>27</v>
      </c>
      <c r="L606" s="41" t="str">
        <f t="shared" si="178"/>
        <v>Monday</v>
      </c>
      <c r="M606" s="107">
        <f>WEEKNUM(D606, 1)-WEEKNUM(DATE(Table1[[#This Row],[Year]],Table1[[#This Row],[Month]],1),1)+1</f>
        <v>5</v>
      </c>
      <c r="N606" s="41">
        <f t="shared" si="179"/>
        <v>9</v>
      </c>
      <c r="O606" s="41">
        <f>Table1[[#This Row],[ADR]]*Table1[[#This Row],[Occupancy %]]</f>
        <v>1647.289</v>
      </c>
      <c r="P606" s="86">
        <f t="shared" si="181"/>
        <v>1693</v>
      </c>
      <c r="Q606" s="86">
        <f t="shared" si="182"/>
        <v>1</v>
      </c>
      <c r="R606" s="113"/>
      <c r="S606" s="41"/>
      <c r="T606" s="41">
        <f>Table1[[#This Row],[ADR]]/(P612+P613)</f>
        <v>0.5</v>
      </c>
      <c r="U606" s="112">
        <f t="shared" si="183"/>
        <v>0</v>
      </c>
      <c r="V606" s="41"/>
      <c r="W606" s="41" t="e">
        <f t="shared" si="184"/>
        <v>#DIV/0!</v>
      </c>
      <c r="X606" s="110" t="e">
        <f t="shared" si="187"/>
        <v>#DIV/0!</v>
      </c>
      <c r="Y606" s="92">
        <f t="shared" si="175"/>
        <v>0.97299999999999998</v>
      </c>
      <c r="Z606" s="92">
        <f>(Table1[[#This Row],[avgdailyrent]]-F605)/F605</f>
        <v>0</v>
      </c>
      <c r="AA606" s="87">
        <f t="shared" si="173"/>
        <v>0</v>
      </c>
      <c r="AB606" s="92">
        <f t="shared" si="174"/>
        <v>0</v>
      </c>
      <c r="AC606" s="87">
        <f t="shared" si="185"/>
        <v>0</v>
      </c>
      <c r="AD606" s="92">
        <f t="shared" si="180"/>
        <v>0</v>
      </c>
      <c r="AE606" s="252">
        <f t="shared" si="188"/>
        <v>0</v>
      </c>
      <c r="AF606" s="87" t="e">
        <f ca="1">AVERAGEIFS(Y:Y,D:D,"&gt;="&amp;TODAY()-28,D:D,"&lt;="&amp;TODAY(),B:B,)</f>
        <v>#DIV/0!</v>
      </c>
      <c r="AG606" s="318">
        <f ca="1">AVERAGEIFS(Y:Y,D:D,"&gt;="&amp;TODAY()-28,D:D,"&lt;="&amp;TODAY())</f>
        <v>0.76482579000135331</v>
      </c>
      <c r="AH606" s="318">
        <f ca="1">AVERAGEIFS(O:O,D:D,"&gt;="&amp;TODAY()-28,D:D,"&lt;="&amp;TODAY())</f>
        <v>1407.541540796813</v>
      </c>
      <c r="AI606" s="91">
        <f t="shared" si="186"/>
        <v>0</v>
      </c>
    </row>
    <row r="607" spans="1:35" ht="13.8" x14ac:dyDescent="0.25">
      <c r="A607" s="324" t="s">
        <v>81</v>
      </c>
      <c r="B607" s="124" t="s">
        <v>14</v>
      </c>
      <c r="C607" s="124" t="s">
        <v>37</v>
      </c>
      <c r="D607" s="103">
        <v>44985</v>
      </c>
      <c r="E607" s="41">
        <v>0.97299999999999998</v>
      </c>
      <c r="F607" s="41">
        <v>1693</v>
      </c>
      <c r="G607" s="41">
        <f t="shared" si="176"/>
        <v>2023</v>
      </c>
      <c r="H607" s="41">
        <f>DAY(Table1[[#This Row],[Date]])</f>
        <v>28</v>
      </c>
      <c r="I607" s="41">
        <f>MONTH(Table1[[#This Row],[Date]])</f>
        <v>2</v>
      </c>
      <c r="J607" s="41" t="str">
        <f t="shared" si="177"/>
        <v>February</v>
      </c>
      <c r="K607" s="41">
        <f>DAY(Table1[[#This Row],[Date]])</f>
        <v>28</v>
      </c>
      <c r="L607" s="41" t="str">
        <f t="shared" si="178"/>
        <v>Tuesday</v>
      </c>
      <c r="M607" s="107">
        <f>WEEKNUM(D607, 1)-WEEKNUM(DATE(Table1[[#This Row],[Year]],Table1[[#This Row],[Month]],1),1)+1</f>
        <v>5</v>
      </c>
      <c r="N607" s="41">
        <f t="shared" si="179"/>
        <v>9</v>
      </c>
      <c r="O607" s="41">
        <f>Table1[[#This Row],[ADR]]*Table1[[#This Row],[Occupancy %]]</f>
        <v>1647.289</v>
      </c>
      <c r="P607" s="86">
        <f t="shared" si="181"/>
        <v>1693</v>
      </c>
      <c r="Q607" s="86">
        <f t="shared" si="182"/>
        <v>1</v>
      </c>
      <c r="R607" s="113"/>
      <c r="S607" s="41"/>
      <c r="T607" s="41">
        <f>Table1[[#This Row],[ADR]]/(P613+P614)</f>
        <v>0.5</v>
      </c>
      <c r="U607" s="112">
        <f t="shared" si="183"/>
        <v>0</v>
      </c>
      <c r="V607" s="41"/>
      <c r="W607" s="41" t="e">
        <f t="shared" si="184"/>
        <v>#DIV/0!</v>
      </c>
      <c r="X607" s="110" t="e">
        <f t="shared" si="187"/>
        <v>#DIV/0!</v>
      </c>
      <c r="Y607" s="92">
        <f t="shared" si="175"/>
        <v>0.97299999999999998</v>
      </c>
      <c r="Z607" s="92">
        <f>(Table1[[#This Row],[avgdailyrent]]-F606)/F606</f>
        <v>0</v>
      </c>
      <c r="AA607" s="87">
        <f t="shared" si="173"/>
        <v>0</v>
      </c>
      <c r="AB607" s="92">
        <f t="shared" si="174"/>
        <v>0</v>
      </c>
      <c r="AC607" s="87">
        <f t="shared" si="185"/>
        <v>0</v>
      </c>
      <c r="AD607" s="92">
        <f t="shared" si="180"/>
        <v>0</v>
      </c>
      <c r="AE607" s="252">
        <f t="shared" si="188"/>
        <v>0</v>
      </c>
      <c r="AF607" s="87" t="e">
        <f ca="1">AVERAGEIFS(Y:Y,D:D,"&gt;="&amp;TODAY()-28,D:D,"&lt;="&amp;TODAY(),B:B,)</f>
        <v>#DIV/0!</v>
      </c>
      <c r="AG607" s="318">
        <f ca="1">AVERAGEIFS(Y:Y,D:D,"&gt;="&amp;TODAY()-28,D:D,"&lt;="&amp;TODAY())</f>
        <v>0.76482579000135331</v>
      </c>
      <c r="AH607" s="318">
        <f ca="1">AVERAGEIFS(O:O,D:D,"&gt;="&amp;TODAY()-28,D:D,"&lt;="&amp;TODAY())</f>
        <v>1407.541540796813</v>
      </c>
      <c r="AI607" s="91">
        <f t="shared" si="186"/>
        <v>0</v>
      </c>
    </row>
    <row r="608" spans="1:35" ht="13.8" x14ac:dyDescent="0.25">
      <c r="A608" s="324" t="s">
        <v>81</v>
      </c>
      <c r="B608" s="124" t="s">
        <v>14</v>
      </c>
      <c r="C608" s="124" t="s">
        <v>37</v>
      </c>
      <c r="D608" s="103">
        <v>44986</v>
      </c>
      <c r="E608" s="41">
        <v>0.97299999999999998</v>
      </c>
      <c r="F608" s="41">
        <v>1693</v>
      </c>
      <c r="G608" s="41">
        <f t="shared" si="176"/>
        <v>2023</v>
      </c>
      <c r="H608" s="41">
        <f>DAY(Table1[[#This Row],[Date]])</f>
        <v>1</v>
      </c>
      <c r="I608" s="41">
        <f>MONTH(Table1[[#This Row],[Date]])</f>
        <v>3</v>
      </c>
      <c r="J608" s="41" t="str">
        <f t="shared" si="177"/>
        <v>March</v>
      </c>
      <c r="K608" s="41">
        <f>DAY(Table1[[#This Row],[Date]])</f>
        <v>1</v>
      </c>
      <c r="L608" s="41" t="str">
        <f t="shared" si="178"/>
        <v>Wednesday</v>
      </c>
      <c r="M608" s="107">
        <f>WEEKNUM(D608, 1)-WEEKNUM(DATE(Table1[[#This Row],[Year]],Table1[[#This Row],[Month]],1),1)+1</f>
        <v>1</v>
      </c>
      <c r="N608" s="41">
        <f t="shared" si="179"/>
        <v>9</v>
      </c>
      <c r="O608" s="41">
        <f>Table1[[#This Row],[ADR]]*Table1[[#This Row],[Occupancy %]]</f>
        <v>1647.289</v>
      </c>
      <c r="P608" s="86">
        <f t="shared" si="181"/>
        <v>1693</v>
      </c>
      <c r="Q608" s="86">
        <f t="shared" si="182"/>
        <v>1</v>
      </c>
      <c r="R608" s="113"/>
      <c r="S608" s="41"/>
      <c r="T608" s="41">
        <f>Table1[[#This Row],[ADR]]/(P614+P615)</f>
        <v>0.5</v>
      </c>
      <c r="U608" s="112">
        <f t="shared" si="183"/>
        <v>0</v>
      </c>
      <c r="V608" s="41"/>
      <c r="W608" s="41" t="e">
        <f t="shared" si="184"/>
        <v>#DIV/0!</v>
      </c>
      <c r="X608" s="110" t="e">
        <f t="shared" si="187"/>
        <v>#DIV/0!</v>
      </c>
      <c r="Y608" s="92">
        <f t="shared" si="175"/>
        <v>0.97299999999999998</v>
      </c>
      <c r="Z608" s="92">
        <f>(Table1[[#This Row],[avgdailyrent]]-F607)/F607</f>
        <v>0</v>
      </c>
      <c r="AA608" s="87">
        <f t="shared" si="173"/>
        <v>0</v>
      </c>
      <c r="AB608" s="92">
        <f t="shared" si="174"/>
        <v>0</v>
      </c>
      <c r="AC608" s="87">
        <f t="shared" si="185"/>
        <v>0</v>
      </c>
      <c r="AD608" s="92">
        <f t="shared" si="180"/>
        <v>0</v>
      </c>
      <c r="AE608" s="252">
        <f t="shared" si="188"/>
        <v>0</v>
      </c>
      <c r="AF608" s="87" t="e">
        <f ca="1">AVERAGEIFS(Y:Y,D:D,"&gt;="&amp;TODAY()-28,D:D,"&lt;="&amp;TODAY(),B:B,)</f>
        <v>#DIV/0!</v>
      </c>
      <c r="AG608" s="318">
        <f ca="1">AVERAGEIFS(Y:Y,D:D,"&gt;="&amp;TODAY()-28,D:D,"&lt;="&amp;TODAY())</f>
        <v>0.76482579000135331</v>
      </c>
      <c r="AH608" s="318">
        <f ca="1">AVERAGEIFS(O:O,D:D,"&gt;="&amp;TODAY()-28,D:D,"&lt;="&amp;TODAY())</f>
        <v>1407.541540796813</v>
      </c>
      <c r="AI608" s="91">
        <f t="shared" si="186"/>
        <v>0</v>
      </c>
    </row>
    <row r="609" spans="1:35" ht="13.8" x14ac:dyDescent="0.25">
      <c r="A609" s="324" t="s">
        <v>81</v>
      </c>
      <c r="B609" s="124" t="s">
        <v>14</v>
      </c>
      <c r="C609" s="124" t="s">
        <v>37</v>
      </c>
      <c r="D609" s="103">
        <v>44987</v>
      </c>
      <c r="E609" s="41">
        <v>0.97299999999999998</v>
      </c>
      <c r="F609" s="41">
        <v>1693</v>
      </c>
      <c r="G609" s="41">
        <f t="shared" si="176"/>
        <v>2023</v>
      </c>
      <c r="H609" s="41">
        <f>DAY(Table1[[#This Row],[Date]])</f>
        <v>2</v>
      </c>
      <c r="I609" s="41">
        <f>MONTH(Table1[[#This Row],[Date]])</f>
        <v>3</v>
      </c>
      <c r="J609" s="41" t="str">
        <f t="shared" si="177"/>
        <v>March</v>
      </c>
      <c r="K609" s="41">
        <f>DAY(Table1[[#This Row],[Date]])</f>
        <v>2</v>
      </c>
      <c r="L609" s="41" t="str">
        <f t="shared" si="178"/>
        <v>Thursday</v>
      </c>
      <c r="M609" s="107">
        <f>WEEKNUM(D609, 1)-WEEKNUM(DATE(Table1[[#This Row],[Year]],Table1[[#This Row],[Month]],1),1)+1</f>
        <v>1</v>
      </c>
      <c r="N609" s="41">
        <f t="shared" si="179"/>
        <v>9</v>
      </c>
      <c r="O609" s="41">
        <f>Table1[[#This Row],[ADR]]*Table1[[#This Row],[Occupancy %]]</f>
        <v>1647.289</v>
      </c>
      <c r="P609" s="86">
        <f t="shared" si="181"/>
        <v>1693</v>
      </c>
      <c r="Q609" s="86">
        <f t="shared" si="182"/>
        <v>1</v>
      </c>
      <c r="R609" s="113"/>
      <c r="S609" s="41"/>
      <c r="T609" s="41">
        <f>Table1[[#This Row],[ADR]]/(P615+P616)</f>
        <v>0.5</v>
      </c>
      <c r="U609" s="112">
        <f t="shared" si="183"/>
        <v>0</v>
      </c>
      <c r="V609" s="41"/>
      <c r="W609" s="41" t="e">
        <f t="shared" si="184"/>
        <v>#DIV/0!</v>
      </c>
      <c r="X609" s="110" t="e">
        <f t="shared" si="187"/>
        <v>#DIV/0!</v>
      </c>
      <c r="Y609" s="92">
        <f t="shared" si="175"/>
        <v>0.97299999999999998</v>
      </c>
      <c r="Z609" s="92">
        <f>(Table1[[#This Row],[avgdailyrent]]-F608)/F608</f>
        <v>0</v>
      </c>
      <c r="AA609" s="87">
        <f t="shared" si="173"/>
        <v>0</v>
      </c>
      <c r="AB609" s="92">
        <f t="shared" si="174"/>
        <v>0</v>
      </c>
      <c r="AC609" s="87">
        <f t="shared" si="185"/>
        <v>0</v>
      </c>
      <c r="AD609" s="92">
        <f t="shared" si="180"/>
        <v>0</v>
      </c>
      <c r="AE609" s="252">
        <f t="shared" si="188"/>
        <v>0</v>
      </c>
      <c r="AF609" s="87" t="e">
        <f ca="1">AVERAGEIFS(Y:Y,D:D,"&gt;="&amp;TODAY()-28,D:D,"&lt;="&amp;TODAY(),B:B,)</f>
        <v>#DIV/0!</v>
      </c>
      <c r="AG609" s="318">
        <f ca="1">AVERAGEIFS(Y:Y,D:D,"&gt;="&amp;TODAY()-28,D:D,"&lt;="&amp;TODAY())</f>
        <v>0.76482579000135331</v>
      </c>
      <c r="AH609" s="318">
        <f ca="1">AVERAGEIFS(O:O,D:D,"&gt;="&amp;TODAY()-28,D:D,"&lt;="&amp;TODAY())</f>
        <v>1407.541540796813</v>
      </c>
      <c r="AI609" s="91">
        <f t="shared" si="186"/>
        <v>0</v>
      </c>
    </row>
    <row r="610" spans="1:35" ht="13.8" x14ac:dyDescent="0.25">
      <c r="A610" s="324" t="s">
        <v>81</v>
      </c>
      <c r="B610" s="124" t="s">
        <v>14</v>
      </c>
      <c r="C610" s="124" t="s">
        <v>37</v>
      </c>
      <c r="D610" s="103">
        <v>44988</v>
      </c>
      <c r="E610" s="41">
        <v>0.97299999999999998</v>
      </c>
      <c r="F610" s="41">
        <v>1693</v>
      </c>
      <c r="G610" s="41">
        <f t="shared" si="176"/>
        <v>2023</v>
      </c>
      <c r="H610" s="41">
        <f>DAY(Table1[[#This Row],[Date]])</f>
        <v>3</v>
      </c>
      <c r="I610" s="41">
        <f>MONTH(Table1[[#This Row],[Date]])</f>
        <v>3</v>
      </c>
      <c r="J610" s="41" t="str">
        <f t="shared" si="177"/>
        <v>March</v>
      </c>
      <c r="K610" s="41">
        <f>DAY(Table1[[#This Row],[Date]])</f>
        <v>3</v>
      </c>
      <c r="L610" s="41" t="str">
        <f t="shared" si="178"/>
        <v>Friday</v>
      </c>
      <c r="M610" s="107">
        <f>WEEKNUM(D610, 1)-WEEKNUM(DATE(Table1[[#This Row],[Year]],Table1[[#This Row],[Month]],1),1)+1</f>
        <v>1</v>
      </c>
      <c r="N610" s="41">
        <f t="shared" si="179"/>
        <v>9</v>
      </c>
      <c r="O610" s="41">
        <f>Table1[[#This Row],[ADR]]*Table1[[#This Row],[Occupancy %]]</f>
        <v>1647.289</v>
      </c>
      <c r="P610" s="86">
        <f t="shared" si="181"/>
        <v>1693</v>
      </c>
      <c r="Q610" s="86">
        <f t="shared" si="182"/>
        <v>1</v>
      </c>
      <c r="R610" s="113"/>
      <c r="S610" s="41"/>
      <c r="T610" s="41">
        <f>Table1[[#This Row],[ADR]]/(P616+P617)</f>
        <v>0.5</v>
      </c>
      <c r="U610" s="112">
        <f t="shared" si="183"/>
        <v>0</v>
      </c>
      <c r="V610" s="41"/>
      <c r="W610" s="41" t="e">
        <f t="shared" si="184"/>
        <v>#DIV/0!</v>
      </c>
      <c r="X610" s="110" t="e">
        <f t="shared" si="187"/>
        <v>#DIV/0!</v>
      </c>
      <c r="Y610" s="92">
        <f t="shared" si="175"/>
        <v>0.97299999999999998</v>
      </c>
      <c r="Z610" s="92">
        <f>(Table1[[#This Row],[avgdailyrent]]-F609)/F609</f>
        <v>0</v>
      </c>
      <c r="AA610" s="87">
        <f t="shared" ref="AA610:AA650" si="189">(Y610-Y607)/Y607</f>
        <v>0</v>
      </c>
      <c r="AB610" s="92">
        <f t="shared" ref="AB610:AB650" si="190">O610-O607</f>
        <v>0</v>
      </c>
      <c r="AC610" s="87">
        <f t="shared" si="185"/>
        <v>0</v>
      </c>
      <c r="AD610" s="92">
        <f t="shared" si="180"/>
        <v>0</v>
      </c>
      <c r="AE610" s="252">
        <f t="shared" si="188"/>
        <v>0</v>
      </c>
      <c r="AF610" s="87" t="e">
        <f ca="1">AVERAGEIFS(Y:Y,D:D,"&gt;="&amp;TODAY()-28,D:D,"&lt;="&amp;TODAY(),B:B,)</f>
        <v>#DIV/0!</v>
      </c>
      <c r="AG610" s="318">
        <f ca="1">AVERAGEIFS(Y:Y,D:D,"&gt;="&amp;TODAY()-28,D:D,"&lt;="&amp;TODAY())</f>
        <v>0.76482579000135331</v>
      </c>
      <c r="AH610" s="318">
        <f ca="1">AVERAGEIFS(O:O,D:D,"&gt;="&amp;TODAY()-28,D:D,"&lt;="&amp;TODAY())</f>
        <v>1407.541540796813</v>
      </c>
      <c r="AI610" s="91">
        <f t="shared" si="186"/>
        <v>0</v>
      </c>
    </row>
    <row r="611" spans="1:35" ht="13.8" x14ac:dyDescent="0.25">
      <c r="A611" s="324" t="s">
        <v>81</v>
      </c>
      <c r="B611" s="124" t="s">
        <v>14</v>
      </c>
      <c r="C611" s="124" t="s">
        <v>37</v>
      </c>
      <c r="D611" s="103">
        <v>44989</v>
      </c>
      <c r="E611" s="41">
        <v>0.97299999999999998</v>
      </c>
      <c r="F611" s="41">
        <v>1693</v>
      </c>
      <c r="G611" s="41">
        <f t="shared" si="176"/>
        <v>2023</v>
      </c>
      <c r="H611" s="41">
        <f>DAY(Table1[[#This Row],[Date]])</f>
        <v>4</v>
      </c>
      <c r="I611" s="41">
        <f>MONTH(Table1[[#This Row],[Date]])</f>
        <v>3</v>
      </c>
      <c r="J611" s="41" t="str">
        <f t="shared" si="177"/>
        <v>March</v>
      </c>
      <c r="K611" s="41">
        <f>DAY(Table1[[#This Row],[Date]])</f>
        <v>4</v>
      </c>
      <c r="L611" s="41" t="str">
        <f t="shared" si="178"/>
        <v>Saturday</v>
      </c>
      <c r="M611" s="107">
        <f>WEEKNUM(D611, 1)-WEEKNUM(DATE(Table1[[#This Row],[Year]],Table1[[#This Row],[Month]],1),1)+1</f>
        <v>1</v>
      </c>
      <c r="N611" s="41">
        <f t="shared" si="179"/>
        <v>9</v>
      </c>
      <c r="O611" s="41">
        <f>Table1[[#This Row],[ADR]]*Table1[[#This Row],[Occupancy %]]</f>
        <v>1647.289</v>
      </c>
      <c r="P611" s="86">
        <f t="shared" si="181"/>
        <v>1693</v>
      </c>
      <c r="Q611" s="86">
        <f t="shared" si="182"/>
        <v>1</v>
      </c>
      <c r="R611" s="113"/>
      <c r="S611" s="41"/>
      <c r="T611" s="41">
        <f>Table1[[#This Row],[ADR]]/(P617+P618)</f>
        <v>0.5</v>
      </c>
      <c r="U611" s="112">
        <f t="shared" si="183"/>
        <v>0</v>
      </c>
      <c r="V611" s="41"/>
      <c r="W611" s="41" t="e">
        <f t="shared" si="184"/>
        <v>#DIV/0!</v>
      </c>
      <c r="X611" s="110" t="e">
        <f t="shared" si="187"/>
        <v>#DIV/0!</v>
      </c>
      <c r="Y611" s="92">
        <f t="shared" si="175"/>
        <v>0.97299999999999998</v>
      </c>
      <c r="Z611" s="92">
        <f>(Table1[[#This Row],[avgdailyrent]]-F610)/F610</f>
        <v>0</v>
      </c>
      <c r="AA611" s="87">
        <f t="shared" si="189"/>
        <v>0</v>
      </c>
      <c r="AB611" s="92">
        <f t="shared" si="190"/>
        <v>0</v>
      </c>
      <c r="AC611" s="87">
        <f t="shared" si="185"/>
        <v>0</v>
      </c>
      <c r="AD611" s="92">
        <f t="shared" si="180"/>
        <v>0</v>
      </c>
      <c r="AE611" s="252">
        <f t="shared" si="188"/>
        <v>0</v>
      </c>
      <c r="AF611" s="87" t="e">
        <f ca="1">AVERAGEIFS(Y:Y,D:D,"&gt;="&amp;TODAY()-28,D:D,"&lt;="&amp;TODAY(),B:B,)</f>
        <v>#DIV/0!</v>
      </c>
      <c r="AG611" s="318">
        <f ca="1">AVERAGEIFS(Y:Y,D:D,"&gt;="&amp;TODAY()-28,D:D,"&lt;="&amp;TODAY())</f>
        <v>0.76482579000135331</v>
      </c>
      <c r="AH611" s="318">
        <f ca="1">AVERAGEIFS(O:O,D:D,"&gt;="&amp;TODAY()-28,D:D,"&lt;="&amp;TODAY())</f>
        <v>1407.541540796813</v>
      </c>
      <c r="AI611" s="91">
        <f t="shared" si="186"/>
        <v>0</v>
      </c>
    </row>
    <row r="612" spans="1:35" ht="13.8" x14ac:dyDescent="0.25">
      <c r="A612" s="324" t="s">
        <v>81</v>
      </c>
      <c r="B612" s="124" t="s">
        <v>14</v>
      </c>
      <c r="C612" s="124" t="s">
        <v>37</v>
      </c>
      <c r="D612" s="103">
        <v>44990</v>
      </c>
      <c r="E612" s="41">
        <v>0.97299999999999998</v>
      </c>
      <c r="F612" s="41">
        <v>1693</v>
      </c>
      <c r="G612" s="41">
        <f t="shared" si="176"/>
        <v>2023</v>
      </c>
      <c r="H612" s="41">
        <f>DAY(Table1[[#This Row],[Date]])</f>
        <v>5</v>
      </c>
      <c r="I612" s="41">
        <f>MONTH(Table1[[#This Row],[Date]])</f>
        <v>3</v>
      </c>
      <c r="J612" s="41" t="str">
        <f t="shared" si="177"/>
        <v>March</v>
      </c>
      <c r="K612" s="41">
        <f>DAY(Table1[[#This Row],[Date]])</f>
        <v>5</v>
      </c>
      <c r="L612" s="41" t="str">
        <f t="shared" si="178"/>
        <v>Sunday</v>
      </c>
      <c r="M612" s="107">
        <f>WEEKNUM(D612, 1)-WEEKNUM(DATE(Table1[[#This Row],[Year]],Table1[[#This Row],[Month]],1),1)+1</f>
        <v>2</v>
      </c>
      <c r="N612" s="41">
        <f t="shared" si="179"/>
        <v>10</v>
      </c>
      <c r="O612" s="41">
        <f>Table1[[#This Row],[ADR]]*Table1[[#This Row],[Occupancy %]]</f>
        <v>1647.289</v>
      </c>
      <c r="P612" s="86">
        <f t="shared" si="181"/>
        <v>1693</v>
      </c>
      <c r="Q612" s="86">
        <f t="shared" si="182"/>
        <v>1</v>
      </c>
      <c r="R612" s="113"/>
      <c r="S612" s="41"/>
      <c r="T612" s="41">
        <f>Table1[[#This Row],[ADR]]/(P618+P619)</f>
        <v>0.5</v>
      </c>
      <c r="U612" s="112">
        <f t="shared" si="183"/>
        <v>0</v>
      </c>
      <c r="V612" s="41"/>
      <c r="W612" s="41" t="e">
        <f t="shared" si="184"/>
        <v>#DIV/0!</v>
      </c>
      <c r="X612" s="110" t="e">
        <f t="shared" si="187"/>
        <v>#DIV/0!</v>
      </c>
      <c r="Y612" s="92">
        <f t="shared" si="175"/>
        <v>0.97299999999999998</v>
      </c>
      <c r="Z612" s="92">
        <f>(Table1[[#This Row],[avgdailyrent]]-F611)/F611</f>
        <v>0</v>
      </c>
      <c r="AA612" s="87">
        <f t="shared" si="189"/>
        <v>0</v>
      </c>
      <c r="AB612" s="92">
        <f t="shared" si="190"/>
        <v>0</v>
      </c>
      <c r="AC612" s="87">
        <f t="shared" si="185"/>
        <v>0</v>
      </c>
      <c r="AD612" s="92">
        <f t="shared" si="180"/>
        <v>0</v>
      </c>
      <c r="AE612" s="252">
        <f t="shared" si="188"/>
        <v>0</v>
      </c>
      <c r="AF612" s="87" t="e">
        <f ca="1">AVERAGEIFS(Y:Y,D:D,"&gt;="&amp;TODAY()-28,D:D,"&lt;="&amp;TODAY(),B:B,)</f>
        <v>#DIV/0!</v>
      </c>
      <c r="AG612" s="318">
        <f ca="1">AVERAGEIFS(Y:Y,D:D,"&gt;="&amp;TODAY()-28,D:D,"&lt;="&amp;TODAY())</f>
        <v>0.76482579000135331</v>
      </c>
      <c r="AH612" s="318">
        <f ca="1">AVERAGEIFS(O:O,D:D,"&gt;="&amp;TODAY()-28,D:D,"&lt;="&amp;TODAY())</f>
        <v>1407.541540796813</v>
      </c>
      <c r="AI612" s="91">
        <f t="shared" si="186"/>
        <v>0</v>
      </c>
    </row>
    <row r="613" spans="1:35" ht="13.8" x14ac:dyDescent="0.25">
      <c r="A613" s="324" t="s">
        <v>81</v>
      </c>
      <c r="B613" s="124" t="s">
        <v>14</v>
      </c>
      <c r="C613" s="124" t="s">
        <v>37</v>
      </c>
      <c r="D613" s="103">
        <v>44991</v>
      </c>
      <c r="E613" s="41">
        <v>0.97299999999999998</v>
      </c>
      <c r="F613" s="41">
        <v>1693</v>
      </c>
      <c r="G613" s="41">
        <f t="shared" si="176"/>
        <v>2023</v>
      </c>
      <c r="H613" s="41">
        <f>DAY(Table1[[#This Row],[Date]])</f>
        <v>6</v>
      </c>
      <c r="I613" s="41">
        <f>MONTH(Table1[[#This Row],[Date]])</f>
        <v>3</v>
      </c>
      <c r="J613" s="41" t="str">
        <f t="shared" si="177"/>
        <v>March</v>
      </c>
      <c r="K613" s="41">
        <f>DAY(Table1[[#This Row],[Date]])</f>
        <v>6</v>
      </c>
      <c r="L613" s="41" t="str">
        <f t="shared" si="178"/>
        <v>Monday</v>
      </c>
      <c r="M613" s="107">
        <f>WEEKNUM(D613, 1)-WEEKNUM(DATE(Table1[[#This Row],[Year]],Table1[[#This Row],[Month]],1),1)+1</f>
        <v>2</v>
      </c>
      <c r="N613" s="41">
        <f t="shared" si="179"/>
        <v>10</v>
      </c>
      <c r="O613" s="41">
        <f>Table1[[#This Row],[ADR]]*Table1[[#This Row],[Occupancy %]]</f>
        <v>1647.289</v>
      </c>
      <c r="P613" s="86">
        <f t="shared" si="181"/>
        <v>1693</v>
      </c>
      <c r="Q613" s="86">
        <f t="shared" si="182"/>
        <v>1</v>
      </c>
      <c r="R613" s="113"/>
      <c r="S613" s="41"/>
      <c r="T613" s="41">
        <f>Table1[[#This Row],[ADR]]/(P619+P620)</f>
        <v>0.5</v>
      </c>
      <c r="U613" s="112">
        <f t="shared" si="183"/>
        <v>0</v>
      </c>
      <c r="V613" s="41"/>
      <c r="W613" s="41" t="e">
        <f t="shared" si="184"/>
        <v>#DIV/0!</v>
      </c>
      <c r="X613" s="110" t="e">
        <f t="shared" si="187"/>
        <v>#DIV/0!</v>
      </c>
      <c r="Y613" s="92">
        <f t="shared" si="175"/>
        <v>0.97299999999999998</v>
      </c>
      <c r="Z613" s="92">
        <f>(Table1[[#This Row],[avgdailyrent]]-F612)/F612</f>
        <v>0</v>
      </c>
      <c r="AA613" s="87">
        <f t="shared" si="189"/>
        <v>0</v>
      </c>
      <c r="AB613" s="92">
        <f t="shared" si="190"/>
        <v>0</v>
      </c>
      <c r="AC613" s="87">
        <f t="shared" si="185"/>
        <v>0</v>
      </c>
      <c r="AD613" s="92">
        <f t="shared" si="180"/>
        <v>0</v>
      </c>
      <c r="AE613" s="252">
        <f t="shared" si="188"/>
        <v>0</v>
      </c>
      <c r="AF613" s="87" t="e">
        <f ca="1">AVERAGEIFS(Y:Y,D:D,"&gt;="&amp;TODAY()-28,D:D,"&lt;="&amp;TODAY(),B:B,)</f>
        <v>#DIV/0!</v>
      </c>
      <c r="AG613" s="318">
        <f ca="1">AVERAGEIFS(Y:Y,D:D,"&gt;="&amp;TODAY()-28,D:D,"&lt;="&amp;TODAY())</f>
        <v>0.76482579000135331</v>
      </c>
      <c r="AH613" s="318">
        <f ca="1">AVERAGEIFS(O:O,D:D,"&gt;="&amp;TODAY()-28,D:D,"&lt;="&amp;TODAY())</f>
        <v>1407.541540796813</v>
      </c>
      <c r="AI613" s="91">
        <f t="shared" si="186"/>
        <v>0</v>
      </c>
    </row>
    <row r="614" spans="1:35" ht="13.8" x14ac:dyDescent="0.25">
      <c r="A614" s="324" t="s">
        <v>81</v>
      </c>
      <c r="B614" s="124" t="s">
        <v>14</v>
      </c>
      <c r="C614" s="124" t="s">
        <v>37</v>
      </c>
      <c r="D614" s="103">
        <v>44992</v>
      </c>
      <c r="E614" s="41">
        <v>0.97299999999999998</v>
      </c>
      <c r="F614" s="41">
        <v>1693</v>
      </c>
      <c r="G614" s="41">
        <f t="shared" si="176"/>
        <v>2023</v>
      </c>
      <c r="H614" s="41">
        <f>DAY(Table1[[#This Row],[Date]])</f>
        <v>7</v>
      </c>
      <c r="I614" s="41">
        <f>MONTH(Table1[[#This Row],[Date]])</f>
        <v>3</v>
      </c>
      <c r="J614" s="41" t="str">
        <f t="shared" si="177"/>
        <v>March</v>
      </c>
      <c r="K614" s="41">
        <f>DAY(Table1[[#This Row],[Date]])</f>
        <v>7</v>
      </c>
      <c r="L614" s="41" t="str">
        <f t="shared" si="178"/>
        <v>Tuesday</v>
      </c>
      <c r="M614" s="107">
        <f>WEEKNUM(D614, 1)-WEEKNUM(DATE(Table1[[#This Row],[Year]],Table1[[#This Row],[Month]],1),1)+1</f>
        <v>2</v>
      </c>
      <c r="N614" s="41">
        <f t="shared" si="179"/>
        <v>10</v>
      </c>
      <c r="O614" s="41">
        <f>Table1[[#This Row],[ADR]]*Table1[[#This Row],[Occupancy %]]</f>
        <v>1647.289</v>
      </c>
      <c r="P614" s="86">
        <f t="shared" si="181"/>
        <v>1693</v>
      </c>
      <c r="Q614" s="86">
        <f t="shared" si="182"/>
        <v>1</v>
      </c>
      <c r="R614" s="113"/>
      <c r="S614" s="41"/>
      <c r="T614" s="41">
        <f>Table1[[#This Row],[ADR]]/(P620+P621)</f>
        <v>0.5</v>
      </c>
      <c r="U614" s="112">
        <f t="shared" si="183"/>
        <v>0</v>
      </c>
      <c r="V614" s="41"/>
      <c r="W614" s="41" t="e">
        <f t="shared" si="184"/>
        <v>#DIV/0!</v>
      </c>
      <c r="X614" s="110" t="e">
        <f t="shared" si="187"/>
        <v>#DIV/0!</v>
      </c>
      <c r="Y614" s="92">
        <f t="shared" si="175"/>
        <v>0.97299999999999998</v>
      </c>
      <c r="Z614" s="92">
        <f>(Table1[[#This Row],[avgdailyrent]]-F613)/F613</f>
        <v>0</v>
      </c>
      <c r="AA614" s="87">
        <f t="shared" si="189"/>
        <v>0</v>
      </c>
      <c r="AB614" s="92">
        <f t="shared" si="190"/>
        <v>0</v>
      </c>
      <c r="AC614" s="87">
        <f t="shared" si="185"/>
        <v>0</v>
      </c>
      <c r="AD614" s="92">
        <f t="shared" si="180"/>
        <v>0</v>
      </c>
      <c r="AE614" s="252">
        <f t="shared" si="188"/>
        <v>0</v>
      </c>
      <c r="AF614" s="87" t="e">
        <f ca="1">AVERAGEIFS(Y:Y,D:D,"&gt;="&amp;TODAY()-28,D:D,"&lt;="&amp;TODAY(),B:B,)</f>
        <v>#DIV/0!</v>
      </c>
      <c r="AG614" s="318">
        <f ca="1">AVERAGEIFS(Y:Y,D:D,"&gt;="&amp;TODAY()-28,D:D,"&lt;="&amp;TODAY())</f>
        <v>0.76482579000135331</v>
      </c>
      <c r="AH614" s="318">
        <f ca="1">AVERAGEIFS(O:O,D:D,"&gt;="&amp;TODAY()-28,D:D,"&lt;="&amp;TODAY())</f>
        <v>1407.541540796813</v>
      </c>
      <c r="AI614" s="91">
        <f t="shared" si="186"/>
        <v>0</v>
      </c>
    </row>
    <row r="615" spans="1:35" ht="13.8" x14ac:dyDescent="0.25">
      <c r="A615" s="324" t="s">
        <v>81</v>
      </c>
      <c r="B615" s="124" t="s">
        <v>14</v>
      </c>
      <c r="C615" s="124" t="s">
        <v>37</v>
      </c>
      <c r="D615" s="103">
        <v>44993</v>
      </c>
      <c r="E615" s="41">
        <v>0.97299999999999998</v>
      </c>
      <c r="F615" s="41">
        <v>1693</v>
      </c>
      <c r="G615" s="41">
        <f t="shared" si="176"/>
        <v>2023</v>
      </c>
      <c r="H615" s="41">
        <f>DAY(Table1[[#This Row],[Date]])</f>
        <v>8</v>
      </c>
      <c r="I615" s="41">
        <f>MONTH(Table1[[#This Row],[Date]])</f>
        <v>3</v>
      </c>
      <c r="J615" s="41" t="str">
        <f t="shared" si="177"/>
        <v>March</v>
      </c>
      <c r="K615" s="41">
        <f>DAY(Table1[[#This Row],[Date]])</f>
        <v>8</v>
      </c>
      <c r="L615" s="41" t="str">
        <f t="shared" si="178"/>
        <v>Wednesday</v>
      </c>
      <c r="M615" s="107">
        <f>WEEKNUM(D615, 1)-WEEKNUM(DATE(Table1[[#This Row],[Year]],Table1[[#This Row],[Month]],1),1)+1</f>
        <v>2</v>
      </c>
      <c r="N615" s="41">
        <f t="shared" si="179"/>
        <v>10</v>
      </c>
      <c r="O615" s="41">
        <f>Table1[[#This Row],[ADR]]*Table1[[#This Row],[Occupancy %]]</f>
        <v>1647.289</v>
      </c>
      <c r="P615" s="86">
        <f t="shared" si="181"/>
        <v>1693</v>
      </c>
      <c r="Q615" s="86">
        <f t="shared" si="182"/>
        <v>1</v>
      </c>
      <c r="R615" s="113"/>
      <c r="S615" s="41"/>
      <c r="T615" s="41">
        <f>Table1[[#This Row],[ADR]]/(P621+P622)</f>
        <v>0.5</v>
      </c>
      <c r="U615" s="112">
        <f t="shared" si="183"/>
        <v>0</v>
      </c>
      <c r="V615" s="41"/>
      <c r="W615" s="41" t="e">
        <f t="shared" si="184"/>
        <v>#DIV/0!</v>
      </c>
      <c r="X615" s="110" t="e">
        <f t="shared" si="187"/>
        <v>#DIV/0!</v>
      </c>
      <c r="Y615" s="92">
        <f t="shared" si="175"/>
        <v>0.97299999999999998</v>
      </c>
      <c r="Z615" s="92">
        <f>(Table1[[#This Row],[avgdailyrent]]-F614)/F614</f>
        <v>0</v>
      </c>
      <c r="AA615" s="87">
        <f t="shared" si="189"/>
        <v>0</v>
      </c>
      <c r="AB615" s="92">
        <f t="shared" si="190"/>
        <v>0</v>
      </c>
      <c r="AC615" s="87">
        <f t="shared" si="185"/>
        <v>0</v>
      </c>
      <c r="AD615" s="92">
        <f t="shared" si="180"/>
        <v>0</v>
      </c>
      <c r="AE615" s="252">
        <f t="shared" si="188"/>
        <v>0</v>
      </c>
      <c r="AF615" s="87" t="e">
        <f ca="1">AVERAGEIFS(Y:Y,D:D,"&gt;="&amp;TODAY()-28,D:D,"&lt;="&amp;TODAY(),B:B,)</f>
        <v>#DIV/0!</v>
      </c>
      <c r="AG615" s="318">
        <f ca="1">AVERAGEIFS(Y:Y,D:D,"&gt;="&amp;TODAY()-28,D:D,"&lt;="&amp;TODAY())</f>
        <v>0.76482579000135331</v>
      </c>
      <c r="AH615" s="318">
        <f ca="1">AVERAGEIFS(O:O,D:D,"&gt;="&amp;TODAY()-28,D:D,"&lt;="&amp;TODAY())</f>
        <v>1407.541540796813</v>
      </c>
      <c r="AI615" s="91">
        <f t="shared" si="186"/>
        <v>0</v>
      </c>
    </row>
    <row r="616" spans="1:35" ht="13.8" x14ac:dyDescent="0.25">
      <c r="A616" s="324" t="s">
        <v>81</v>
      </c>
      <c r="B616" s="124" t="s">
        <v>14</v>
      </c>
      <c r="C616" s="124" t="s">
        <v>37</v>
      </c>
      <c r="D616" s="103">
        <v>44994</v>
      </c>
      <c r="E616" s="41">
        <v>0.97299999999999998</v>
      </c>
      <c r="F616" s="41">
        <v>1693</v>
      </c>
      <c r="G616" s="41">
        <f t="shared" si="176"/>
        <v>2023</v>
      </c>
      <c r="H616" s="41">
        <f>DAY(Table1[[#This Row],[Date]])</f>
        <v>9</v>
      </c>
      <c r="I616" s="41">
        <f>MONTH(Table1[[#This Row],[Date]])</f>
        <v>3</v>
      </c>
      <c r="J616" s="41" t="str">
        <f t="shared" si="177"/>
        <v>March</v>
      </c>
      <c r="K616" s="41">
        <f>DAY(Table1[[#This Row],[Date]])</f>
        <v>9</v>
      </c>
      <c r="L616" s="41" t="str">
        <f t="shared" si="178"/>
        <v>Thursday</v>
      </c>
      <c r="M616" s="107">
        <f>WEEKNUM(D616, 1)-WEEKNUM(DATE(Table1[[#This Row],[Year]],Table1[[#This Row],[Month]],1),1)+1</f>
        <v>2</v>
      </c>
      <c r="N616" s="41">
        <f t="shared" si="179"/>
        <v>10</v>
      </c>
      <c r="O616" s="41">
        <f>Table1[[#This Row],[ADR]]*Table1[[#This Row],[Occupancy %]]</f>
        <v>1647.289</v>
      </c>
      <c r="P616" s="86">
        <f t="shared" si="181"/>
        <v>1693</v>
      </c>
      <c r="Q616" s="86">
        <f t="shared" si="182"/>
        <v>1</v>
      </c>
      <c r="R616" s="113"/>
      <c r="S616" s="41"/>
      <c r="T616" s="41">
        <f>Table1[[#This Row],[ADR]]/(P622+P623)</f>
        <v>0.5</v>
      </c>
      <c r="U616" s="112">
        <f t="shared" si="183"/>
        <v>0</v>
      </c>
      <c r="V616" s="41"/>
      <c r="W616" s="41" t="e">
        <f t="shared" si="184"/>
        <v>#DIV/0!</v>
      </c>
      <c r="X616" s="110" t="e">
        <f t="shared" si="187"/>
        <v>#DIV/0!</v>
      </c>
      <c r="Y616" s="92">
        <f t="shared" si="175"/>
        <v>0.97299999999999998</v>
      </c>
      <c r="Z616" s="92">
        <f>(Table1[[#This Row],[avgdailyrent]]-F615)/F615</f>
        <v>0</v>
      </c>
      <c r="AA616" s="87">
        <f t="shared" si="189"/>
        <v>0</v>
      </c>
      <c r="AB616" s="92">
        <f t="shared" si="190"/>
        <v>0</v>
      </c>
      <c r="AC616" s="87">
        <f t="shared" si="185"/>
        <v>0</v>
      </c>
      <c r="AD616" s="92">
        <f t="shared" si="180"/>
        <v>0</v>
      </c>
      <c r="AE616" s="252">
        <f t="shared" si="188"/>
        <v>0</v>
      </c>
      <c r="AF616" s="87" t="e">
        <f ca="1">AVERAGEIFS(Y:Y,D:D,"&gt;="&amp;TODAY()-28,D:D,"&lt;="&amp;TODAY(),B:B,)</f>
        <v>#DIV/0!</v>
      </c>
      <c r="AG616" s="318">
        <f ca="1">AVERAGEIFS(Y:Y,D:D,"&gt;="&amp;TODAY()-28,D:D,"&lt;="&amp;TODAY())</f>
        <v>0.76482579000135331</v>
      </c>
      <c r="AH616" s="318">
        <f ca="1">AVERAGEIFS(O:O,D:D,"&gt;="&amp;TODAY()-28,D:D,"&lt;="&amp;TODAY())</f>
        <v>1407.541540796813</v>
      </c>
      <c r="AI616" s="91">
        <f t="shared" si="186"/>
        <v>0</v>
      </c>
    </row>
    <row r="617" spans="1:35" ht="13.8" x14ac:dyDescent="0.25">
      <c r="A617" s="324" t="s">
        <v>81</v>
      </c>
      <c r="B617" s="124" t="s">
        <v>14</v>
      </c>
      <c r="C617" s="124" t="s">
        <v>37</v>
      </c>
      <c r="D617" s="103">
        <v>44995</v>
      </c>
      <c r="E617" s="41">
        <v>0.97299999999999998</v>
      </c>
      <c r="F617" s="41">
        <v>1693</v>
      </c>
      <c r="G617" s="41">
        <f t="shared" si="176"/>
        <v>2023</v>
      </c>
      <c r="H617" s="41">
        <f>DAY(Table1[[#This Row],[Date]])</f>
        <v>10</v>
      </c>
      <c r="I617" s="41">
        <f>MONTH(Table1[[#This Row],[Date]])</f>
        <v>3</v>
      </c>
      <c r="J617" s="41" t="str">
        <f t="shared" si="177"/>
        <v>March</v>
      </c>
      <c r="K617" s="41">
        <f>DAY(Table1[[#This Row],[Date]])</f>
        <v>10</v>
      </c>
      <c r="L617" s="41" t="str">
        <f t="shared" si="178"/>
        <v>Friday</v>
      </c>
      <c r="M617" s="107">
        <f>WEEKNUM(D617, 1)-WEEKNUM(DATE(Table1[[#This Row],[Year]],Table1[[#This Row],[Month]],1),1)+1</f>
        <v>2</v>
      </c>
      <c r="N617" s="41">
        <f t="shared" si="179"/>
        <v>10</v>
      </c>
      <c r="O617" s="41">
        <f>Table1[[#This Row],[ADR]]*Table1[[#This Row],[Occupancy %]]</f>
        <v>1647.289</v>
      </c>
      <c r="P617" s="86">
        <f t="shared" si="181"/>
        <v>1693</v>
      </c>
      <c r="Q617" s="86">
        <f t="shared" si="182"/>
        <v>1</v>
      </c>
      <c r="R617" s="113"/>
      <c r="S617" s="41"/>
      <c r="T617" s="41">
        <f>Table1[[#This Row],[ADR]]/(P623+P624)</f>
        <v>0.5</v>
      </c>
      <c r="U617" s="112">
        <f t="shared" si="183"/>
        <v>0</v>
      </c>
      <c r="V617" s="41"/>
      <c r="W617" s="41" t="e">
        <f t="shared" si="184"/>
        <v>#DIV/0!</v>
      </c>
      <c r="X617" s="110" t="e">
        <f t="shared" si="187"/>
        <v>#DIV/0!</v>
      </c>
      <c r="Y617" s="92">
        <f t="shared" ref="Y617:Y650" si="191">E617</f>
        <v>0.97299999999999998</v>
      </c>
      <c r="Z617" s="92">
        <f>(Table1[[#This Row],[avgdailyrent]]-F616)/F616</f>
        <v>0</v>
      </c>
      <c r="AA617" s="87">
        <f t="shared" si="189"/>
        <v>0</v>
      </c>
      <c r="AB617" s="92">
        <f t="shared" si="190"/>
        <v>0</v>
      </c>
      <c r="AC617" s="87">
        <f t="shared" si="185"/>
        <v>0</v>
      </c>
      <c r="AD617" s="92">
        <f t="shared" si="180"/>
        <v>0</v>
      </c>
      <c r="AE617" s="252">
        <f t="shared" si="188"/>
        <v>0</v>
      </c>
      <c r="AF617" s="87" t="e">
        <f ca="1">AVERAGEIFS(Y:Y,D:D,"&gt;="&amp;TODAY()-28,D:D,"&lt;="&amp;TODAY(),B:B,)</f>
        <v>#DIV/0!</v>
      </c>
      <c r="AG617" s="318">
        <f ca="1">AVERAGEIFS(Y:Y,D:D,"&gt;="&amp;TODAY()-28,D:D,"&lt;="&amp;TODAY())</f>
        <v>0.76482579000135331</v>
      </c>
      <c r="AH617" s="318">
        <f ca="1">AVERAGEIFS(O:O,D:D,"&gt;="&amp;TODAY()-28,D:D,"&lt;="&amp;TODAY())</f>
        <v>1407.541540796813</v>
      </c>
      <c r="AI617" s="91">
        <f t="shared" si="186"/>
        <v>0</v>
      </c>
    </row>
    <row r="618" spans="1:35" ht="13.8" x14ac:dyDescent="0.25">
      <c r="A618" s="324" t="s">
        <v>81</v>
      </c>
      <c r="B618" s="124" t="s">
        <v>14</v>
      </c>
      <c r="C618" s="124" t="s">
        <v>37</v>
      </c>
      <c r="D618" s="103">
        <v>44996</v>
      </c>
      <c r="E618" s="41">
        <v>0.97299999999999998</v>
      </c>
      <c r="F618" s="41">
        <v>1693</v>
      </c>
      <c r="G618" s="41">
        <f t="shared" si="176"/>
        <v>2023</v>
      </c>
      <c r="H618" s="41">
        <f>DAY(Table1[[#This Row],[Date]])</f>
        <v>11</v>
      </c>
      <c r="I618" s="41">
        <f>MONTH(Table1[[#This Row],[Date]])</f>
        <v>3</v>
      </c>
      <c r="J618" s="41" t="str">
        <f t="shared" si="177"/>
        <v>March</v>
      </c>
      <c r="K618" s="41">
        <f>DAY(Table1[[#This Row],[Date]])</f>
        <v>11</v>
      </c>
      <c r="L618" s="41" t="str">
        <f t="shared" si="178"/>
        <v>Saturday</v>
      </c>
      <c r="M618" s="107">
        <f>WEEKNUM(D618, 1)-WEEKNUM(DATE(Table1[[#This Row],[Year]],Table1[[#This Row],[Month]],1),1)+1</f>
        <v>2</v>
      </c>
      <c r="N618" s="41">
        <f t="shared" si="179"/>
        <v>10</v>
      </c>
      <c r="O618" s="41">
        <f>Table1[[#This Row],[ADR]]*Table1[[#This Row],[Occupancy %]]</f>
        <v>1647.289</v>
      </c>
      <c r="P618" s="86">
        <f t="shared" si="181"/>
        <v>1693</v>
      </c>
      <c r="Q618" s="86">
        <f t="shared" si="182"/>
        <v>1</v>
      </c>
      <c r="R618" s="113"/>
      <c r="S618" s="41"/>
      <c r="T618" s="41">
        <f>Table1[[#This Row],[ADR]]/(P624+P625)</f>
        <v>0.5</v>
      </c>
      <c r="U618" s="112">
        <f t="shared" si="183"/>
        <v>0</v>
      </c>
      <c r="V618" s="41"/>
      <c r="W618" s="41" t="e">
        <f t="shared" si="184"/>
        <v>#DIV/0!</v>
      </c>
      <c r="X618" s="110" t="e">
        <f t="shared" si="187"/>
        <v>#DIV/0!</v>
      </c>
      <c r="Y618" s="92">
        <f t="shared" si="191"/>
        <v>0.97299999999999998</v>
      </c>
      <c r="Z618" s="92">
        <f>(Table1[[#This Row],[avgdailyrent]]-F617)/F617</f>
        <v>0</v>
      </c>
      <c r="AA618" s="87">
        <f t="shared" si="189"/>
        <v>0</v>
      </c>
      <c r="AB618" s="92">
        <f t="shared" si="190"/>
        <v>0</v>
      </c>
      <c r="AC618" s="87">
        <f t="shared" si="185"/>
        <v>0</v>
      </c>
      <c r="AD618" s="92">
        <f t="shared" si="180"/>
        <v>0</v>
      </c>
      <c r="AE618" s="252">
        <f t="shared" si="188"/>
        <v>0</v>
      </c>
      <c r="AF618" s="87" t="e">
        <f ca="1">AVERAGEIFS(Y:Y,D:D,"&gt;="&amp;TODAY()-28,D:D,"&lt;="&amp;TODAY(),B:B,)</f>
        <v>#DIV/0!</v>
      </c>
      <c r="AG618" s="318">
        <f ca="1">AVERAGEIFS(Y:Y,D:D,"&gt;="&amp;TODAY()-28,D:D,"&lt;="&amp;TODAY())</f>
        <v>0.76482579000135331</v>
      </c>
      <c r="AH618" s="318">
        <f ca="1">AVERAGEIFS(O:O,D:D,"&gt;="&amp;TODAY()-28,D:D,"&lt;="&amp;TODAY())</f>
        <v>1407.541540796813</v>
      </c>
      <c r="AI618" s="91">
        <f t="shared" si="186"/>
        <v>0</v>
      </c>
    </row>
    <row r="619" spans="1:35" ht="13.8" x14ac:dyDescent="0.25">
      <c r="A619" s="324" t="s">
        <v>81</v>
      </c>
      <c r="B619" s="124" t="s">
        <v>14</v>
      </c>
      <c r="C619" s="124" t="s">
        <v>37</v>
      </c>
      <c r="D619" s="103">
        <v>44997</v>
      </c>
      <c r="E619" s="41">
        <v>0.97299999999999998</v>
      </c>
      <c r="F619" s="41">
        <v>1693</v>
      </c>
      <c r="G619" s="41">
        <f t="shared" si="176"/>
        <v>2023</v>
      </c>
      <c r="H619" s="41">
        <f>DAY(Table1[[#This Row],[Date]])</f>
        <v>12</v>
      </c>
      <c r="I619" s="41">
        <f>MONTH(Table1[[#This Row],[Date]])</f>
        <v>3</v>
      </c>
      <c r="J619" s="41" t="str">
        <f t="shared" si="177"/>
        <v>March</v>
      </c>
      <c r="K619" s="41">
        <f>DAY(Table1[[#This Row],[Date]])</f>
        <v>12</v>
      </c>
      <c r="L619" s="41" t="str">
        <f t="shared" si="178"/>
        <v>Sunday</v>
      </c>
      <c r="M619" s="107">
        <f>WEEKNUM(D619, 1)-WEEKNUM(DATE(Table1[[#This Row],[Year]],Table1[[#This Row],[Month]],1),1)+1</f>
        <v>3</v>
      </c>
      <c r="N619" s="41">
        <f t="shared" si="179"/>
        <v>11</v>
      </c>
      <c r="O619" s="41">
        <f>Table1[[#This Row],[ADR]]*Table1[[#This Row],[Occupancy %]]</f>
        <v>1647.289</v>
      </c>
      <c r="P619" s="86">
        <f t="shared" si="181"/>
        <v>1693</v>
      </c>
      <c r="Q619" s="86">
        <f t="shared" si="182"/>
        <v>1</v>
      </c>
      <c r="R619" s="113"/>
      <c r="S619" s="41"/>
      <c r="T619" s="41">
        <f>Table1[[#This Row],[ADR]]/(P625+P626)</f>
        <v>0.5</v>
      </c>
      <c r="U619" s="112">
        <f t="shared" si="183"/>
        <v>0</v>
      </c>
      <c r="V619" s="41"/>
      <c r="W619" s="41" t="e">
        <f t="shared" si="184"/>
        <v>#DIV/0!</v>
      </c>
      <c r="X619" s="110" t="e">
        <f t="shared" si="187"/>
        <v>#DIV/0!</v>
      </c>
      <c r="Y619" s="92">
        <f t="shared" si="191"/>
        <v>0.97299999999999998</v>
      </c>
      <c r="Z619" s="92">
        <f>(Table1[[#This Row],[avgdailyrent]]-F618)/F618</f>
        <v>0</v>
      </c>
      <c r="AA619" s="87">
        <f t="shared" si="189"/>
        <v>0</v>
      </c>
      <c r="AB619" s="92">
        <f t="shared" si="190"/>
        <v>0</v>
      </c>
      <c r="AC619" s="87">
        <f t="shared" si="185"/>
        <v>0</v>
      </c>
      <c r="AD619" s="92">
        <f t="shared" si="180"/>
        <v>0</v>
      </c>
      <c r="AE619" s="252">
        <f t="shared" si="188"/>
        <v>0</v>
      </c>
      <c r="AF619" s="87" t="e">
        <f ca="1">AVERAGEIFS(Y:Y,D:D,"&gt;="&amp;TODAY()-28,D:D,"&lt;="&amp;TODAY(),B:B,)</f>
        <v>#DIV/0!</v>
      </c>
      <c r="AG619" s="318">
        <f ca="1">AVERAGEIFS(Y:Y,D:D,"&gt;="&amp;TODAY()-28,D:D,"&lt;="&amp;TODAY())</f>
        <v>0.76482579000135331</v>
      </c>
      <c r="AH619" s="318">
        <f ca="1">AVERAGEIFS(O:O,D:D,"&gt;="&amp;TODAY()-28,D:D,"&lt;="&amp;TODAY())</f>
        <v>1407.541540796813</v>
      </c>
      <c r="AI619" s="91">
        <f t="shared" si="186"/>
        <v>0</v>
      </c>
    </row>
    <row r="620" spans="1:35" ht="13.8" x14ac:dyDescent="0.25">
      <c r="A620" s="324" t="s">
        <v>81</v>
      </c>
      <c r="B620" s="124" t="s">
        <v>14</v>
      </c>
      <c r="C620" s="124" t="s">
        <v>37</v>
      </c>
      <c r="D620" s="103">
        <v>44998</v>
      </c>
      <c r="E620" s="41">
        <v>0.97299999999999998</v>
      </c>
      <c r="F620" s="41">
        <v>1693</v>
      </c>
      <c r="G620" s="41">
        <f t="shared" si="176"/>
        <v>2023</v>
      </c>
      <c r="H620" s="41">
        <f>DAY(Table1[[#This Row],[Date]])</f>
        <v>13</v>
      </c>
      <c r="I620" s="41">
        <f>MONTH(Table1[[#This Row],[Date]])</f>
        <v>3</v>
      </c>
      <c r="J620" s="41" t="str">
        <f t="shared" si="177"/>
        <v>March</v>
      </c>
      <c r="K620" s="41">
        <f>DAY(Table1[[#This Row],[Date]])</f>
        <v>13</v>
      </c>
      <c r="L620" s="41" t="str">
        <f t="shared" si="178"/>
        <v>Monday</v>
      </c>
      <c r="M620" s="107">
        <f>WEEKNUM(D620, 1)-WEEKNUM(DATE(Table1[[#This Row],[Year]],Table1[[#This Row],[Month]],1),1)+1</f>
        <v>3</v>
      </c>
      <c r="N620" s="41">
        <f t="shared" si="179"/>
        <v>11</v>
      </c>
      <c r="O620" s="41">
        <f>Table1[[#This Row],[ADR]]*Table1[[#This Row],[Occupancy %]]</f>
        <v>1647.289</v>
      </c>
      <c r="P620" s="86">
        <f t="shared" si="181"/>
        <v>1693</v>
      </c>
      <c r="Q620" s="86">
        <f t="shared" si="182"/>
        <v>1</v>
      </c>
      <c r="R620" s="113"/>
      <c r="S620" s="41"/>
      <c r="T620" s="41">
        <f>Table1[[#This Row],[ADR]]/(P626+P627)</f>
        <v>0.5</v>
      </c>
      <c r="U620" s="112">
        <f t="shared" si="183"/>
        <v>0</v>
      </c>
      <c r="V620" s="41"/>
      <c r="W620" s="41" t="e">
        <f t="shared" si="184"/>
        <v>#DIV/0!</v>
      </c>
      <c r="X620" s="110" t="e">
        <f t="shared" si="187"/>
        <v>#DIV/0!</v>
      </c>
      <c r="Y620" s="92">
        <f t="shared" si="191"/>
        <v>0.97299999999999998</v>
      </c>
      <c r="Z620" s="92">
        <f>(Table1[[#This Row],[avgdailyrent]]-F619)/F619</f>
        <v>0</v>
      </c>
      <c r="AA620" s="87">
        <f t="shared" si="189"/>
        <v>0</v>
      </c>
      <c r="AB620" s="92">
        <f t="shared" si="190"/>
        <v>0</v>
      </c>
      <c r="AC620" s="87">
        <f t="shared" si="185"/>
        <v>0</v>
      </c>
      <c r="AD620" s="92">
        <f t="shared" si="180"/>
        <v>0</v>
      </c>
      <c r="AE620" s="252">
        <f t="shared" si="188"/>
        <v>0</v>
      </c>
      <c r="AF620" s="87" t="e">
        <f ca="1">AVERAGEIFS(Y:Y,D:D,"&gt;="&amp;TODAY()-28,D:D,"&lt;="&amp;TODAY(),B:B,)</f>
        <v>#DIV/0!</v>
      </c>
      <c r="AG620" s="318">
        <f ca="1">AVERAGEIFS(Y:Y,D:D,"&gt;="&amp;TODAY()-28,D:D,"&lt;="&amp;TODAY())</f>
        <v>0.76482579000135331</v>
      </c>
      <c r="AH620" s="318">
        <f ca="1">AVERAGEIFS(O:O,D:D,"&gt;="&amp;TODAY()-28,D:D,"&lt;="&amp;TODAY())</f>
        <v>1407.541540796813</v>
      </c>
      <c r="AI620" s="91">
        <f t="shared" si="186"/>
        <v>0</v>
      </c>
    </row>
    <row r="621" spans="1:35" ht="13.8" x14ac:dyDescent="0.25">
      <c r="A621" s="324" t="s">
        <v>81</v>
      </c>
      <c r="B621" s="124" t="s">
        <v>14</v>
      </c>
      <c r="C621" s="124" t="s">
        <v>37</v>
      </c>
      <c r="D621" s="103">
        <v>44999</v>
      </c>
      <c r="E621" s="41">
        <v>0.97299999999999998</v>
      </c>
      <c r="F621" s="41">
        <v>1693</v>
      </c>
      <c r="G621" s="41">
        <f t="shared" si="176"/>
        <v>2023</v>
      </c>
      <c r="H621" s="41">
        <f>DAY(Table1[[#This Row],[Date]])</f>
        <v>14</v>
      </c>
      <c r="I621" s="41">
        <f>MONTH(Table1[[#This Row],[Date]])</f>
        <v>3</v>
      </c>
      <c r="J621" s="41" t="str">
        <f t="shared" si="177"/>
        <v>March</v>
      </c>
      <c r="K621" s="41">
        <f>DAY(Table1[[#This Row],[Date]])</f>
        <v>14</v>
      </c>
      <c r="L621" s="41" t="str">
        <f t="shared" si="178"/>
        <v>Tuesday</v>
      </c>
      <c r="M621" s="107">
        <f>WEEKNUM(D621, 1)-WEEKNUM(DATE(Table1[[#This Row],[Year]],Table1[[#This Row],[Month]],1),1)+1</f>
        <v>3</v>
      </c>
      <c r="N621" s="41">
        <f t="shared" si="179"/>
        <v>11</v>
      </c>
      <c r="O621" s="41">
        <f>Table1[[#This Row],[ADR]]*Table1[[#This Row],[Occupancy %]]</f>
        <v>1647.289</v>
      </c>
      <c r="P621" s="86">
        <f t="shared" si="181"/>
        <v>1693</v>
      </c>
      <c r="Q621" s="86">
        <f t="shared" si="182"/>
        <v>1</v>
      </c>
      <c r="R621" s="113"/>
      <c r="S621" s="41"/>
      <c r="T621" s="41">
        <f>Table1[[#This Row],[ADR]]/(P627+P628)</f>
        <v>0.5</v>
      </c>
      <c r="U621" s="112">
        <f t="shared" si="183"/>
        <v>0</v>
      </c>
      <c r="V621" s="41"/>
      <c r="W621" s="41" t="e">
        <f t="shared" si="184"/>
        <v>#DIV/0!</v>
      </c>
      <c r="X621" s="110" t="e">
        <f t="shared" si="187"/>
        <v>#DIV/0!</v>
      </c>
      <c r="Y621" s="92">
        <f t="shared" si="191"/>
        <v>0.97299999999999998</v>
      </c>
      <c r="Z621" s="92">
        <f>(Table1[[#This Row],[avgdailyrent]]-F620)/F620</f>
        <v>0</v>
      </c>
      <c r="AA621" s="87">
        <f t="shared" si="189"/>
        <v>0</v>
      </c>
      <c r="AB621" s="92">
        <f t="shared" si="190"/>
        <v>0</v>
      </c>
      <c r="AC621" s="87">
        <f t="shared" si="185"/>
        <v>0</v>
      </c>
      <c r="AD621" s="92">
        <f t="shared" si="180"/>
        <v>0</v>
      </c>
      <c r="AE621" s="252">
        <f t="shared" si="188"/>
        <v>0</v>
      </c>
      <c r="AF621" s="87" t="e">
        <f ca="1">AVERAGEIFS(Y:Y,D:D,"&gt;="&amp;TODAY()-28,D:D,"&lt;="&amp;TODAY(),B:B,)</f>
        <v>#DIV/0!</v>
      </c>
      <c r="AG621" s="318">
        <f ca="1">AVERAGEIFS(Y:Y,D:D,"&gt;="&amp;TODAY()-28,D:D,"&lt;="&amp;TODAY())</f>
        <v>0.76482579000135331</v>
      </c>
      <c r="AH621" s="318">
        <f ca="1">AVERAGEIFS(O:O,D:D,"&gt;="&amp;TODAY()-28,D:D,"&lt;="&amp;TODAY())</f>
        <v>1407.541540796813</v>
      </c>
      <c r="AI621" s="91">
        <f t="shared" si="186"/>
        <v>0</v>
      </c>
    </row>
    <row r="622" spans="1:35" ht="13.8" x14ac:dyDescent="0.25">
      <c r="A622" s="324" t="s">
        <v>81</v>
      </c>
      <c r="B622" s="124" t="s">
        <v>14</v>
      </c>
      <c r="C622" s="124" t="s">
        <v>37</v>
      </c>
      <c r="D622" s="103">
        <v>45000</v>
      </c>
      <c r="E622" s="41">
        <v>0.97299999999999998</v>
      </c>
      <c r="F622" s="41">
        <v>1693</v>
      </c>
      <c r="G622" s="41">
        <f t="shared" si="176"/>
        <v>2023</v>
      </c>
      <c r="H622" s="41">
        <f>DAY(Table1[[#This Row],[Date]])</f>
        <v>15</v>
      </c>
      <c r="I622" s="41">
        <f>MONTH(Table1[[#This Row],[Date]])</f>
        <v>3</v>
      </c>
      <c r="J622" s="41" t="str">
        <f t="shared" si="177"/>
        <v>March</v>
      </c>
      <c r="K622" s="41">
        <f>DAY(Table1[[#This Row],[Date]])</f>
        <v>15</v>
      </c>
      <c r="L622" s="41" t="str">
        <f t="shared" si="178"/>
        <v>Wednesday</v>
      </c>
      <c r="M622" s="107">
        <f>WEEKNUM(D622, 1)-WEEKNUM(DATE(Table1[[#This Row],[Year]],Table1[[#This Row],[Month]],1),1)+1</f>
        <v>3</v>
      </c>
      <c r="N622" s="41">
        <f t="shared" si="179"/>
        <v>11</v>
      </c>
      <c r="O622" s="41">
        <f>Table1[[#This Row],[ADR]]*Table1[[#This Row],[Occupancy %]]</f>
        <v>1647.289</v>
      </c>
      <c r="P622" s="86">
        <f t="shared" si="181"/>
        <v>1693</v>
      </c>
      <c r="Q622" s="86">
        <f t="shared" si="182"/>
        <v>1</v>
      </c>
      <c r="R622" s="113"/>
      <c r="S622" s="41"/>
      <c r="T622" s="41">
        <f>Table1[[#This Row],[ADR]]/(P628+P629)</f>
        <v>0.5</v>
      </c>
      <c r="U622" s="112">
        <f t="shared" si="183"/>
        <v>0</v>
      </c>
      <c r="V622" s="41"/>
      <c r="W622" s="41" t="e">
        <f t="shared" si="184"/>
        <v>#DIV/0!</v>
      </c>
      <c r="X622" s="110" t="e">
        <f t="shared" si="187"/>
        <v>#DIV/0!</v>
      </c>
      <c r="Y622" s="92">
        <f t="shared" si="191"/>
        <v>0.97299999999999998</v>
      </c>
      <c r="Z622" s="92">
        <f>(Table1[[#This Row],[avgdailyrent]]-F621)/F621</f>
        <v>0</v>
      </c>
      <c r="AA622" s="87">
        <f t="shared" si="189"/>
        <v>0</v>
      </c>
      <c r="AB622" s="92">
        <f t="shared" si="190"/>
        <v>0</v>
      </c>
      <c r="AC622" s="87">
        <f t="shared" si="185"/>
        <v>0</v>
      </c>
      <c r="AD622" s="92">
        <f t="shared" si="180"/>
        <v>0</v>
      </c>
      <c r="AE622" s="252">
        <f t="shared" si="188"/>
        <v>0</v>
      </c>
      <c r="AF622" s="87" t="e">
        <f ca="1">AVERAGEIFS(Y:Y,D:D,"&gt;="&amp;TODAY()-28,D:D,"&lt;="&amp;TODAY(),B:B,)</f>
        <v>#DIV/0!</v>
      </c>
      <c r="AG622" s="318">
        <f ca="1">AVERAGEIFS(Y:Y,D:D,"&gt;="&amp;TODAY()-28,D:D,"&lt;="&amp;TODAY())</f>
        <v>0.76482579000135331</v>
      </c>
      <c r="AH622" s="318">
        <f ca="1">AVERAGEIFS(O:O,D:D,"&gt;="&amp;TODAY()-28,D:D,"&lt;="&amp;TODAY())</f>
        <v>1407.541540796813</v>
      </c>
      <c r="AI622" s="91">
        <f t="shared" si="186"/>
        <v>0</v>
      </c>
    </row>
    <row r="623" spans="1:35" ht="13.8" x14ac:dyDescent="0.25">
      <c r="A623" s="324" t="s">
        <v>81</v>
      </c>
      <c r="B623" s="124" t="s">
        <v>14</v>
      </c>
      <c r="C623" s="124" t="s">
        <v>37</v>
      </c>
      <c r="D623" s="103">
        <v>45001</v>
      </c>
      <c r="E623" s="41">
        <v>0.97299999999999998</v>
      </c>
      <c r="F623" s="41">
        <v>1693</v>
      </c>
      <c r="G623" s="41">
        <f t="shared" si="176"/>
        <v>2023</v>
      </c>
      <c r="H623" s="41">
        <f>DAY(Table1[[#This Row],[Date]])</f>
        <v>16</v>
      </c>
      <c r="I623" s="41">
        <f>MONTH(Table1[[#This Row],[Date]])</f>
        <v>3</v>
      </c>
      <c r="J623" s="41" t="str">
        <f t="shared" si="177"/>
        <v>March</v>
      </c>
      <c r="K623" s="41">
        <f>DAY(Table1[[#This Row],[Date]])</f>
        <v>16</v>
      </c>
      <c r="L623" s="41" t="str">
        <f t="shared" si="178"/>
        <v>Thursday</v>
      </c>
      <c r="M623" s="107">
        <f>WEEKNUM(D623, 1)-WEEKNUM(DATE(Table1[[#This Row],[Year]],Table1[[#This Row],[Month]],1),1)+1</f>
        <v>3</v>
      </c>
      <c r="N623" s="41">
        <f t="shared" si="179"/>
        <v>11</v>
      </c>
      <c r="O623" s="41">
        <f>Table1[[#This Row],[ADR]]*Table1[[#This Row],[Occupancy %]]</f>
        <v>1647.289</v>
      </c>
      <c r="P623" s="86">
        <f t="shared" si="181"/>
        <v>1693</v>
      </c>
      <c r="Q623" s="86">
        <f t="shared" si="182"/>
        <v>1</v>
      </c>
      <c r="R623" s="113"/>
      <c r="S623" s="41"/>
      <c r="T623" s="41">
        <f>Table1[[#This Row],[ADR]]/(P629+P630)</f>
        <v>0.5</v>
      </c>
      <c r="U623" s="112">
        <f t="shared" si="183"/>
        <v>0</v>
      </c>
      <c r="V623" s="41"/>
      <c r="W623" s="41" t="e">
        <f t="shared" si="184"/>
        <v>#DIV/0!</v>
      </c>
      <c r="X623" s="110" t="e">
        <f t="shared" si="187"/>
        <v>#DIV/0!</v>
      </c>
      <c r="Y623" s="92">
        <f t="shared" si="191"/>
        <v>0.97299999999999998</v>
      </c>
      <c r="Z623" s="92">
        <f>(Table1[[#This Row],[avgdailyrent]]-F622)/F622</f>
        <v>0</v>
      </c>
      <c r="AA623" s="87">
        <f t="shared" si="189"/>
        <v>0</v>
      </c>
      <c r="AB623" s="92">
        <f t="shared" si="190"/>
        <v>0</v>
      </c>
      <c r="AC623" s="87">
        <f t="shared" si="185"/>
        <v>0</v>
      </c>
      <c r="AD623" s="92">
        <f t="shared" si="180"/>
        <v>0</v>
      </c>
      <c r="AE623" s="252">
        <f t="shared" si="188"/>
        <v>0</v>
      </c>
      <c r="AF623" s="87" t="e">
        <f ca="1">AVERAGEIFS(Y:Y,D:D,"&gt;="&amp;TODAY()-28,D:D,"&lt;="&amp;TODAY(),B:B,)</f>
        <v>#DIV/0!</v>
      </c>
      <c r="AG623" s="318">
        <f ca="1">AVERAGEIFS(Y:Y,D:D,"&gt;="&amp;TODAY()-28,D:D,"&lt;="&amp;TODAY())</f>
        <v>0.76482579000135331</v>
      </c>
      <c r="AH623" s="318">
        <f ca="1">AVERAGEIFS(O:O,D:D,"&gt;="&amp;TODAY()-28,D:D,"&lt;="&amp;TODAY())</f>
        <v>1407.541540796813</v>
      </c>
      <c r="AI623" s="91">
        <f t="shared" si="186"/>
        <v>0</v>
      </c>
    </row>
    <row r="624" spans="1:35" ht="13.8" x14ac:dyDescent="0.25">
      <c r="A624" s="324" t="s">
        <v>81</v>
      </c>
      <c r="B624" s="124" t="s">
        <v>14</v>
      </c>
      <c r="C624" s="124" t="s">
        <v>37</v>
      </c>
      <c r="D624" s="103">
        <v>45002</v>
      </c>
      <c r="E624" s="41">
        <v>0.97299999999999998</v>
      </c>
      <c r="F624" s="41">
        <v>1693</v>
      </c>
      <c r="G624" s="41">
        <f t="shared" si="176"/>
        <v>2023</v>
      </c>
      <c r="H624" s="41">
        <f>DAY(Table1[[#This Row],[Date]])</f>
        <v>17</v>
      </c>
      <c r="I624" s="41">
        <f>MONTH(Table1[[#This Row],[Date]])</f>
        <v>3</v>
      </c>
      <c r="J624" s="41" t="str">
        <f t="shared" si="177"/>
        <v>March</v>
      </c>
      <c r="K624" s="41">
        <f>DAY(Table1[[#This Row],[Date]])</f>
        <v>17</v>
      </c>
      <c r="L624" s="41" t="str">
        <f t="shared" si="178"/>
        <v>Friday</v>
      </c>
      <c r="M624" s="107">
        <f>WEEKNUM(D624, 1)-WEEKNUM(DATE(Table1[[#This Row],[Year]],Table1[[#This Row],[Month]],1),1)+1</f>
        <v>3</v>
      </c>
      <c r="N624" s="41">
        <f t="shared" si="179"/>
        <v>11</v>
      </c>
      <c r="O624" s="41">
        <f>Table1[[#This Row],[ADR]]*Table1[[#This Row],[Occupancy %]]</f>
        <v>1647.289</v>
      </c>
      <c r="P624" s="86">
        <f t="shared" si="181"/>
        <v>1693</v>
      </c>
      <c r="Q624" s="86">
        <f t="shared" si="182"/>
        <v>1</v>
      </c>
      <c r="R624" s="113"/>
      <c r="S624" s="41"/>
      <c r="T624" s="41">
        <f>Table1[[#This Row],[ADR]]/(P630+P631)</f>
        <v>0.5</v>
      </c>
      <c r="U624" s="112">
        <f t="shared" si="183"/>
        <v>0</v>
      </c>
      <c r="V624" s="41"/>
      <c r="W624" s="41" t="e">
        <f t="shared" si="184"/>
        <v>#DIV/0!</v>
      </c>
      <c r="X624" s="110" t="e">
        <f t="shared" si="187"/>
        <v>#DIV/0!</v>
      </c>
      <c r="Y624" s="92">
        <f t="shared" si="191"/>
        <v>0.97299999999999998</v>
      </c>
      <c r="Z624" s="92">
        <f>(Table1[[#This Row],[avgdailyrent]]-F623)/F623</f>
        <v>0</v>
      </c>
      <c r="AA624" s="87">
        <f t="shared" si="189"/>
        <v>0</v>
      </c>
      <c r="AB624" s="92">
        <f t="shared" si="190"/>
        <v>0</v>
      </c>
      <c r="AC624" s="87">
        <f t="shared" si="185"/>
        <v>0</v>
      </c>
      <c r="AD624" s="92">
        <f t="shared" si="180"/>
        <v>0</v>
      </c>
      <c r="AE624" s="252">
        <f t="shared" si="188"/>
        <v>0</v>
      </c>
      <c r="AF624" s="87" t="e">
        <f ca="1">AVERAGEIFS(Y:Y,D:D,"&gt;="&amp;TODAY()-28,D:D,"&lt;="&amp;TODAY(),B:B,)</f>
        <v>#DIV/0!</v>
      </c>
      <c r="AG624" s="318">
        <f ca="1">AVERAGEIFS(Y:Y,D:D,"&gt;="&amp;TODAY()-28,D:D,"&lt;="&amp;TODAY())</f>
        <v>0.76482579000135331</v>
      </c>
      <c r="AH624" s="318">
        <f ca="1">AVERAGEIFS(O:O,D:D,"&gt;="&amp;TODAY()-28,D:D,"&lt;="&amp;TODAY())</f>
        <v>1407.541540796813</v>
      </c>
      <c r="AI624" s="91">
        <f t="shared" si="186"/>
        <v>0</v>
      </c>
    </row>
    <row r="625" spans="1:35" ht="13.8" x14ac:dyDescent="0.25">
      <c r="A625" s="324" t="s">
        <v>81</v>
      </c>
      <c r="B625" s="124" t="s">
        <v>14</v>
      </c>
      <c r="C625" s="124" t="s">
        <v>37</v>
      </c>
      <c r="D625" s="103">
        <v>45003</v>
      </c>
      <c r="E625" s="41">
        <v>0.97299999999999998</v>
      </c>
      <c r="F625" s="41">
        <v>1693</v>
      </c>
      <c r="G625" s="41">
        <f t="shared" si="176"/>
        <v>2023</v>
      </c>
      <c r="H625" s="41">
        <f>DAY(Table1[[#This Row],[Date]])</f>
        <v>18</v>
      </c>
      <c r="I625" s="41">
        <f>MONTH(Table1[[#This Row],[Date]])</f>
        <v>3</v>
      </c>
      <c r="J625" s="41" t="str">
        <f t="shared" si="177"/>
        <v>March</v>
      </c>
      <c r="K625" s="41">
        <f>DAY(Table1[[#This Row],[Date]])</f>
        <v>18</v>
      </c>
      <c r="L625" s="41" t="str">
        <f t="shared" si="178"/>
        <v>Saturday</v>
      </c>
      <c r="M625" s="107">
        <f>WEEKNUM(D625, 1)-WEEKNUM(DATE(Table1[[#This Row],[Year]],Table1[[#This Row],[Month]],1),1)+1</f>
        <v>3</v>
      </c>
      <c r="N625" s="41">
        <f t="shared" si="179"/>
        <v>11</v>
      </c>
      <c r="O625" s="41">
        <f>Table1[[#This Row],[ADR]]*Table1[[#This Row],[Occupancy %]]</f>
        <v>1647.289</v>
      </c>
      <c r="P625" s="86">
        <f t="shared" si="181"/>
        <v>1693</v>
      </c>
      <c r="Q625" s="86">
        <f t="shared" si="182"/>
        <v>1</v>
      </c>
      <c r="R625" s="113"/>
      <c r="S625" s="41"/>
      <c r="T625" s="41">
        <f>Table1[[#This Row],[ADR]]/(P631+P632)</f>
        <v>0.5</v>
      </c>
      <c r="U625" s="112">
        <f t="shared" si="183"/>
        <v>0</v>
      </c>
      <c r="V625" s="41"/>
      <c r="W625" s="41" t="e">
        <f t="shared" si="184"/>
        <v>#DIV/0!</v>
      </c>
      <c r="X625" s="110" t="e">
        <f t="shared" si="187"/>
        <v>#DIV/0!</v>
      </c>
      <c r="Y625" s="92">
        <f t="shared" si="191"/>
        <v>0.97299999999999998</v>
      </c>
      <c r="Z625" s="92">
        <f>(Table1[[#This Row],[avgdailyrent]]-F624)/F624</f>
        <v>0</v>
      </c>
      <c r="AA625" s="87">
        <f t="shared" si="189"/>
        <v>0</v>
      </c>
      <c r="AB625" s="92">
        <f t="shared" si="190"/>
        <v>0</v>
      </c>
      <c r="AC625" s="87">
        <f t="shared" si="185"/>
        <v>0</v>
      </c>
      <c r="AD625" s="92">
        <f t="shared" si="180"/>
        <v>0</v>
      </c>
      <c r="AE625" s="252">
        <f t="shared" si="188"/>
        <v>0</v>
      </c>
      <c r="AF625" s="87" t="e">
        <f ca="1">AVERAGEIFS(Y:Y,D:D,"&gt;="&amp;TODAY()-28,D:D,"&lt;="&amp;TODAY(),B:B,)</f>
        <v>#DIV/0!</v>
      </c>
      <c r="AG625" s="318">
        <f ca="1">AVERAGEIFS(Y:Y,D:D,"&gt;="&amp;TODAY()-28,D:D,"&lt;="&amp;TODAY())</f>
        <v>0.76482579000135331</v>
      </c>
      <c r="AH625" s="318">
        <f ca="1">AVERAGEIFS(O:O,D:D,"&gt;="&amp;TODAY()-28,D:D,"&lt;="&amp;TODAY())</f>
        <v>1407.541540796813</v>
      </c>
      <c r="AI625" s="91">
        <f t="shared" si="186"/>
        <v>0</v>
      </c>
    </row>
    <row r="626" spans="1:35" ht="13.8" x14ac:dyDescent="0.25">
      <c r="A626" s="324" t="s">
        <v>81</v>
      </c>
      <c r="B626" s="124" t="s">
        <v>14</v>
      </c>
      <c r="C626" s="124" t="s">
        <v>37</v>
      </c>
      <c r="D626" s="103">
        <v>45004</v>
      </c>
      <c r="E626" s="41">
        <v>0.97299999999999998</v>
      </c>
      <c r="F626" s="41">
        <v>1693</v>
      </c>
      <c r="G626" s="41">
        <f t="shared" si="176"/>
        <v>2023</v>
      </c>
      <c r="H626" s="41">
        <f>DAY(Table1[[#This Row],[Date]])</f>
        <v>19</v>
      </c>
      <c r="I626" s="41">
        <f>MONTH(Table1[[#This Row],[Date]])</f>
        <v>3</v>
      </c>
      <c r="J626" s="41" t="str">
        <f t="shared" si="177"/>
        <v>March</v>
      </c>
      <c r="K626" s="41">
        <f>DAY(Table1[[#This Row],[Date]])</f>
        <v>19</v>
      </c>
      <c r="L626" s="41" t="str">
        <f t="shared" si="178"/>
        <v>Sunday</v>
      </c>
      <c r="M626" s="107">
        <f>WEEKNUM(D626, 1)-WEEKNUM(DATE(Table1[[#This Row],[Year]],Table1[[#This Row],[Month]],1),1)+1</f>
        <v>4</v>
      </c>
      <c r="N626" s="41">
        <f t="shared" si="179"/>
        <v>12</v>
      </c>
      <c r="O626" s="41">
        <f>Table1[[#This Row],[ADR]]*Table1[[#This Row],[Occupancy %]]</f>
        <v>1647.289</v>
      </c>
      <c r="P626" s="86">
        <f t="shared" si="181"/>
        <v>1693</v>
      </c>
      <c r="Q626" s="86">
        <f t="shared" si="182"/>
        <v>1</v>
      </c>
      <c r="R626" s="113"/>
      <c r="S626" s="41"/>
      <c r="T626" s="41">
        <f>Table1[[#This Row],[ADR]]/(P632+P633)</f>
        <v>0.5</v>
      </c>
      <c r="U626" s="112">
        <f t="shared" si="183"/>
        <v>0</v>
      </c>
      <c r="V626" s="41"/>
      <c r="W626" s="41" t="e">
        <f t="shared" si="184"/>
        <v>#DIV/0!</v>
      </c>
      <c r="X626" s="110" t="e">
        <f t="shared" si="187"/>
        <v>#DIV/0!</v>
      </c>
      <c r="Y626" s="92">
        <f t="shared" si="191"/>
        <v>0.97299999999999998</v>
      </c>
      <c r="Z626" s="92">
        <f>(Table1[[#This Row],[avgdailyrent]]-F625)/F625</f>
        <v>0</v>
      </c>
      <c r="AA626" s="87">
        <f t="shared" si="189"/>
        <v>0</v>
      </c>
      <c r="AB626" s="92">
        <f t="shared" si="190"/>
        <v>0</v>
      </c>
      <c r="AC626" s="87">
        <f t="shared" si="185"/>
        <v>0</v>
      </c>
      <c r="AD626" s="92">
        <f t="shared" si="180"/>
        <v>0</v>
      </c>
      <c r="AE626" s="252">
        <f t="shared" si="188"/>
        <v>0</v>
      </c>
      <c r="AF626" s="87" t="e">
        <f ca="1">AVERAGEIFS(Y:Y,D:D,"&gt;="&amp;TODAY()-28,D:D,"&lt;="&amp;TODAY(),B:B,)</f>
        <v>#DIV/0!</v>
      </c>
      <c r="AG626" s="318">
        <f ca="1">AVERAGEIFS(Y:Y,D:D,"&gt;="&amp;TODAY()-28,D:D,"&lt;="&amp;TODAY())</f>
        <v>0.76482579000135331</v>
      </c>
      <c r="AH626" s="318">
        <f ca="1">AVERAGEIFS(O:O,D:D,"&gt;="&amp;TODAY()-28,D:D,"&lt;="&amp;TODAY())</f>
        <v>1407.541540796813</v>
      </c>
      <c r="AI626" s="91">
        <f t="shared" si="186"/>
        <v>0</v>
      </c>
    </row>
    <row r="627" spans="1:35" ht="13.8" x14ac:dyDescent="0.25">
      <c r="A627" s="324" t="s">
        <v>81</v>
      </c>
      <c r="B627" s="124" t="s">
        <v>14</v>
      </c>
      <c r="C627" s="124" t="s">
        <v>37</v>
      </c>
      <c r="D627" s="103">
        <v>45005</v>
      </c>
      <c r="E627" s="41">
        <v>0.97299999999999998</v>
      </c>
      <c r="F627" s="41">
        <v>1693</v>
      </c>
      <c r="G627" s="41">
        <f t="shared" si="176"/>
        <v>2023</v>
      </c>
      <c r="H627" s="41">
        <f>DAY(Table1[[#This Row],[Date]])</f>
        <v>20</v>
      </c>
      <c r="I627" s="41">
        <f>MONTH(Table1[[#This Row],[Date]])</f>
        <v>3</v>
      </c>
      <c r="J627" s="41" t="str">
        <f t="shared" si="177"/>
        <v>March</v>
      </c>
      <c r="K627" s="41">
        <f>DAY(Table1[[#This Row],[Date]])</f>
        <v>20</v>
      </c>
      <c r="L627" s="41" t="str">
        <f t="shared" si="178"/>
        <v>Monday</v>
      </c>
      <c r="M627" s="107">
        <f>WEEKNUM(D627, 1)-WEEKNUM(DATE(Table1[[#This Row],[Year]],Table1[[#This Row],[Month]],1),1)+1</f>
        <v>4</v>
      </c>
      <c r="N627" s="41">
        <f t="shared" si="179"/>
        <v>12</v>
      </c>
      <c r="O627" s="41">
        <f>Table1[[#This Row],[ADR]]*Table1[[#This Row],[Occupancy %]]</f>
        <v>1647.289</v>
      </c>
      <c r="P627" s="86">
        <f t="shared" si="181"/>
        <v>1693</v>
      </c>
      <c r="Q627" s="86">
        <f t="shared" si="182"/>
        <v>1</v>
      </c>
      <c r="R627" s="113"/>
      <c r="S627" s="41"/>
      <c r="T627" s="41">
        <f>Table1[[#This Row],[ADR]]/(P633+P634)</f>
        <v>0.5</v>
      </c>
      <c r="U627" s="112">
        <f t="shared" si="183"/>
        <v>0</v>
      </c>
      <c r="V627" s="41"/>
      <c r="W627" s="41" t="e">
        <f t="shared" si="184"/>
        <v>#DIV/0!</v>
      </c>
      <c r="X627" s="110" t="e">
        <f t="shared" si="187"/>
        <v>#DIV/0!</v>
      </c>
      <c r="Y627" s="92">
        <f t="shared" si="191"/>
        <v>0.97299999999999998</v>
      </c>
      <c r="Z627" s="92">
        <f>(Table1[[#This Row],[avgdailyrent]]-F626)/F626</f>
        <v>0</v>
      </c>
      <c r="AA627" s="87">
        <f t="shared" si="189"/>
        <v>0</v>
      </c>
      <c r="AB627" s="92">
        <f t="shared" si="190"/>
        <v>0</v>
      </c>
      <c r="AC627" s="87">
        <f t="shared" si="185"/>
        <v>0</v>
      </c>
      <c r="AD627" s="92">
        <f t="shared" si="180"/>
        <v>0</v>
      </c>
      <c r="AE627" s="252">
        <f t="shared" si="188"/>
        <v>0</v>
      </c>
      <c r="AF627" s="87" t="e">
        <f ca="1">AVERAGEIFS(Y:Y,D:D,"&gt;="&amp;TODAY()-28,D:D,"&lt;="&amp;TODAY(),B:B,)</f>
        <v>#DIV/0!</v>
      </c>
      <c r="AG627" s="318">
        <f ca="1">AVERAGEIFS(Y:Y,D:D,"&gt;="&amp;TODAY()-28,D:D,"&lt;="&amp;TODAY())</f>
        <v>0.76482579000135331</v>
      </c>
      <c r="AH627" s="318">
        <f ca="1">AVERAGEIFS(O:O,D:D,"&gt;="&amp;TODAY()-28,D:D,"&lt;="&amp;TODAY())</f>
        <v>1407.541540796813</v>
      </c>
      <c r="AI627" s="91">
        <f t="shared" si="186"/>
        <v>0</v>
      </c>
    </row>
    <row r="628" spans="1:35" ht="13.8" x14ac:dyDescent="0.25">
      <c r="A628" s="324" t="s">
        <v>81</v>
      </c>
      <c r="B628" s="124" t="s">
        <v>14</v>
      </c>
      <c r="C628" s="124" t="s">
        <v>37</v>
      </c>
      <c r="D628" s="103">
        <v>45006</v>
      </c>
      <c r="E628" s="41">
        <v>0.97299999999999998</v>
      </c>
      <c r="F628" s="41">
        <v>1693</v>
      </c>
      <c r="G628" s="41">
        <f t="shared" si="176"/>
        <v>2023</v>
      </c>
      <c r="H628" s="41">
        <f>DAY(Table1[[#This Row],[Date]])</f>
        <v>21</v>
      </c>
      <c r="I628" s="41">
        <f>MONTH(Table1[[#This Row],[Date]])</f>
        <v>3</v>
      </c>
      <c r="J628" s="41" t="str">
        <f t="shared" si="177"/>
        <v>March</v>
      </c>
      <c r="K628" s="41">
        <f>DAY(Table1[[#This Row],[Date]])</f>
        <v>21</v>
      </c>
      <c r="L628" s="41" t="str">
        <f t="shared" si="178"/>
        <v>Tuesday</v>
      </c>
      <c r="M628" s="107">
        <f>WEEKNUM(D628, 1)-WEEKNUM(DATE(Table1[[#This Row],[Year]],Table1[[#This Row],[Month]],1),1)+1</f>
        <v>4</v>
      </c>
      <c r="N628" s="41">
        <f t="shared" si="179"/>
        <v>12</v>
      </c>
      <c r="O628" s="41">
        <f>Table1[[#This Row],[ADR]]*Table1[[#This Row],[Occupancy %]]</f>
        <v>1647.289</v>
      </c>
      <c r="P628" s="86">
        <f t="shared" si="181"/>
        <v>1693</v>
      </c>
      <c r="Q628" s="86">
        <f t="shared" si="182"/>
        <v>1</v>
      </c>
      <c r="R628" s="113"/>
      <c r="S628" s="41"/>
      <c r="T628" s="41">
        <f>Table1[[#This Row],[ADR]]/(P634+P635)</f>
        <v>0.5</v>
      </c>
      <c r="U628" s="112">
        <f t="shared" si="183"/>
        <v>0</v>
      </c>
      <c r="V628" s="41"/>
      <c r="W628" s="41" t="e">
        <f t="shared" si="184"/>
        <v>#DIV/0!</v>
      </c>
      <c r="X628" s="110" t="e">
        <f t="shared" si="187"/>
        <v>#DIV/0!</v>
      </c>
      <c r="Y628" s="92">
        <f t="shared" si="191"/>
        <v>0.97299999999999998</v>
      </c>
      <c r="Z628" s="92">
        <f>(Table1[[#This Row],[avgdailyrent]]-F627)/F627</f>
        <v>0</v>
      </c>
      <c r="AA628" s="87">
        <f t="shared" si="189"/>
        <v>0</v>
      </c>
      <c r="AB628" s="92">
        <f t="shared" si="190"/>
        <v>0</v>
      </c>
      <c r="AC628" s="87">
        <f t="shared" si="185"/>
        <v>0</v>
      </c>
      <c r="AD628" s="92">
        <f t="shared" si="180"/>
        <v>0</v>
      </c>
      <c r="AE628" s="252">
        <f t="shared" si="188"/>
        <v>0</v>
      </c>
      <c r="AF628" s="87" t="e">
        <f ca="1">AVERAGEIFS(Y:Y,D:D,"&gt;="&amp;TODAY()-28,D:D,"&lt;="&amp;TODAY(),B:B,)</f>
        <v>#DIV/0!</v>
      </c>
      <c r="AG628" s="318">
        <f ca="1">AVERAGEIFS(Y:Y,D:D,"&gt;="&amp;TODAY()-28,D:D,"&lt;="&amp;TODAY())</f>
        <v>0.76482579000135331</v>
      </c>
      <c r="AH628" s="318">
        <f ca="1">AVERAGEIFS(O:O,D:D,"&gt;="&amp;TODAY()-28,D:D,"&lt;="&amp;TODAY())</f>
        <v>1407.541540796813</v>
      </c>
      <c r="AI628" s="91">
        <f t="shared" si="186"/>
        <v>0</v>
      </c>
    </row>
    <row r="629" spans="1:35" ht="13.8" x14ac:dyDescent="0.25">
      <c r="A629" s="324" t="s">
        <v>81</v>
      </c>
      <c r="B629" s="124" t="s">
        <v>14</v>
      </c>
      <c r="C629" s="124" t="s">
        <v>37</v>
      </c>
      <c r="D629" s="103">
        <v>45007</v>
      </c>
      <c r="E629" s="41">
        <v>0.97299999999999998</v>
      </c>
      <c r="F629" s="41">
        <v>1693</v>
      </c>
      <c r="G629" s="41">
        <f t="shared" si="176"/>
        <v>2023</v>
      </c>
      <c r="H629" s="41">
        <f>DAY(Table1[[#This Row],[Date]])</f>
        <v>22</v>
      </c>
      <c r="I629" s="41">
        <f>MONTH(Table1[[#This Row],[Date]])</f>
        <v>3</v>
      </c>
      <c r="J629" s="41" t="str">
        <f t="shared" si="177"/>
        <v>March</v>
      </c>
      <c r="K629" s="41">
        <f>DAY(Table1[[#This Row],[Date]])</f>
        <v>22</v>
      </c>
      <c r="L629" s="41" t="str">
        <f t="shared" si="178"/>
        <v>Wednesday</v>
      </c>
      <c r="M629" s="107">
        <f>WEEKNUM(D629, 1)-WEEKNUM(DATE(Table1[[#This Row],[Year]],Table1[[#This Row],[Month]],1),1)+1</f>
        <v>4</v>
      </c>
      <c r="N629" s="41">
        <f t="shared" si="179"/>
        <v>12</v>
      </c>
      <c r="O629" s="41">
        <f>Table1[[#This Row],[ADR]]*Table1[[#This Row],[Occupancy %]]</f>
        <v>1647.289</v>
      </c>
      <c r="P629" s="86">
        <f t="shared" si="181"/>
        <v>1693</v>
      </c>
      <c r="Q629" s="86">
        <f t="shared" si="182"/>
        <v>1</v>
      </c>
      <c r="R629" s="113"/>
      <c r="S629" s="41"/>
      <c r="T629" s="41">
        <f>Table1[[#This Row],[ADR]]/(P635+P636)</f>
        <v>0.5</v>
      </c>
      <c r="U629" s="112">
        <f t="shared" si="183"/>
        <v>0</v>
      </c>
      <c r="V629" s="41"/>
      <c r="W629" s="41" t="e">
        <f t="shared" si="184"/>
        <v>#DIV/0!</v>
      </c>
      <c r="X629" s="110" t="e">
        <f t="shared" si="187"/>
        <v>#DIV/0!</v>
      </c>
      <c r="Y629" s="92">
        <f t="shared" si="191"/>
        <v>0.97299999999999998</v>
      </c>
      <c r="Z629" s="92">
        <f>(Table1[[#This Row],[avgdailyrent]]-F628)/F628</f>
        <v>0</v>
      </c>
      <c r="AA629" s="87">
        <f t="shared" si="189"/>
        <v>0</v>
      </c>
      <c r="AB629" s="92">
        <f t="shared" si="190"/>
        <v>0</v>
      </c>
      <c r="AC629" s="87">
        <f t="shared" si="185"/>
        <v>0</v>
      </c>
      <c r="AD629" s="92">
        <f t="shared" si="180"/>
        <v>0</v>
      </c>
      <c r="AE629" s="252">
        <f t="shared" si="188"/>
        <v>0</v>
      </c>
      <c r="AF629" s="87" t="e">
        <f ca="1">AVERAGEIFS(Y:Y,D:D,"&gt;="&amp;TODAY()-28,D:D,"&lt;="&amp;TODAY(),B:B,)</f>
        <v>#DIV/0!</v>
      </c>
      <c r="AG629" s="318">
        <f ca="1">AVERAGEIFS(Y:Y,D:D,"&gt;="&amp;TODAY()-28,D:D,"&lt;="&amp;TODAY())</f>
        <v>0.76482579000135331</v>
      </c>
      <c r="AH629" s="318">
        <f ca="1">AVERAGEIFS(O:O,D:D,"&gt;="&amp;TODAY()-28,D:D,"&lt;="&amp;TODAY())</f>
        <v>1407.541540796813</v>
      </c>
      <c r="AI629" s="91">
        <f t="shared" si="186"/>
        <v>0</v>
      </c>
    </row>
    <row r="630" spans="1:35" ht="13.8" x14ac:dyDescent="0.25">
      <c r="A630" s="324" t="s">
        <v>81</v>
      </c>
      <c r="B630" s="124" t="s">
        <v>14</v>
      </c>
      <c r="C630" s="124" t="s">
        <v>37</v>
      </c>
      <c r="D630" s="103">
        <v>45008</v>
      </c>
      <c r="E630" s="41">
        <v>0.97299999999999998</v>
      </c>
      <c r="F630" s="41">
        <v>1693</v>
      </c>
      <c r="G630" s="41">
        <f t="shared" ref="G630:G650" si="192">YEAR(D630)</f>
        <v>2023</v>
      </c>
      <c r="H630" s="41">
        <f>DAY(Table1[[#This Row],[Date]])</f>
        <v>23</v>
      </c>
      <c r="I630" s="41">
        <f>MONTH(Table1[[#This Row],[Date]])</f>
        <v>3</v>
      </c>
      <c r="J630" s="41" t="str">
        <f t="shared" ref="J630:J650" si="193">TEXT(D630,"MMMM")</f>
        <v>March</v>
      </c>
      <c r="K630" s="41">
        <f>DAY(Table1[[#This Row],[Date]])</f>
        <v>23</v>
      </c>
      <c r="L630" s="41" t="str">
        <f t="shared" ref="L630:L650" si="194">CHOOSE(WEEKDAY(D630),"Sunday","Monday","Tuesday","Wednesday","Thursday","Friday","Saturday")</f>
        <v>Thursday</v>
      </c>
      <c r="M630" s="107">
        <f>WEEKNUM(D630, 1)-WEEKNUM(DATE(Table1[[#This Row],[Year]],Table1[[#This Row],[Month]],1),1)+1</f>
        <v>4</v>
      </c>
      <c r="N630" s="41">
        <f t="shared" ref="N630:N650" si="195">WEEKNUM(D630)</f>
        <v>12</v>
      </c>
      <c r="O630" s="41">
        <f>Table1[[#This Row],[ADR]]*Table1[[#This Row],[Occupancy %]]</f>
        <v>1647.289</v>
      </c>
      <c r="P630" s="86">
        <f t="shared" si="181"/>
        <v>1693</v>
      </c>
      <c r="Q630" s="86">
        <f t="shared" si="182"/>
        <v>1</v>
      </c>
      <c r="R630" s="113"/>
      <c r="S630" s="41"/>
      <c r="T630" s="41">
        <f>Table1[[#This Row],[ADR]]/(P636+P637)</f>
        <v>0.5</v>
      </c>
      <c r="U630" s="112">
        <f t="shared" si="183"/>
        <v>0</v>
      </c>
      <c r="V630" s="41"/>
      <c r="W630" s="41" t="e">
        <f t="shared" si="184"/>
        <v>#DIV/0!</v>
      </c>
      <c r="X630" s="110" t="e">
        <f t="shared" si="187"/>
        <v>#DIV/0!</v>
      </c>
      <c r="Y630" s="92">
        <f t="shared" si="191"/>
        <v>0.97299999999999998</v>
      </c>
      <c r="Z630" s="92">
        <f>(Table1[[#This Row],[avgdailyrent]]-F629)/F629</f>
        <v>0</v>
      </c>
      <c r="AA630" s="87">
        <f t="shared" si="189"/>
        <v>0</v>
      </c>
      <c r="AB630" s="92">
        <f t="shared" si="190"/>
        <v>0</v>
      </c>
      <c r="AC630" s="87">
        <f t="shared" si="185"/>
        <v>0</v>
      </c>
      <c r="AD630" s="92">
        <f t="shared" si="180"/>
        <v>0</v>
      </c>
      <c r="AE630" s="252">
        <f t="shared" si="188"/>
        <v>0</v>
      </c>
      <c r="AF630" s="87" t="e">
        <f ca="1">AVERAGEIFS(Y:Y,D:D,"&gt;="&amp;TODAY()-28,D:D,"&lt;="&amp;TODAY(),B:B,)</f>
        <v>#DIV/0!</v>
      </c>
      <c r="AG630" s="318">
        <f ca="1">AVERAGEIFS(Y:Y,D:D,"&gt;="&amp;TODAY()-28,D:D,"&lt;="&amp;TODAY())</f>
        <v>0.76482579000135331</v>
      </c>
      <c r="AH630" s="318">
        <f ca="1">AVERAGEIFS(O:O,D:D,"&gt;="&amp;TODAY()-28,D:D,"&lt;="&amp;TODAY())</f>
        <v>1407.541540796813</v>
      </c>
      <c r="AI630" s="91">
        <f t="shared" si="186"/>
        <v>0</v>
      </c>
    </row>
    <row r="631" spans="1:35" ht="13.8" x14ac:dyDescent="0.25">
      <c r="A631" s="324" t="s">
        <v>81</v>
      </c>
      <c r="B631" s="124" t="s">
        <v>14</v>
      </c>
      <c r="C631" s="124" t="s">
        <v>37</v>
      </c>
      <c r="D631" s="103">
        <v>45009</v>
      </c>
      <c r="E631" s="41">
        <v>0.97299999999999998</v>
      </c>
      <c r="F631" s="41">
        <v>1693</v>
      </c>
      <c r="G631" s="41">
        <f t="shared" si="192"/>
        <v>2023</v>
      </c>
      <c r="H631" s="41">
        <f>DAY(Table1[[#This Row],[Date]])</f>
        <v>24</v>
      </c>
      <c r="I631" s="41">
        <f>MONTH(Table1[[#This Row],[Date]])</f>
        <v>3</v>
      </c>
      <c r="J631" s="41" t="str">
        <f t="shared" si="193"/>
        <v>March</v>
      </c>
      <c r="K631" s="41">
        <f>DAY(Table1[[#This Row],[Date]])</f>
        <v>24</v>
      </c>
      <c r="L631" s="41" t="str">
        <f t="shared" si="194"/>
        <v>Friday</v>
      </c>
      <c r="M631" s="107">
        <f>WEEKNUM(D631, 1)-WEEKNUM(DATE(Table1[[#This Row],[Year]],Table1[[#This Row],[Month]],1),1)+1</f>
        <v>4</v>
      </c>
      <c r="N631" s="41">
        <f t="shared" si="195"/>
        <v>12</v>
      </c>
      <c r="O631" s="41">
        <f>Table1[[#This Row],[ADR]]*Table1[[#This Row],[Occupancy %]]</f>
        <v>1647.289</v>
      </c>
      <c r="P631" s="86">
        <f t="shared" si="181"/>
        <v>1693</v>
      </c>
      <c r="Q631" s="86">
        <f t="shared" si="182"/>
        <v>1</v>
      </c>
      <c r="R631" s="113"/>
      <c r="S631" s="41"/>
      <c r="T631" s="41">
        <f>Table1[[#This Row],[ADR]]/(P637+P638)</f>
        <v>0.5</v>
      </c>
      <c r="U631" s="112">
        <f t="shared" si="183"/>
        <v>0</v>
      </c>
      <c r="V631" s="41"/>
      <c r="W631" s="41" t="e">
        <f t="shared" si="184"/>
        <v>#DIV/0!</v>
      </c>
      <c r="X631" s="110" t="e">
        <f t="shared" si="187"/>
        <v>#DIV/0!</v>
      </c>
      <c r="Y631" s="92">
        <f t="shared" si="191"/>
        <v>0.97299999999999998</v>
      </c>
      <c r="Z631" s="92">
        <f>(Table1[[#This Row],[avgdailyrent]]-F630)/F630</f>
        <v>0</v>
      </c>
      <c r="AA631" s="87">
        <f t="shared" si="189"/>
        <v>0</v>
      </c>
      <c r="AB631" s="92">
        <f t="shared" si="190"/>
        <v>0</v>
      </c>
      <c r="AC631" s="87">
        <f t="shared" si="185"/>
        <v>0</v>
      </c>
      <c r="AD631" s="92">
        <f t="shared" si="180"/>
        <v>0</v>
      </c>
      <c r="AE631" s="252">
        <f t="shared" si="188"/>
        <v>0</v>
      </c>
      <c r="AF631" s="87" t="e">
        <f ca="1">AVERAGEIFS(Y:Y,D:D,"&gt;="&amp;TODAY()-28,D:D,"&lt;="&amp;TODAY(),B:B,)</f>
        <v>#DIV/0!</v>
      </c>
      <c r="AG631" s="318">
        <f ca="1">AVERAGEIFS(Y:Y,D:D,"&gt;="&amp;TODAY()-28,D:D,"&lt;="&amp;TODAY())</f>
        <v>0.76482579000135331</v>
      </c>
      <c r="AH631" s="318">
        <f ca="1">AVERAGEIFS(O:O,D:D,"&gt;="&amp;TODAY()-28,D:D,"&lt;="&amp;TODAY())</f>
        <v>1407.541540796813</v>
      </c>
      <c r="AI631" s="91">
        <f t="shared" si="186"/>
        <v>0</v>
      </c>
    </row>
    <row r="632" spans="1:35" ht="13.8" x14ac:dyDescent="0.25">
      <c r="A632" s="324" t="s">
        <v>81</v>
      </c>
      <c r="B632" s="124" t="s">
        <v>14</v>
      </c>
      <c r="C632" s="124" t="s">
        <v>37</v>
      </c>
      <c r="D632" s="103">
        <v>45010</v>
      </c>
      <c r="E632" s="41">
        <v>0.97299999999999998</v>
      </c>
      <c r="F632" s="41">
        <v>1693</v>
      </c>
      <c r="G632" s="41">
        <f t="shared" si="192"/>
        <v>2023</v>
      </c>
      <c r="H632" s="41">
        <f>DAY(Table1[[#This Row],[Date]])</f>
        <v>25</v>
      </c>
      <c r="I632" s="41">
        <f>MONTH(Table1[[#This Row],[Date]])</f>
        <v>3</v>
      </c>
      <c r="J632" s="41" t="str">
        <f t="shared" si="193"/>
        <v>March</v>
      </c>
      <c r="K632" s="41">
        <f>DAY(Table1[[#This Row],[Date]])</f>
        <v>25</v>
      </c>
      <c r="L632" s="41" t="str">
        <f t="shared" si="194"/>
        <v>Saturday</v>
      </c>
      <c r="M632" s="107">
        <f>WEEKNUM(D632, 1)-WEEKNUM(DATE(Table1[[#This Row],[Year]],Table1[[#This Row],[Month]],1),1)+1</f>
        <v>4</v>
      </c>
      <c r="N632" s="41">
        <f t="shared" si="195"/>
        <v>12</v>
      </c>
      <c r="O632" s="41">
        <f>Table1[[#This Row],[ADR]]*Table1[[#This Row],[Occupancy %]]</f>
        <v>1647.289</v>
      </c>
      <c r="P632" s="86">
        <f t="shared" si="181"/>
        <v>1693</v>
      </c>
      <c r="Q632" s="86">
        <f t="shared" si="182"/>
        <v>1</v>
      </c>
      <c r="R632" s="113"/>
      <c r="S632" s="41"/>
      <c r="T632" s="41">
        <f>Table1[[#This Row],[ADR]]/(P638+P639)</f>
        <v>0.5</v>
      </c>
      <c r="U632" s="112">
        <f t="shared" si="183"/>
        <v>0</v>
      </c>
      <c r="V632" s="41"/>
      <c r="W632" s="41" t="e">
        <f t="shared" si="184"/>
        <v>#DIV/0!</v>
      </c>
      <c r="X632" s="110" t="e">
        <f t="shared" si="187"/>
        <v>#DIV/0!</v>
      </c>
      <c r="Y632" s="92">
        <f t="shared" si="191"/>
        <v>0.97299999999999998</v>
      </c>
      <c r="Z632" s="92">
        <f>(Table1[[#This Row],[avgdailyrent]]-F631)/F631</f>
        <v>0</v>
      </c>
      <c r="AA632" s="87">
        <f t="shared" si="189"/>
        <v>0</v>
      </c>
      <c r="AB632" s="92">
        <f t="shared" si="190"/>
        <v>0</v>
      </c>
      <c r="AC632" s="87">
        <f t="shared" si="185"/>
        <v>0</v>
      </c>
      <c r="AD632" s="92">
        <f t="shared" si="180"/>
        <v>0</v>
      </c>
      <c r="AE632" s="252">
        <f t="shared" si="188"/>
        <v>0</v>
      </c>
      <c r="AF632" s="87" t="e">
        <f ca="1">AVERAGEIFS(Y:Y,D:D,"&gt;="&amp;TODAY()-28,D:D,"&lt;="&amp;TODAY(),B:B,)</f>
        <v>#DIV/0!</v>
      </c>
      <c r="AG632" s="318">
        <f ca="1">AVERAGEIFS(Y:Y,D:D,"&gt;="&amp;TODAY()-28,D:D,"&lt;="&amp;TODAY())</f>
        <v>0.76482579000135331</v>
      </c>
      <c r="AH632" s="318">
        <f ca="1">AVERAGEIFS(O:O,D:D,"&gt;="&amp;TODAY()-28,D:D,"&lt;="&amp;TODAY())</f>
        <v>1407.541540796813</v>
      </c>
      <c r="AI632" s="91">
        <f t="shared" si="186"/>
        <v>0</v>
      </c>
    </row>
    <row r="633" spans="1:35" ht="13.8" x14ac:dyDescent="0.25">
      <c r="A633" s="324" t="s">
        <v>81</v>
      </c>
      <c r="B633" s="124" t="s">
        <v>14</v>
      </c>
      <c r="C633" s="124" t="s">
        <v>37</v>
      </c>
      <c r="D633" s="103">
        <v>45011</v>
      </c>
      <c r="E633" s="41">
        <v>0.97299999999999998</v>
      </c>
      <c r="F633" s="41">
        <v>1693</v>
      </c>
      <c r="G633" s="41">
        <f t="shared" si="192"/>
        <v>2023</v>
      </c>
      <c r="H633" s="41">
        <f>DAY(Table1[[#This Row],[Date]])</f>
        <v>26</v>
      </c>
      <c r="I633" s="41">
        <f>MONTH(Table1[[#This Row],[Date]])</f>
        <v>3</v>
      </c>
      <c r="J633" s="41" t="str">
        <f t="shared" si="193"/>
        <v>March</v>
      </c>
      <c r="K633" s="41">
        <f>DAY(Table1[[#This Row],[Date]])</f>
        <v>26</v>
      </c>
      <c r="L633" s="41" t="str">
        <f t="shared" si="194"/>
        <v>Sunday</v>
      </c>
      <c r="M633" s="107">
        <f>WEEKNUM(D633, 1)-WEEKNUM(DATE(Table1[[#This Row],[Year]],Table1[[#This Row],[Month]],1),1)+1</f>
        <v>5</v>
      </c>
      <c r="N633" s="41">
        <f t="shared" si="195"/>
        <v>13</v>
      </c>
      <c r="O633" s="41">
        <f>Table1[[#This Row],[ADR]]*Table1[[#This Row],[Occupancy %]]</f>
        <v>1647.289</v>
      </c>
      <c r="P633" s="86">
        <f t="shared" si="181"/>
        <v>1693</v>
      </c>
      <c r="Q633" s="86">
        <f t="shared" si="182"/>
        <v>1</v>
      </c>
      <c r="R633" s="113"/>
      <c r="S633" s="41"/>
      <c r="T633" s="41">
        <f>Table1[[#This Row],[ADR]]/(P639+P640)</f>
        <v>0.5</v>
      </c>
      <c r="U633" s="112">
        <f t="shared" si="183"/>
        <v>0</v>
      </c>
      <c r="V633" s="41"/>
      <c r="W633" s="41" t="e">
        <f t="shared" si="184"/>
        <v>#DIV/0!</v>
      </c>
      <c r="X633" s="110" t="e">
        <f t="shared" si="187"/>
        <v>#DIV/0!</v>
      </c>
      <c r="Y633" s="92">
        <f t="shared" si="191"/>
        <v>0.97299999999999998</v>
      </c>
      <c r="Z633" s="92">
        <f>(Table1[[#This Row],[avgdailyrent]]-F632)/F632</f>
        <v>0</v>
      </c>
      <c r="AA633" s="87">
        <f t="shared" si="189"/>
        <v>0</v>
      </c>
      <c r="AB633" s="92">
        <f t="shared" si="190"/>
        <v>0</v>
      </c>
      <c r="AC633" s="87">
        <f t="shared" si="185"/>
        <v>0</v>
      </c>
      <c r="AD633" s="92">
        <f t="shared" si="180"/>
        <v>0</v>
      </c>
      <c r="AE633" s="252">
        <f t="shared" si="188"/>
        <v>0</v>
      </c>
      <c r="AF633" s="87" t="e">
        <f ca="1">AVERAGEIFS(Y:Y,D:D,"&gt;="&amp;TODAY()-28,D:D,"&lt;="&amp;TODAY(),B:B,)</f>
        <v>#DIV/0!</v>
      </c>
      <c r="AG633" s="318">
        <f ca="1">AVERAGEIFS(Y:Y,D:D,"&gt;="&amp;TODAY()-28,D:D,"&lt;="&amp;TODAY())</f>
        <v>0.76482579000135331</v>
      </c>
      <c r="AH633" s="318">
        <f ca="1">AVERAGEIFS(O:O,D:D,"&gt;="&amp;TODAY()-28,D:D,"&lt;="&amp;TODAY())</f>
        <v>1407.541540796813</v>
      </c>
      <c r="AI633" s="91">
        <f t="shared" si="186"/>
        <v>0</v>
      </c>
    </row>
    <row r="634" spans="1:35" ht="13.8" x14ac:dyDescent="0.25">
      <c r="A634" s="324" t="s">
        <v>81</v>
      </c>
      <c r="B634" s="124" t="s">
        <v>14</v>
      </c>
      <c r="C634" s="124" t="s">
        <v>37</v>
      </c>
      <c r="D634" s="103">
        <v>45012</v>
      </c>
      <c r="E634" s="41">
        <v>0.97299999999999998</v>
      </c>
      <c r="F634" s="41">
        <v>1693</v>
      </c>
      <c r="G634" s="41">
        <f t="shared" si="192"/>
        <v>2023</v>
      </c>
      <c r="H634" s="41">
        <f>DAY(Table1[[#This Row],[Date]])</f>
        <v>27</v>
      </c>
      <c r="I634" s="41">
        <f>MONTH(Table1[[#This Row],[Date]])</f>
        <v>3</v>
      </c>
      <c r="J634" s="41" t="str">
        <f t="shared" si="193"/>
        <v>March</v>
      </c>
      <c r="K634" s="41">
        <f>DAY(Table1[[#This Row],[Date]])</f>
        <v>27</v>
      </c>
      <c r="L634" s="41" t="str">
        <f t="shared" si="194"/>
        <v>Monday</v>
      </c>
      <c r="M634" s="107">
        <f>WEEKNUM(D634, 1)-WEEKNUM(DATE(Table1[[#This Row],[Year]],Table1[[#This Row],[Month]],1),1)+1</f>
        <v>5</v>
      </c>
      <c r="N634" s="41">
        <f t="shared" si="195"/>
        <v>13</v>
      </c>
      <c r="O634" s="41">
        <f>Table1[[#This Row],[ADR]]*Table1[[#This Row],[Occupancy %]]</f>
        <v>1647.289</v>
      </c>
      <c r="P634" s="86">
        <f t="shared" si="181"/>
        <v>1693</v>
      </c>
      <c r="Q634" s="86">
        <f t="shared" si="182"/>
        <v>1</v>
      </c>
      <c r="R634" s="113"/>
      <c r="S634" s="41"/>
      <c r="T634" s="41">
        <f>Table1[[#This Row],[ADR]]/(P640+P641)</f>
        <v>0.5</v>
      </c>
      <c r="U634" s="112">
        <f t="shared" si="183"/>
        <v>0</v>
      </c>
      <c r="V634" s="41"/>
      <c r="W634" s="41" t="e">
        <f t="shared" si="184"/>
        <v>#DIV/0!</v>
      </c>
      <c r="X634" s="110" t="e">
        <f t="shared" si="187"/>
        <v>#DIV/0!</v>
      </c>
      <c r="Y634" s="92">
        <f t="shared" si="191"/>
        <v>0.97299999999999998</v>
      </c>
      <c r="Z634" s="92">
        <f>(Table1[[#This Row],[avgdailyrent]]-F633)/F633</f>
        <v>0</v>
      </c>
      <c r="AA634" s="87">
        <f t="shared" si="189"/>
        <v>0</v>
      </c>
      <c r="AB634" s="92">
        <f t="shared" si="190"/>
        <v>0</v>
      </c>
      <c r="AC634" s="87">
        <f t="shared" si="185"/>
        <v>0</v>
      </c>
      <c r="AD634" s="92">
        <f t="shared" si="180"/>
        <v>0</v>
      </c>
      <c r="AE634" s="252">
        <f t="shared" si="188"/>
        <v>0</v>
      </c>
      <c r="AF634" s="87" t="e">
        <f ca="1">AVERAGEIFS(Y:Y,D:D,"&gt;="&amp;TODAY()-28,D:D,"&lt;="&amp;TODAY(),B:B,)</f>
        <v>#DIV/0!</v>
      </c>
      <c r="AG634" s="318">
        <f ca="1">AVERAGEIFS(Y:Y,D:D,"&gt;="&amp;TODAY()-28,D:D,"&lt;="&amp;TODAY())</f>
        <v>0.76482579000135331</v>
      </c>
      <c r="AH634" s="318">
        <f ca="1">AVERAGEIFS(O:O,D:D,"&gt;="&amp;TODAY()-28,D:D,"&lt;="&amp;TODAY())</f>
        <v>1407.541540796813</v>
      </c>
      <c r="AI634" s="91">
        <f t="shared" si="186"/>
        <v>0</v>
      </c>
    </row>
    <row r="635" spans="1:35" ht="13.8" x14ac:dyDescent="0.25">
      <c r="A635" s="324" t="s">
        <v>81</v>
      </c>
      <c r="B635" s="124" t="s">
        <v>14</v>
      </c>
      <c r="C635" s="124" t="s">
        <v>37</v>
      </c>
      <c r="D635" s="103">
        <v>45013</v>
      </c>
      <c r="E635" s="41">
        <v>0.97299999999999998</v>
      </c>
      <c r="F635" s="41">
        <v>1693</v>
      </c>
      <c r="G635" s="41">
        <f t="shared" si="192"/>
        <v>2023</v>
      </c>
      <c r="H635" s="41">
        <f>DAY(Table1[[#This Row],[Date]])</f>
        <v>28</v>
      </c>
      <c r="I635" s="41">
        <f>MONTH(Table1[[#This Row],[Date]])</f>
        <v>3</v>
      </c>
      <c r="J635" s="41" t="str">
        <f t="shared" si="193"/>
        <v>March</v>
      </c>
      <c r="K635" s="41">
        <f>DAY(Table1[[#This Row],[Date]])</f>
        <v>28</v>
      </c>
      <c r="L635" s="41" t="str">
        <f t="shared" si="194"/>
        <v>Tuesday</v>
      </c>
      <c r="M635" s="107">
        <f>WEEKNUM(D635, 1)-WEEKNUM(DATE(Table1[[#This Row],[Year]],Table1[[#This Row],[Month]],1),1)+1</f>
        <v>5</v>
      </c>
      <c r="N635" s="41">
        <f t="shared" si="195"/>
        <v>13</v>
      </c>
      <c r="O635" s="41">
        <f>Table1[[#This Row],[ADR]]*Table1[[#This Row],[Occupancy %]]</f>
        <v>1647.289</v>
      </c>
      <c r="P635" s="86">
        <f t="shared" si="181"/>
        <v>1693</v>
      </c>
      <c r="Q635" s="86">
        <f t="shared" si="182"/>
        <v>1</v>
      </c>
      <c r="R635" s="113"/>
      <c r="S635" s="41"/>
      <c r="T635" s="41">
        <f>Table1[[#This Row],[ADR]]/(P641+P642)</f>
        <v>0.5</v>
      </c>
      <c r="U635" s="112">
        <f t="shared" si="183"/>
        <v>0</v>
      </c>
      <c r="V635" s="41"/>
      <c r="W635" s="41" t="e">
        <f t="shared" si="184"/>
        <v>#DIV/0!</v>
      </c>
      <c r="X635" s="110" t="e">
        <f t="shared" si="187"/>
        <v>#DIV/0!</v>
      </c>
      <c r="Y635" s="92">
        <f t="shared" si="191"/>
        <v>0.97299999999999998</v>
      </c>
      <c r="Z635" s="92">
        <f>(Table1[[#This Row],[avgdailyrent]]-F634)/F634</f>
        <v>0</v>
      </c>
      <c r="AA635" s="87">
        <f t="shared" si="189"/>
        <v>0</v>
      </c>
      <c r="AB635" s="92">
        <f t="shared" si="190"/>
        <v>0</v>
      </c>
      <c r="AC635" s="87">
        <f t="shared" si="185"/>
        <v>0</v>
      </c>
      <c r="AD635" s="92">
        <f t="shared" si="180"/>
        <v>0</v>
      </c>
      <c r="AE635" s="252">
        <f t="shared" si="188"/>
        <v>0</v>
      </c>
      <c r="AF635" s="87" t="e">
        <f ca="1">AVERAGEIFS(Y:Y,D:D,"&gt;="&amp;TODAY()-28,D:D,"&lt;="&amp;TODAY(),B:B,)</f>
        <v>#DIV/0!</v>
      </c>
      <c r="AG635" s="318">
        <f ca="1">AVERAGEIFS(Y:Y,D:D,"&gt;="&amp;TODAY()-28,D:D,"&lt;="&amp;TODAY())</f>
        <v>0.76482579000135331</v>
      </c>
      <c r="AH635" s="318">
        <f ca="1">AVERAGEIFS(O:O,D:D,"&gt;="&amp;TODAY()-28,D:D,"&lt;="&amp;TODAY())</f>
        <v>1407.541540796813</v>
      </c>
      <c r="AI635" s="91">
        <f t="shared" si="186"/>
        <v>0</v>
      </c>
    </row>
    <row r="636" spans="1:35" ht="13.8" x14ac:dyDescent="0.25">
      <c r="A636" s="324" t="s">
        <v>81</v>
      </c>
      <c r="B636" s="124" t="s">
        <v>14</v>
      </c>
      <c r="C636" s="124" t="s">
        <v>37</v>
      </c>
      <c r="D636" s="103">
        <v>45014</v>
      </c>
      <c r="E636" s="41">
        <v>0.97299999999999998</v>
      </c>
      <c r="F636" s="41">
        <v>1693</v>
      </c>
      <c r="G636" s="41">
        <f t="shared" si="192"/>
        <v>2023</v>
      </c>
      <c r="H636" s="41">
        <f>DAY(Table1[[#This Row],[Date]])</f>
        <v>29</v>
      </c>
      <c r="I636" s="41">
        <f>MONTH(Table1[[#This Row],[Date]])</f>
        <v>3</v>
      </c>
      <c r="J636" s="41" t="str">
        <f t="shared" si="193"/>
        <v>March</v>
      </c>
      <c r="K636" s="41">
        <f>DAY(Table1[[#This Row],[Date]])</f>
        <v>29</v>
      </c>
      <c r="L636" s="41" t="str">
        <f t="shared" si="194"/>
        <v>Wednesday</v>
      </c>
      <c r="M636" s="107">
        <f>WEEKNUM(D636, 1)-WEEKNUM(DATE(Table1[[#This Row],[Year]],Table1[[#This Row],[Month]],1),1)+1</f>
        <v>5</v>
      </c>
      <c r="N636" s="41">
        <f t="shared" si="195"/>
        <v>13</v>
      </c>
      <c r="O636" s="41">
        <f>Table1[[#This Row],[ADR]]*Table1[[#This Row],[Occupancy %]]</f>
        <v>1647.289</v>
      </c>
      <c r="P636" s="86">
        <f t="shared" si="181"/>
        <v>1693</v>
      </c>
      <c r="Q636" s="86">
        <f t="shared" si="182"/>
        <v>1</v>
      </c>
      <c r="R636" s="113"/>
      <c r="S636" s="41"/>
      <c r="T636" s="41">
        <f>Table1[[#This Row],[ADR]]/(P642+P643)</f>
        <v>0.5</v>
      </c>
      <c r="U636" s="112">
        <f t="shared" si="183"/>
        <v>1</v>
      </c>
      <c r="V636" s="41"/>
      <c r="W636" s="41" t="e">
        <f t="shared" si="184"/>
        <v>#DIV/0!</v>
      </c>
      <c r="X636" s="110" t="e">
        <f t="shared" si="187"/>
        <v>#DIV/0!</v>
      </c>
      <c r="Y636" s="92">
        <f t="shared" si="191"/>
        <v>0.97299999999999998</v>
      </c>
      <c r="Z636" s="92">
        <f>(Table1[[#This Row],[avgdailyrent]]-F635)/F635</f>
        <v>0</v>
      </c>
      <c r="AA636" s="87">
        <f t="shared" si="189"/>
        <v>0</v>
      </c>
      <c r="AB636" s="92">
        <f t="shared" si="190"/>
        <v>0</v>
      </c>
      <c r="AC636" s="87">
        <f t="shared" si="185"/>
        <v>0</v>
      </c>
      <c r="AD636" s="92">
        <f t="shared" si="180"/>
        <v>0</v>
      </c>
      <c r="AE636" s="252">
        <f t="shared" si="188"/>
        <v>0</v>
      </c>
      <c r="AF636" s="87" t="e">
        <f ca="1">AVERAGEIFS(Y:Y,D:D,"&gt;="&amp;TODAY()-28,D:D,"&lt;="&amp;TODAY(),B:B,)</f>
        <v>#DIV/0!</v>
      </c>
      <c r="AG636" s="318">
        <f ca="1">AVERAGEIFS(Y:Y,D:D,"&gt;="&amp;TODAY()-28,D:D,"&lt;="&amp;TODAY())</f>
        <v>0.76482579000135331</v>
      </c>
      <c r="AH636" s="318">
        <f ca="1">AVERAGEIFS(O:O,D:D,"&gt;="&amp;TODAY()-28,D:D,"&lt;="&amp;TODAY())</f>
        <v>1407.541540796813</v>
      </c>
      <c r="AI636" s="91">
        <f t="shared" si="186"/>
        <v>0</v>
      </c>
    </row>
    <row r="637" spans="1:35" ht="13.8" x14ac:dyDescent="0.25">
      <c r="A637" s="324" t="s">
        <v>81</v>
      </c>
      <c r="B637" s="124" t="s">
        <v>14</v>
      </c>
      <c r="C637" s="124" t="s">
        <v>37</v>
      </c>
      <c r="D637" s="103">
        <v>45015</v>
      </c>
      <c r="E637" s="41">
        <v>0.97299999999999998</v>
      </c>
      <c r="F637" s="41">
        <v>1693</v>
      </c>
      <c r="G637" s="41">
        <f t="shared" si="192"/>
        <v>2023</v>
      </c>
      <c r="H637" s="41">
        <f>DAY(Table1[[#This Row],[Date]])</f>
        <v>30</v>
      </c>
      <c r="I637" s="41">
        <f>MONTH(Table1[[#This Row],[Date]])</f>
        <v>3</v>
      </c>
      <c r="J637" s="41" t="str">
        <f t="shared" si="193"/>
        <v>March</v>
      </c>
      <c r="K637" s="41">
        <f>DAY(Table1[[#This Row],[Date]])</f>
        <v>30</v>
      </c>
      <c r="L637" s="41" t="str">
        <f t="shared" si="194"/>
        <v>Thursday</v>
      </c>
      <c r="M637" s="107">
        <f>WEEKNUM(D637, 1)-WEEKNUM(DATE(Table1[[#This Row],[Year]],Table1[[#This Row],[Month]],1),1)+1</f>
        <v>5</v>
      </c>
      <c r="N637" s="41">
        <f t="shared" si="195"/>
        <v>13</v>
      </c>
      <c r="O637" s="41">
        <f>Table1[[#This Row],[ADR]]*Table1[[#This Row],[Occupancy %]]</f>
        <v>1647.289</v>
      </c>
      <c r="P637" s="86">
        <f t="shared" si="181"/>
        <v>1693</v>
      </c>
      <c r="Q637" s="86">
        <f t="shared" si="182"/>
        <v>1</v>
      </c>
      <c r="R637" s="113"/>
      <c r="S637" s="41"/>
      <c r="T637" s="41">
        <f>Table1[[#This Row],[ADR]]/(P643+P644)</f>
        <v>0.5</v>
      </c>
      <c r="U637" s="112" t="e">
        <f t="shared" si="183"/>
        <v>#DIV/0!</v>
      </c>
      <c r="V637" s="41"/>
      <c r="W637" s="41" t="e">
        <f t="shared" si="184"/>
        <v>#DIV/0!</v>
      </c>
      <c r="X637" s="110" t="e">
        <f t="shared" si="187"/>
        <v>#DIV/0!</v>
      </c>
      <c r="Y637" s="92">
        <f t="shared" si="191"/>
        <v>0.97299999999999998</v>
      </c>
      <c r="Z637" s="92">
        <f>(Table1[[#This Row],[avgdailyrent]]-F636)/F636</f>
        <v>0</v>
      </c>
      <c r="AA637" s="87">
        <f t="shared" si="189"/>
        <v>0</v>
      </c>
      <c r="AB637" s="92">
        <f t="shared" si="190"/>
        <v>0</v>
      </c>
      <c r="AC637" s="87">
        <f t="shared" si="185"/>
        <v>0</v>
      </c>
      <c r="AD637" s="92">
        <f t="shared" si="180"/>
        <v>0</v>
      </c>
      <c r="AE637" s="252">
        <f t="shared" si="188"/>
        <v>0</v>
      </c>
      <c r="AF637" s="87" t="e">
        <f ca="1">AVERAGEIFS(Y:Y,D:D,"&gt;="&amp;TODAY()-28,D:D,"&lt;="&amp;TODAY(),B:B,)</f>
        <v>#DIV/0!</v>
      </c>
      <c r="AG637" s="318">
        <f ca="1">AVERAGEIFS(Y:Y,D:D,"&gt;="&amp;TODAY()-28,D:D,"&lt;="&amp;TODAY())</f>
        <v>0.76482579000135331</v>
      </c>
      <c r="AH637" s="318">
        <f ca="1">AVERAGEIFS(O:O,D:D,"&gt;="&amp;TODAY()-28,D:D,"&lt;="&amp;TODAY())</f>
        <v>1407.541540796813</v>
      </c>
      <c r="AI637" s="91">
        <f t="shared" si="186"/>
        <v>0</v>
      </c>
    </row>
    <row r="638" spans="1:35" ht="13.8" x14ac:dyDescent="0.25">
      <c r="A638" s="324" t="s">
        <v>81</v>
      </c>
      <c r="B638" s="124" t="s">
        <v>14</v>
      </c>
      <c r="C638" s="124" t="s">
        <v>37</v>
      </c>
      <c r="D638" s="103">
        <v>45016</v>
      </c>
      <c r="E638" s="41">
        <v>0.97299999999999998</v>
      </c>
      <c r="F638" s="41">
        <v>1693</v>
      </c>
      <c r="G638" s="41">
        <f t="shared" si="192"/>
        <v>2023</v>
      </c>
      <c r="H638" s="41">
        <f>DAY(Table1[[#This Row],[Date]])</f>
        <v>31</v>
      </c>
      <c r="I638" s="41">
        <f>MONTH(Table1[[#This Row],[Date]])</f>
        <v>3</v>
      </c>
      <c r="J638" s="41" t="str">
        <f t="shared" si="193"/>
        <v>March</v>
      </c>
      <c r="K638" s="41">
        <f>DAY(Table1[[#This Row],[Date]])</f>
        <v>31</v>
      </c>
      <c r="L638" s="41" t="str">
        <f t="shared" si="194"/>
        <v>Friday</v>
      </c>
      <c r="M638" s="107">
        <f>WEEKNUM(D638, 1)-WEEKNUM(DATE(Table1[[#This Row],[Year]],Table1[[#This Row],[Month]],1),1)+1</f>
        <v>5</v>
      </c>
      <c r="N638" s="41">
        <f t="shared" si="195"/>
        <v>13</v>
      </c>
      <c r="O638" s="41">
        <f>Table1[[#This Row],[ADR]]*Table1[[#This Row],[Occupancy %]]</f>
        <v>1647.289</v>
      </c>
      <c r="P638" s="86">
        <f t="shared" si="181"/>
        <v>1693</v>
      </c>
      <c r="Q638" s="86">
        <f t="shared" si="182"/>
        <v>1</v>
      </c>
      <c r="R638" s="113"/>
      <c r="S638" s="41"/>
      <c r="T638" s="41">
        <f>Table1[[#This Row],[ADR]]/(P644+P645)</f>
        <v>0.5</v>
      </c>
      <c r="U638" s="112" t="e">
        <f t="shared" si="183"/>
        <v>#DIV/0!</v>
      </c>
      <c r="V638" s="41"/>
      <c r="W638" s="41" t="e">
        <f t="shared" si="184"/>
        <v>#DIV/0!</v>
      </c>
      <c r="X638" s="110" t="e">
        <f t="shared" si="187"/>
        <v>#DIV/0!</v>
      </c>
      <c r="Y638" s="92">
        <f t="shared" si="191"/>
        <v>0.97299999999999998</v>
      </c>
      <c r="Z638" s="92">
        <f>(Table1[[#This Row],[avgdailyrent]]-F637)/F637</f>
        <v>0</v>
      </c>
      <c r="AA638" s="87">
        <f t="shared" si="189"/>
        <v>0</v>
      </c>
      <c r="AB638" s="92">
        <f t="shared" si="190"/>
        <v>0</v>
      </c>
      <c r="AC638" s="87">
        <f t="shared" si="185"/>
        <v>0</v>
      </c>
      <c r="AD638" s="92">
        <f t="shared" si="180"/>
        <v>0</v>
      </c>
      <c r="AE638" s="252">
        <f t="shared" si="188"/>
        <v>0</v>
      </c>
      <c r="AF638" s="87" t="e">
        <f ca="1">AVERAGEIFS(Y:Y,D:D,"&gt;="&amp;TODAY()-28,D:D,"&lt;="&amp;TODAY(),B:B,)</f>
        <v>#DIV/0!</v>
      </c>
      <c r="AG638" s="318">
        <f ca="1">AVERAGEIFS(Y:Y,D:D,"&gt;="&amp;TODAY()-28,D:D,"&lt;="&amp;TODAY())</f>
        <v>0.76482579000135331</v>
      </c>
      <c r="AH638" s="318">
        <f ca="1">AVERAGEIFS(O:O,D:D,"&gt;="&amp;TODAY()-28,D:D,"&lt;="&amp;TODAY())</f>
        <v>1407.541540796813</v>
      </c>
      <c r="AI638" s="91">
        <f t="shared" si="186"/>
        <v>0</v>
      </c>
    </row>
    <row r="639" spans="1:35" ht="13.8" x14ac:dyDescent="0.25">
      <c r="A639" s="324" t="s">
        <v>81</v>
      </c>
      <c r="B639" s="124" t="s">
        <v>14</v>
      </c>
      <c r="C639" s="124" t="s">
        <v>37</v>
      </c>
      <c r="D639" s="103">
        <v>45017</v>
      </c>
      <c r="E639" s="41">
        <v>0.97299999999999998</v>
      </c>
      <c r="F639" s="41">
        <v>1693</v>
      </c>
      <c r="G639" s="41">
        <f t="shared" si="192"/>
        <v>2023</v>
      </c>
      <c r="H639" s="41">
        <f>DAY(Table1[[#This Row],[Date]])</f>
        <v>1</v>
      </c>
      <c r="I639" s="41">
        <f>MONTH(Table1[[#This Row],[Date]])</f>
        <v>4</v>
      </c>
      <c r="J639" s="41" t="str">
        <f t="shared" si="193"/>
        <v>April</v>
      </c>
      <c r="K639" s="41">
        <f>DAY(Table1[[#This Row],[Date]])</f>
        <v>1</v>
      </c>
      <c r="L639" s="41" t="str">
        <f t="shared" si="194"/>
        <v>Saturday</v>
      </c>
      <c r="M639" s="107">
        <f>WEEKNUM(D639, 1)-WEEKNUM(DATE(Table1[[#This Row],[Year]],Table1[[#This Row],[Month]],1),1)+1</f>
        <v>1</v>
      </c>
      <c r="N639" s="41">
        <f t="shared" si="195"/>
        <v>13</v>
      </c>
      <c r="O639" s="41">
        <f>Table1[[#This Row],[ADR]]*Table1[[#This Row],[Occupancy %]]</f>
        <v>1647.289</v>
      </c>
      <c r="P639" s="86">
        <f t="shared" si="181"/>
        <v>1693</v>
      </c>
      <c r="Q639" s="86">
        <f t="shared" si="182"/>
        <v>1</v>
      </c>
      <c r="R639" s="113"/>
      <c r="S639" s="41"/>
      <c r="T639" s="41">
        <f>Table1[[#This Row],[ADR]]/(P645+P646)</f>
        <v>0.5</v>
      </c>
      <c r="U639" s="112" t="e">
        <f t="shared" si="183"/>
        <v>#DIV/0!</v>
      </c>
      <c r="V639" s="41"/>
      <c r="W639" s="41" t="e">
        <f t="shared" si="184"/>
        <v>#DIV/0!</v>
      </c>
      <c r="X639" s="110" t="e">
        <f t="shared" si="187"/>
        <v>#DIV/0!</v>
      </c>
      <c r="Y639" s="92">
        <f t="shared" si="191"/>
        <v>0.97299999999999998</v>
      </c>
      <c r="Z639" s="92">
        <f>(Table1[[#This Row],[avgdailyrent]]-F638)/F638</f>
        <v>0</v>
      </c>
      <c r="AA639" s="87">
        <f t="shared" si="189"/>
        <v>0</v>
      </c>
      <c r="AB639" s="92">
        <f t="shared" si="190"/>
        <v>0</v>
      </c>
      <c r="AC639" s="87">
        <f t="shared" si="185"/>
        <v>0</v>
      </c>
      <c r="AD639" s="92">
        <f t="shared" ref="AD639:AD650" si="196">((P639-P632)/P632)</f>
        <v>0</v>
      </c>
      <c r="AE639" s="252">
        <f t="shared" si="188"/>
        <v>0</v>
      </c>
      <c r="AF639" s="87" t="e">
        <f ca="1">AVERAGEIFS(Y:Y,D:D,"&gt;="&amp;TODAY()-28,D:D,"&lt;="&amp;TODAY(),B:B,)</f>
        <v>#DIV/0!</v>
      </c>
      <c r="AG639" s="318">
        <f ca="1">AVERAGEIFS(Y:Y,D:D,"&gt;="&amp;TODAY()-28,D:D,"&lt;="&amp;TODAY())</f>
        <v>0.76482579000135331</v>
      </c>
      <c r="AH639" s="318">
        <f ca="1">AVERAGEIFS(O:O,D:D,"&gt;="&amp;TODAY()-28,D:D,"&lt;="&amp;TODAY())</f>
        <v>1407.541540796813</v>
      </c>
      <c r="AI639" s="91">
        <f t="shared" si="186"/>
        <v>0</v>
      </c>
    </row>
    <row r="640" spans="1:35" ht="13.8" x14ac:dyDescent="0.25">
      <c r="A640" s="324" t="s">
        <v>81</v>
      </c>
      <c r="B640" s="124" t="s">
        <v>14</v>
      </c>
      <c r="C640" s="124" t="s">
        <v>37</v>
      </c>
      <c r="D640" s="103">
        <v>45018</v>
      </c>
      <c r="E640" s="41">
        <v>0.97299999999999998</v>
      </c>
      <c r="F640" s="41">
        <v>1693</v>
      </c>
      <c r="G640" s="41">
        <f t="shared" si="192"/>
        <v>2023</v>
      </c>
      <c r="H640" s="41">
        <f>DAY(Table1[[#This Row],[Date]])</f>
        <v>2</v>
      </c>
      <c r="I640" s="41">
        <f>MONTH(Table1[[#This Row],[Date]])</f>
        <v>4</v>
      </c>
      <c r="J640" s="41" t="str">
        <f t="shared" si="193"/>
        <v>April</v>
      </c>
      <c r="K640" s="41">
        <f>DAY(Table1[[#This Row],[Date]])</f>
        <v>2</v>
      </c>
      <c r="L640" s="41" t="str">
        <f t="shared" si="194"/>
        <v>Sunday</v>
      </c>
      <c r="M640" s="107">
        <f>WEEKNUM(D640, 1)-WEEKNUM(DATE(Table1[[#This Row],[Year]],Table1[[#This Row],[Month]],1),1)+1</f>
        <v>2</v>
      </c>
      <c r="N640" s="41">
        <f t="shared" si="195"/>
        <v>14</v>
      </c>
      <c r="O640" s="41">
        <f>Table1[[#This Row],[ADR]]*Table1[[#This Row],[Occupancy %]]</f>
        <v>1647.289</v>
      </c>
      <c r="P640" s="86">
        <f t="shared" si="181"/>
        <v>1693</v>
      </c>
      <c r="Q640" s="86">
        <f t="shared" si="182"/>
        <v>1</v>
      </c>
      <c r="R640" s="113"/>
      <c r="S640" s="41"/>
      <c r="T640" s="41">
        <f>Table1[[#This Row],[ADR]]/(P646+P647)</f>
        <v>0.5</v>
      </c>
      <c r="U640" s="112" t="e">
        <f t="shared" si="183"/>
        <v>#DIV/0!</v>
      </c>
      <c r="V640" s="41"/>
      <c r="W640" s="41" t="e">
        <f t="shared" si="184"/>
        <v>#DIV/0!</v>
      </c>
      <c r="X640" s="110" t="e">
        <f t="shared" si="187"/>
        <v>#DIV/0!</v>
      </c>
      <c r="Y640" s="92">
        <f t="shared" si="191"/>
        <v>0.97299999999999998</v>
      </c>
      <c r="Z640" s="92">
        <f>(Table1[[#This Row],[avgdailyrent]]-F639)/F639</f>
        <v>0</v>
      </c>
      <c r="AA640" s="87">
        <f t="shared" si="189"/>
        <v>0</v>
      </c>
      <c r="AB640" s="92">
        <f t="shared" si="190"/>
        <v>0</v>
      </c>
      <c r="AC640" s="87">
        <f t="shared" si="185"/>
        <v>0</v>
      </c>
      <c r="AD640" s="92">
        <f t="shared" si="196"/>
        <v>0</v>
      </c>
      <c r="AE640" s="252">
        <f t="shared" si="188"/>
        <v>0</v>
      </c>
      <c r="AF640" s="87" t="e">
        <f ca="1">AVERAGEIFS(Y:Y,D:D,"&gt;="&amp;TODAY()-28,D:D,"&lt;="&amp;TODAY(),B:B,)</f>
        <v>#DIV/0!</v>
      </c>
      <c r="AG640" s="318">
        <f ca="1">AVERAGEIFS(Y:Y,D:D,"&gt;="&amp;TODAY()-28,D:D,"&lt;="&amp;TODAY())</f>
        <v>0.76482579000135331</v>
      </c>
      <c r="AH640" s="318">
        <f ca="1">AVERAGEIFS(O:O,D:D,"&gt;="&amp;TODAY()-28,D:D,"&lt;="&amp;TODAY())</f>
        <v>1407.541540796813</v>
      </c>
      <c r="AI640" s="91">
        <f t="shared" si="186"/>
        <v>0</v>
      </c>
    </row>
    <row r="641" spans="1:35" ht="13.8" x14ac:dyDescent="0.25">
      <c r="A641" s="324" t="s">
        <v>81</v>
      </c>
      <c r="B641" s="124" t="s">
        <v>14</v>
      </c>
      <c r="C641" s="124" t="s">
        <v>37</v>
      </c>
      <c r="D641" s="103">
        <v>45019</v>
      </c>
      <c r="E641" s="41">
        <v>0.97299999999999998</v>
      </c>
      <c r="F641" s="41">
        <v>1693</v>
      </c>
      <c r="G641" s="41">
        <f t="shared" si="192"/>
        <v>2023</v>
      </c>
      <c r="H641" s="41">
        <f>DAY(Table1[[#This Row],[Date]])</f>
        <v>3</v>
      </c>
      <c r="I641" s="41">
        <f>MONTH(Table1[[#This Row],[Date]])</f>
        <v>4</v>
      </c>
      <c r="J641" s="41" t="str">
        <f t="shared" si="193"/>
        <v>April</v>
      </c>
      <c r="K641" s="41">
        <f>DAY(Table1[[#This Row],[Date]])</f>
        <v>3</v>
      </c>
      <c r="L641" s="41" t="str">
        <f t="shared" si="194"/>
        <v>Monday</v>
      </c>
      <c r="M641" s="107">
        <f>WEEKNUM(D641, 1)-WEEKNUM(DATE(Table1[[#This Row],[Year]],Table1[[#This Row],[Month]],1),1)+1</f>
        <v>2</v>
      </c>
      <c r="N641" s="41">
        <f t="shared" si="195"/>
        <v>14</v>
      </c>
      <c r="O641" s="41">
        <f>Table1[[#This Row],[ADR]]*Table1[[#This Row],[Occupancy %]]</f>
        <v>1647.289</v>
      </c>
      <c r="P641" s="86">
        <f t="shared" si="181"/>
        <v>1693</v>
      </c>
      <c r="Q641" s="86">
        <f t="shared" si="182"/>
        <v>1</v>
      </c>
      <c r="R641" s="113"/>
      <c r="S641" s="41"/>
      <c r="T641" s="41">
        <f>Table1[[#This Row],[ADR]]/(P647+P648)</f>
        <v>0.5</v>
      </c>
      <c r="U641" s="112" t="e">
        <f t="shared" si="183"/>
        <v>#DIV/0!</v>
      </c>
      <c r="V641" s="41"/>
      <c r="W641" s="41" t="e">
        <f t="shared" si="184"/>
        <v>#DIV/0!</v>
      </c>
      <c r="X641" s="110" t="e">
        <f t="shared" si="187"/>
        <v>#DIV/0!</v>
      </c>
      <c r="Y641" s="92">
        <f t="shared" si="191"/>
        <v>0.97299999999999998</v>
      </c>
      <c r="Z641" s="92">
        <f>(Table1[[#This Row],[avgdailyrent]]-F640)/F640</f>
        <v>0</v>
      </c>
      <c r="AA641" s="87">
        <f t="shared" si="189"/>
        <v>0</v>
      </c>
      <c r="AB641" s="92">
        <f t="shared" si="190"/>
        <v>0</v>
      </c>
      <c r="AC641" s="87">
        <f t="shared" si="185"/>
        <v>0</v>
      </c>
      <c r="AD641" s="92">
        <f t="shared" si="196"/>
        <v>0</v>
      </c>
      <c r="AE641" s="252">
        <f t="shared" si="188"/>
        <v>0</v>
      </c>
      <c r="AF641" s="87" t="e">
        <f ca="1">AVERAGEIFS(Y:Y,D:D,"&gt;="&amp;TODAY()-28,D:D,"&lt;="&amp;TODAY(),B:B,)</f>
        <v>#DIV/0!</v>
      </c>
      <c r="AG641" s="318">
        <f ca="1">AVERAGEIFS(Y:Y,D:D,"&gt;="&amp;TODAY()-28,D:D,"&lt;="&amp;TODAY())</f>
        <v>0.76482579000135331</v>
      </c>
      <c r="AH641" s="318">
        <f ca="1">AVERAGEIFS(O:O,D:D,"&gt;="&amp;TODAY()-28,D:D,"&lt;="&amp;TODAY())</f>
        <v>1407.541540796813</v>
      </c>
      <c r="AI641" s="91">
        <f t="shared" si="186"/>
        <v>0</v>
      </c>
    </row>
    <row r="642" spans="1:35" ht="13.8" x14ac:dyDescent="0.25">
      <c r="A642" s="324" t="s">
        <v>81</v>
      </c>
      <c r="B642" s="124" t="s">
        <v>14</v>
      </c>
      <c r="C642" s="124" t="s">
        <v>37</v>
      </c>
      <c r="D642" s="103">
        <v>45020</v>
      </c>
      <c r="E642" s="41">
        <v>0.97299999999999998</v>
      </c>
      <c r="F642" s="41">
        <v>1693</v>
      </c>
      <c r="G642" s="41">
        <f t="shared" si="192"/>
        <v>2023</v>
      </c>
      <c r="H642" s="41">
        <f>DAY(Table1[[#This Row],[Date]])</f>
        <v>4</v>
      </c>
      <c r="I642" s="41">
        <f>MONTH(Table1[[#This Row],[Date]])</f>
        <v>4</v>
      </c>
      <c r="J642" s="41" t="str">
        <f t="shared" si="193"/>
        <v>April</v>
      </c>
      <c r="K642" s="41">
        <f>DAY(Table1[[#This Row],[Date]])</f>
        <v>4</v>
      </c>
      <c r="L642" s="41" t="str">
        <f t="shared" si="194"/>
        <v>Tuesday</v>
      </c>
      <c r="M642" s="107">
        <f>WEEKNUM(D642, 1)-WEEKNUM(DATE(Table1[[#This Row],[Year]],Table1[[#This Row],[Month]],1),1)+1</f>
        <v>2</v>
      </c>
      <c r="N642" s="41">
        <f t="shared" si="195"/>
        <v>14</v>
      </c>
      <c r="O642" s="41">
        <f>Table1[[#This Row],[ADR]]*Table1[[#This Row],[Occupancy %]]</f>
        <v>1647.289</v>
      </c>
      <c r="P642" s="86">
        <f t="shared" si="181"/>
        <v>1693</v>
      </c>
      <c r="Q642" s="86">
        <f t="shared" si="182"/>
        <v>1</v>
      </c>
      <c r="R642" s="113"/>
      <c r="S642" s="41"/>
      <c r="T642" s="41">
        <f>Table1[[#This Row],[ADR]]/(P648+P649)</f>
        <v>0.5</v>
      </c>
      <c r="U642" s="112" t="e">
        <f t="shared" si="183"/>
        <v>#DIV/0!</v>
      </c>
      <c r="V642" s="41"/>
      <c r="W642" s="41" t="e">
        <f t="shared" si="184"/>
        <v>#DIV/0!</v>
      </c>
      <c r="X642" s="110" t="e">
        <f t="shared" si="187"/>
        <v>#DIV/0!</v>
      </c>
      <c r="Y642" s="92">
        <f t="shared" si="191"/>
        <v>0.97299999999999998</v>
      </c>
      <c r="Z642" s="92">
        <f>(Table1[[#This Row],[avgdailyrent]]-F641)/F641</f>
        <v>0</v>
      </c>
      <c r="AA642" s="87">
        <f t="shared" si="189"/>
        <v>0</v>
      </c>
      <c r="AB642" s="92">
        <f t="shared" si="190"/>
        <v>0</v>
      </c>
      <c r="AC642" s="87">
        <f t="shared" si="185"/>
        <v>0</v>
      </c>
      <c r="AD642" s="92">
        <f t="shared" si="196"/>
        <v>0</v>
      </c>
      <c r="AE642" s="252">
        <f t="shared" si="188"/>
        <v>0</v>
      </c>
      <c r="AF642" s="87" t="e">
        <f ca="1">AVERAGEIFS(Y:Y,D:D,"&gt;="&amp;TODAY()-28,D:D,"&lt;="&amp;TODAY(),B:B,)</f>
        <v>#DIV/0!</v>
      </c>
      <c r="AG642" s="318">
        <f ca="1">AVERAGEIFS(Y:Y,D:D,"&gt;="&amp;TODAY()-28,D:D,"&lt;="&amp;TODAY())</f>
        <v>0.76482579000135331</v>
      </c>
      <c r="AH642" s="318">
        <f ca="1">AVERAGEIFS(O:O,D:D,"&gt;="&amp;TODAY()-28,D:D,"&lt;="&amp;TODAY())</f>
        <v>1407.541540796813</v>
      </c>
      <c r="AI642" s="91">
        <f t="shared" si="186"/>
        <v>0</v>
      </c>
    </row>
    <row r="643" spans="1:35" ht="13.8" x14ac:dyDescent="0.25">
      <c r="A643" s="324" t="s">
        <v>81</v>
      </c>
      <c r="B643" s="124" t="s">
        <v>14</v>
      </c>
      <c r="C643" s="124" t="s">
        <v>37</v>
      </c>
      <c r="D643" s="103">
        <v>45021</v>
      </c>
      <c r="E643" s="41">
        <v>0.97299999999999998</v>
      </c>
      <c r="F643" s="41">
        <v>1693</v>
      </c>
      <c r="G643" s="41">
        <f t="shared" si="192"/>
        <v>2023</v>
      </c>
      <c r="H643" s="41">
        <f>DAY(Table1[[#This Row],[Date]])</f>
        <v>5</v>
      </c>
      <c r="I643" s="41">
        <f>MONTH(Table1[[#This Row],[Date]])</f>
        <v>4</v>
      </c>
      <c r="J643" s="41" t="str">
        <f t="shared" si="193"/>
        <v>April</v>
      </c>
      <c r="K643" s="41">
        <f>DAY(Table1[[#This Row],[Date]])</f>
        <v>5</v>
      </c>
      <c r="L643" s="41" t="str">
        <f t="shared" si="194"/>
        <v>Wednesday</v>
      </c>
      <c r="M643" s="107">
        <f>WEEKNUM(D643, 1)-WEEKNUM(DATE(Table1[[#This Row],[Year]],Table1[[#This Row],[Month]],1),1)+1</f>
        <v>2</v>
      </c>
      <c r="N643" s="41">
        <f t="shared" si="195"/>
        <v>14</v>
      </c>
      <c r="O643" s="41">
        <f>Table1[[#This Row],[ADR]]*Table1[[#This Row],[Occupancy %]]</f>
        <v>1647.289</v>
      </c>
      <c r="P643" s="86">
        <f t="shared" si="181"/>
        <v>1693</v>
      </c>
      <c r="Q643" s="86">
        <f t="shared" si="182"/>
        <v>1</v>
      </c>
      <c r="R643" s="113"/>
      <c r="S643" s="41"/>
      <c r="T643" s="41">
        <f>Table1[[#This Row],[ADR]]/(P649+P650)</f>
        <v>0.5</v>
      </c>
      <c r="U643" s="112">
        <f t="shared" si="183"/>
        <v>-1</v>
      </c>
      <c r="V643" s="41"/>
      <c r="W643" s="41" t="e">
        <f t="shared" si="184"/>
        <v>#DIV/0!</v>
      </c>
      <c r="X643" s="110" t="e">
        <f t="shared" si="187"/>
        <v>#DIV/0!</v>
      </c>
      <c r="Y643" s="92">
        <f t="shared" si="191"/>
        <v>0.97299999999999998</v>
      </c>
      <c r="Z643" s="92">
        <f>(Table1[[#This Row],[avgdailyrent]]-F642)/F642</f>
        <v>0</v>
      </c>
      <c r="AA643" s="87">
        <f t="shared" si="189"/>
        <v>0</v>
      </c>
      <c r="AB643" s="92">
        <f t="shared" si="190"/>
        <v>0</v>
      </c>
      <c r="AC643" s="87">
        <f t="shared" si="185"/>
        <v>0</v>
      </c>
      <c r="AD643" s="92">
        <f t="shared" si="196"/>
        <v>0</v>
      </c>
      <c r="AE643" s="252">
        <f t="shared" si="188"/>
        <v>0</v>
      </c>
      <c r="AF643" s="87" t="e">
        <f ca="1">AVERAGEIFS(Y:Y,D:D,"&gt;="&amp;TODAY()-28,D:D,"&lt;="&amp;TODAY(),B:B,)</f>
        <v>#DIV/0!</v>
      </c>
      <c r="AG643" s="318">
        <f ca="1">AVERAGEIFS(Y:Y,D:D,"&gt;="&amp;TODAY()-28,D:D,"&lt;="&amp;TODAY())</f>
        <v>0.76482579000135331</v>
      </c>
      <c r="AH643" s="318">
        <f ca="1">AVERAGEIFS(O:O,D:D,"&gt;="&amp;TODAY()-28,D:D,"&lt;="&amp;TODAY())</f>
        <v>1407.541540796813</v>
      </c>
      <c r="AI643" s="91">
        <f t="shared" si="186"/>
        <v>0</v>
      </c>
    </row>
    <row r="644" spans="1:35" ht="13.8" x14ac:dyDescent="0.25">
      <c r="A644" s="324" t="s">
        <v>81</v>
      </c>
      <c r="B644" s="124" t="s">
        <v>14</v>
      </c>
      <c r="C644" s="124" t="s">
        <v>37</v>
      </c>
      <c r="D644" s="103">
        <v>45022</v>
      </c>
      <c r="E644" s="41">
        <v>0.97299999999999998</v>
      </c>
      <c r="F644" s="41">
        <v>1693</v>
      </c>
      <c r="G644" s="41">
        <f t="shared" si="192"/>
        <v>2023</v>
      </c>
      <c r="H644" s="41">
        <f>DAY(Table1[[#This Row],[Date]])</f>
        <v>6</v>
      </c>
      <c r="I644" s="41">
        <f>MONTH(Table1[[#This Row],[Date]])</f>
        <v>4</v>
      </c>
      <c r="J644" s="41" t="str">
        <f t="shared" si="193"/>
        <v>April</v>
      </c>
      <c r="K644" s="41">
        <f>DAY(Table1[[#This Row],[Date]])</f>
        <v>6</v>
      </c>
      <c r="L644" s="41" t="str">
        <f t="shared" si="194"/>
        <v>Thursday</v>
      </c>
      <c r="M644" s="107">
        <f>WEEKNUM(D644, 1)-WEEKNUM(DATE(Table1[[#This Row],[Year]],Table1[[#This Row],[Month]],1),1)+1</f>
        <v>2</v>
      </c>
      <c r="N644" s="41">
        <f t="shared" si="195"/>
        <v>14</v>
      </c>
      <c r="O644" s="41">
        <f>Table1[[#This Row],[ADR]]*Table1[[#This Row],[Occupancy %]]</f>
        <v>1647.289</v>
      </c>
      <c r="P644" s="86">
        <f t="shared" si="181"/>
        <v>1693</v>
      </c>
      <c r="Q644" s="86">
        <f t="shared" si="182"/>
        <v>2</v>
      </c>
      <c r="R644" s="113"/>
      <c r="S644" s="41"/>
      <c r="T644" s="41">
        <f>Table1[[#This Row],[ADR]]/(P650+P651)</f>
        <v>1</v>
      </c>
      <c r="U644" s="112">
        <f t="shared" si="183"/>
        <v>-1</v>
      </c>
      <c r="V644" s="41"/>
      <c r="W644" s="41" t="e">
        <f t="shared" si="184"/>
        <v>#DIV/0!</v>
      </c>
      <c r="X644" s="110" t="e">
        <f t="shared" si="187"/>
        <v>#DIV/0!</v>
      </c>
      <c r="Y644" s="92">
        <f t="shared" si="191"/>
        <v>0.97299999999999998</v>
      </c>
      <c r="Z644" s="92">
        <f>(Table1[[#This Row],[avgdailyrent]]-F643)/F643</f>
        <v>0</v>
      </c>
      <c r="AA644" s="87">
        <f t="shared" si="189"/>
        <v>0</v>
      </c>
      <c r="AB644" s="92">
        <f t="shared" si="190"/>
        <v>0</v>
      </c>
      <c r="AC644" s="87">
        <f t="shared" si="185"/>
        <v>0</v>
      </c>
      <c r="AD644" s="92">
        <f t="shared" si="196"/>
        <v>0</v>
      </c>
      <c r="AE644" s="252">
        <f t="shared" si="188"/>
        <v>0</v>
      </c>
      <c r="AF644" s="87" t="e">
        <f ca="1">AVERAGEIFS(Y:Y,D:D,"&gt;="&amp;TODAY()-28,D:D,"&lt;="&amp;TODAY(),B:B,)</f>
        <v>#DIV/0!</v>
      </c>
      <c r="AG644" s="318">
        <f ca="1">AVERAGEIFS(Y:Y,D:D,"&gt;="&amp;TODAY()-28,D:D,"&lt;="&amp;TODAY())</f>
        <v>0.76482579000135331</v>
      </c>
      <c r="AH644" s="318">
        <f ca="1">AVERAGEIFS(O:O,D:D,"&gt;="&amp;TODAY()-28,D:D,"&lt;="&amp;TODAY())</f>
        <v>1407.541540796813</v>
      </c>
      <c r="AI644" s="91">
        <f t="shared" si="186"/>
        <v>0</v>
      </c>
    </row>
    <row r="645" spans="1:35" ht="13.8" x14ac:dyDescent="0.25">
      <c r="A645" s="324" t="s">
        <v>81</v>
      </c>
      <c r="B645" s="124" t="s">
        <v>14</v>
      </c>
      <c r="C645" s="124" t="s">
        <v>37</v>
      </c>
      <c r="D645" s="103">
        <v>45023</v>
      </c>
      <c r="E645" s="41">
        <v>0.97299999999999998</v>
      </c>
      <c r="F645" s="41">
        <v>1693</v>
      </c>
      <c r="G645" s="41">
        <f t="shared" si="192"/>
        <v>2023</v>
      </c>
      <c r="H645" s="41">
        <f>DAY(Table1[[#This Row],[Date]])</f>
        <v>7</v>
      </c>
      <c r="I645" s="41">
        <f>MONTH(Table1[[#This Row],[Date]])</f>
        <v>4</v>
      </c>
      <c r="J645" s="41" t="str">
        <f t="shared" si="193"/>
        <v>April</v>
      </c>
      <c r="K645" s="41">
        <f>DAY(Table1[[#This Row],[Date]])</f>
        <v>7</v>
      </c>
      <c r="L645" s="41" t="str">
        <f t="shared" si="194"/>
        <v>Friday</v>
      </c>
      <c r="M645" s="107">
        <f>WEEKNUM(D645, 1)-WEEKNUM(DATE(Table1[[#This Row],[Year]],Table1[[#This Row],[Month]],1),1)+1</f>
        <v>2</v>
      </c>
      <c r="N645" s="41">
        <f t="shared" si="195"/>
        <v>14</v>
      </c>
      <c r="O645" s="41">
        <f>Table1[[#This Row],[ADR]]*Table1[[#This Row],[Occupancy %]]</f>
        <v>1647.289</v>
      </c>
      <c r="P645" s="86">
        <f t="shared" si="181"/>
        <v>1693</v>
      </c>
      <c r="Q645" s="86" t="e">
        <f t="shared" si="182"/>
        <v>#DIV/0!</v>
      </c>
      <c r="R645" s="113"/>
      <c r="S645" s="41"/>
      <c r="T645" s="41" t="e">
        <f>Table1[[#This Row],[ADR]]/(P651+P652)</f>
        <v>#DIV/0!</v>
      </c>
      <c r="U645" s="112" t="e">
        <f t="shared" si="183"/>
        <v>#DIV/0!</v>
      </c>
      <c r="V645" s="41"/>
      <c r="W645" s="41" t="e">
        <f t="shared" si="184"/>
        <v>#DIV/0!</v>
      </c>
      <c r="X645" s="110" t="e">
        <f t="shared" si="187"/>
        <v>#DIV/0!</v>
      </c>
      <c r="Y645" s="92">
        <f t="shared" si="191"/>
        <v>0.97299999999999998</v>
      </c>
      <c r="Z645" s="92">
        <f>(Table1[[#This Row],[avgdailyrent]]-F644)/F644</f>
        <v>0</v>
      </c>
      <c r="AA645" s="87">
        <f t="shared" si="189"/>
        <v>0</v>
      </c>
      <c r="AB645" s="92">
        <f t="shared" si="190"/>
        <v>0</v>
      </c>
      <c r="AC645" s="87">
        <f t="shared" si="185"/>
        <v>0</v>
      </c>
      <c r="AD645" s="92">
        <f t="shared" si="196"/>
        <v>0</v>
      </c>
      <c r="AE645" s="252">
        <f t="shared" si="188"/>
        <v>0</v>
      </c>
      <c r="AF645" s="87" t="e">
        <f ca="1">AVERAGEIFS(Y:Y,D:D,"&gt;="&amp;TODAY()-28,D:D,"&lt;="&amp;TODAY(),B:B,)</f>
        <v>#DIV/0!</v>
      </c>
      <c r="AG645" s="318">
        <f ca="1">AVERAGEIFS(Y:Y,D:D,"&gt;="&amp;TODAY()-28,D:D,"&lt;="&amp;TODAY())</f>
        <v>0.76482579000135331</v>
      </c>
      <c r="AH645" s="318">
        <f ca="1">AVERAGEIFS(O:O,D:D,"&gt;="&amp;TODAY()-28,D:D,"&lt;="&amp;TODAY())</f>
        <v>1407.541540796813</v>
      </c>
      <c r="AI645" s="91">
        <f t="shared" si="186"/>
        <v>0</v>
      </c>
    </row>
    <row r="646" spans="1:35" ht="13.8" x14ac:dyDescent="0.25">
      <c r="A646" s="324" t="s">
        <v>81</v>
      </c>
      <c r="B646" s="124" t="s">
        <v>14</v>
      </c>
      <c r="C646" s="124" t="s">
        <v>37</v>
      </c>
      <c r="D646" s="103">
        <v>45024</v>
      </c>
      <c r="E646" s="41">
        <v>0.97299999999999998</v>
      </c>
      <c r="F646" s="41">
        <v>1693</v>
      </c>
      <c r="G646" s="41">
        <f t="shared" si="192"/>
        <v>2023</v>
      </c>
      <c r="H646" s="41">
        <f>DAY(Table1[[#This Row],[Date]])</f>
        <v>8</v>
      </c>
      <c r="I646" s="41">
        <f>MONTH(Table1[[#This Row],[Date]])</f>
        <v>4</v>
      </c>
      <c r="J646" s="41" t="str">
        <f t="shared" si="193"/>
        <v>April</v>
      </c>
      <c r="K646" s="41">
        <f>DAY(Table1[[#This Row],[Date]])</f>
        <v>8</v>
      </c>
      <c r="L646" s="41" t="str">
        <f t="shared" si="194"/>
        <v>Saturday</v>
      </c>
      <c r="M646" s="107">
        <f>WEEKNUM(D646, 1)-WEEKNUM(DATE(Table1[[#This Row],[Year]],Table1[[#This Row],[Month]],1),1)+1</f>
        <v>2</v>
      </c>
      <c r="N646" s="41">
        <f t="shared" si="195"/>
        <v>14</v>
      </c>
      <c r="O646" s="41">
        <f>Table1[[#This Row],[ADR]]*Table1[[#This Row],[Occupancy %]]</f>
        <v>1647.289</v>
      </c>
      <c r="P646" s="86">
        <f t="shared" si="181"/>
        <v>1693</v>
      </c>
      <c r="Q646" s="86" t="e">
        <f t="shared" si="182"/>
        <v>#DIV/0!</v>
      </c>
      <c r="R646" s="113"/>
      <c r="S646" s="41"/>
      <c r="T646" s="41" t="e">
        <f>Table1[[#This Row],[ADR]]/(P652+P653)</f>
        <v>#DIV/0!</v>
      </c>
      <c r="U646" s="112" t="e">
        <f t="shared" si="183"/>
        <v>#DIV/0!</v>
      </c>
      <c r="V646" s="41"/>
      <c r="W646" s="41" t="e">
        <f t="shared" si="184"/>
        <v>#DIV/0!</v>
      </c>
      <c r="X646" s="110" t="e">
        <f t="shared" si="187"/>
        <v>#DIV/0!</v>
      </c>
      <c r="Y646" s="92">
        <f t="shared" si="191"/>
        <v>0.97299999999999998</v>
      </c>
      <c r="Z646" s="92">
        <f>(Table1[[#This Row],[avgdailyrent]]-F645)/F645</f>
        <v>0</v>
      </c>
      <c r="AA646" s="87">
        <f t="shared" si="189"/>
        <v>0</v>
      </c>
      <c r="AB646" s="92">
        <f t="shared" si="190"/>
        <v>0</v>
      </c>
      <c r="AC646" s="87">
        <f t="shared" si="185"/>
        <v>0</v>
      </c>
      <c r="AD646" s="92">
        <f t="shared" si="196"/>
        <v>0</v>
      </c>
      <c r="AE646" s="252">
        <f t="shared" si="188"/>
        <v>0</v>
      </c>
      <c r="AF646" s="87" t="e">
        <f ca="1">AVERAGEIFS(Y:Y,D:D,"&gt;="&amp;TODAY()-28,D:D,"&lt;="&amp;TODAY(),B:B,)</f>
        <v>#DIV/0!</v>
      </c>
      <c r="AG646" s="318">
        <f ca="1">AVERAGEIFS(Y:Y,D:D,"&gt;="&amp;TODAY()-28,D:D,"&lt;="&amp;TODAY())</f>
        <v>0.76482579000135331</v>
      </c>
      <c r="AH646" s="318">
        <f ca="1">AVERAGEIFS(O:O,D:D,"&gt;="&amp;TODAY()-28,D:D,"&lt;="&amp;TODAY())</f>
        <v>1407.541540796813</v>
      </c>
      <c r="AI646" s="91">
        <f t="shared" si="186"/>
        <v>0</v>
      </c>
    </row>
    <row r="647" spans="1:35" ht="13.8" x14ac:dyDescent="0.25">
      <c r="A647" s="324" t="s">
        <v>81</v>
      </c>
      <c r="B647" s="124" t="s">
        <v>14</v>
      </c>
      <c r="C647" s="124" t="s">
        <v>37</v>
      </c>
      <c r="D647" s="103">
        <v>45025</v>
      </c>
      <c r="E647" s="41">
        <v>0.97299999999999998</v>
      </c>
      <c r="F647" s="41">
        <v>1693</v>
      </c>
      <c r="G647" s="41">
        <f t="shared" si="192"/>
        <v>2023</v>
      </c>
      <c r="H647" s="41">
        <f>DAY(Table1[[#This Row],[Date]])</f>
        <v>9</v>
      </c>
      <c r="I647" s="41">
        <f>MONTH(Table1[[#This Row],[Date]])</f>
        <v>4</v>
      </c>
      <c r="J647" s="41" t="str">
        <f t="shared" si="193"/>
        <v>April</v>
      </c>
      <c r="K647" s="41">
        <f>DAY(Table1[[#This Row],[Date]])</f>
        <v>9</v>
      </c>
      <c r="L647" s="41" t="str">
        <f t="shared" si="194"/>
        <v>Sunday</v>
      </c>
      <c r="M647" s="107">
        <f>WEEKNUM(D647, 1)-WEEKNUM(DATE(Table1[[#This Row],[Year]],Table1[[#This Row],[Month]],1),1)+1</f>
        <v>3</v>
      </c>
      <c r="N647" s="41">
        <f t="shared" si="195"/>
        <v>15</v>
      </c>
      <c r="O647" s="41">
        <f>Table1[[#This Row],[ADR]]*Table1[[#This Row],[Occupancy %]]</f>
        <v>1647.289</v>
      </c>
      <c r="P647" s="86">
        <f t="shared" si="181"/>
        <v>1693</v>
      </c>
      <c r="Q647" s="86" t="e">
        <f t="shared" si="182"/>
        <v>#DIV/0!</v>
      </c>
      <c r="R647" s="113"/>
      <c r="S647" s="41"/>
      <c r="T647" s="41" t="e">
        <f>Table1[[#This Row],[ADR]]/(P653+P654)</f>
        <v>#DIV/0!</v>
      </c>
      <c r="U647" s="112" t="e">
        <f t="shared" si="183"/>
        <v>#DIV/0!</v>
      </c>
      <c r="V647" s="41"/>
      <c r="W647" s="41" t="e">
        <f t="shared" si="184"/>
        <v>#DIV/0!</v>
      </c>
      <c r="X647" s="110" t="e">
        <f t="shared" si="187"/>
        <v>#DIV/0!</v>
      </c>
      <c r="Y647" s="92">
        <f t="shared" si="191"/>
        <v>0.97299999999999998</v>
      </c>
      <c r="Z647" s="92">
        <f>(Table1[[#This Row],[avgdailyrent]]-F646)/F646</f>
        <v>0</v>
      </c>
      <c r="AA647" s="87">
        <f t="shared" si="189"/>
        <v>0</v>
      </c>
      <c r="AB647" s="92">
        <f t="shared" si="190"/>
        <v>0</v>
      </c>
      <c r="AC647" s="87">
        <f t="shared" si="185"/>
        <v>0</v>
      </c>
      <c r="AD647" s="92">
        <f t="shared" si="196"/>
        <v>0</v>
      </c>
      <c r="AE647" s="252">
        <f t="shared" si="188"/>
        <v>0</v>
      </c>
      <c r="AF647" s="87" t="e">
        <f ca="1">AVERAGEIFS(Y:Y,D:D,"&gt;="&amp;TODAY()-28,D:D,"&lt;="&amp;TODAY(),B:B,)</f>
        <v>#DIV/0!</v>
      </c>
      <c r="AG647" s="318">
        <f ca="1">AVERAGEIFS(Y:Y,D:D,"&gt;="&amp;TODAY()-28,D:D,"&lt;="&amp;TODAY())</f>
        <v>0.76482579000135331</v>
      </c>
      <c r="AH647" s="318">
        <f ca="1">AVERAGEIFS(O:O,D:D,"&gt;="&amp;TODAY()-28,D:D,"&lt;="&amp;TODAY())</f>
        <v>1407.541540796813</v>
      </c>
      <c r="AI647" s="91">
        <f t="shared" si="186"/>
        <v>0</v>
      </c>
    </row>
    <row r="648" spans="1:35" ht="13.8" x14ac:dyDescent="0.25">
      <c r="A648" s="324" t="s">
        <v>81</v>
      </c>
      <c r="B648" s="124" t="s">
        <v>14</v>
      </c>
      <c r="C648" s="124" t="s">
        <v>37</v>
      </c>
      <c r="D648" s="103">
        <v>45026</v>
      </c>
      <c r="E648" s="41">
        <v>0.97299999999999998</v>
      </c>
      <c r="F648" s="41">
        <v>1693</v>
      </c>
      <c r="G648" s="41">
        <f t="shared" si="192"/>
        <v>2023</v>
      </c>
      <c r="H648" s="41">
        <f>DAY(Table1[[#This Row],[Date]])</f>
        <v>10</v>
      </c>
      <c r="I648" s="41">
        <f>MONTH(Table1[[#This Row],[Date]])</f>
        <v>4</v>
      </c>
      <c r="J648" s="41" t="str">
        <f t="shared" si="193"/>
        <v>April</v>
      </c>
      <c r="K648" s="41">
        <f>DAY(Table1[[#This Row],[Date]])</f>
        <v>10</v>
      </c>
      <c r="L648" s="41" t="str">
        <f t="shared" si="194"/>
        <v>Monday</v>
      </c>
      <c r="M648" s="107">
        <f>WEEKNUM(D648, 1)-WEEKNUM(DATE(Table1[[#This Row],[Year]],Table1[[#This Row],[Month]],1),1)+1</f>
        <v>3</v>
      </c>
      <c r="N648" s="41">
        <f t="shared" si="195"/>
        <v>15</v>
      </c>
      <c r="O648" s="41">
        <f>Table1[[#This Row],[ADR]]*Table1[[#This Row],[Occupancy %]]</f>
        <v>1647.289</v>
      </c>
      <c r="P648" s="86">
        <f t="shared" si="181"/>
        <v>1693</v>
      </c>
      <c r="Q648" s="86" t="e">
        <f t="shared" si="182"/>
        <v>#DIV/0!</v>
      </c>
      <c r="R648" s="113"/>
      <c r="S648" s="41"/>
      <c r="T648" s="41" t="e">
        <f>Table1[[#This Row],[ADR]]/(P654+P655)</f>
        <v>#DIV/0!</v>
      </c>
      <c r="U648" s="112" t="e">
        <f t="shared" si="183"/>
        <v>#DIV/0!</v>
      </c>
      <c r="V648" s="41"/>
      <c r="W648" s="41" t="e">
        <f t="shared" si="184"/>
        <v>#DIV/0!</v>
      </c>
      <c r="X648" s="110" t="e">
        <f t="shared" si="187"/>
        <v>#DIV/0!</v>
      </c>
      <c r="Y648" s="92">
        <f t="shared" si="191"/>
        <v>0.97299999999999998</v>
      </c>
      <c r="Z648" s="92">
        <f>(Table1[[#This Row],[avgdailyrent]]-F647)/F647</f>
        <v>0</v>
      </c>
      <c r="AA648" s="87">
        <f t="shared" si="189"/>
        <v>0</v>
      </c>
      <c r="AB648" s="92">
        <f t="shared" si="190"/>
        <v>0</v>
      </c>
      <c r="AC648" s="87">
        <f t="shared" si="185"/>
        <v>0</v>
      </c>
      <c r="AD648" s="92">
        <f t="shared" si="196"/>
        <v>0</v>
      </c>
      <c r="AE648" s="252">
        <f t="shared" si="188"/>
        <v>0</v>
      </c>
      <c r="AF648" s="87" t="e">
        <f ca="1">AVERAGEIFS(Y:Y,D:D,"&gt;="&amp;TODAY()-28,D:D,"&lt;="&amp;TODAY(),B:B,)</f>
        <v>#DIV/0!</v>
      </c>
      <c r="AG648" s="318">
        <f ca="1">AVERAGEIFS(Y:Y,D:D,"&gt;="&amp;TODAY()-28,D:D,"&lt;="&amp;TODAY())</f>
        <v>0.76482579000135331</v>
      </c>
      <c r="AH648" s="318">
        <f ca="1">AVERAGEIFS(O:O,D:D,"&gt;="&amp;TODAY()-28,D:D,"&lt;="&amp;TODAY())</f>
        <v>1407.541540796813</v>
      </c>
      <c r="AI648" s="91">
        <f t="shared" si="186"/>
        <v>0</v>
      </c>
    </row>
    <row r="649" spans="1:35" ht="13.8" x14ac:dyDescent="0.25">
      <c r="A649" s="324" t="s">
        <v>81</v>
      </c>
      <c r="B649" s="124" t="s">
        <v>14</v>
      </c>
      <c r="C649" s="124" t="s">
        <v>37</v>
      </c>
      <c r="D649" s="103">
        <v>45027</v>
      </c>
      <c r="E649" s="41">
        <v>0.97299999999999998</v>
      </c>
      <c r="F649" s="41">
        <v>1693</v>
      </c>
      <c r="G649" s="41">
        <f t="shared" si="192"/>
        <v>2023</v>
      </c>
      <c r="H649" s="41">
        <f>DAY(Table1[[#This Row],[Date]])</f>
        <v>11</v>
      </c>
      <c r="I649" s="41">
        <f>MONTH(Table1[[#This Row],[Date]])</f>
        <v>4</v>
      </c>
      <c r="J649" s="41" t="str">
        <f t="shared" si="193"/>
        <v>April</v>
      </c>
      <c r="K649" s="41">
        <f>DAY(Table1[[#This Row],[Date]])</f>
        <v>11</v>
      </c>
      <c r="L649" s="41" t="str">
        <f t="shared" si="194"/>
        <v>Tuesday</v>
      </c>
      <c r="M649" s="107">
        <f>WEEKNUM(D649, 1)-WEEKNUM(DATE(Table1[[#This Row],[Year]],Table1[[#This Row],[Month]],1),1)+1</f>
        <v>3</v>
      </c>
      <c r="N649" s="41">
        <f t="shared" si="195"/>
        <v>15</v>
      </c>
      <c r="O649" s="41">
        <f>Table1[[#This Row],[ADR]]*Table1[[#This Row],[Occupancy %]]</f>
        <v>1647.289</v>
      </c>
      <c r="P649" s="86">
        <f t="shared" si="181"/>
        <v>1693</v>
      </c>
      <c r="Q649" s="86" t="e">
        <f t="shared" si="182"/>
        <v>#DIV/0!</v>
      </c>
      <c r="R649" s="113"/>
      <c r="S649" s="41"/>
      <c r="T649" s="41" t="e">
        <f>Table1[[#This Row],[ADR]]/(P655+P656)</f>
        <v>#DIV/0!</v>
      </c>
      <c r="U649" s="112" t="e">
        <f t="shared" si="183"/>
        <v>#DIV/0!</v>
      </c>
      <c r="V649" s="41"/>
      <c r="W649" s="41" t="e">
        <f t="shared" si="184"/>
        <v>#DIV/0!</v>
      </c>
      <c r="X649" s="110" t="e">
        <f t="shared" si="187"/>
        <v>#DIV/0!</v>
      </c>
      <c r="Y649" s="92">
        <f t="shared" si="191"/>
        <v>0.97299999999999998</v>
      </c>
      <c r="Z649" s="92">
        <f>(Table1[[#This Row],[avgdailyrent]]-F648)/F648</f>
        <v>0</v>
      </c>
      <c r="AA649" s="87">
        <f t="shared" si="189"/>
        <v>0</v>
      </c>
      <c r="AB649" s="92">
        <f t="shared" si="190"/>
        <v>0</v>
      </c>
      <c r="AC649" s="87">
        <f t="shared" si="185"/>
        <v>0</v>
      </c>
      <c r="AD649" s="92">
        <f t="shared" si="196"/>
        <v>0</v>
      </c>
      <c r="AE649" s="252">
        <f t="shared" si="188"/>
        <v>0</v>
      </c>
      <c r="AF649" s="87" t="e">
        <f ca="1">AVERAGEIFS(Y:Y,D:D,"&gt;="&amp;TODAY()-28,D:D,"&lt;="&amp;TODAY(),B:B,)</f>
        <v>#DIV/0!</v>
      </c>
      <c r="AG649" s="318">
        <f ca="1">AVERAGEIFS(Y:Y,D:D,"&gt;="&amp;TODAY()-28,D:D,"&lt;="&amp;TODAY())</f>
        <v>0.76482579000135331</v>
      </c>
      <c r="AH649" s="318">
        <f ca="1">AVERAGEIFS(O:O,D:D,"&gt;="&amp;TODAY()-28,D:D,"&lt;="&amp;TODAY())</f>
        <v>1407.541540796813</v>
      </c>
      <c r="AI649" s="91">
        <f t="shared" si="186"/>
        <v>0</v>
      </c>
    </row>
    <row r="650" spans="1:35" ht="13.8" x14ac:dyDescent="0.25">
      <c r="A650" s="324" t="s">
        <v>81</v>
      </c>
      <c r="B650" s="124" t="s">
        <v>14</v>
      </c>
      <c r="C650" s="124" t="s">
        <v>37</v>
      </c>
      <c r="D650" s="103">
        <v>45028</v>
      </c>
      <c r="E650" s="41">
        <v>0.97299999999999998</v>
      </c>
      <c r="F650" s="41">
        <v>1693</v>
      </c>
      <c r="G650" s="41">
        <f t="shared" si="192"/>
        <v>2023</v>
      </c>
      <c r="H650" s="41">
        <f>DAY(Table1[[#This Row],[Date]])</f>
        <v>12</v>
      </c>
      <c r="I650" s="41">
        <f>MONTH(Table1[[#This Row],[Date]])</f>
        <v>4</v>
      </c>
      <c r="J650" s="41" t="str">
        <f t="shared" si="193"/>
        <v>April</v>
      </c>
      <c r="K650" s="41">
        <f>DAY(Table1[[#This Row],[Date]])</f>
        <v>12</v>
      </c>
      <c r="L650" s="41" t="str">
        <f t="shared" si="194"/>
        <v>Wednesday</v>
      </c>
      <c r="M650" s="107">
        <f>WEEKNUM(D650, 1)-WEEKNUM(DATE(Table1[[#This Row],[Year]],Table1[[#This Row],[Month]],1),1)+1</f>
        <v>3</v>
      </c>
      <c r="N650" s="41">
        <f t="shared" si="195"/>
        <v>15</v>
      </c>
      <c r="O650" s="41">
        <f>Table1[[#This Row],[ADR]]*Table1[[#This Row],[Occupancy %]]</f>
        <v>1647.289</v>
      </c>
      <c r="P650" s="86">
        <f t="shared" si="181"/>
        <v>1693</v>
      </c>
      <c r="Q650" s="86" t="e">
        <f t="shared" si="182"/>
        <v>#DIV/0!</v>
      </c>
      <c r="R650" s="113"/>
      <c r="S650" s="41"/>
      <c r="T650" s="41" t="e">
        <f>Table1[[#This Row],[ADR]]/(P656+P657)</f>
        <v>#DIV/0!</v>
      </c>
      <c r="U650" s="112" t="e">
        <f t="shared" si="183"/>
        <v>#DIV/0!</v>
      </c>
      <c r="V650" s="41"/>
      <c r="W650" s="41" t="e">
        <f t="shared" si="184"/>
        <v>#DIV/0!</v>
      </c>
      <c r="X650" s="110" t="e">
        <f t="shared" si="187"/>
        <v>#DIV/0!</v>
      </c>
      <c r="Y650" s="92">
        <f t="shared" si="191"/>
        <v>0.97299999999999998</v>
      </c>
      <c r="Z650" s="92">
        <f>(Table1[[#This Row],[avgdailyrent]]-F649)/F649</f>
        <v>0</v>
      </c>
      <c r="AA650" s="87">
        <f t="shared" si="189"/>
        <v>0</v>
      </c>
      <c r="AB650" s="92">
        <f t="shared" si="190"/>
        <v>0</v>
      </c>
      <c r="AC650" s="87">
        <f t="shared" si="185"/>
        <v>0</v>
      </c>
      <c r="AD650" s="92">
        <f t="shared" si="196"/>
        <v>0</v>
      </c>
      <c r="AE650" s="252">
        <f t="shared" si="188"/>
        <v>-1</v>
      </c>
      <c r="AF650" s="87" t="e">
        <f ca="1">AVERAGEIFS(Y:Y,D:D,"&gt;="&amp;TODAY()-28,D:D,"&lt;="&amp;TODAY(),B:B,)</f>
        <v>#DIV/0!</v>
      </c>
      <c r="AG650" s="318">
        <f ca="1">AVERAGEIFS(Y:Y,D:D,"&gt;="&amp;TODAY()-28,D:D,"&lt;="&amp;TODAY())</f>
        <v>0.76482579000135331</v>
      </c>
      <c r="AH650" s="318">
        <f ca="1">AVERAGEIFS(O:O,D:D,"&gt;="&amp;TODAY()-28,D:D,"&lt;="&amp;TODAY())</f>
        <v>1407.541540796813</v>
      </c>
      <c r="AI650" s="91">
        <f t="shared" si="186"/>
        <v>0</v>
      </c>
    </row>
  </sheetData>
  <phoneticPr fontId="2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BA0C-6FAC-45CA-AA66-E6818C3F879F}">
  <dimension ref="A1:C5"/>
  <sheetViews>
    <sheetView workbookViewId="0">
      <selection activeCell="A5" sqref="A5"/>
    </sheetView>
  </sheetViews>
  <sheetFormatPr defaultRowHeight="13.2" x14ac:dyDescent="0.25"/>
  <cols>
    <col min="1" max="2" width="10.5546875" customWidth="1"/>
    <col min="3" max="3" width="9.109375" customWidth="1"/>
  </cols>
  <sheetData>
    <row r="1" spans="1:3" x14ac:dyDescent="0.25">
      <c r="A1" s="95" t="s">
        <v>45</v>
      </c>
      <c r="B1" s="95" t="s">
        <v>30</v>
      </c>
      <c r="C1" s="96" t="s">
        <v>54</v>
      </c>
    </row>
    <row r="2" spans="1:3" x14ac:dyDescent="0.25">
      <c r="A2" s="94" t="s">
        <v>32</v>
      </c>
      <c r="B2" s="49" t="s">
        <v>45</v>
      </c>
      <c r="C2" s="94">
        <f>SUBTOTAL(103,Property[[#This Row],[Property]])</f>
        <v>1</v>
      </c>
    </row>
    <row r="3" spans="1:3" hidden="1" x14ac:dyDescent="0.25">
      <c r="A3" s="93" t="s">
        <v>46</v>
      </c>
      <c r="B3" s="50" t="s">
        <v>14</v>
      </c>
      <c r="C3" s="93">
        <f>SUBTOTAL(103,Property[[#This Row],[Property]])</f>
        <v>0</v>
      </c>
    </row>
    <row r="4" spans="1:3" hidden="1" x14ac:dyDescent="0.25">
      <c r="A4" s="94" t="s">
        <v>33</v>
      </c>
      <c r="B4" s="49" t="s">
        <v>45</v>
      </c>
      <c r="C4" s="94">
        <f>SUBTOTAL(103,Property[[#This Row],[Property]])</f>
        <v>0</v>
      </c>
    </row>
    <row r="5" spans="1:3" hidden="1" x14ac:dyDescent="0.25">
      <c r="A5" s="97" t="s">
        <v>47</v>
      </c>
      <c r="B5" s="100" t="s">
        <v>14</v>
      </c>
      <c r="C5" s="97">
        <f>SUBTOTAL(103,Property[[#This Row],[Property]])</f>
        <v>0</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D397-B982-4A1B-BF26-3A6C14C66EAA}">
  <dimension ref="A1:B4"/>
  <sheetViews>
    <sheetView workbookViewId="0">
      <selection activeCell="B3" sqref="B3"/>
    </sheetView>
  </sheetViews>
  <sheetFormatPr defaultRowHeight="13.2" x14ac:dyDescent="0.25"/>
  <cols>
    <col min="2" max="2" width="9.109375" customWidth="1"/>
  </cols>
  <sheetData>
    <row r="1" spans="1:2" x14ac:dyDescent="0.25">
      <c r="A1" s="95" t="s">
        <v>35</v>
      </c>
      <c r="B1" s="96" t="s">
        <v>54</v>
      </c>
    </row>
    <row r="2" spans="1:2" x14ac:dyDescent="0.25">
      <c r="A2" s="94" t="s">
        <v>36</v>
      </c>
      <c r="B2" s="94">
        <f>SUBTOTAL(103,State[[#This Row],[State]])</f>
        <v>1</v>
      </c>
    </row>
    <row r="3" spans="1:2" hidden="1" x14ac:dyDescent="0.25">
      <c r="A3" s="93" t="s">
        <v>37</v>
      </c>
      <c r="B3" s="93">
        <f>SUBTOTAL(103,State[[#This Row],[State]])</f>
        <v>0</v>
      </c>
    </row>
    <row r="4" spans="1:2" hidden="1" x14ac:dyDescent="0.25">
      <c r="A4" s="98" t="s">
        <v>38</v>
      </c>
      <c r="B4" s="98">
        <f>SUBTOTAL(103,State[[#This Row],[State]])</f>
        <v>0</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217E-FB23-4B2F-A678-D0FEC8CD7B9E}">
  <dimension ref="A1:B5"/>
  <sheetViews>
    <sheetView workbookViewId="0">
      <selection activeCell="A4" sqref="A4"/>
    </sheetView>
  </sheetViews>
  <sheetFormatPr defaultRowHeight="13.2" x14ac:dyDescent="0.25"/>
  <sheetData>
    <row r="1" spans="1:2" x14ac:dyDescent="0.25">
      <c r="A1" s="95" t="s">
        <v>42</v>
      </c>
      <c r="B1" s="96" t="s">
        <v>54</v>
      </c>
    </row>
    <row r="2" spans="1:2" x14ac:dyDescent="0.25">
      <c r="A2" s="94" t="s">
        <v>56</v>
      </c>
      <c r="B2" s="93">
        <f>SUBTOTAL(103,Month[[#This Row],[Month]])</f>
        <v>1</v>
      </c>
    </row>
    <row r="3" spans="1:2" hidden="1" x14ac:dyDescent="0.25">
      <c r="A3" s="93" t="s">
        <v>40</v>
      </c>
      <c r="B3" s="93">
        <f>SUBTOTAL(103,Month[[#This Row],[Month]])</f>
        <v>0</v>
      </c>
    </row>
    <row r="4" spans="1:2" hidden="1" x14ac:dyDescent="0.25">
      <c r="A4" s="94"/>
      <c r="B4" s="93"/>
    </row>
    <row r="5" spans="1:2" hidden="1" x14ac:dyDescent="0.25">
      <c r="A5" s="97"/>
      <c r="B5" s="93"/>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61"/>
  <sheetViews>
    <sheetView showGridLines="0" topLeftCell="A21" zoomScale="70" zoomScaleNormal="70" workbookViewId="0">
      <selection activeCell="J51" sqref="J51"/>
    </sheetView>
  </sheetViews>
  <sheetFormatPr defaultColWidth="12.6640625" defaultRowHeight="13.2" x14ac:dyDescent="0.25"/>
  <cols>
    <col min="1" max="1" width="14.6640625" bestFit="1" customWidth="1"/>
    <col min="2" max="2" width="12" style="43" bestFit="1" customWidth="1"/>
    <col min="3" max="3" width="10.77734375" bestFit="1" customWidth="1"/>
    <col min="4" max="4" width="8.109375" bestFit="1" customWidth="1"/>
    <col min="5" max="5" width="7.21875" bestFit="1" customWidth="1"/>
    <col min="6" max="6" width="12.44140625" customWidth="1"/>
    <col min="7" max="7" width="8.109375" bestFit="1" customWidth="1"/>
    <col min="8" max="8" width="6.77734375" bestFit="1" customWidth="1"/>
    <col min="10" max="10" width="8.109375" bestFit="1" customWidth="1"/>
    <col min="11" max="11" width="6.77734375" bestFit="1" customWidth="1"/>
    <col min="13" max="13" width="8.109375" bestFit="1" customWidth="1"/>
    <col min="14" max="14" width="6.77734375" bestFit="1" customWidth="1"/>
    <col min="16" max="16" width="8.109375" bestFit="1" customWidth="1"/>
    <col min="17" max="17" width="9.21875" bestFit="1" customWidth="1"/>
    <col min="19" max="19" width="8.109375" bestFit="1" customWidth="1"/>
    <col min="20" max="20" width="7.109375" bestFit="1" customWidth="1"/>
    <col min="22" max="22" width="8.109375" bestFit="1" customWidth="1"/>
    <col min="23" max="23" width="7.109375" bestFit="1" customWidth="1"/>
  </cols>
  <sheetData>
    <row r="1" spans="1:23" ht="18" thickBot="1" x14ac:dyDescent="0.35">
      <c r="A1" s="138" t="s">
        <v>45</v>
      </c>
      <c r="B1" s="357" t="str">
        <f>A4 &amp; " " &amp; "week" &amp; " " &amp; A6</f>
        <v>April week 3</v>
      </c>
      <c r="C1" s="358"/>
      <c r="D1" s="358"/>
      <c r="E1" s="358"/>
      <c r="F1" s="358"/>
      <c r="G1" s="358"/>
      <c r="H1" s="358"/>
      <c r="I1" s="358"/>
      <c r="J1" s="358"/>
      <c r="K1" s="358"/>
      <c r="L1" s="358"/>
      <c r="M1" s="358"/>
      <c r="N1" s="358"/>
      <c r="O1" s="358"/>
      <c r="P1" s="358"/>
      <c r="Q1" s="358"/>
      <c r="R1" s="358"/>
      <c r="S1" s="358"/>
      <c r="T1" s="358"/>
      <c r="U1" s="358"/>
      <c r="V1" s="358"/>
      <c r="W1" s="359"/>
    </row>
    <row r="2" spans="1:23" s="41" customFormat="1" ht="13.8" x14ac:dyDescent="0.25">
      <c r="A2" s="175" t="s">
        <v>32</v>
      </c>
      <c r="B2" s="353" t="s">
        <v>6</v>
      </c>
      <c r="C2" s="154"/>
      <c r="D2" s="351" t="s">
        <v>21</v>
      </c>
      <c r="E2" s="351"/>
      <c r="F2" s="155"/>
      <c r="G2" s="351" t="s">
        <v>22</v>
      </c>
      <c r="H2" s="351"/>
      <c r="I2" s="155"/>
      <c r="J2" s="351" t="s">
        <v>23</v>
      </c>
      <c r="K2" s="351"/>
      <c r="L2" s="155"/>
      <c r="M2" s="351" t="s">
        <v>24</v>
      </c>
      <c r="N2" s="351"/>
      <c r="O2" s="155"/>
      <c r="P2" s="351" t="s">
        <v>25</v>
      </c>
      <c r="Q2" s="351"/>
      <c r="R2" s="155"/>
      <c r="S2" s="351" t="s">
        <v>26</v>
      </c>
      <c r="T2" s="351"/>
      <c r="U2" s="155"/>
      <c r="V2" s="351" t="s">
        <v>27</v>
      </c>
      <c r="W2" s="352"/>
    </row>
    <row r="3" spans="1:23" x14ac:dyDescent="0.25">
      <c r="A3" s="138" t="s">
        <v>42</v>
      </c>
      <c r="B3" s="347"/>
      <c r="C3" s="3"/>
      <c r="D3" s="12"/>
      <c r="E3" s="12" t="s">
        <v>5</v>
      </c>
      <c r="F3" s="12"/>
      <c r="G3" s="12"/>
      <c r="H3" s="12" t="s">
        <v>5</v>
      </c>
      <c r="I3" s="12"/>
      <c r="J3" s="12"/>
      <c r="K3" s="12" t="s">
        <v>5</v>
      </c>
      <c r="L3" s="12"/>
      <c r="M3" s="12"/>
      <c r="N3" s="12" t="s">
        <v>5</v>
      </c>
      <c r="O3" s="12"/>
      <c r="P3" s="12"/>
      <c r="Q3" s="12" t="s">
        <v>5</v>
      </c>
      <c r="R3" s="12"/>
      <c r="S3" s="12"/>
      <c r="T3" s="12" t="s">
        <v>5</v>
      </c>
      <c r="U3" s="12"/>
      <c r="V3" s="12"/>
      <c r="W3" s="156" t="s">
        <v>5</v>
      </c>
    </row>
    <row r="4" spans="1:23" x14ac:dyDescent="0.25">
      <c r="A4" s="176" t="s">
        <v>40</v>
      </c>
      <c r="B4" s="344" t="s">
        <v>4</v>
      </c>
      <c r="C4" s="157" t="s">
        <v>7</v>
      </c>
      <c r="D4" s="249">
        <f>AVERAGEIFS(Data!Y:Y, Data!A:A, $A$2,Data!B:B,"Property",Data!G:G,"2023",Data!J:J,$A$4,Data!L:L,D2,Data!M:M,A6)</f>
        <v>0.37962962962962998</v>
      </c>
      <c r="E4" s="159">
        <f>AVERAGEIFS(Data!AE:AE, Data!A:A, $A$2,Data!B:B,"Property",Data!G:G,"2023",Data!J:J,$A$4,Data!L:L,D2,Data!M:M,A6)</f>
        <v>2.4999999999999169E-2</v>
      </c>
      <c r="F4" s="160"/>
      <c r="G4" s="158">
        <f>AVERAGEIFS(Data!Y:Y, Data!A:A, $A$2,Data!B:B,"Property",Data!G:G,"2023",Data!J:J,$A$4,Data!L:L,G2,Data!M:M,A6)</f>
        <v>0.38425925925925702</v>
      </c>
      <c r="H4" s="159">
        <f>AVERAGEIFS(Data!AE:AE, Data!A:A, $A$2,Data!B:B,"Property",Data!G:G,"2023",Data!J:J,$A$4,Data!L:L,G2,Data!M:M,A6)</f>
        <v>1.2195121951212683E-2</v>
      </c>
      <c r="I4" s="160"/>
      <c r="J4" s="158">
        <f>AVERAGEIFS(Data!Y:Y, Data!A:A, $A$2,Data!B:B,"Property",Data!G:G,"2023",Data!J:J,$A$4,Data!L:L,J2,Data!M:M,A6)</f>
        <v>0.38425925925925702</v>
      </c>
      <c r="K4" s="159">
        <f>AVERAGEIFS(Data!AE:AE, Data!A:A, $A$2,Data!B:B,"Property",Data!G:G,"2023",Data!J:J,$A$4,Data!L:L,J2,Data!M:M,A6)</f>
        <v>1.2195121951212683E-2</v>
      </c>
      <c r="L4" s="160"/>
      <c r="M4" s="158">
        <f>AVERAGEIFS(Data!Y:Y, Data!A:A, $A$2,Data!B:B,"Property",Data!G:G,"2023",Data!J:J,$A$4,Data!L:L,M2,Data!M:M,A6)</f>
        <v>0.38425925925925702</v>
      </c>
      <c r="N4" s="159">
        <f>AVERAGEIFS(Data!AE:AE, Data!A:A, $A$2,Data!B:B,"Property",Data!G:G,"2023",Data!J:J,$A$4,Data!L:L,M2,Data!M:M,A6)</f>
        <v>1.2195121951212683E-2</v>
      </c>
      <c r="O4" s="160"/>
      <c r="P4" s="158">
        <f>AVERAGEIFS(Data!Y:Y, Data!A:A, $A$2,Data!B:B,"Property",Data!G:G,"2023",Data!J:J,$A$4,Data!L:L,P2,Data!M:M,A6)</f>
        <v>0.39814814814814897</v>
      </c>
      <c r="Q4" s="159">
        <f>AVERAGEIFS(Data!AE:AE, Data!A:A, $A$2,Data!B:B,"Property",Data!G:G,"2023",Data!J:J,$A$4,Data!L:L,P2,Data!M:M,A6)</f>
        <v>4.8780487804879244E-2</v>
      </c>
      <c r="R4" s="160"/>
      <c r="S4" s="158">
        <f>AVERAGEIFS(Data!Y:Y, Data!A:A, $A$2,Data!B:B,"Property",Data!G:G,"2023",Data!J:J,$A$4,Data!L:L,S2,Data!M:M,A6)</f>
        <v>0.39814814814814897</v>
      </c>
      <c r="T4" s="159">
        <f>AVERAGEIFS(Data!AE:AE, Data!A:A, $A$2,Data!B:B,"Property",Data!G:G,"2023",Data!J:J,$A$4,Data!L:L,S2,Data!M:M,A6)</f>
        <v>4.8780487804879244E-2</v>
      </c>
      <c r="U4" s="160"/>
      <c r="V4" s="158">
        <f>AVERAGEIFS(Data!Y:Y, Data!A:A, $A$2,Data!B:B,"Property",Data!G:G,"2023",Data!J:J,$A$4,Data!L:L,V2,Data!M:M,A6)</f>
        <v>0.39814814814814897</v>
      </c>
      <c r="W4" s="178">
        <f>AVERAGEIFS(Data!AE:AE, Data!A:A, $A$2,Data!B:B,"Property",Data!G:G,"2023",Data!J:J,$A$4,Data!L:L,V2,Data!M:M,A6)</f>
        <v>4.8780487804879244E-2</v>
      </c>
    </row>
    <row r="5" spans="1:23" x14ac:dyDescent="0.25">
      <c r="A5" s="138" t="s">
        <v>16</v>
      </c>
      <c r="B5" s="344"/>
      <c r="C5" s="157" t="s">
        <v>14</v>
      </c>
      <c r="D5" s="249">
        <f>AVERAGEIFS(Data!Y:Y, Data!A:A, $A$2,Data!B:B,"Comp Set",Data!G:G,"2023",Data!J:J,$A$4,Data!L:L,$D$2,Data!M:M,$A$6)</f>
        <v>0.98699999999999999</v>
      </c>
      <c r="E5" s="159">
        <f>AVERAGEIFS(Data!AE:AE, Data!A:A, $A$2,Data!B:B,"Comp Set",Data!G:G,"2023",Data!J:J,$A$4,Data!L:L,$D$2,Data!M:M,$A$6)</f>
        <v>0</v>
      </c>
      <c r="F5" s="160"/>
      <c r="G5" s="158">
        <f>AVERAGEIFS(Data!Y:Y, Data!A:A, $A$2,Data!B:B,"Comp Set",Data!G:G,"2023",Data!J:J,$A$4,Data!L:L,G2,Data!M:M,$A$6)</f>
        <v>0.98699999999999999</v>
      </c>
      <c r="H5" s="159">
        <f>AVERAGEIFS(Data!AE:AE, Data!A:A, $A$2,Data!B:B,"Comp Set",Data!G:G,"2023",Data!J:J,$A$4,Data!L:L,G2,Data!M:M,$A$6)</f>
        <v>0</v>
      </c>
      <c r="I5" s="160"/>
      <c r="J5" s="158">
        <f>AVERAGEIFS(Data!Y:Y, Data!A:A, $A$2,Data!B:B,"Comp Set",Data!G:G,"2023",Data!J:J,$A$4,Data!L:L,J2,Data!M:M,$A$6)</f>
        <v>0.98699999999999999</v>
      </c>
      <c r="K5" s="159">
        <f>AVERAGEIFS(Data!AE:AE, Data!A:A, $A$2,Data!B:B,"Comp Set",Data!G:G,"2023",Data!J:J,$A$4,Data!L:L,J2,Data!M:M,$A$6)</f>
        <v>0</v>
      </c>
      <c r="L5" s="160"/>
      <c r="M5" s="158">
        <f>AVERAGEIFS(Data!Y:Y, Data!A:A, $A$2,Data!B:B,"Comp Set",Data!G:G,"2023",Data!J:J,$A$4,Data!L:L,M2,Data!M:M,$A$6)</f>
        <v>0.98699999999999999</v>
      </c>
      <c r="N5" s="159">
        <f>AVERAGEIFS(Data!AE:AE, Data!A:A, $A$2,Data!B:B,"Comp Set",Data!G:G,"2023",Data!J:J,$A$4,Data!L:L,M2,Data!M:M,$A$6)</f>
        <v>0</v>
      </c>
      <c r="O5" s="160"/>
      <c r="P5" s="158">
        <f>AVERAGEIFS(Data!Y:Y, Data!A:A, $A$2,Data!B:B,"Comp Set",Data!G:G,"2023",Data!J:J,$A$4,Data!L:L,P2,Data!M:M,$A$6)</f>
        <v>0.98699999999999999</v>
      </c>
      <c r="Q5" s="159">
        <f>AVERAGEIFS(Data!AE:AE, Data!A:A, $A$2,Data!B:B,"Comp Set",Data!G:G,"2023",Data!J:J,$A$4,Data!L:L,P2,Data!M:M,$A$6)</f>
        <v>0</v>
      </c>
      <c r="R5" s="160"/>
      <c r="S5" s="158">
        <f>AVERAGEIFS(Data!Y:Y, Data!A:A, $A$2,Data!B:B,"Comp Set",Data!G:G,"2023",Data!J:J,$A$4,Data!L:L,S2,Data!M:M,$A$6)</f>
        <v>0.98699999999999999</v>
      </c>
      <c r="T5" s="159">
        <f>AVERAGEIFS(Data!AE:AE, Data!A:A, $A$2,Data!B:B,"Comp Set",Data!G:G,"2023",Data!J:J,$A$4,Data!L:L,S2,Data!M:M,$A$6)</f>
        <v>0</v>
      </c>
      <c r="U5" s="160"/>
      <c r="V5" s="158">
        <f>AVERAGEIFS(Data!Y:Y, Data!A:A, $A$2,Data!B:B,"Comp Set",Data!G:G,"2023",Data!J:J,$A$4,Data!L:L,V2,Data!M:M,A6)</f>
        <v>0.98699999999999999</v>
      </c>
      <c r="W5" s="178">
        <f>AVERAGEIFS(Data!AE:AE, Data!A:A, $A$2,Data!B:B,"Comp Set",Data!G:G,"2023",Data!J:J,$A$4,Data!L:L,V2,Data!M:M,$A$6)</f>
        <v>0</v>
      </c>
    </row>
    <row r="6" spans="1:23" ht="13.8" thickBot="1" x14ac:dyDescent="0.3">
      <c r="A6" s="177">
        <v>3</v>
      </c>
      <c r="B6" s="344"/>
      <c r="C6" s="3" t="s">
        <v>8</v>
      </c>
      <c r="D6" s="158">
        <f>D4/D5</f>
        <v>0.38462981725393108</v>
      </c>
      <c r="E6" s="162">
        <f>AVERAGEIFS(Data!S:S, Data!A:A, $A$2,Data!B:B,"Property",Data!G:G,"2023",Data!J:J,$A$4,Data!L:L,D2,Data!M:M,$A$6)</f>
        <v>1.2342051131360554E-2</v>
      </c>
      <c r="F6" s="129"/>
      <c r="G6" s="163">
        <f>G4/G5</f>
        <v>0.38932042478141543</v>
      </c>
      <c r="H6" s="158">
        <f>AVERAGEIFS(Data!S:S, Data!A:A, $A$2,Data!B:B,"Comp Set",Data!G:G,"2023",Data!J:J,$A$4,Data!L:L,G2,Data!M:M,$A$6)</f>
        <v>10.432923076923073</v>
      </c>
      <c r="I6" s="129"/>
      <c r="J6" s="163">
        <f>J4/J5</f>
        <v>0.38932042478141543</v>
      </c>
      <c r="K6" s="164">
        <f>AVERAGEIFS(Data!S:S, Data!A:A, $A$2,Data!B:B,"Comp Set",Data!G:G,"2023",Data!J:J,$A$4,Data!L:L,J2,Data!M:M,$A$6)</f>
        <v>9.652000000000001</v>
      </c>
      <c r="L6" s="129"/>
      <c r="M6" s="163">
        <f>M4/M5</f>
        <v>0.38932042478141543</v>
      </c>
      <c r="N6" s="164">
        <f>AVERAGEIFS(Data!S:S, Data!A:A, $A$2,Data!B:B,"Comp Set",Data!G:G,"2023",Data!J:J,$A$4,Data!L:L,M2,Data!M:M,$A$6)</f>
        <v>8.9752000000000063</v>
      </c>
      <c r="O6" s="129"/>
      <c r="P6" s="163">
        <f>P4/P5</f>
        <v>0.40339224736387941</v>
      </c>
      <c r="Q6" s="164">
        <f>AVERAGEIFS(Data!$S:$S, Data!$A:$A, $A$2,Data!$B:$B,"Comp Set",Data!$G:$G,"2023",Data!$J:$J,$A$4,Data!$L:$L,P2,Data!$M:$M,$A$6)</f>
        <v>16.991742814618831</v>
      </c>
      <c r="R6" s="129"/>
      <c r="S6" s="163">
        <f>S4/S5</f>
        <v>0.40339224736387941</v>
      </c>
      <c r="T6" s="164">
        <f>AVERAGEIFS(Data!$S:$S, Data!$A:$A, $A$2,Data!$B:$B,"Comp Set",Data!$G:$G,"2023",Data!$J:$J,$A$4,Data!$L:$L,S2,Data!$M:$M,$A$6)</f>
        <v>-10.97128421052631</v>
      </c>
      <c r="U6" s="129"/>
      <c r="V6" s="163">
        <f>V4/V5</f>
        <v>0.40339224736387941</v>
      </c>
      <c r="W6" s="179">
        <f>AVERAGEIFS(Data!S:S, Data!A:A, $A$2,Data!B:B,"Comp Set",Data!G:G,"2023",Data!J:J,$A$4,Data!L:L,V2,Data!M:M,$A$6)</f>
        <v>-2.9154461538461334</v>
      </c>
    </row>
    <row r="7" spans="1:23" x14ac:dyDescent="0.25">
      <c r="B7" s="344"/>
      <c r="C7" s="34"/>
      <c r="D7" s="35"/>
      <c r="E7" s="36"/>
      <c r="F7" s="36"/>
      <c r="G7" s="35"/>
      <c r="H7" s="36"/>
      <c r="I7" s="36"/>
      <c r="J7" s="35"/>
      <c r="K7" s="36"/>
      <c r="L7" s="36"/>
      <c r="M7" s="35"/>
      <c r="N7" s="36"/>
      <c r="O7" s="36"/>
      <c r="P7" s="35"/>
      <c r="Q7" s="36"/>
      <c r="R7" s="36"/>
      <c r="S7" s="35"/>
      <c r="T7" s="36"/>
      <c r="U7" s="36"/>
      <c r="V7" s="35"/>
      <c r="W7" s="165"/>
    </row>
    <row r="8" spans="1:23" x14ac:dyDescent="0.25">
      <c r="B8" s="166"/>
      <c r="C8" s="3"/>
      <c r="D8" s="3"/>
      <c r="E8" s="3"/>
      <c r="F8" s="3"/>
      <c r="G8" s="3"/>
      <c r="H8" s="3"/>
      <c r="I8" s="3"/>
      <c r="J8" s="3"/>
      <c r="K8" s="3"/>
      <c r="L8" s="3"/>
      <c r="M8" s="3"/>
      <c r="N8" s="3"/>
      <c r="O8" s="3"/>
      <c r="P8" s="3"/>
      <c r="Q8" s="3"/>
      <c r="R8" s="3"/>
      <c r="S8" s="3"/>
      <c r="T8" s="3"/>
      <c r="U8" s="3"/>
      <c r="V8" s="3"/>
      <c r="W8" s="167"/>
    </row>
    <row r="9" spans="1:23" x14ac:dyDescent="0.25">
      <c r="B9" s="344"/>
      <c r="C9" s="157"/>
      <c r="D9" s="168"/>
      <c r="E9" s="169"/>
      <c r="F9" s="157"/>
      <c r="G9" s="168"/>
      <c r="H9" s="169"/>
      <c r="I9" s="157"/>
      <c r="J9" s="168"/>
      <c r="K9" s="169"/>
      <c r="L9" s="157"/>
      <c r="M9" s="168"/>
      <c r="N9" s="169"/>
      <c r="O9" s="157"/>
      <c r="P9" s="168"/>
      <c r="Q9" s="169"/>
      <c r="R9" s="157"/>
      <c r="S9" s="168"/>
      <c r="T9" s="169"/>
      <c r="U9" s="157"/>
      <c r="V9" s="168"/>
      <c r="W9" s="161"/>
    </row>
    <row r="10" spans="1:23" x14ac:dyDescent="0.25">
      <c r="B10" s="344"/>
      <c r="C10" s="157"/>
      <c r="D10" s="168"/>
      <c r="E10" s="169"/>
      <c r="F10" s="157"/>
      <c r="G10" s="168"/>
      <c r="H10" s="169"/>
      <c r="I10" s="157"/>
      <c r="J10" s="168"/>
      <c r="K10" s="169"/>
      <c r="L10" s="157"/>
      <c r="M10" s="168"/>
      <c r="N10" s="169"/>
      <c r="O10" s="157"/>
      <c r="P10" s="168"/>
      <c r="Q10" s="169"/>
      <c r="R10" s="157"/>
      <c r="S10" s="168"/>
      <c r="T10" s="169"/>
      <c r="U10" s="157"/>
      <c r="V10" s="168"/>
      <c r="W10" s="161"/>
    </row>
    <row r="11" spans="1:23" x14ac:dyDescent="0.25">
      <c r="B11" s="344"/>
      <c r="C11" s="3"/>
      <c r="D11" s="170"/>
      <c r="E11" s="12"/>
      <c r="F11" s="3"/>
      <c r="G11" s="170"/>
      <c r="H11" s="12"/>
      <c r="I11" s="3"/>
      <c r="J11" s="170"/>
      <c r="K11" s="12"/>
      <c r="L11" s="3"/>
      <c r="M11" s="170"/>
      <c r="N11" s="12"/>
      <c r="O11" s="3"/>
      <c r="P11" s="170"/>
      <c r="Q11" s="12"/>
      <c r="R11" s="3"/>
      <c r="S11" s="170"/>
      <c r="T11" s="12"/>
      <c r="U11" s="3"/>
      <c r="V11" s="170"/>
      <c r="W11" s="156"/>
    </row>
    <row r="12" spans="1:23" x14ac:dyDescent="0.25">
      <c r="B12" s="344"/>
      <c r="C12" s="3"/>
      <c r="D12" s="170"/>
      <c r="E12" s="12"/>
      <c r="F12" s="12"/>
      <c r="G12" s="170"/>
      <c r="H12" s="12"/>
      <c r="I12" s="12"/>
      <c r="J12" s="170"/>
      <c r="K12" s="12"/>
      <c r="L12" s="12"/>
      <c r="M12" s="170"/>
      <c r="N12" s="12"/>
      <c r="O12" s="12"/>
      <c r="P12" s="170"/>
      <c r="Q12" s="12"/>
      <c r="R12" s="12"/>
      <c r="S12" s="170"/>
      <c r="T12" s="12"/>
      <c r="U12" s="12"/>
      <c r="V12" s="170"/>
      <c r="W12" s="156"/>
    </row>
    <row r="13" spans="1:23" ht="15" x14ac:dyDescent="0.25">
      <c r="B13" s="346" t="s">
        <v>9</v>
      </c>
      <c r="C13" s="171"/>
      <c r="D13" s="349" t="s">
        <v>21</v>
      </c>
      <c r="E13" s="349"/>
      <c r="F13" s="171"/>
      <c r="G13" s="349" t="s">
        <v>22</v>
      </c>
      <c r="H13" s="349"/>
      <c r="I13" s="171"/>
      <c r="J13" s="349" t="s">
        <v>23</v>
      </c>
      <c r="K13" s="349"/>
      <c r="L13" s="171"/>
      <c r="M13" s="349" t="s">
        <v>24</v>
      </c>
      <c r="N13" s="349"/>
      <c r="O13" s="171"/>
      <c r="P13" s="349" t="s">
        <v>25</v>
      </c>
      <c r="Q13" s="349"/>
      <c r="R13" s="171"/>
      <c r="S13" s="349" t="s">
        <v>26</v>
      </c>
      <c r="T13" s="349"/>
      <c r="U13" s="171"/>
      <c r="V13" s="349" t="s">
        <v>27</v>
      </c>
      <c r="W13" s="350"/>
    </row>
    <row r="14" spans="1:23" x14ac:dyDescent="0.25">
      <c r="B14" s="347"/>
      <c r="C14" s="3"/>
      <c r="D14" s="12"/>
      <c r="E14" s="12" t="s">
        <v>5</v>
      </c>
      <c r="F14" s="12"/>
      <c r="G14" s="12"/>
      <c r="H14" s="12" t="s">
        <v>5</v>
      </c>
      <c r="I14" s="12"/>
      <c r="J14" s="12"/>
      <c r="K14" s="12" t="s">
        <v>5</v>
      </c>
      <c r="L14" s="12"/>
      <c r="M14" s="12"/>
      <c r="N14" s="12" t="s">
        <v>5</v>
      </c>
      <c r="O14" s="12"/>
      <c r="P14" s="12"/>
      <c r="Q14" s="12" t="s">
        <v>5</v>
      </c>
      <c r="R14" s="12"/>
      <c r="S14" s="12"/>
      <c r="T14" s="12" t="s">
        <v>5</v>
      </c>
      <c r="U14" s="12"/>
      <c r="V14" s="12"/>
      <c r="W14" s="156" t="s">
        <v>5</v>
      </c>
    </row>
    <row r="15" spans="1:23" x14ac:dyDescent="0.25">
      <c r="B15" s="344" t="s">
        <v>4</v>
      </c>
      <c r="C15" s="157" t="s">
        <v>7</v>
      </c>
      <c r="D15" s="158">
        <f>AVERAGEIFS(Data!P:P, Data!A:A, $A$2,Data!B:B,"Property",Data!G:G,"2023",Data!J:J,$A$4,Data!L:L,D13,Data!M:M,$A$6)</f>
        <v>1937.268292</v>
      </c>
      <c r="E15" s="159">
        <f>AVERAGEIFS(Data!AD:AD, Data!A:A, $A$2,Data!B:B,"Property",Data!G:G,"2023",Data!J:J,$A$4,Data!L:L,D13,Data!M:M,A6)</f>
        <v>-1.8763092468897413E-2</v>
      </c>
      <c r="F15" s="160"/>
      <c r="G15" s="158">
        <f>AVERAGEIFS(Data!P:P, Data!A:A, $A$2,Data!B:B,"Property",Data!G:G,"2023",Data!J:J,$A$4,Data!L:L,G13,Data!M:M,A6)</f>
        <v>1942.855421</v>
      </c>
      <c r="H15" s="159">
        <f>AVERAGEIFS(Data!AD:AD, Data!A:A, $A$2,Data!B:B,"Property",Data!G:G,"2023",Data!J:J,$A$4,Data!L:L,G13,Data!M:M,A6)</f>
        <v>2.8840243878827726E-3</v>
      </c>
      <c r="I15" s="160"/>
      <c r="J15" s="158">
        <f>AVERAGEIFS(Data!P:P, Data!A:A, $A$2,Data!B:B,"Property",Data!G:G,"2023",Data!J:J,$A$4,Data!L:L,J13,Data!M:M,A6)</f>
        <v>1942.855421</v>
      </c>
      <c r="K15" s="159">
        <f>AVERAGEIFS(Data!AD:AD, Data!A:A, $A$2,Data!B:B,"Property",Data!G:G,"2023",Data!J:J,$A$4,Data!L:L,J13,Data!M:M,A6)</f>
        <v>2.8840243878827726E-3</v>
      </c>
      <c r="L15" s="160"/>
      <c r="M15" s="158">
        <f>AVERAGEIFS(Data!P:P, Data!A:A, $A$2,Data!B:B,"Property",Data!G:G,"2023",Data!J:J,$A$4,Data!L:L,M13,Data!M:M,A6)</f>
        <v>1942.855421</v>
      </c>
      <c r="N15" s="159">
        <f>AVERAGEIFS(Data!AD:AD, Data!A:A, $A$2,Data!B:B,"Property",Data!G:G,"2023",Data!J:J,$A$4,Data!L:L,M13,Data!M:M,A6)</f>
        <v>2.8840243878827726E-3</v>
      </c>
      <c r="O15" s="160"/>
      <c r="P15" s="158">
        <f>AVERAGEIFS(Data!P:P, Data!A:A, $A$2,Data!B:B,"Property",Data!G:G,"2023",Data!J:J,$A$4,Data!L:L,P13,Data!M:M,A6)</f>
        <v>1951.45</v>
      </c>
      <c r="Q15" s="159">
        <f>AVERAGEIFS(Data!AD:AD, Data!A:A, $A$2,Data!B:B,"Property",Data!G:G,"2023",Data!J:J,$A$4,Data!L:L,P13,Data!M:M,A6)</f>
        <v>7.3204666893913481E-3</v>
      </c>
      <c r="R15" s="160"/>
      <c r="S15" s="158">
        <f>AVERAGEIFS(Data!P:P, Data!A:A, $A$2,Data!B:B,"Property",Data!G:G,"2023",Data!J:J,$A$4,Data!L:L,S13,Data!M:M,A6)</f>
        <v>1951.45</v>
      </c>
      <c r="T15" s="159">
        <f>AVERAGEIFS(Data!AD:AD,Data!A:A, $A$2,Data!B:B,"Property",Data!G:G,"2023",Data!J:J,$A$4,Data!L:L,S13,Data!M:M,A6)</f>
        <v>7.3204666893913481E-3</v>
      </c>
      <c r="U15" s="160"/>
      <c r="V15" s="158">
        <f>AVERAGEIFS(Data!P:P, Data!A:A, $A$2,Data!B:B,"Property",Data!G:G,"2023",Data!J:J,$A$4,Data!L:L,V13,Data!M:M,A6)</f>
        <v>1951.45</v>
      </c>
      <c r="W15" s="178">
        <f>AVERAGEIFS(Data!AD:AD, Data!A:A, $A$2,Data!B:B,"Property",Data!G:G,"2023",Data!J:J,$A$4,Data!L:L,V13,Data!M:M,A6)</f>
        <v>7.3204666893913481E-3</v>
      </c>
    </row>
    <row r="16" spans="1:23" x14ac:dyDescent="0.25">
      <c r="B16" s="344"/>
      <c r="C16" s="157" t="s">
        <v>14</v>
      </c>
      <c r="D16" s="158">
        <f>AVERAGEIFS(Data!P:P, Data!A:A, $A$2,Data!B:B,"Comp Set",Data!G:G,"2023",Data!J:J,$A$4,Data!L:L,$D$2,Data!M:M,$A$6)</f>
        <v>1962</v>
      </c>
      <c r="E16" s="159">
        <f>AVERAGEIFS(Data!AD:AD, Data!A:A, $A$2,Data!B:B,"Comp Set",Data!G:G,"2023",Data!J:J,$A$4,Data!L:L,$D$2,Data!M:M,$A$6)</f>
        <v>0</v>
      </c>
      <c r="F16" s="160"/>
      <c r="G16" s="158">
        <f>AVERAGEIFS(Data!P:P, Data!A:A, $A$2,Data!B:B,"Comp Set",Data!G:G,"2023",Data!J:J,$A$4,Data!L:L,G13,Data!M:M,$A$6)</f>
        <v>1962</v>
      </c>
      <c r="H16" s="159">
        <f>AVERAGEIFS(Data!AD:AD, Data!A:A, $A$2,Data!B:B,"Comp Set",Data!G:G,"2023",Data!J:J,$A$4,Data!L:L,G13,Data!M:M,$A$6)</f>
        <v>0</v>
      </c>
      <c r="I16" s="160"/>
      <c r="J16" s="158">
        <f>AVERAGEIFS(Data!P:P, Data!A:A, $A$2,Data!B:B,"Comp Set",Data!G:G,"2023",Data!J:J,$A$4,Data!L:L,J13,Data!M:M,$A$6)</f>
        <v>1962</v>
      </c>
      <c r="K16" s="159">
        <f>AVERAGEIFS(Data!AD:AD, Data!A:A, $A$2,Data!B:B,"Comp Set",Data!G:G,"2023",Data!J:J,$A$4,Data!L:L,J13,Data!M:M,$A$6)</f>
        <v>0</v>
      </c>
      <c r="L16" s="160"/>
      <c r="M16" s="158">
        <f>AVERAGEIFS(Data!P:P, Data!A:A, $A$2,Data!B:B,"Comp Set",Data!G:G,"2023",Data!J:J,$A$4,Data!L:L,M13,Data!M:M,$A$6)</f>
        <v>1962</v>
      </c>
      <c r="N16" s="159">
        <f>AVERAGEIFS(Data!AD:AD, Data!A:A, $A$2,Data!B:B,"Comp Set",Data!G:G,"2023",Data!J:J,$A$4,Data!L:L,M13,Data!M:M,$A$6)</f>
        <v>0</v>
      </c>
      <c r="O16" s="160"/>
      <c r="P16" s="158">
        <f>AVERAGEIFS(Data!P:P, Data!A:A, $A$2,Data!B:B,"Comp Set",Data!G:G,"2023",Data!J:J,$A$4,Data!L:L,P13,Data!M:M,$A$6)</f>
        <v>1973</v>
      </c>
      <c r="Q16" s="159">
        <f>AVERAGEIFS(Data!AD:AD, Data!A:A, $A$2,Data!B:B,"Comp Set",Data!G:G,"2023",Data!J:J,$A$4,Data!L:L,P13,Data!M:M,A6)</f>
        <v>5.6065239551478085E-3</v>
      </c>
      <c r="R16" s="160"/>
      <c r="S16" s="158">
        <f>AVERAGEIFS(Data!P:P, Data!A:A, $A$2,Data!B:B,"Comp Set",Data!G:G,"2023",Data!J:J,$A$4,Data!L:L,S13,Data!M:M,$A$6)</f>
        <v>1973</v>
      </c>
      <c r="T16" s="159">
        <f>AVERAGEIFS(Data!AD:AD, Data!A:A, $A$2,Data!B:B,"Comp Set",Data!G:G,"2023",Data!J:J,$A$4,Data!L:L,S13,Data!M:M,$A$6)</f>
        <v>5.6065239551478085E-3</v>
      </c>
      <c r="U16" s="160"/>
      <c r="V16" s="158">
        <f>AVERAGEIFS(Data!P:P, Data!A:A, $A$2,Data!B:B,"Comp Set",Data!G:G,"2023",Data!J:J,$A$4,Data!L:L,V13,Data!M:M,A6)</f>
        <v>1973</v>
      </c>
      <c r="W16" s="178">
        <f>AVERAGEIFS(Data!AD:AD, Data!A:A, $A$2,Data!B:B,"Comp Set",Data!G:G,"2023",Data!J:J,$A$4,Data!L:L,V13,Data!M:M,$A$6)</f>
        <v>5.6065239551478085E-3</v>
      </c>
    </row>
    <row r="17" spans="2:23" x14ac:dyDescent="0.25">
      <c r="B17" s="344"/>
      <c r="C17" s="3" t="s">
        <v>10</v>
      </c>
      <c r="D17" s="158">
        <f>D15/D16</f>
        <v>0.98739464424057088</v>
      </c>
      <c r="E17" s="162">
        <f>AVERAGEIFS(Data!V:V, Data!A:A, $A$2,Data!B:B,"Property",Data!G:G,"2023",Data!J:J,$A$4,Data!L:L,D13,Data!M:M,$A$6)</f>
        <v>-2.1584865578043864E-2</v>
      </c>
      <c r="F17" s="129"/>
      <c r="G17" s="163">
        <f>G15/G16</f>
        <v>0.99024231447502542</v>
      </c>
      <c r="H17" s="158">
        <f>AVERAGEIFS(Data!V:V, Data!A:A, $A$2,Data!B:B,"Comp Set",Data!G:G,"2023",Data!J:J,$A$4,Data!L:L,G13,Data!M:M,$A$6)</f>
        <v>0</v>
      </c>
      <c r="I17" s="129"/>
      <c r="J17" s="163">
        <f>J15/J16</f>
        <v>0.99024231447502542</v>
      </c>
      <c r="K17" s="164">
        <f>AVERAGEIFS(Data!V:V, Data!A:A, $A$2,Data!B:B,"Comp Set",Data!G:G,"2023",Data!J:J,$A$4,Data!L:L,J13,Data!M:M,$A$6)</f>
        <v>0</v>
      </c>
      <c r="L17" s="129"/>
      <c r="M17" s="163">
        <f>M15/M16</f>
        <v>0.99024231447502542</v>
      </c>
      <c r="N17" s="164">
        <f>AVERAGEIFS(Data!V:V, Data!A:A, $A$2,Data!B:B,"Comp Set",Data!G:G,"2023",Data!J:J,$A$4,Data!L:L,M13,Data!M:M,$A$6)</f>
        <v>0</v>
      </c>
      <c r="O17" s="129"/>
      <c r="P17" s="163">
        <f>P15/P16</f>
        <v>0.98907754688291949</v>
      </c>
      <c r="Q17" s="164" t="e">
        <f>AVERAGEIFS(Data!V:V,Data!A:A, $A$2,Data!B:B,"Comp Set",Data!G:G,"2023",Data!J:J,$A$4,Data!L:L,P13,Data!M:M,$A$6)</f>
        <v>#DIV/0!</v>
      </c>
      <c r="R17" s="129"/>
      <c r="S17" s="163">
        <f>S15/S16</f>
        <v>0.98907754688291949</v>
      </c>
      <c r="T17" s="164" t="e">
        <f>AVERAGEIFS(Data!V:V, Data!A:A, $A$2,Data!B:B,"Comp Set",Data!G:G,"2023",Data!J:J,$A$4,Data!L:L,S13,Data!M:M,$A$6)</f>
        <v>#DIV/0!</v>
      </c>
      <c r="U17" s="129"/>
      <c r="V17" s="163">
        <f>V15/V16</f>
        <v>0.98907754688291949</v>
      </c>
      <c r="W17" s="179" t="e">
        <f>AVERAGEIFS(Data!V:V, Data!A:A, $A$2,Data!B:B,"Comp Set",Data!G:G,"2023",Data!J:J,$A$4,Data!L:L,V13,Data!M:M,$A$6)</f>
        <v>#DIV/0!</v>
      </c>
    </row>
    <row r="18" spans="2:23" x14ac:dyDescent="0.25">
      <c r="B18" s="344"/>
      <c r="C18" s="34"/>
      <c r="D18" s="35"/>
      <c r="E18" s="36"/>
      <c r="F18" s="36"/>
      <c r="G18" s="35"/>
      <c r="H18" s="36"/>
      <c r="I18" s="36"/>
      <c r="J18" s="35"/>
      <c r="K18" s="36"/>
      <c r="L18" s="36"/>
      <c r="M18" s="35"/>
      <c r="N18" s="36"/>
      <c r="O18" s="36"/>
      <c r="P18" s="35"/>
      <c r="Q18" s="36"/>
      <c r="R18" s="36"/>
      <c r="S18" s="35"/>
      <c r="T18" s="36"/>
      <c r="U18" s="36"/>
      <c r="V18" s="35"/>
      <c r="W18" s="165"/>
    </row>
    <row r="19" spans="2:23" x14ac:dyDescent="0.25">
      <c r="B19" s="344"/>
      <c r="C19" s="157"/>
      <c r="D19" s="168"/>
      <c r="E19" s="169"/>
      <c r="F19" s="157"/>
      <c r="G19" s="168"/>
      <c r="H19" s="169"/>
      <c r="I19" s="157"/>
      <c r="J19" s="168"/>
      <c r="K19" s="169"/>
      <c r="L19" s="157"/>
      <c r="M19" s="168"/>
      <c r="N19" s="169"/>
      <c r="O19" s="157"/>
      <c r="P19" s="168"/>
      <c r="Q19" s="169"/>
      <c r="R19" s="157"/>
      <c r="S19" s="168"/>
      <c r="T19" s="169"/>
      <c r="U19" s="157"/>
      <c r="V19" s="168"/>
      <c r="W19" s="161"/>
    </row>
    <row r="20" spans="2:23" x14ac:dyDescent="0.25">
      <c r="B20" s="344"/>
      <c r="C20" s="157"/>
      <c r="D20" s="168"/>
      <c r="E20" s="169"/>
      <c r="F20" s="157"/>
      <c r="G20" s="168"/>
      <c r="H20" s="169"/>
      <c r="I20" s="157"/>
      <c r="J20" s="168"/>
      <c r="K20" s="169"/>
      <c r="L20" s="157"/>
      <c r="M20" s="168"/>
      <c r="N20" s="169"/>
      <c r="O20" s="157"/>
      <c r="P20" s="168"/>
      <c r="Q20" s="169"/>
      <c r="R20" s="157"/>
      <c r="S20" s="168"/>
      <c r="T20" s="169"/>
      <c r="U20" s="157"/>
      <c r="V20" s="168"/>
      <c r="W20" s="161"/>
    </row>
    <row r="21" spans="2:23" x14ac:dyDescent="0.25">
      <c r="B21" s="344"/>
      <c r="C21" s="3"/>
      <c r="D21" s="170"/>
      <c r="E21" s="12"/>
      <c r="F21" s="3"/>
      <c r="G21" s="170"/>
      <c r="H21" s="12"/>
      <c r="I21" s="3"/>
      <c r="J21" s="170"/>
      <c r="K21" s="12"/>
      <c r="L21" s="3"/>
      <c r="M21" s="170"/>
      <c r="N21" s="12"/>
      <c r="O21" s="3"/>
      <c r="P21" s="170"/>
      <c r="Q21" s="12"/>
      <c r="R21" s="3"/>
      <c r="S21" s="170"/>
      <c r="T21" s="12"/>
      <c r="U21" s="3"/>
      <c r="V21" s="170"/>
      <c r="W21" s="156"/>
    </row>
    <row r="22" spans="2:23" x14ac:dyDescent="0.25">
      <c r="B22" s="344"/>
      <c r="C22" s="3"/>
      <c r="D22" s="170"/>
      <c r="E22" s="12"/>
      <c r="F22" s="12"/>
      <c r="G22" s="170"/>
      <c r="H22" s="12"/>
      <c r="I22" s="12"/>
      <c r="J22" s="170"/>
      <c r="K22" s="12"/>
      <c r="L22" s="12"/>
      <c r="M22" s="170"/>
      <c r="N22" s="12"/>
      <c r="O22" s="12"/>
      <c r="P22" s="170"/>
      <c r="Q22" s="12"/>
      <c r="R22" s="12"/>
      <c r="S22" s="170"/>
      <c r="T22" s="12"/>
      <c r="U22" s="12"/>
      <c r="V22" s="170"/>
      <c r="W22" s="156"/>
    </row>
    <row r="23" spans="2:23" x14ac:dyDescent="0.25">
      <c r="B23" s="354"/>
      <c r="C23" s="355"/>
      <c r="D23" s="355"/>
      <c r="E23" s="355"/>
      <c r="F23" s="355"/>
      <c r="G23" s="355"/>
      <c r="H23" s="355"/>
      <c r="I23" s="355"/>
      <c r="J23" s="355"/>
      <c r="K23" s="355"/>
      <c r="L23" s="355"/>
      <c r="M23" s="355"/>
      <c r="N23" s="355"/>
      <c r="O23" s="355"/>
      <c r="P23" s="355"/>
      <c r="Q23" s="355"/>
      <c r="R23" s="355"/>
      <c r="S23" s="355"/>
      <c r="T23" s="355"/>
      <c r="U23" s="355"/>
      <c r="V23" s="355"/>
      <c r="W23" s="356"/>
    </row>
    <row r="24" spans="2:23" s="40" customFormat="1" ht="15" x14ac:dyDescent="0.25">
      <c r="B24" s="346" t="s">
        <v>57</v>
      </c>
      <c r="C24" s="3"/>
      <c r="D24" s="348" t="s">
        <v>21</v>
      </c>
      <c r="E24" s="348"/>
      <c r="F24" s="3"/>
      <c r="G24" s="348" t="s">
        <v>22</v>
      </c>
      <c r="H24" s="348"/>
      <c r="I24" s="3"/>
      <c r="J24" s="348" t="s">
        <v>23</v>
      </c>
      <c r="K24" s="348"/>
      <c r="L24" s="3"/>
      <c r="M24" s="348" t="s">
        <v>24</v>
      </c>
      <c r="N24" s="348"/>
      <c r="O24" s="3"/>
      <c r="P24" s="349" t="s">
        <v>25</v>
      </c>
      <c r="Q24" s="349"/>
      <c r="R24" s="3"/>
      <c r="S24" s="349" t="s">
        <v>26</v>
      </c>
      <c r="T24" s="349"/>
      <c r="U24" s="3"/>
      <c r="V24" s="349" t="s">
        <v>27</v>
      </c>
      <c r="W24" s="350"/>
    </row>
    <row r="25" spans="2:23" x14ac:dyDescent="0.25">
      <c r="B25" s="347"/>
      <c r="C25" s="3"/>
      <c r="D25" s="12"/>
      <c r="E25" s="12" t="s">
        <v>5</v>
      </c>
      <c r="F25" s="12"/>
      <c r="G25" s="12"/>
      <c r="H25" s="12" t="s">
        <v>5</v>
      </c>
      <c r="I25" s="12"/>
      <c r="J25" s="12"/>
      <c r="K25" s="12" t="s">
        <v>5</v>
      </c>
      <c r="L25" s="12"/>
      <c r="M25" s="12"/>
      <c r="N25" s="12" t="s">
        <v>5</v>
      </c>
      <c r="O25" s="12"/>
      <c r="P25" s="12"/>
      <c r="Q25" s="12" t="s">
        <v>5</v>
      </c>
      <c r="R25" s="12"/>
      <c r="S25" s="12"/>
      <c r="T25" s="12" t="s">
        <v>5</v>
      </c>
      <c r="U25" s="12"/>
      <c r="V25" s="12"/>
      <c r="W25" s="156" t="s">
        <v>5</v>
      </c>
    </row>
    <row r="26" spans="2:23" x14ac:dyDescent="0.25">
      <c r="B26" s="344" t="s">
        <v>4</v>
      </c>
      <c r="C26" s="157" t="s">
        <v>7</v>
      </c>
      <c r="D26" s="158">
        <f>AVERAGEIFS(Data!O:O, Data!A:A, $A$2,Data!B:B,"Property",Data!G:G,"2023",Data!J:J,$A$4,Data!L:L,D24,Data!M:M,$A$6)</f>
        <v>735.44444418518583</v>
      </c>
      <c r="E26" s="159">
        <f>AVERAGEIFS(Data!AI:AI, Data!A:A, $A$2,Data!B:B,"Property",Data!G:G,"2023",Data!J:J,$A$4,Data!L:L,D24,Data!M:M,A6)</f>
        <v>5.7678302193793314E-3</v>
      </c>
      <c r="F26" s="160"/>
      <c r="G26" s="158">
        <f>AVERAGEIFS(Data!O:O, Data!A:A, $A$2,Data!B:B,"Property",Data!G:G,"2023",Data!J:J,$A$4,Data!L:L,G24,Data!M:M,A6)</f>
        <v>746.56018492129192</v>
      </c>
      <c r="H26" s="159">
        <f>AVERAGEIFS(Data!AI:AI, Data!A:A, $A$2,Data!B:B,"Property",Data!G:G,"2023",Data!J:J,$A$4,Data!L:L,G24,Data!M:M,A6)</f>
        <v>1.5114317368215965E-2</v>
      </c>
      <c r="I26" s="160"/>
      <c r="J26" s="158">
        <f>AVERAGEIFS(Data!O:O, Data!A:A, $A$2,Data!B:B,"Property",Data!G:G,"2023",Data!J:J,$A$4,Data!L:L,J24,Data!M:M,A6)</f>
        <v>746.56018492129192</v>
      </c>
      <c r="K26" s="159">
        <f>AVERAGEIFS(Data!AI:AI, Data!A:A, $A$2,Data!B:B,"Property",Data!G:G,"2023",Data!J:J,$A$4,Data!L:L,J24,Data!M:M,A6)</f>
        <v>1.5114317368215965E-2</v>
      </c>
      <c r="L26" s="160"/>
      <c r="M26" s="158">
        <f>AVERAGEIFS(Data!O:O, Data!A:A, $A$2,Data!B:B,"Property",Data!G:G,"2023",Data!J:J,$A$4,Data!L:L,M24,Data!M:M,A6)</f>
        <v>746.56018492129192</v>
      </c>
      <c r="N26" s="159">
        <f>AVERAGEIFS(Data!AI:AI, Data!A:A, $A$2,Data!B:B,"Property",Data!G:G,"2023",Data!J:J,$A$4,Data!L:L,M24,Data!M:M,A6)</f>
        <v>1.5114317368215965E-2</v>
      </c>
      <c r="O26" s="160"/>
      <c r="P26" s="158">
        <f>AVERAGEIFS(Data!O:O, Data!A:A, $A$2,Data!B:B,"Property",Data!G:G,"2023",Data!J:J,$A$4,Data!L:L,P24,Data!M:M,A6)</f>
        <v>776.96620370370533</v>
      </c>
      <c r="Q26" s="159">
        <f>AVERAGEIFS(Data!AI:AI, Data!A:A, $A$2,Data!B:B,"Property",Data!G:G,"2023",Data!J:J,$A$4,Data!L:L,P24,Data!M:M,A6)</f>
        <v>5.6458050430338518E-2</v>
      </c>
      <c r="R26" s="160"/>
      <c r="S26" s="158">
        <f>AVERAGEIFS(Data!O:O, Data!A:A, $A$2,Data!B:B,"Property",Data!G:G,"2023",Data!J:J,$A$4,Data!L:L,S24,Data!M:M,A6)</f>
        <v>776.96620370370533</v>
      </c>
      <c r="T26" s="159">
        <f>AVERAGEIFS(Data!AI:AI,Data!A:A, $A$2,Data!B:B,"Property",Data!G:G,"2023",Data!J:J,$A$4,Data!L:L,S24,Data!M:M,A6)</f>
        <v>5.6458050430338518E-2</v>
      </c>
      <c r="U26" s="160"/>
      <c r="V26" s="158">
        <f>AVERAGEIFS(Data!O:O, Data!A:A, $A$2,Data!B:B,"Property",Data!G:G,"2023",Data!J:J,$A$4,Data!L:L,V24,Data!M:M,A6)</f>
        <v>776.96620370370533</v>
      </c>
      <c r="W26" s="178">
        <f>AVERAGEIFS(Data!AI:AI, Data!A:A, $A$2,Data!B:B,"Property",Data!G:G,"2023",Data!J:J,$A$4,Data!L:L,V24,Data!M:M,A6)</f>
        <v>5.6458050430338518E-2</v>
      </c>
    </row>
    <row r="27" spans="2:23" x14ac:dyDescent="0.25">
      <c r="B27" s="344"/>
      <c r="C27" s="157" t="s">
        <v>14</v>
      </c>
      <c r="D27" s="158">
        <f>AVERAGEIFS(Data!O:O, Data!A:A, $A$2,Data!B:B,"Comp Set",Data!G:G,"2023",Data!J:J,$A$4,Data!L:L,$D$2,Data!M:M,$A$6)</f>
        <v>1936.4939999999999</v>
      </c>
      <c r="E27" s="159">
        <f>AVERAGEIFS(Data!AI:AI, Data!A:A, $A$2,Data!B:B,"Comp Set",Data!G:G,"2023",Data!J:J,$A$4,Data!L:L,$D$2,Data!M:M,$A$6)</f>
        <v>0</v>
      </c>
      <c r="F27" s="160"/>
      <c r="G27" s="158">
        <f>AVERAGEIFS(Data!O:O, Data!A:A, $A$2,Data!B:B,"Comp Set",Data!G:G,"2023",Data!J:J,$A$4,Data!L:L,G24,Data!M:M,$A$6)</f>
        <v>1936.4939999999999</v>
      </c>
      <c r="H27" s="159">
        <f>AVERAGEIFS(Data!AI:AI, Data!A:A, $A$2,Data!B:B,"Comp Set",Data!G:G,"2023",Data!J:J,$A$4,Data!L:L,G24,Data!M:M,$A$6)</f>
        <v>0</v>
      </c>
      <c r="I27" s="160"/>
      <c r="J27" s="158">
        <f>AVERAGEIFS(Data!O:O, Data!A:A, $A$2,Data!B:B,"Comp Set",Data!G:G,"2023",Data!J:J,$A$4,Data!L:L,J24,Data!M:M,$A$6)</f>
        <v>1936.4939999999999</v>
      </c>
      <c r="K27" s="159">
        <f>AVERAGEIFS(Data!AI:AI, Data!A:A, $A$2,Data!B:B,"Comp Set",Data!G:G,"2023",Data!J:J,$A$4,Data!L:L,J24,Data!M:M,$A$6)</f>
        <v>0</v>
      </c>
      <c r="L27" s="160"/>
      <c r="M27" s="158">
        <f>AVERAGEIFS(Data!O:O, Data!A:A, $A$2,Data!B:B,"Comp Set",Data!G:G,"2023",Data!J:J,$A$4,Data!L:L,M24,Data!M:M,$A$6)</f>
        <v>1936.4939999999999</v>
      </c>
      <c r="N27" s="159">
        <f>AVERAGEIFS(Data!AI:AI, Data!A:A, $A$2,Data!B:B,"Comp Set",Data!G:G,"2023",Data!J:J,$A$4,Data!L:L,M24,Data!M:M,$A$6)</f>
        <v>0</v>
      </c>
      <c r="O27" s="160"/>
      <c r="P27" s="158">
        <f>AVERAGEIFS(Data!O:O, Data!A:A, $A$2,Data!B:B,"Comp Set",Data!G:G,"2023",Data!J:J,$A$4,Data!L:L,P24,Data!M:M,$A$6)</f>
        <v>1947.3509999999999</v>
      </c>
      <c r="Q27" s="159" t="e">
        <f>AVERAGEIFS(Data!AI:AI, Data!A:A, $A$2,Data!B:B,"Comp Set",Data!G:G,"2023",Data!J:J,$A$4,Data!L:L,P24,Data!M:M,$A$6)</f>
        <v>#REF!</v>
      </c>
      <c r="R27" s="160"/>
      <c r="S27" s="158">
        <f>AVERAGEIFS(Data!O:O, Data!A:A, $A$2,Data!B:B,"Comp Set",Data!G:G,"2023",Data!J:J,$A$4,Data!L:L,S24,Data!M:M,$A$6)</f>
        <v>1947.3509999999999</v>
      </c>
      <c r="T27" s="159" t="e">
        <f>AVERAGEIFS(Data!AI:AI, Data!A:A, $A$2,Data!B:B,"Comp Set",Data!G:G,"2023",Data!J:J,$A$4,Data!L:L,S24,Data!M:M,$A$6)</f>
        <v>#REF!</v>
      </c>
      <c r="U27" s="160"/>
      <c r="V27" s="158">
        <f>AVERAGEIFS(Data!O:O, Data!A:A, $A$2,Data!B:B,"Comp Set",Data!G:G,"2023",Data!J:J,$A$4,Data!L:L,V24,Data!M:M,A6)</f>
        <v>1947.3509999999999</v>
      </c>
      <c r="W27" s="178" t="e">
        <f>AVERAGEIFS(Data!AI:AI, Data!A:A, $A$2,Data!B:B,"Comp Set",Data!G:G,"2023",Data!J:J,$A$4,Data!L:L,V24,Data!M:M,$A$6)</f>
        <v>#REF!</v>
      </c>
    </row>
    <row r="28" spans="2:23" x14ac:dyDescent="0.25">
      <c r="B28" s="344"/>
      <c r="C28" s="3" t="s">
        <v>12</v>
      </c>
      <c r="D28" s="158">
        <f>D26/D27</f>
        <v>0.37978142157176104</v>
      </c>
      <c r="E28" s="162">
        <f>AVERAGEIFS(Data!X:X, Data!A:A, $A$2,Data!B:B,"Property",Data!G:G,"2023",Data!J:J,$A$4,Data!L:L,D24,Data!M:M,$A$6)</f>
        <v>0</v>
      </c>
      <c r="F28" s="129"/>
      <c r="G28" s="163">
        <f>G26/G27</f>
        <v>0.38552155850794889</v>
      </c>
      <c r="H28" s="158">
        <f>AVERAGEIFS(Data!X:X, Data!A:A, $A$2,Data!B:B,"Comp Set",Data!G:G,"2023",Data!J:J,$A$4,Data!L:L,G24,Data!M:M,$A$6)</f>
        <v>-0.28664566656416024</v>
      </c>
      <c r="I28" s="129"/>
      <c r="J28" s="163">
        <f>J26/J27</f>
        <v>0.38552155850794889</v>
      </c>
      <c r="K28" s="164">
        <f>AVERAGEIFS(Data!X:X, Data!A:A, $A$2,Data!B:B,"Comp Set",Data!G:G,"2023",Data!J:J,$A$4,Data!L:L,J24,Data!M:M,$A$6)</f>
        <v>-1.739921375604081E-2</v>
      </c>
      <c r="L28" s="129"/>
      <c r="M28" s="163">
        <f>M26/M27</f>
        <v>0.38552155850794889</v>
      </c>
      <c r="N28" s="164">
        <f>AVERAGEIFS(Data!X:X, Data!A:A, $A$2,Data!B:B,"Comp Set",Data!G:G,"2023",Data!J:J,$A$4,Data!L:L,M24,Data!M:M,$A$6)</f>
        <v>0</v>
      </c>
      <c r="O28" s="129"/>
      <c r="P28" s="163">
        <f>P26/P27</f>
        <v>0.3989862144542537</v>
      </c>
      <c r="Q28" s="164">
        <f>AVERAGEIFS(Data!X:X,Data!A:A, $A$2,Data!B:B,"Comp Set",Data!G:G,"2023",Data!J:J,$A$4,Data!L:L,P24,Data!M:M,$A$6)</f>
        <v>4.9069323469753678E-3</v>
      </c>
      <c r="R28" s="129"/>
      <c r="S28" s="163">
        <f>S26/S27</f>
        <v>0.3989862144542537</v>
      </c>
      <c r="T28" s="164">
        <f>AVERAGEIFS(Data!X:X, Data!A:A, $A$2,Data!B:B,"Comp Set",Data!G:G,"2023",Data!J:J,$A$4,Data!L:L,S24,Data!M:M,$A$6)</f>
        <v>4.9069323469753678E-3</v>
      </c>
      <c r="U28" s="129"/>
      <c r="V28" s="163">
        <f>V26/V27</f>
        <v>0.3989862144542537</v>
      </c>
      <c r="W28" s="179">
        <f>AVERAGEIFS(Data!X:X, Data!A:A, $A$2,Data!B:B,"Comp Set",Data!G:G,"2023",Data!J:J,$A$4,Data!L:L,V24,Data!M:M,$A$6)</f>
        <v>4.9069323469753678E-3</v>
      </c>
    </row>
    <row r="29" spans="2:23" ht="13.8" thickBot="1" x14ac:dyDescent="0.3">
      <c r="B29" s="345"/>
      <c r="C29" s="151"/>
      <c r="D29" s="172"/>
      <c r="E29" s="173"/>
      <c r="F29" s="173"/>
      <c r="G29" s="172"/>
      <c r="H29" s="173"/>
      <c r="I29" s="173"/>
      <c r="J29" s="172"/>
      <c r="K29" s="173"/>
      <c r="L29" s="173"/>
      <c r="M29" s="172"/>
      <c r="N29" s="173"/>
      <c r="O29" s="173"/>
      <c r="P29" s="172"/>
      <c r="Q29" s="173"/>
      <c r="R29" s="173"/>
      <c r="S29" s="172"/>
      <c r="T29" s="173"/>
      <c r="U29" s="173"/>
      <c r="V29" s="172"/>
      <c r="W29" s="174"/>
    </row>
    <row r="30" spans="2:23" x14ac:dyDescent="0.25">
      <c r="B30" s="42"/>
      <c r="C30" s="3"/>
      <c r="D30" s="3"/>
      <c r="E30" s="3"/>
      <c r="F30" s="3"/>
      <c r="G30" s="3"/>
      <c r="H30" s="3"/>
      <c r="I30" s="3"/>
      <c r="J30" s="3"/>
      <c r="K30" s="3"/>
      <c r="L30" s="3"/>
      <c r="M30" s="3"/>
      <c r="N30" s="3"/>
      <c r="O30" s="3"/>
      <c r="P30" s="3"/>
      <c r="Q30" s="3"/>
      <c r="R30" s="3"/>
      <c r="S30" s="3"/>
      <c r="T30" s="3"/>
      <c r="U30" s="3"/>
      <c r="V30" s="3"/>
      <c r="W30" s="3"/>
    </row>
    <row r="31" spans="2:23" x14ac:dyDescent="0.25">
      <c r="B31"/>
    </row>
    <row r="32" spans="2:23" x14ac:dyDescent="0.25">
      <c r="B32"/>
    </row>
    <row r="33" spans="2:23" x14ac:dyDescent="0.25">
      <c r="B33"/>
    </row>
    <row r="34" spans="2:23" x14ac:dyDescent="0.25">
      <c r="B34"/>
    </row>
    <row r="35" spans="2:23" x14ac:dyDescent="0.25">
      <c r="B35"/>
    </row>
    <row r="36" spans="2:23" ht="21" thickBot="1" x14ac:dyDescent="0.4">
      <c r="B36" s="280"/>
      <c r="C36" s="280"/>
      <c r="D36" s="280"/>
      <c r="E36" s="280"/>
      <c r="F36" s="280"/>
      <c r="G36" s="280" t="s">
        <v>78</v>
      </c>
      <c r="H36" s="280"/>
      <c r="I36" s="280"/>
      <c r="J36" s="280"/>
      <c r="K36" s="280"/>
      <c r="L36" s="280"/>
      <c r="M36" s="280"/>
      <c r="N36" s="280"/>
      <c r="O36" s="280"/>
      <c r="P36" s="280"/>
      <c r="Q36" s="280"/>
      <c r="R36" s="280"/>
      <c r="S36" s="280"/>
      <c r="T36" s="280"/>
      <c r="U36" s="280"/>
      <c r="V36" s="280"/>
      <c r="W36" s="280"/>
    </row>
    <row r="37" spans="2:23" ht="13.8" x14ac:dyDescent="0.25">
      <c r="B37" s="353" t="s">
        <v>6</v>
      </c>
      <c r="C37" s="154"/>
      <c r="D37" s="351" t="s">
        <v>21</v>
      </c>
      <c r="E37" s="351"/>
      <c r="F37" s="155"/>
      <c r="G37" s="351" t="s">
        <v>22</v>
      </c>
      <c r="H37" s="351"/>
      <c r="I37" s="155"/>
      <c r="J37" s="351" t="s">
        <v>23</v>
      </c>
      <c r="K37" s="351"/>
      <c r="L37" s="155"/>
      <c r="M37" s="351" t="s">
        <v>24</v>
      </c>
      <c r="N37" s="351"/>
      <c r="O37" s="155"/>
      <c r="P37" s="351" t="s">
        <v>25</v>
      </c>
      <c r="Q37" s="351"/>
      <c r="R37" s="155"/>
      <c r="S37" s="351" t="s">
        <v>26</v>
      </c>
      <c r="T37" s="351"/>
      <c r="U37" s="155"/>
      <c r="V37" s="351" t="s">
        <v>27</v>
      </c>
      <c r="W37" s="352"/>
    </row>
    <row r="38" spans="2:23" x14ac:dyDescent="0.25">
      <c r="B38" s="347"/>
      <c r="C38" s="3"/>
      <c r="D38" s="12"/>
      <c r="E38" s="12" t="s">
        <v>5</v>
      </c>
      <c r="F38" s="12"/>
      <c r="G38" s="12"/>
      <c r="H38" s="12" t="s">
        <v>5</v>
      </c>
      <c r="I38" s="12"/>
      <c r="J38" s="12"/>
      <c r="K38" s="12" t="s">
        <v>5</v>
      </c>
      <c r="L38" s="12"/>
      <c r="M38" s="12"/>
      <c r="N38" s="12" t="s">
        <v>5</v>
      </c>
      <c r="O38" s="12"/>
      <c r="P38" s="12"/>
      <c r="Q38" s="12" t="s">
        <v>5</v>
      </c>
      <c r="R38" s="12"/>
      <c r="S38" s="12"/>
      <c r="T38" s="12" t="s">
        <v>5</v>
      </c>
      <c r="U38" s="12"/>
      <c r="V38" s="12"/>
      <c r="W38" s="156" t="s">
        <v>5</v>
      </c>
    </row>
    <row r="39" spans="2:23" x14ac:dyDescent="0.25">
      <c r="B39" s="344" t="s">
        <v>4</v>
      </c>
      <c r="C39" s="285" t="s">
        <v>7</v>
      </c>
      <c r="D39" s="286">
        <f>AVERAGEIFS(Data!$Y:$Y, Data!$A:$A, $A$2,Data!$B:$B,"Property",Data!$G:$G,"2023",Data!$J:$J,$A$4,Data!$L:$L,D2)</f>
        <v>0.38271604938271664</v>
      </c>
      <c r="E39" s="281">
        <f>AVERAGEIFS(Data!$AE:$AE, Data!$A:$A, $A$2,Data!$B:$B,"Property",Data!$G:$G,"2023",Data!$J:$J,$A$4,Data!$L:$L,D2)</f>
        <v>7.221254355400665E-2</v>
      </c>
      <c r="F39" s="287"/>
      <c r="G39" s="286">
        <f>AVERAGEIFS(Data!$Y:$Y, Data!$A:$A, $A$2,Data!$B:$B,"Property",Data!$G:$G,"2023",Data!$J:$J,$A$4,Data!$L:$L,G37)</f>
        <v>0.38734567901234535</v>
      </c>
      <c r="H39" s="281">
        <f>AVERAGEIFS(Data!$AE:$AE, Data!$A:$A, $A$2,Data!$B:$B,"Property",Data!$G:$G,"2023",Data!$J:$J,$A$4,Data!$L:$L,G2)</f>
        <v>5.2149269457526147E-2</v>
      </c>
      <c r="I39" s="287"/>
      <c r="J39" s="286">
        <f>AVERAGEIFS(Data!$Y:$Y, Data!$A:$A, $A$2,Data!$B:$B,"Property",Data!$G:$G,"2023",Data!$J:$J,$A$4,Data!$L:$L,J37)</f>
        <v>0.38194444444444353</v>
      </c>
      <c r="K39" s="281">
        <f>AVERAGEIFS(Data!$AE:$AE, Data!$A:$A, $A$2,Data!$B:$B,"Property",Data!$G:$G,"2023",Data!$J:$J,$A$4,Data!$L:$L,J2)</f>
        <v>6.0151615029658628E-2</v>
      </c>
      <c r="L39" s="287"/>
      <c r="M39" s="286">
        <f>AVERAGEIFS(Data!$Y:$Y, Data!$A:$A, $A$2,Data!$B:$B,"Property",Data!$G:$G,"2023",Data!$J:$J,$A$4,Data!$L:$L,M37)</f>
        <v>0.38194444444444353</v>
      </c>
      <c r="N39" s="281">
        <f>AVERAGEIFS(Data!$AE:$AE, Data!$A:$A, $A$2,Data!$B:$B,"Property",Data!$G:$G,"2023",Data!$J:$J,$A$4,Data!$L:$L,M2)</f>
        <v>6.0151615029658628E-2</v>
      </c>
      <c r="O39" s="287"/>
      <c r="P39" s="286">
        <f>AVERAGEIFS(Data!$Y:$Y, Data!$A:$A, $A$2,Data!$B:$B,"Property",Data!$G:$G,"2023",Data!$J:$J,$A$4,Data!$L:$L,P37)</f>
        <v>0.38888888888888951</v>
      </c>
      <c r="Q39" s="281">
        <f>AVERAGEIFS(Data!$AE:$AE, Data!$A:$A, $A$2,Data!$B:$B,"Property",Data!$G:$G,"2023",Data!$J:$J,$A$4,Data!$L:$L,P2)</f>
        <v>7.844429795649191E-2</v>
      </c>
      <c r="R39" s="287"/>
      <c r="S39" s="286">
        <f>AVERAGEIFS(Data!$Y:$Y, Data!$A:$A, $A$2,Data!$B:$B,"Property",Data!$G:$G,"2023",Data!$J:$J,$A$4,Data!$L:$L,S37)</f>
        <v>0.38888888888888951</v>
      </c>
      <c r="T39" s="281">
        <f>AVERAGEIFS(Data!$AE:$AE, Data!$A:$A, $A$2,Data!$B:$B,"Property",Data!$G:$G,"2023",Data!$J:$J,$A$4,Data!$L:$L,S2)</f>
        <v>7.844429795649191E-2</v>
      </c>
      <c r="U39" s="287"/>
      <c r="V39" s="286">
        <f>AVERAGEIFS(Data!$Y:$Y, Data!$A:$A, $A$2,Data!$B:$B,"Property",Data!$G:$G,"2023",Data!$J:$J,$A$4,Data!$L:$L,V37)</f>
        <v>0.38271604938271664</v>
      </c>
      <c r="W39" s="288">
        <f>AVERAGEIFS(Data!$AE:$AE, Data!$A:$A, $A$2,Data!$B:$B,"Property",Data!$G:$G,"2023",Data!$J:$J,$A$4,Data!$L:$L,V2)</f>
        <v>7.221254355400665E-2</v>
      </c>
    </row>
    <row r="40" spans="2:23" x14ac:dyDescent="0.25">
      <c r="B40" s="344"/>
      <c r="C40" s="285" t="s">
        <v>14</v>
      </c>
      <c r="D40" s="286">
        <f>AVERAGEIFS(Data!Y:Y, Data!A:A, $A$2,Data!B:B,"Comp Set",Data!G:G,"2023",Data!J:J,$A$4,Data!L:L,D2)</f>
        <v>0.98699999999999988</v>
      </c>
      <c r="E40" s="281">
        <f>AVERAGEIFS(Data!$AE:$AE, Data!$A:$A, $A$2,Data!$B:$B,"Comp Set",Data!$G:$G,"2023",Data!$J:$J,$A$4,Data!$L:$L,D2)</f>
        <v>0</v>
      </c>
      <c r="F40" s="287"/>
      <c r="G40" s="286">
        <f>AVERAGEIFS(Data!$Y:$Y, Data!$A:$A, $A$2,Data!$B:$B,"Comp Set",Data!$G:$G,"2023",Data!$J:$J,$A$4,Data!$L:$L,G37)</f>
        <v>0.98699999999999988</v>
      </c>
      <c r="H40" s="281">
        <f>AVERAGEIFS(Data!$AE:$AE, Data!$A:$A, $A$2,Data!$B:$B,"Comp Set",Data!$G:$G,"2023",Data!$J:$J,$A$4,Data!$L:$L,G2)</f>
        <v>0</v>
      </c>
      <c r="I40" s="287"/>
      <c r="J40" s="286">
        <f>AVERAGEIFS(Data!$Y:$Y, Data!$A:$A, $A$2,Data!$B:$B,"Comp Set",Data!$G:$G,"2023",Data!$J:$J,$A$4,Data!$L:$L,J37)</f>
        <v>0.98699999999999999</v>
      </c>
      <c r="K40" s="281">
        <f>AVERAGEIFS(Data!$AE:$AE, Data!$A:$A, $A$2,Data!$B:$B,"Comp Set",Data!$G:$G,"2023",Data!$J:$J,$A$4,Data!$L:$L,J2)</f>
        <v>0</v>
      </c>
      <c r="L40" s="287"/>
      <c r="M40" s="286">
        <f>AVERAGEIFS(Data!$Y:$Y, Data!$A:$A, $A$2,Data!$B:$B,"Comp Set",Data!$G:$G,"2023",Data!$J:$J,$A$4,Data!$L:$L,M37)</f>
        <v>0.98699999999999999</v>
      </c>
      <c r="N40" s="281">
        <f>AVERAGEIFS(Data!$AE:$AE, Data!$A:$A, $A$2,Data!$B:$B,"Comp Set",Data!$G:$G,"2023",Data!$J:$J,$A$4,Data!$L:$L,M2)</f>
        <v>0</v>
      </c>
      <c r="O40" s="287"/>
      <c r="P40" s="286">
        <f>AVERAGEIFS(Data!$Y:$Y, Data!$A:$A, $A$2,Data!$B:$B,"Comp Set",Data!$G:$G,"2023",Data!$J:$J,$A$4,Data!$L:$L,P37)</f>
        <v>0.98699999999999999</v>
      </c>
      <c r="Q40" s="281">
        <f>AVERAGEIFS(Data!$AE:$AE, Data!$A:$A, $A$2,Data!$B:$B,"Comp Set",Data!$G:$G,"2023",Data!$J:$J,$A$4,Data!$L:$L,P2)</f>
        <v>0</v>
      </c>
      <c r="R40" s="287"/>
      <c r="S40" s="286">
        <f>AVERAGEIFS(Data!$Y:$Y, Data!$A:$A, $A$2,Data!$B:$B,"Comp Set",Data!$G:$G,"2023",Data!$J:$J,$A$4,Data!$L:$L,S37)</f>
        <v>0.98699999999999999</v>
      </c>
      <c r="T40" s="281">
        <f>AVERAGEIFS(Data!$AE:$AE, Data!$A:$A, $A$2,Data!$B:$B,"Comp Set",Data!$G:$G,"2023",Data!$J:$J,$A$4,Data!$L:$L,S2)</f>
        <v>0</v>
      </c>
      <c r="U40" s="287"/>
      <c r="V40" s="286">
        <f>AVERAGEIFS(Data!$Y:$Y, Data!$A:$A, $A$2,Data!$B:$B,"Comp Set",Data!$G:$G,"2023",Data!$J:$J,$A$4,Data!$L:$L,V37)</f>
        <v>0.98699999999999988</v>
      </c>
      <c r="W40" s="288">
        <f>AVERAGEIFS(Data!$AE:$AE, Data!$A:$A, $A$2,Data!$B:$B,"Comp Set",Data!$G:$G,"2023",Data!$J:$J,$A$4,Data!$L:$L,V2)</f>
        <v>0</v>
      </c>
    </row>
    <row r="41" spans="2:23" x14ac:dyDescent="0.25">
      <c r="B41" s="344"/>
      <c r="C41" s="289" t="s">
        <v>8</v>
      </c>
      <c r="D41" s="290">
        <f>D39/D40</f>
        <v>0.38775688893892268</v>
      </c>
      <c r="E41" s="282"/>
      <c r="F41" s="291"/>
      <c r="G41" s="290">
        <f>G39/G40</f>
        <v>0.3924474964664087</v>
      </c>
      <c r="H41" s="290"/>
      <c r="I41" s="291"/>
      <c r="J41" s="290">
        <f>J39/J40</f>
        <v>0.38697512101767328</v>
      </c>
      <c r="K41" s="283"/>
      <c r="L41" s="291"/>
      <c r="M41" s="290">
        <f>M39/M40</f>
        <v>0.38697512101767328</v>
      </c>
      <c r="N41" s="283"/>
      <c r="O41" s="291"/>
      <c r="P41" s="290">
        <f>P39/P40</f>
        <v>0.39401103230890527</v>
      </c>
      <c r="Q41" s="283"/>
      <c r="R41" s="291"/>
      <c r="S41" s="290">
        <f>S39/S40</f>
        <v>0.39401103230890527</v>
      </c>
      <c r="T41" s="283"/>
      <c r="U41" s="291"/>
      <c r="V41" s="290">
        <f>V39/V40</f>
        <v>0.38775688893892268</v>
      </c>
      <c r="W41" s="284"/>
    </row>
    <row r="42" spans="2:23" x14ac:dyDescent="0.25">
      <c r="B42" s="344"/>
      <c r="C42" s="34"/>
      <c r="D42" s="35"/>
      <c r="E42" s="36"/>
      <c r="F42" s="36"/>
      <c r="G42" s="35"/>
      <c r="H42" s="36"/>
      <c r="I42" s="36"/>
      <c r="J42" s="35"/>
      <c r="K42" s="36"/>
      <c r="L42" s="36"/>
      <c r="M42" s="35"/>
      <c r="N42" s="36"/>
      <c r="O42" s="36"/>
      <c r="P42" s="35"/>
      <c r="Q42" s="36"/>
      <c r="R42" s="36"/>
      <c r="S42" s="35"/>
      <c r="T42" s="36"/>
      <c r="U42" s="36"/>
      <c r="V42" s="35"/>
      <c r="W42" s="165"/>
    </row>
    <row r="43" spans="2:23" ht="15" x14ac:dyDescent="0.25">
      <c r="B43" s="346" t="s">
        <v>9</v>
      </c>
      <c r="C43" s="171"/>
      <c r="D43" s="349" t="s">
        <v>21</v>
      </c>
      <c r="E43" s="349"/>
      <c r="F43" s="171"/>
      <c r="G43" s="349" t="s">
        <v>22</v>
      </c>
      <c r="H43" s="349"/>
      <c r="I43" s="171"/>
      <c r="J43" s="349" t="s">
        <v>23</v>
      </c>
      <c r="K43" s="349"/>
      <c r="L43" s="171"/>
      <c r="M43" s="349" t="s">
        <v>24</v>
      </c>
      <c r="N43" s="349"/>
      <c r="O43" s="171"/>
      <c r="P43" s="349" t="s">
        <v>25</v>
      </c>
      <c r="Q43" s="349"/>
      <c r="R43" s="171"/>
      <c r="S43" s="349" t="s">
        <v>26</v>
      </c>
      <c r="T43" s="349"/>
      <c r="U43" s="171"/>
      <c r="V43" s="349" t="s">
        <v>27</v>
      </c>
      <c r="W43" s="350"/>
    </row>
    <row r="44" spans="2:23" x14ac:dyDescent="0.25">
      <c r="B44" s="347"/>
      <c r="C44" s="3"/>
      <c r="D44" s="12"/>
      <c r="E44" s="12" t="s">
        <v>5</v>
      </c>
      <c r="F44" s="12"/>
      <c r="G44" s="12"/>
      <c r="H44" s="12" t="s">
        <v>5</v>
      </c>
      <c r="I44" s="12"/>
      <c r="J44" s="12"/>
      <c r="K44" s="12" t="s">
        <v>5</v>
      </c>
      <c r="L44" s="12"/>
      <c r="M44" s="12"/>
      <c r="N44" s="12" t="s">
        <v>5</v>
      </c>
      <c r="O44" s="12"/>
      <c r="P44" s="12"/>
      <c r="Q44" s="12" t="s">
        <v>5</v>
      </c>
      <c r="R44" s="12"/>
      <c r="S44" s="12"/>
      <c r="T44" s="12" t="s">
        <v>5</v>
      </c>
      <c r="U44" s="12"/>
      <c r="V44" s="12"/>
      <c r="W44" s="156" t="s">
        <v>5</v>
      </c>
    </row>
    <row r="45" spans="2:23" x14ac:dyDescent="0.25">
      <c r="B45" s="344" t="s">
        <v>4</v>
      </c>
      <c r="C45" s="285" t="s">
        <v>7</v>
      </c>
      <c r="D45" s="290">
        <f>AVERAGEIFS(Data!$P:$P, Data!$A:$A, $A$2,Data!$B:$B,"Property",Data!$G:$G,"2023",Data!$J:$J,$A$4,Data!$L:$L,D2)</f>
        <v>1954.3435973333333</v>
      </c>
      <c r="E45" s="281">
        <f>AVERAGEIFS(Data!$AD:$AD, Data!$A:$A, $A$2,Data!$B:$B,"Property",Data!$G:$G,"2023",Data!$J:$J,$A$4,Data!$L:$L,D2)</f>
        <v>-4.5028964217170252E-3</v>
      </c>
      <c r="F45" s="287"/>
      <c r="G45" s="290">
        <f>AVERAGEIFS(Data!$P:$P, Data!$A:$A, $A$2,Data!$B:$B,"Property",Data!$G:$G,"2023",Data!$J:$J,$A$4,Data!$L:$L,G2)</f>
        <v>1943.8579043333332</v>
      </c>
      <c r="H45" s="281">
        <f>AVERAGEIFS(Data!$AD:$AD, Data!$A:$A, $A$2,Data!$B:$B,"Property",Data!$G:$G,"2023",Data!$J:$J,$A$4,Data!$L:$L,G2)</f>
        <v>-4.6288337549031154E-3</v>
      </c>
      <c r="I45" s="287"/>
      <c r="J45" s="290">
        <f>AVERAGEIFS(Data!$P:$P, Data!$A:$A, $A$2,Data!$B:$B,"Property",Data!$G:$G,"2023",Data!$J:$J,$A$4,Data!$L:$L,J2)</f>
        <v>1940.0618565</v>
      </c>
      <c r="K45" s="281">
        <f>AVERAGEIFS(Data!$AD:$AD, Data!$A:$A, $A$2,Data!$B:$B,"Property",Data!$G:$G,"2023",Data!$J:$J,$A$4,Data!$L:$L,J2)</f>
        <v>-9.1550927764233198E-3</v>
      </c>
      <c r="L45" s="287"/>
      <c r="M45" s="290">
        <f>AVERAGEIFS(Data!$P:$P, Data!$A:$A, $A$2,Data!$B:$B,"Property",Data!$G:$G,"2023",Data!$J:$J,$A$4,Data!$L:$L,M2)</f>
        <v>1940.0618565</v>
      </c>
      <c r="N45" s="281">
        <f>AVERAGEIFS(Data!$AD:$AD, Data!$A:$A, $A$2,Data!$B:$B,"Property",Data!$G:$G,"2023",Data!$J:$J,$A$4,Data!$L:$L,M2)</f>
        <v>-9.1550927764233198E-3</v>
      </c>
      <c r="O45" s="287"/>
      <c r="P45" s="290">
        <f>AVERAGEIFS(Data!$P:$P, Data!$A:$A, $A$2,Data!$B:$B,"Property",Data!$G:$G,"2023",Data!$J:$J,$A$4,Data!$L:$L,P2)</f>
        <v>1944.359146</v>
      </c>
      <c r="Q45" s="281">
        <f>AVERAGEIFS(Data!$AD:$AD, Data!$A:$A, $A$2,Data!$B:$B,"Property",Data!$G:$G,"2023",Data!$J:$J,$A$4,Data!$L:$L,P2)</f>
        <v>-6.9368716256690329E-3</v>
      </c>
      <c r="R45" s="287"/>
      <c r="S45" s="290">
        <f>AVERAGEIFS(Data!$P:$P, Data!$A:$A, $A$2,Data!$B:$B,"Property",Data!$G:$G,"2023",Data!$J:$J,$A$4,Data!$L:$L,S2)</f>
        <v>1944.359146</v>
      </c>
      <c r="T45" s="281">
        <f>AVERAGEIFS(Data!$AD:$AD, Data!$A:$A, $A$2,Data!$B:$B,"Property",Data!$G:$G,"2023",Data!$J:$J,$A$4,Data!$L:$L,S2)</f>
        <v>-6.9368716256690329E-3</v>
      </c>
      <c r="U45" s="287"/>
      <c r="V45" s="290">
        <f>AVERAGEIFS(Data!$P:$P, Data!$A:$A, $A$2,Data!$B:$B,"Property",Data!$G:$G,"2023",Data!$J:$J,$A$4,Data!$L:$L,V2)</f>
        <v>1954.6769306666665</v>
      </c>
      <c r="W45" s="288">
        <f>AVERAGEIFS(Data!$AD:$AD, Data!$A:$A, $A$2,Data!$B:$B,"Property",Data!$G:$G,"2023",Data!$J:$J,$A$4,Data!$L:$L,V2)</f>
        <v>-4.499993507546908E-3</v>
      </c>
    </row>
    <row r="46" spans="2:23" x14ac:dyDescent="0.25">
      <c r="B46" s="344"/>
      <c r="C46" s="285" t="s">
        <v>14</v>
      </c>
      <c r="D46" s="290">
        <f>AVERAGEIFS(Data!$P:$P, Data!$A:$A, $A$2,Data!$B:$B,"Comp Set",Data!$G:$G,"2023",Data!$J:$J,$A$4,Data!$L:$L,D2)</f>
        <v>1964.2</v>
      </c>
      <c r="E46" s="281">
        <f>AVERAGEIFS(Data!$AD:$AD, Data!$A:$A, $A$2,Data!$B:$B,"Comp Set",Data!$G:$G,"2023",Data!$J:$J,$A$4,Data!$L:$L,D2)</f>
        <v>1.1213047910295618E-3</v>
      </c>
      <c r="F46" s="287"/>
      <c r="G46" s="290">
        <f>AVERAGEIFS(Data!$P:$P, Data!$A:$A, $A$2,Data!$B:$B,"Comp Set",Data!$G:$G,"2023",Data!$J:$J,$A$4,Data!$L:$L,G2)</f>
        <v>1964.2</v>
      </c>
      <c r="H46" s="281">
        <f>AVERAGEIFS(Data!$AD:$AD, Data!$A:$A, $A$2,Data!$B:$B,"Comp Set",Data!$G:$G,"2023",Data!$J:$J,$A$4,Data!$L:$L,G2)</f>
        <v>1.1213047910295618E-3</v>
      </c>
      <c r="I46" s="287"/>
      <c r="J46" s="290">
        <f>AVERAGEIFS(Data!$P:$P, Data!$A:$A, $A$2,Data!$B:$B,"Comp Set",Data!$G:$G,"2023",Data!$J:$J,$A$4,Data!$L:$L,J2)</f>
        <v>1962</v>
      </c>
      <c r="K46" s="281">
        <f>AVERAGEIFS(Data!$AD:$AD, Data!$A:$A, $A$2,Data!$B:$B,"Comp Set",Data!$G:$G,"2023",Data!$J:$J,$A$4,Data!$L:$L,J2)</f>
        <v>0</v>
      </c>
      <c r="L46" s="287"/>
      <c r="M46" s="290">
        <f>AVERAGEIFS(Data!$P:$P, Data!$A:$A, $A$2,Data!$B:$B,"Comp Set",Data!$G:$G,"2023",Data!$J:$J,$A$4,Data!$L:$L,M2)</f>
        <v>1962</v>
      </c>
      <c r="N46" s="281">
        <f>AVERAGEIFS(Data!$AD:$AD, Data!$A:$A, $A$2,Data!$B:$B,"Comp Set",Data!$G:$G,"2023",Data!$J:$J,$A$4,Data!$L:$L,M2)</f>
        <v>0</v>
      </c>
      <c r="O46" s="287"/>
      <c r="P46" s="290">
        <f>AVERAGEIFS(Data!$P:$P, Data!$A:$A, $A$2,Data!$B:$B,"Comp Set",Data!$G:$G,"2023",Data!$J:$J,$A$4,Data!$L:$L,P2)</f>
        <v>1965.6666666666667</v>
      </c>
      <c r="Q46" s="281">
        <f>AVERAGEIFS(Data!$AD:$AD, Data!$A:$A, $A$2,Data!$B:$B,"Comp Set",Data!$G:$G,"2023",Data!$J:$J,$A$4,Data!$L:$L,P2)</f>
        <v>1.8688413183826028E-3</v>
      </c>
      <c r="R46" s="287"/>
      <c r="S46" s="290">
        <f>AVERAGEIFS(Data!$P:$P, Data!$A:$A, $A$2,Data!$B:$B,"Comp Set",Data!$G:$G,"2023",Data!$J:$J,$A$4,Data!$L:$L,S2)</f>
        <v>1965.6666666666667</v>
      </c>
      <c r="T46" s="281">
        <f>AVERAGEIFS(Data!$AD:$AD, Data!$A:$A, $A$2,Data!$B:$B,"Comp Set",Data!$G:$G,"2023",Data!$J:$J,$A$4,Data!$L:$L,S2)</f>
        <v>1.8688413183826028E-3</v>
      </c>
      <c r="U46" s="287"/>
      <c r="V46" s="290">
        <f>AVERAGEIFS(Data!$P:$P, Data!$A:$A, $A$2,Data!$B:$B,"Comp Set",Data!$G:$G,"2023",Data!$J:$J,$A$4,Data!$L:$L,V2)</f>
        <v>1964.2</v>
      </c>
      <c r="W46" s="288">
        <f>AVERAGEIFS(Data!$AD:$AD, Data!$A:$A, $A$2,Data!$B:$B,"Comp Set",Data!$G:$G,"2023",Data!$J:$J,$A$4,Data!$L:$L,V2)</f>
        <v>1.1213047910295618E-3</v>
      </c>
    </row>
    <row r="47" spans="2:23" x14ac:dyDescent="0.25">
      <c r="B47" s="344"/>
      <c r="C47" s="289" t="s">
        <v>10</v>
      </c>
      <c r="D47" s="290">
        <f>D45/D46</f>
        <v>0.99498197603774219</v>
      </c>
      <c r="E47" s="282"/>
      <c r="F47" s="291"/>
      <c r="G47" s="290">
        <f>G45/G46</f>
        <v>0.98964357210738885</v>
      </c>
      <c r="H47" s="290"/>
      <c r="I47" s="291"/>
      <c r="J47" s="290">
        <f>J45/J46</f>
        <v>0.98881847935779821</v>
      </c>
      <c r="K47" s="283"/>
      <c r="L47" s="291"/>
      <c r="M47" s="290">
        <f>M45/M46</f>
        <v>0.98881847935779821</v>
      </c>
      <c r="N47" s="283"/>
      <c r="O47" s="291"/>
      <c r="P47" s="290">
        <f>P45/P46</f>
        <v>0.9891601556723757</v>
      </c>
      <c r="Q47" s="283"/>
      <c r="R47" s="291"/>
      <c r="S47" s="290">
        <f>S45/S46</f>
        <v>0.9891601556723757</v>
      </c>
      <c r="T47" s="283"/>
      <c r="U47" s="291"/>
      <c r="V47" s="290">
        <f>V45/V46</f>
        <v>0.99515168041272095</v>
      </c>
      <c r="W47" s="284"/>
    </row>
    <row r="48" spans="2:23" x14ac:dyDescent="0.25">
      <c r="B48" s="344"/>
      <c r="C48" s="34"/>
      <c r="D48" s="35"/>
      <c r="E48" s="36"/>
      <c r="F48" s="36"/>
      <c r="G48" s="35"/>
      <c r="H48" s="36"/>
      <c r="I48" s="36"/>
      <c r="J48" s="35"/>
      <c r="K48" s="36"/>
      <c r="L48" s="36"/>
      <c r="M48" s="35"/>
      <c r="N48" s="36"/>
      <c r="O48" s="36"/>
      <c r="P48" s="35"/>
      <c r="Q48" s="36"/>
      <c r="R48" s="36"/>
      <c r="S48" s="35"/>
      <c r="T48" s="36"/>
      <c r="U48" s="36"/>
      <c r="V48" s="35"/>
      <c r="W48" s="165"/>
    </row>
    <row r="49" spans="2:23" ht="15" x14ac:dyDescent="0.25">
      <c r="B49" s="346" t="s">
        <v>57</v>
      </c>
      <c r="C49" s="3"/>
      <c r="D49" s="348" t="s">
        <v>21</v>
      </c>
      <c r="E49" s="348"/>
      <c r="F49" s="3"/>
      <c r="G49" s="348" t="s">
        <v>22</v>
      </c>
      <c r="H49" s="348"/>
      <c r="I49" s="3"/>
      <c r="J49" s="348" t="s">
        <v>23</v>
      </c>
      <c r="K49" s="348"/>
      <c r="L49" s="3"/>
      <c r="M49" s="348" t="s">
        <v>24</v>
      </c>
      <c r="N49" s="348"/>
      <c r="O49" s="3"/>
      <c r="P49" s="349" t="s">
        <v>25</v>
      </c>
      <c r="Q49" s="349"/>
      <c r="R49" s="3"/>
      <c r="S49" s="349" t="s">
        <v>26</v>
      </c>
      <c r="T49" s="349"/>
      <c r="U49" s="3"/>
      <c r="V49" s="349" t="s">
        <v>27</v>
      </c>
      <c r="W49" s="350"/>
    </row>
    <row r="50" spans="2:23" x14ac:dyDescent="0.25">
      <c r="B50" s="347"/>
      <c r="C50" s="3"/>
      <c r="D50" s="12"/>
      <c r="E50" s="12" t="s">
        <v>5</v>
      </c>
      <c r="F50" s="12"/>
      <c r="G50" s="12"/>
      <c r="H50" s="12" t="s">
        <v>5</v>
      </c>
      <c r="I50" s="12"/>
      <c r="J50" s="12"/>
      <c r="K50" s="12" t="s">
        <v>5</v>
      </c>
      <c r="L50" s="12"/>
      <c r="M50" s="12"/>
      <c r="N50" s="12" t="s">
        <v>5</v>
      </c>
      <c r="O50" s="12"/>
      <c r="P50" s="12"/>
      <c r="Q50" s="12" t="s">
        <v>5</v>
      </c>
      <c r="R50" s="12"/>
      <c r="S50" s="12"/>
      <c r="T50" s="12" t="s">
        <v>5</v>
      </c>
      <c r="U50" s="12"/>
      <c r="V50" s="12"/>
      <c r="W50" s="156" t="s">
        <v>5</v>
      </c>
    </row>
    <row r="51" spans="2:23" x14ac:dyDescent="0.25">
      <c r="B51" s="344" t="s">
        <v>4</v>
      </c>
      <c r="C51" s="285" t="s">
        <v>7</v>
      </c>
      <c r="D51" s="290">
        <f>AVERAGEIFS(Data!$O:$O, Data!$A:$A, $A$2,Data!$B:$B,"Property",Data!$G:$G,"2023",Data!$J:$J,$A$4,Data!$L:$L,D13)</f>
        <v>747.87916658024812</v>
      </c>
      <c r="E51" s="281">
        <f>AVERAGEIFS(Data!$AI:$AI, Data!$A:$A, $A$2,Data!$B:$B,"Property",Data!$G:$G,"2023",Data!$J:$J,$A$4,Data!$L:$L,D13)</f>
        <v>6.7573936031564516E-2</v>
      </c>
      <c r="F51" s="287"/>
      <c r="G51" s="290">
        <f>AVERAGEIFS(Data!$O:$O, Data!$A:$A, $A$2,Data!$B:$B,"Property",Data!$G:$G,"2023",Data!$J:$J,$A$4,Data!$L:$L,G13)</f>
        <v>752.99027760339447</v>
      </c>
      <c r="H51" s="281">
        <f>AVERAGEIFS(Data!$AI:$AI, Data!$A:$A, $A$2,Data!$B:$B,"Property",Data!$G:$G,"2023",Data!$J:$J,$A$4,Data!$L:$L,G13)</f>
        <v>4.6821701466879057E-2</v>
      </c>
      <c r="I51" s="287"/>
      <c r="J51" s="290">
        <f>AVERAGEIFS(Data!$O:$O, Data!$A:$A, $A$2,Data!$B:$B,"Property",Data!$G:$G,"2023",Data!$J:$J,$A$4,Data!$L:$L,J13)</f>
        <v>741.00231455323888</v>
      </c>
      <c r="K51" s="281">
        <f>AVERAGEIFS(Data!$AI:$AI, Data!$A:$A, $A$2,Data!$B:$B,"Property",Data!$G:$G,"2023",Data!$J:$J,$A$4,Data!$L:$L,J13)</f>
        <v>4.9868474798026467E-2</v>
      </c>
      <c r="L51" s="287"/>
      <c r="M51" s="290">
        <f>AVERAGEIFS(Data!$O:$O, Data!$A:$A, $A$2,Data!$B:$B,"Property",Data!$G:$G,"2023",Data!$J:$J,$A$4,Data!$L:$L,M13)</f>
        <v>741.00231455323888</v>
      </c>
      <c r="N51" s="281">
        <f>AVERAGEIFS(Data!$AI:$AI, Data!$A:$A, $A$2,Data!$B:$B,"Property",Data!$G:$G,"2023",Data!$J:$J,$A$4,Data!$L:$L,M13)</f>
        <v>4.9868474798026467E-2</v>
      </c>
      <c r="O51" s="287"/>
      <c r="P51" s="290">
        <f>AVERAGEIFS(Data!$O:$O, Data!$A:$A, $A$2,Data!$B:$B,"Property",Data!$G:$G,"2023",Data!$J:$J,$A$4,Data!$L:$L,P13)</f>
        <v>756.20532394444558</v>
      </c>
      <c r="Q51" s="281">
        <f>AVERAGEIFS(Data!$AI:$AI, Data!$A:$A, $A$2,Data!$B:$B,"Property",Data!$G:$G,"2023",Data!$J:$J,$A$4,Data!$L:$L,P13)</f>
        <v>7.054034132908775E-2</v>
      </c>
      <c r="R51" s="287"/>
      <c r="S51" s="290">
        <f>AVERAGEIFS(Data!$O:$O, Data!$A:$A, $A$2,Data!$B:$B,"Property",Data!$G:$G,"2023",Data!$J:$J,$A$4,Data!$L:$L,S13)</f>
        <v>756.20532394444558</v>
      </c>
      <c r="T51" s="281">
        <f>AVERAGEIFS(Data!$AI:$AI, Data!$A:$A, $A$2,Data!$B:$B,"Property",Data!$G:$G,"2023",Data!$J:$J,$A$4,Data!$L:$L,S13)</f>
        <v>7.054034132908775E-2</v>
      </c>
      <c r="U51" s="287"/>
      <c r="V51" s="290">
        <f>AVERAGEIFS(Data!$O:$O, Data!$A:$A, $A$2,Data!$B:$B,"Property",Data!$G:$G,"2023",Data!$J:$J,$A$4,Data!$L:$L,V13)</f>
        <v>748.00262337037157</v>
      </c>
      <c r="W51" s="288">
        <f>AVERAGEIFS(Data!$AI:$AI, Data!$A:$A, $A$2,Data!$B:$B,"Property",Data!$G:$G,"2023",Data!$J:$J,$A$4,Data!$L:$L,V13)</f>
        <v>6.7596768834746246E-2</v>
      </c>
    </row>
    <row r="52" spans="2:23" x14ac:dyDescent="0.25">
      <c r="B52" s="344"/>
      <c r="C52" s="285" t="s">
        <v>14</v>
      </c>
      <c r="D52" s="290">
        <f>AVERAGEIFS(Data!$O:$O, Data!$A:$A, $A$2,Data!$B:$B,"Comp Set",Data!$G:$G,"2023",Data!$J:$J,$A$4,Data!$L:$L,D13)</f>
        <v>1938.6653999999999</v>
      </c>
      <c r="E52" s="281" t="e">
        <f>AVERAGEIFS(Data!$AI:$AI, Data!$A:$A, $A$2,Data!$B:$B,"Comp Set",Data!$G:$G,"2023",Data!$J:$J,$A$4,Data!$L:$L,D13)</f>
        <v>#REF!</v>
      </c>
      <c r="F52" s="287"/>
      <c r="G52" s="290">
        <f>AVERAGEIFS(Data!$O:$O, Data!$A:$A, $A$2,Data!$B:$B,"Comp Set",Data!$G:$G,"2023",Data!$J:$J,$A$4,Data!$L:$L,G13)</f>
        <v>1938.6653999999999</v>
      </c>
      <c r="H52" s="281" t="e">
        <f>AVERAGEIFS(Data!$AI:$AI, Data!$A:$A, $A$2,Data!$B:$B,"Comp Set",Data!$G:$G,"2023",Data!$J:$J,$A$4,Data!$L:$L,G13)</f>
        <v>#REF!</v>
      </c>
      <c r="I52" s="287"/>
      <c r="J52" s="290">
        <f>AVERAGEIFS(Data!$O:$O, Data!$A:$A, $A$2,Data!$B:$B,"Comp Set",Data!$G:$G,"2023",Data!$J:$J,$A$4,Data!$L:$L,J13)</f>
        <v>1936.4939999999999</v>
      </c>
      <c r="K52" s="281">
        <f>AVERAGEIFS(Data!$AI:$AI, Data!$A:$A, $A$2,Data!$B:$B,"Comp Set",Data!$G:$G,"2023",Data!$J:$J,$A$4,Data!$L:$L,J13)</f>
        <v>0</v>
      </c>
      <c r="L52" s="287"/>
      <c r="M52" s="290">
        <f>AVERAGEIFS(Data!$O:$O, Data!$A:$A, $A$2,Data!$B:$B,"Comp Set",Data!$G:$G,"2023",Data!$J:$J,$A$4,Data!$L:$L,M13)</f>
        <v>1936.4939999999999</v>
      </c>
      <c r="N52" s="281">
        <f>AVERAGEIFS(Data!$AI:$AI, Data!$A:$A, $A$2,Data!$B:$B,"Comp Set",Data!$G:$G,"2023",Data!$J:$J,$A$4,Data!$L:$L,M13)</f>
        <v>0</v>
      </c>
      <c r="O52" s="287"/>
      <c r="P52" s="290">
        <f>AVERAGEIFS(Data!$O:$O, Data!$A:$A, $A$2,Data!$B:$B,"Comp Set",Data!$G:$G,"2023",Data!$J:$J,$A$4,Data!$L:$L,P13)</f>
        <v>1940.1130000000001</v>
      </c>
      <c r="Q52" s="281" t="e">
        <f>AVERAGEIFS(Data!$AI:$AI, Data!$A:$A, $A$2,Data!$B:$B,"Comp Set",Data!$G:$G,"2023",Data!$J:$J,$A$4,Data!$L:$L,P13)</f>
        <v>#REF!</v>
      </c>
      <c r="R52" s="287"/>
      <c r="S52" s="290">
        <f>AVERAGEIFS(Data!$O:$O, Data!$A:$A, $A$2,Data!$B:$B,"Comp Set",Data!$G:$G,"2023",Data!$J:$J,$A$4,Data!$L:$L,S13)</f>
        <v>1940.1130000000001</v>
      </c>
      <c r="T52" s="281" t="e">
        <f>AVERAGEIFS(Data!$AI:$AI, Data!$A:$A, $A$2,Data!$B:$B,"Comp Set",Data!$G:$G,"2023",Data!$J:$J,$A$4,Data!$L:$L,S13)</f>
        <v>#REF!</v>
      </c>
      <c r="U52" s="287"/>
      <c r="V52" s="290">
        <f>AVERAGEIFS(Data!$O:$O, Data!$A:$A, $A$2,Data!$B:$B,"Comp Set",Data!$G:$G,"2023",Data!$J:$J,$A$4,Data!$L:$L,V13)</f>
        <v>1938.6653999999999</v>
      </c>
      <c r="W52" s="288" t="e">
        <f>AVERAGEIFS(Data!$AI:$AI, Data!$A:$A, $A$2,Data!$B:$B,"Comp Set",Data!$G:$G,"2023",Data!$J:$J,$A$4,Data!$L:$L,V13)</f>
        <v>#REF!</v>
      </c>
    </row>
    <row r="53" spans="2:23" x14ac:dyDescent="0.25">
      <c r="B53" s="344"/>
      <c r="C53" s="289" t="s">
        <v>12</v>
      </c>
      <c r="D53" s="290">
        <f>D51/D52</f>
        <v>0.3857701110156751</v>
      </c>
      <c r="E53" s="282">
        <f>AVERAGEIFS(Data!X:X, Data!A:A, $A$2,Data!B:B,"Property",Data!G:G,"2023",Data!J:J,$A$4,Data!L:L,D24)</f>
        <v>3.1158116846992288E-3</v>
      </c>
      <c r="F53" s="291"/>
      <c r="G53" s="290">
        <f>G51/G52</f>
        <v>0.38840651801151171</v>
      </c>
      <c r="H53" s="290">
        <f>AVERAGEIFS(Data!X:X, Data!A:A, $A$2,Data!B:B,"Property",Data!G:G,"2023",Data!J:J,$A$4,Data!L:L,G24)</f>
        <v>1.1790271521720611E-2</v>
      </c>
      <c r="I53" s="291"/>
      <c r="J53" s="290">
        <f>J51/J52</f>
        <v>0.38265149003985499</v>
      </c>
      <c r="K53" s="283">
        <f>AVERAGEIFS(Data!X:X, Data!A:A, $A$2,Data!B:B,"Property",Data!G:G,"2023",Data!J:J,$A$4,Data!L:L,J24)</f>
        <v>3.8634157139315617E-3</v>
      </c>
      <c r="L53" s="291"/>
      <c r="M53" s="290">
        <f>M51/M52</f>
        <v>0.38265149003985499</v>
      </c>
      <c r="N53" s="283">
        <f>AVERAGEIFS(Data!X:X, Data!A:A, $A$2,Data!B:B,"Property",Data!G:G,"2023",Data!J:J,$A$4,Data!L:L,M24)</f>
        <v>3.9590448174481319E-3</v>
      </c>
      <c r="O53" s="291"/>
      <c r="P53" s="290">
        <f>P51/P52</f>
        <v>0.38977385541174436</v>
      </c>
      <c r="Q53" s="283">
        <f>AVERAGEIFS(Data!X:X, Data!A:A, $A$2,Data!B:B,"Property",Data!G:G,"2023",Data!J:J,$A$4,Data!L:L,P24)</f>
        <v>0.20224731314823569</v>
      </c>
      <c r="R53" s="291"/>
      <c r="S53" s="290">
        <f>S51/S52</f>
        <v>0.38977385541174436</v>
      </c>
      <c r="T53" s="283">
        <f>AVERAGEIFS(Data!X:X, Data!A:A, $A$2,Data!B:B,"Property",Data!G:G,"2023",Data!J:J,$A$4,Data!L:L,S24)</f>
        <v>0.19319466821015174</v>
      </c>
      <c r="U53" s="291"/>
      <c r="V53" s="290">
        <f>V51/V52</f>
        <v>0.38583379234517295</v>
      </c>
      <c r="W53" s="284">
        <f>AVERAGEIFS(Data!X:X, Data!A:A, $A$2,Data!B:B,"Property",Data!G:G,"2023",Data!J:J,$A$4,Data!L:L,V24)</f>
        <v>0.13801110651920073</v>
      </c>
    </row>
    <row r="54" spans="2:23" ht="13.8" thickBot="1" x14ac:dyDescent="0.3">
      <c r="B54" s="345"/>
      <c r="C54" s="151"/>
      <c r="D54" s="172"/>
      <c r="E54" s="173"/>
      <c r="F54" s="173"/>
      <c r="G54" s="172"/>
      <c r="H54" s="173"/>
      <c r="I54" s="173"/>
      <c r="J54" s="172"/>
      <c r="K54" s="173"/>
      <c r="L54" s="173"/>
      <c r="M54" s="172"/>
      <c r="N54" s="173"/>
      <c r="O54" s="173"/>
      <c r="P54" s="172"/>
      <c r="Q54" s="173"/>
      <c r="R54" s="173"/>
      <c r="S54" s="172"/>
      <c r="T54" s="173"/>
      <c r="U54" s="173"/>
      <c r="V54" s="172"/>
      <c r="W54" s="174"/>
    </row>
    <row r="55" spans="2:23" x14ac:dyDescent="0.25">
      <c r="B55"/>
    </row>
    <row r="56" spans="2:23" x14ac:dyDescent="0.25">
      <c r="B56"/>
    </row>
    <row r="57" spans="2:23" x14ac:dyDescent="0.25">
      <c r="B57"/>
    </row>
    <row r="58" spans="2:23" x14ac:dyDescent="0.25">
      <c r="B58"/>
    </row>
    <row r="59" spans="2:23" x14ac:dyDescent="0.25">
      <c r="B59"/>
    </row>
    <row r="60" spans="2:23" x14ac:dyDescent="0.25">
      <c r="B60"/>
    </row>
    <row r="61" spans="2:23" x14ac:dyDescent="0.25">
      <c r="B61"/>
    </row>
  </sheetData>
  <mergeCells count="58">
    <mergeCell ref="D13:E13"/>
    <mergeCell ref="B1:W1"/>
    <mergeCell ref="D2:E2"/>
    <mergeCell ref="B4:B7"/>
    <mergeCell ref="B9:B12"/>
    <mergeCell ref="V2:W2"/>
    <mergeCell ref="G2:H2"/>
    <mergeCell ref="J2:K2"/>
    <mergeCell ref="M2:N2"/>
    <mergeCell ref="P2:Q2"/>
    <mergeCell ref="S2:T2"/>
    <mergeCell ref="B2:B3"/>
    <mergeCell ref="B13:B14"/>
    <mergeCell ref="B23:W23"/>
    <mergeCell ref="D24:E24"/>
    <mergeCell ref="G24:H24"/>
    <mergeCell ref="J24:K24"/>
    <mergeCell ref="B24:B25"/>
    <mergeCell ref="B37:B38"/>
    <mergeCell ref="D37:E37"/>
    <mergeCell ref="B45:B48"/>
    <mergeCell ref="B15:B18"/>
    <mergeCell ref="V13:W13"/>
    <mergeCell ref="M24:N24"/>
    <mergeCell ref="P24:Q24"/>
    <mergeCell ref="S24:T24"/>
    <mergeCell ref="M13:N13"/>
    <mergeCell ref="P13:Q13"/>
    <mergeCell ref="S13:T13"/>
    <mergeCell ref="G13:H13"/>
    <mergeCell ref="J13:K13"/>
    <mergeCell ref="B19:B22"/>
    <mergeCell ref="B26:B29"/>
    <mergeCell ref="V24:W24"/>
    <mergeCell ref="G37:H37"/>
    <mergeCell ref="J37:K37"/>
    <mergeCell ref="M37:N37"/>
    <mergeCell ref="P37:Q37"/>
    <mergeCell ref="S37:T37"/>
    <mergeCell ref="B39:B42"/>
    <mergeCell ref="B43:B44"/>
    <mergeCell ref="D43:E43"/>
    <mergeCell ref="G43:H43"/>
    <mergeCell ref="J43:K43"/>
    <mergeCell ref="M49:N49"/>
    <mergeCell ref="P49:Q49"/>
    <mergeCell ref="S49:T49"/>
    <mergeCell ref="V49:W49"/>
    <mergeCell ref="V37:W37"/>
    <mergeCell ref="M43:N43"/>
    <mergeCell ref="P43:Q43"/>
    <mergeCell ref="S43:T43"/>
    <mergeCell ref="V43:W43"/>
    <mergeCell ref="B51:B54"/>
    <mergeCell ref="B49:B50"/>
    <mergeCell ref="D49:E49"/>
    <mergeCell ref="G49:H49"/>
    <mergeCell ref="J49:K49"/>
  </mergeCells>
  <dataValidations count="3">
    <dataValidation type="list" allowBlank="1" showInputMessage="1" showErrorMessage="1" sqref="A2" xr:uid="{12F22C37-0326-4EC8-B08E-3DA637E0F880}">
      <formula1>"Biscayne Drive, Pine Ridge, Hutto"</formula1>
    </dataValidation>
    <dataValidation type="list" allowBlank="1" showInputMessage="1" showErrorMessage="1" sqref="A4" xr:uid="{5E35E48C-8B17-4C92-ABA7-B800313015DE}">
      <formula1>"February,March,April"</formula1>
    </dataValidation>
    <dataValidation type="list" allowBlank="1" showInputMessage="1" showErrorMessage="1" sqref="A6" xr:uid="{4085151C-89E9-4CF6-A06D-D4E534C9CF91}">
      <formula1>"1,2,3,4,5"</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25"/>
  <sheetViews>
    <sheetView showGridLines="0" zoomScale="61" zoomScaleNormal="85" workbookViewId="0">
      <selection activeCell="A2" sqref="A2"/>
    </sheetView>
  </sheetViews>
  <sheetFormatPr defaultColWidth="12.6640625" defaultRowHeight="15.75" customHeight="1" x14ac:dyDescent="0.25"/>
  <cols>
    <col min="1" max="1" width="13" bestFit="1" customWidth="1"/>
    <col min="2" max="2" width="12.6640625" customWidth="1"/>
    <col min="3" max="34" width="13.77734375" customWidth="1"/>
    <col min="53" max="53" width="7.77734375" bestFit="1" customWidth="1"/>
  </cols>
  <sheetData>
    <row r="1" spans="1:39" ht="15.75" customHeight="1" x14ac:dyDescent="0.25">
      <c r="A1" s="138" t="s">
        <v>45</v>
      </c>
      <c r="C1" s="202" t="str">
        <f>A2</f>
        <v>Biscayne Drive</v>
      </c>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2"/>
    </row>
    <row r="2" spans="1:39" ht="14.4" thickBot="1" x14ac:dyDescent="0.3">
      <c r="A2" s="176" t="s">
        <v>32</v>
      </c>
      <c r="C2" s="363" t="s">
        <v>0</v>
      </c>
      <c r="D2" s="364"/>
      <c r="E2" s="364"/>
      <c r="F2" s="364"/>
      <c r="G2" s="364"/>
      <c r="H2" s="364"/>
      <c r="I2" s="364"/>
      <c r="J2" s="364"/>
      <c r="K2" s="364"/>
      <c r="L2" s="364"/>
      <c r="M2" s="365"/>
      <c r="N2" s="365"/>
      <c r="O2" s="365"/>
      <c r="P2" s="365"/>
      <c r="Q2" s="365"/>
      <c r="R2" s="365"/>
      <c r="S2" s="365"/>
      <c r="T2" s="365"/>
      <c r="U2" s="365"/>
      <c r="V2" s="269"/>
      <c r="W2" s="269"/>
      <c r="X2" s="269"/>
      <c r="Y2" s="269"/>
      <c r="Z2" s="269"/>
      <c r="AA2" s="269"/>
      <c r="AB2" s="269"/>
      <c r="AC2" s="269"/>
      <c r="AD2" s="269"/>
      <c r="AE2" s="269"/>
      <c r="AF2" s="269"/>
      <c r="AG2" s="269"/>
      <c r="AH2" s="270"/>
    </row>
    <row r="3" spans="1:39" ht="15.75" customHeight="1" x14ac:dyDescent="0.3">
      <c r="A3" s="138" t="s">
        <v>42</v>
      </c>
      <c r="C3" s="360" t="s">
        <v>9</v>
      </c>
      <c r="D3" s="51" t="str">
        <f>A4</f>
        <v>April</v>
      </c>
      <c r="E3" s="4"/>
      <c r="F3" s="4"/>
      <c r="G3" s="4"/>
      <c r="H3" s="4"/>
      <c r="I3" s="4"/>
      <c r="J3" s="4"/>
      <c r="K3" s="4"/>
      <c r="L3" s="4"/>
      <c r="M3" s="4"/>
      <c r="N3" s="4"/>
      <c r="O3" s="4"/>
      <c r="P3" s="4"/>
      <c r="Q3" s="4"/>
      <c r="R3" s="4"/>
      <c r="S3" s="4"/>
      <c r="T3" s="5"/>
      <c r="U3" s="5"/>
      <c r="V3" s="5"/>
      <c r="W3" s="5"/>
      <c r="X3" s="5"/>
      <c r="Y3" s="5"/>
      <c r="Z3" s="5"/>
      <c r="AA3" s="5"/>
      <c r="AB3" s="5"/>
      <c r="AC3" s="5"/>
      <c r="AD3" s="5"/>
      <c r="AE3" s="5"/>
      <c r="AF3" s="5"/>
      <c r="AG3" s="5"/>
      <c r="AH3" s="203"/>
      <c r="AI3" s="115"/>
      <c r="AJ3" s="253" t="s">
        <v>71</v>
      </c>
      <c r="AK3" s="254" t="s">
        <v>72</v>
      </c>
      <c r="AL3" s="255" t="s">
        <v>72</v>
      </c>
      <c r="AM3" s="115"/>
    </row>
    <row r="4" spans="1:39" ht="15.75" customHeight="1" thickBot="1" x14ac:dyDescent="0.3">
      <c r="A4" s="177" t="s">
        <v>40</v>
      </c>
      <c r="C4" s="361"/>
      <c r="D4" s="6">
        <v>1</v>
      </c>
      <c r="E4" s="6">
        <v>2</v>
      </c>
      <c r="F4" s="6">
        <v>3</v>
      </c>
      <c r="G4" s="6">
        <v>4</v>
      </c>
      <c r="H4" s="6">
        <v>5</v>
      </c>
      <c r="I4" s="6">
        <v>6</v>
      </c>
      <c r="J4" s="6">
        <v>7</v>
      </c>
      <c r="K4" s="6">
        <v>8</v>
      </c>
      <c r="L4" s="6">
        <v>9</v>
      </c>
      <c r="M4" s="6">
        <v>10</v>
      </c>
      <c r="N4" s="6">
        <v>11</v>
      </c>
      <c r="O4" s="6">
        <v>12</v>
      </c>
      <c r="P4" s="6">
        <v>13</v>
      </c>
      <c r="Q4" s="6">
        <v>14</v>
      </c>
      <c r="R4" s="6">
        <v>15</v>
      </c>
      <c r="S4" s="6">
        <v>16</v>
      </c>
      <c r="T4" s="6">
        <v>17</v>
      </c>
      <c r="U4" s="6">
        <v>18</v>
      </c>
      <c r="V4" s="6">
        <v>19</v>
      </c>
      <c r="W4" s="6">
        <v>20</v>
      </c>
      <c r="X4" s="6">
        <v>21</v>
      </c>
      <c r="Y4" s="6">
        <v>22</v>
      </c>
      <c r="Z4" s="6">
        <v>23</v>
      </c>
      <c r="AA4" s="6">
        <v>24</v>
      </c>
      <c r="AB4" s="6">
        <v>25</v>
      </c>
      <c r="AC4" s="6">
        <v>26</v>
      </c>
      <c r="AD4" s="6">
        <v>27</v>
      </c>
      <c r="AE4" s="6">
        <v>28</v>
      </c>
      <c r="AF4" s="6">
        <v>29</v>
      </c>
      <c r="AG4" s="6">
        <v>30</v>
      </c>
      <c r="AH4" s="204">
        <v>31</v>
      </c>
      <c r="AI4" s="115"/>
      <c r="AJ4" s="266" t="s">
        <v>16</v>
      </c>
      <c r="AK4" s="267">
        <v>28</v>
      </c>
      <c r="AL4" s="268" t="s">
        <v>73</v>
      </c>
      <c r="AM4" s="116"/>
    </row>
    <row r="5" spans="1:39" ht="13.8" x14ac:dyDescent="0.25">
      <c r="A5" s="278" t="s">
        <v>74</v>
      </c>
      <c r="C5" s="205" t="s">
        <v>7</v>
      </c>
      <c r="D5" s="53">
        <f>AVERAGEIFS(Data!P:P, Data!A:A, C1,Data!B:B,"Property",Data!G:G,"2023",Data!J:J,D3,Data!K:K,"1")</f>
        <v>1975.3125</v>
      </c>
      <c r="E5" s="53">
        <f>AVERAGEIFS(Data!P:P, Data!A:A, C1,Data!B:B,"Property",Data!G:G,"2023",Data!J:J,D3,Data!K:K,"2")</f>
        <v>1974.3125</v>
      </c>
      <c r="F5" s="53">
        <f>AVERAGEIFS(Data!P:P, Data!A:A, C1,Data!B:B,"Property",Data!G:G,"2023",Data!J:J,D3,Data!K:K,"3")</f>
        <v>1937.268292</v>
      </c>
      <c r="G5" s="206">
        <f>AVERAGEIFS(Data!P:P, Data!A:A, C1,Data!B:B,"Property",Data!G:G,"2023",Data!J:J,D3,Data!K:K,"4")</f>
        <v>1937.268292</v>
      </c>
      <c r="H5" s="206">
        <f>AVERAGEIFS(Data!$P:$P, Data!$A:$A, $C$1,Data!$B:$B,"Property",Data!$G:$G,"2023",Data!$J:$J,$D$3,Data!$K:$K,H$4)</f>
        <v>1937.268292</v>
      </c>
      <c r="I5" s="206">
        <f>AVERAGEIFS(Data!$P:$P, Data!$A:$A, $C$1,Data!$B:$B,"Property",Data!$G:$G,"2023",Data!$J:$J,$D$3,Data!$K:$K,I$4)</f>
        <v>1937.268292</v>
      </c>
      <c r="J5" s="206">
        <f>AVERAGEIFS(Data!$P:$P, Data!$A:$A, $C$1,Data!$B:$B,"Property",Data!$G:$G,"2023",Data!$J:$J,$D$3,Data!$K:$K,J$4)</f>
        <v>1937.268292</v>
      </c>
      <c r="K5" s="206">
        <f>AVERAGEIFS(Data!$P:$P, Data!$A:$A, $C$1,Data!$B:$B,"Property",Data!$G:$G,"2023",Data!$J:$J,$D$3,Data!$K:$K,K$4)</f>
        <v>1937.268292</v>
      </c>
      <c r="L5" s="206">
        <f>AVERAGEIFS(Data!$P:$P, Data!$A:$A, $C$1,Data!$B:$B,"Property",Data!$G:$G,"2023",Data!$J:$J,$D$3,Data!$K:$K,L$4)</f>
        <v>1937.268292</v>
      </c>
      <c r="M5" s="206">
        <f>AVERAGEIFS(Data!$P:$P, Data!$A:$A, $C$1,Data!$B:$B,"Property",Data!$G:$G,"2023",Data!$J:$J,$D$3,Data!$K:$K,M$4)</f>
        <v>1942.855421</v>
      </c>
      <c r="N5" s="206">
        <f>AVERAGEIFS(Data!$P:$P, Data!$A:$A, $C$1,Data!$B:$B,"Property",Data!$G:$G,"2023",Data!$J:$J,$D$3,Data!$K:$K,N$4)</f>
        <v>1942.855421</v>
      </c>
      <c r="O5" s="206">
        <f>AVERAGEIFS(Data!$P:$P, Data!$A:$A, $C$1,Data!$B:$B,"Property",Data!$G:$G,"2023",Data!$J:$J,$D$3,Data!$K:$K,O$4)</f>
        <v>1942.855421</v>
      </c>
      <c r="P5" s="206">
        <f>AVERAGEIFS(Data!$P:$P, Data!$A:$A, $C$1,Data!$B:$B,"Property",Data!$G:$G,"2023",Data!$J:$J,$D$3,Data!$K:$K,P$4)</f>
        <v>1951.45</v>
      </c>
      <c r="Q5" s="206">
        <f>AVERAGEIFS(Data!$P:$P, Data!$A:$A, $C$1,Data!$B:$B,"Property",Data!$G:$G,"2023",Data!$J:$J,$D$3,Data!$K:$K,Q$4)</f>
        <v>1951.45</v>
      </c>
      <c r="R5" s="206">
        <f>AVERAGEIFS(Data!$P:$P, Data!$A:$A, $C$1,Data!$B:$B,"Property",Data!$G:$G,"2023",Data!$J:$J,$D$3,Data!$K:$K,R$4)</f>
        <v>1951.45</v>
      </c>
      <c r="S5" s="206">
        <f>AVERAGEIFS(Data!$P:$P, Data!$A:$A, $C$1,Data!$B:$B,"Property",Data!$G:$G,"2023",Data!$J:$J,$D$3,Data!$K:$K,S$4)</f>
        <v>1951.45</v>
      </c>
      <c r="T5" s="206">
        <f>AVERAGEIFS(Data!$P:$P, Data!$A:$A, $C$1,Data!$B:$B,"Property",Data!$G:$G,"2023",Data!$J:$J,$D$3,Data!$K:$K,T$4)</f>
        <v>1951.45</v>
      </c>
      <c r="U5" s="206" t="e">
        <f>AVERAGEIFS(Data!$P:$P, Data!$A:$A, $C$1,Data!$B:$B,"Property",Data!$G:$G,"2023",Data!$J:$J,$D$3,Data!$K:$K,U$4)</f>
        <v>#DIV/0!</v>
      </c>
      <c r="V5" s="206" t="e">
        <f>AVERAGEIFS(Data!$P:$P, Data!$A:$A, $C$1,Data!$B:$B,"Property",Data!$G:$G,"2023",Data!$J:$J,$D$3,Data!$K:$K,V$4)</f>
        <v>#DIV/0!</v>
      </c>
      <c r="W5" s="206" t="e">
        <f>AVERAGEIFS(Data!$P:$P, Data!$A:$A, $C$1,Data!$B:$B,"Property",Data!$G:$G,"2023",Data!$J:$J,$D$3,Data!$K:$K,W$4)</f>
        <v>#DIV/0!</v>
      </c>
      <c r="X5" s="206" t="e">
        <f>AVERAGEIFS(Data!$P:$P, Data!$A:$A, $C$1,Data!$B:$B,"Property",Data!$G:$G,"2023",Data!$J:$J,$D$3,Data!$K:$K,X$4)</f>
        <v>#DIV/0!</v>
      </c>
      <c r="Y5" s="206" t="e">
        <f>AVERAGEIFS(Data!$P:$P, Data!$A:$A, $C$1,Data!$B:$B,"Property",Data!$G:$G,"2023",Data!$J:$J,$D$3,Data!$K:$K,Y$4)</f>
        <v>#DIV/0!</v>
      </c>
      <c r="Z5" s="206" t="e">
        <f>AVERAGEIFS(Data!$P:$P, Data!$A:$A, $C$1,Data!$B:$B,"Property",Data!$G:$G,"2023",Data!$J:$J,$D$3,Data!$K:$K,Z$4)</f>
        <v>#DIV/0!</v>
      </c>
      <c r="AA5" s="206" t="e">
        <f>AVERAGEIFS(Data!$P:$P, Data!$A:$A, $C$1,Data!$B:$B,"Property",Data!$G:$G,"2023",Data!$J:$J,$D$3,Data!$K:$K,AA$4)</f>
        <v>#DIV/0!</v>
      </c>
      <c r="AB5" s="206" t="e">
        <f>AVERAGEIFS(Data!$P:$P, Data!$A:$A, $C$1,Data!$B:$B,"Property",Data!$G:$G,"2023",Data!$J:$J,$D$3,Data!$K:$K,AB$4)</f>
        <v>#DIV/0!</v>
      </c>
      <c r="AC5" s="206" t="e">
        <f>AVERAGEIFS(Data!$P:$P, Data!$A:$A, $C$1,Data!$B:$B,"Property",Data!$G:$G,"2023",Data!$J:$J,$D$3,Data!$K:$K,AC$4)</f>
        <v>#DIV/0!</v>
      </c>
      <c r="AD5" s="206" t="e">
        <f>AVERAGEIFS(Data!$P:$P, Data!$A:$A, $C$1,Data!$B:$B,"Property",Data!$G:$G,"2023",Data!$J:$J,$D$3,Data!$K:$K,AD$4)</f>
        <v>#DIV/0!</v>
      </c>
      <c r="AE5" s="206" t="e">
        <f>AVERAGEIFS(Data!$P:$P, Data!$A:$A, $C$1,Data!$B:$B,"Property",Data!$G:$G,"2023",Data!$J:$J,$D$3,Data!$K:$K,AE$4)</f>
        <v>#DIV/0!</v>
      </c>
      <c r="AF5" s="206" t="e">
        <f>AVERAGEIFS(Data!$P:$P, Data!$A:$A, $C$1,Data!$B:$B,"Property",Data!$G:$G,"2023",Data!$J:$J,$D$3,Data!$K:$K,AF$4)</f>
        <v>#DIV/0!</v>
      </c>
      <c r="AG5" s="206" t="e">
        <f>AVERAGEIFS(Data!$P:$P, Data!$A:$A, $C$1,Data!$B:$B,"Property",Data!$G:$G,"2023",Data!$J:$J,$D$3,Data!$K:$K,AG$4)</f>
        <v>#DIV/0!</v>
      </c>
      <c r="AH5" s="206" t="e">
        <f>AVERAGEIFS(Data!$P:$P, Data!$A:$A, $C$1,Data!$B:$B,"Property",Data!$G:$G,"2023",Data!$J:$J,$D$3,Data!$K:$K,AH$4)</f>
        <v>#DIV/0!</v>
      </c>
      <c r="AI5" s="3"/>
      <c r="AJ5" s="256">
        <f ca="1">AVERAGEIFS(Data!$P:$P, Data!$A:$A, $C$1,Data!$B:$B,"Property",Data!$G:$G,"2023",Data!$J:$J,$D$3,Data!$N:$N,$A$7)</f>
        <v>1951.45</v>
      </c>
      <c r="AK5" s="257">
        <f ca="1">AVERAGEIFS(Data!P:P, Data!A:A, C1,Data!B:B,"Property",Data!G:G,"2023",Data!J:J,D3,Data!D:D,"&gt;="&amp;TODAY()-28,Data!D:D,"&lt;="&amp;TODAY())</f>
        <v>1946.8423121764708</v>
      </c>
      <c r="AL5" s="258">
        <f>AVERAGEIFS(Data!P:P, Data!A:A, C1,Data!B:B,"Property",Data!G:G,"2023",Data!J:J,D3)</f>
        <v>1946.8423121764708</v>
      </c>
      <c r="AM5" s="116"/>
    </row>
    <row r="6" spans="1:39" ht="14.4" thickBot="1" x14ac:dyDescent="0.3">
      <c r="A6" s="251">
        <f ca="1">TODAY()</f>
        <v>45033</v>
      </c>
      <c r="C6" s="207" t="s">
        <v>14</v>
      </c>
      <c r="D6" s="8">
        <f>AVERAGEIFS(Data!P:P, Data!A:A, C1,Data!B:B,"Comp Set",Data!G:G,"2023",Data!J:J,D3,Data!K:K,"1")</f>
        <v>1962</v>
      </c>
      <c r="E6" s="8">
        <f>AVERAGEIFS(Data!$P:$P, Data!$A:$A, $C$1,Data!$B:$B,"Comp Set",Data!$G:$G,"2023",Data!$J:$J,$D$3,Data!$K:$K,E$4)</f>
        <v>1962</v>
      </c>
      <c r="F6" s="8">
        <f>AVERAGEIFS(Data!$P:$P, Data!$A:$A, $C$1,Data!$B:$B,"Comp Set",Data!$G:$G,"2023",Data!$J:$J,$D$3,Data!$K:$K,F$4)</f>
        <v>1962</v>
      </c>
      <c r="G6" s="8">
        <f>AVERAGEIFS(Data!$P:$P, Data!$A:$A, $C$1,Data!$B:$B,"Comp Set",Data!$G:$G,"2023",Data!$J:$J,$D$3,Data!$K:$K,G$4)</f>
        <v>1962</v>
      </c>
      <c r="H6" s="8">
        <f>AVERAGEIFS(Data!$P:$P, Data!$A:$A, $C$1,Data!$B:$B,"Comp Set",Data!$G:$G,"2023",Data!$J:$J,$D$3,Data!$K:$K,H$4)</f>
        <v>1962</v>
      </c>
      <c r="I6" s="8">
        <f>AVERAGEIFS(Data!$P:$P, Data!$A:$A, $C$1,Data!$B:$B,"Comp Set",Data!$G:$G,"2023",Data!$J:$J,$D$3,Data!$K:$K,I$4)</f>
        <v>1962</v>
      </c>
      <c r="J6" s="8">
        <f>AVERAGEIFS(Data!$P:$P, Data!$A:$A, $C$1,Data!$B:$B,"Comp Set",Data!$G:$G,"2023",Data!$J:$J,$D$3,Data!$K:$K,J$4)</f>
        <v>1962</v>
      </c>
      <c r="K6" s="8">
        <f>AVERAGEIFS(Data!$P:$P, Data!$A:$A, $C$1,Data!$B:$B,"Comp Set",Data!$G:$G,"2023",Data!$J:$J,$D$3,Data!$K:$K,K$4)</f>
        <v>1962</v>
      </c>
      <c r="L6" s="8">
        <f>AVERAGEIFS(Data!$P:$P, Data!$A:$A, $C$1,Data!$B:$B,"Comp Set",Data!$G:$G,"2023",Data!$J:$J,$D$3,Data!$K:$K,L$4)</f>
        <v>1962</v>
      </c>
      <c r="M6" s="8">
        <f>AVERAGEIFS(Data!$P:$P, Data!$A:$A, $C$1,Data!$B:$B,"Comp Set",Data!$G:$G,"2023",Data!$J:$J,$D$3,Data!$K:$K,M$4)</f>
        <v>1962</v>
      </c>
      <c r="N6" s="8">
        <f>AVERAGEIFS(Data!$P:$P, Data!$A:$A, $C$1,Data!$B:$B,"Comp Set",Data!$G:$G,"2023",Data!$J:$J,$D$3,Data!$K:$K,N$4)</f>
        <v>1962</v>
      </c>
      <c r="O6" s="8">
        <f>AVERAGEIFS(Data!$P:$P, Data!$A:$A, $C$1,Data!$B:$B,"Comp Set",Data!$G:$G,"2023",Data!$J:$J,$D$3,Data!$K:$K,O$4)</f>
        <v>1962</v>
      </c>
      <c r="P6" s="8">
        <f>AVERAGEIFS(Data!$P:$P, Data!$A:$A, $C$1,Data!$B:$B,"Comp Set",Data!$G:$G,"2023",Data!$J:$J,$D$3,Data!$K:$K,P$4)</f>
        <v>1973</v>
      </c>
      <c r="Q6" s="8">
        <f>AVERAGEIFS(Data!$P:$P, Data!$A:$A, $C$1,Data!$B:$B,"Comp Set",Data!$G:$G,"2023",Data!$J:$J,$D$3,Data!$K:$K,Q$4)</f>
        <v>1973</v>
      </c>
      <c r="R6" s="8">
        <f>AVERAGEIFS(Data!$P:$P, Data!$A:$A, $C$1,Data!$B:$B,"Comp Set",Data!$G:$G,"2023",Data!$J:$J,$D$3,Data!$K:$K,R$4)</f>
        <v>1973</v>
      </c>
      <c r="S6" s="8">
        <f>AVERAGEIFS(Data!$P:$P, Data!$A:$A, $C$1,Data!$B:$B,"Comp Set",Data!$G:$G,"2023",Data!$J:$J,$D$3,Data!$K:$K,S$4)</f>
        <v>1973</v>
      </c>
      <c r="T6" s="8">
        <f>AVERAGEIFS(Data!$P:$P, Data!$A:$A, $C$1,Data!$B:$B,"Comp Set",Data!$G:$G,"2023",Data!$J:$J,$D$3,Data!$K:$K,T$4)</f>
        <v>1973</v>
      </c>
      <c r="U6" s="8" t="e">
        <f>AVERAGEIFS(Data!$P:$P, Data!$A:$A, $C$1,Data!$B:$B,"Comp Set",Data!$G:$G,"2023",Data!$J:$J,$D$3,Data!$K:$K,U$4)</f>
        <v>#DIV/0!</v>
      </c>
      <c r="V6" s="8" t="e">
        <f>AVERAGEIFS(Data!$P:$P, Data!$A:$A, $C$1,Data!$B:$B,"Comp Set",Data!$G:$G,"2023",Data!$J:$J,$D$3,Data!$K:$K,V$4)</f>
        <v>#DIV/0!</v>
      </c>
      <c r="W6" s="8" t="e">
        <f>AVERAGEIFS(Data!$P:$P, Data!$A:$A, $C$1,Data!$B:$B,"Comp Set",Data!$G:$G,"2023",Data!$J:$J,$D$3,Data!$K:$K,W$4)</f>
        <v>#DIV/0!</v>
      </c>
      <c r="X6" s="8" t="e">
        <f>AVERAGEIFS(Data!$P:$P, Data!$A:$A, $C$1,Data!$B:$B,"Comp Set",Data!$G:$G,"2023",Data!$J:$J,$D$3,Data!$K:$K,X$4)</f>
        <v>#DIV/0!</v>
      </c>
      <c r="Y6" s="8" t="e">
        <f>AVERAGEIFS(Data!$P:$P, Data!$A:$A, $C$1,Data!$B:$B,"Comp Set",Data!$G:$G,"2023",Data!$J:$J,$D$3,Data!$K:$K,Y$4)</f>
        <v>#DIV/0!</v>
      </c>
      <c r="Z6" s="8" t="e">
        <f>AVERAGEIFS(Data!$P:$P, Data!$A:$A, $C$1,Data!$B:$B,"Comp Set",Data!$G:$G,"2023",Data!$J:$J,$D$3,Data!$K:$K,Z$4)</f>
        <v>#DIV/0!</v>
      </c>
      <c r="AA6" s="8" t="e">
        <f>AVERAGEIFS(Data!$P:$P, Data!$A:$A, $C$1,Data!$B:$B,"Comp Set",Data!$G:$G,"2023",Data!$J:$J,$D$3,Data!$K:$K,AA$4)</f>
        <v>#DIV/0!</v>
      </c>
      <c r="AB6" s="8" t="e">
        <f>AVERAGEIFS(Data!$P:$P, Data!$A:$A, $C$1,Data!$B:$B,"Comp Set",Data!$G:$G,"2023",Data!$J:$J,$D$3,Data!$K:$K,AB$4)</f>
        <v>#DIV/0!</v>
      </c>
      <c r="AC6" s="8" t="e">
        <f>AVERAGEIFS(Data!$P:$P, Data!$A:$A, $C$1,Data!$B:$B,"Comp Set",Data!$G:$G,"2023",Data!$J:$J,$D$3,Data!$K:$K,AC$4)</f>
        <v>#DIV/0!</v>
      </c>
      <c r="AD6" s="8" t="e">
        <f>AVERAGEIFS(Data!$P:$P, Data!$A:$A, $C$1,Data!$B:$B,"Comp Set",Data!$G:$G,"2023",Data!$J:$J,$D$3,Data!$K:$K,AD$4)</f>
        <v>#DIV/0!</v>
      </c>
      <c r="AE6" s="8" t="e">
        <f>AVERAGEIFS(Data!$P:$P, Data!$A:$A, $C$1,Data!$B:$B,"Comp Set",Data!$G:$G,"2023",Data!$J:$J,$D$3,Data!$K:$K,AE$4)</f>
        <v>#DIV/0!</v>
      </c>
      <c r="AF6" s="8" t="e">
        <f>AVERAGEIFS(Data!$P:$P, Data!$A:$A, $C$1,Data!$B:$B,"Comp Set",Data!$G:$G,"2023",Data!$J:$J,$D$3,Data!$K:$K,AF$4)</f>
        <v>#DIV/0!</v>
      </c>
      <c r="AG6" s="8" t="e">
        <f>AVERAGEIFS(Data!$P:$P, Data!$A:$A, $C$1,Data!$B:$B,"Comp Set",Data!$G:$G,"2023",Data!$J:$J,$D$3,Data!$K:$K,AG$4)</f>
        <v>#DIV/0!</v>
      </c>
      <c r="AH6" s="8" t="e">
        <f>AVERAGEIFS(Data!$P:$P, Data!$A:$A, $C$1,Data!$B:$B,"Comp Set",Data!$G:$G,"2023",Data!$J:$J,$D$3,Data!$K:$K,AH$4)</f>
        <v>#DIV/0!</v>
      </c>
      <c r="AI6" s="3"/>
      <c r="AJ6" s="259">
        <f ca="1">AVERAGEIFS(Data!P:P, Data!A:A, C1,Data!B:B,"Comp Set",Data!G:G,"2023",Data!J:J,D3,Data!N:N,A7)</f>
        <v>1973</v>
      </c>
      <c r="AK6" s="260">
        <f ca="1">AVERAGEIFS(Data!P:P, Data!A:A, C1,Data!B:B,"Comp Set",Data!G:G,"2023",Data!J:J,D3,Data!D:D,"&gt;="&amp;TODAY()-28,Data!D:D,"&lt;="&amp;TODAY())</f>
        <v>1963.8965517241379</v>
      </c>
      <c r="AL6" s="261">
        <f>AVERAGEIFS(Data!P:P, Data!A:A, C1,Data!B:B,"Comp Set",Data!G:G,"2023",Data!J:J,D3)</f>
        <v>1963.8965517241379</v>
      </c>
      <c r="AM6" s="116"/>
    </row>
    <row r="7" spans="1:39" ht="15.75" customHeight="1" x14ac:dyDescent="0.25">
      <c r="A7">
        <f ca="1">WEEKNUM(A6)</f>
        <v>16</v>
      </c>
      <c r="C7" s="143" t="s">
        <v>10</v>
      </c>
      <c r="D7" s="105">
        <f>D5/D6*100</f>
        <v>100.67851681957187</v>
      </c>
      <c r="E7" s="105">
        <f t="shared" ref="E7:AH7" si="0">E5/E6*100</f>
        <v>100.6275484199796</v>
      </c>
      <c r="F7" s="105">
        <f t="shared" si="0"/>
        <v>98.73946442405709</v>
      </c>
      <c r="G7" s="105">
        <f t="shared" si="0"/>
        <v>98.73946442405709</v>
      </c>
      <c r="H7" s="105">
        <f t="shared" si="0"/>
        <v>98.73946442405709</v>
      </c>
      <c r="I7" s="105">
        <f t="shared" si="0"/>
        <v>98.73946442405709</v>
      </c>
      <c r="J7" s="105">
        <f t="shared" si="0"/>
        <v>98.73946442405709</v>
      </c>
      <c r="K7" s="105">
        <f t="shared" si="0"/>
        <v>98.73946442405709</v>
      </c>
      <c r="L7" s="105">
        <f t="shared" si="0"/>
        <v>98.73946442405709</v>
      </c>
      <c r="M7" s="105">
        <f t="shared" si="0"/>
        <v>99.024231447502544</v>
      </c>
      <c r="N7" s="105">
        <f t="shared" si="0"/>
        <v>99.024231447502544</v>
      </c>
      <c r="O7" s="105">
        <f t="shared" si="0"/>
        <v>99.024231447502544</v>
      </c>
      <c r="P7" s="105">
        <f t="shared" si="0"/>
        <v>98.907754688291945</v>
      </c>
      <c r="Q7" s="105">
        <f t="shared" si="0"/>
        <v>98.907754688291945</v>
      </c>
      <c r="R7" s="105">
        <f t="shared" si="0"/>
        <v>98.907754688291945</v>
      </c>
      <c r="S7" s="105">
        <f t="shared" si="0"/>
        <v>98.907754688291945</v>
      </c>
      <c r="T7" s="105">
        <f t="shared" si="0"/>
        <v>98.907754688291945</v>
      </c>
      <c r="U7" s="105" t="e">
        <f t="shared" si="0"/>
        <v>#DIV/0!</v>
      </c>
      <c r="V7" s="105" t="e">
        <f t="shared" si="0"/>
        <v>#DIV/0!</v>
      </c>
      <c r="W7" s="105" t="e">
        <f t="shared" si="0"/>
        <v>#DIV/0!</v>
      </c>
      <c r="X7" s="105" t="e">
        <f t="shared" si="0"/>
        <v>#DIV/0!</v>
      </c>
      <c r="Y7" s="105" t="e">
        <f t="shared" si="0"/>
        <v>#DIV/0!</v>
      </c>
      <c r="Z7" s="105" t="e">
        <f t="shared" si="0"/>
        <v>#DIV/0!</v>
      </c>
      <c r="AA7" s="105" t="e">
        <f t="shared" si="0"/>
        <v>#DIV/0!</v>
      </c>
      <c r="AB7" s="105" t="e">
        <f t="shared" si="0"/>
        <v>#DIV/0!</v>
      </c>
      <c r="AC7" s="105" t="e">
        <f t="shared" si="0"/>
        <v>#DIV/0!</v>
      </c>
      <c r="AD7" s="105" t="e">
        <f t="shared" si="0"/>
        <v>#DIV/0!</v>
      </c>
      <c r="AE7" s="105" t="e">
        <f t="shared" si="0"/>
        <v>#DIV/0!</v>
      </c>
      <c r="AF7" s="105" t="e">
        <f t="shared" si="0"/>
        <v>#DIV/0!</v>
      </c>
      <c r="AG7" s="105" t="e">
        <f t="shared" si="0"/>
        <v>#DIV/0!</v>
      </c>
      <c r="AH7" s="105" t="e">
        <f t="shared" si="0"/>
        <v>#DIV/0!</v>
      </c>
      <c r="AI7" s="3"/>
      <c r="AM7" s="116"/>
    </row>
    <row r="8" spans="1:39" ht="13.8" thickBot="1" x14ac:dyDescent="0.3">
      <c r="C8" s="144"/>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167"/>
      <c r="AI8" s="3"/>
      <c r="AJ8" s="116"/>
      <c r="AK8" s="116"/>
      <c r="AL8" s="116"/>
      <c r="AM8" s="116"/>
    </row>
    <row r="9" spans="1:39" ht="15.75" customHeight="1" x14ac:dyDescent="0.3">
      <c r="C9" s="208" t="str" cm="1">
        <f t="array" ref="C9">_xlfn._xlws.FILTER(Property[Property],Property[Include]=1,"No Selected Property")</f>
        <v>Biscayne Drive</v>
      </c>
      <c r="D9" s="136"/>
      <c r="E9" s="137"/>
      <c r="F9" s="137"/>
      <c r="G9" s="137"/>
      <c r="H9" s="137"/>
      <c r="I9" s="137"/>
      <c r="J9" s="137"/>
      <c r="K9" s="137"/>
      <c r="L9" s="137"/>
      <c r="M9" s="137"/>
      <c r="N9" s="137"/>
      <c r="O9" s="137"/>
      <c r="P9" s="137"/>
      <c r="Q9" s="137"/>
      <c r="R9" s="137"/>
      <c r="S9" s="137"/>
      <c r="T9" s="137"/>
      <c r="U9" s="137"/>
      <c r="V9" s="137"/>
      <c r="W9" s="3"/>
      <c r="X9" s="3"/>
      <c r="Y9" s="3"/>
      <c r="Z9" s="3"/>
      <c r="AA9" s="3"/>
      <c r="AB9" s="3"/>
      <c r="AC9" s="3"/>
      <c r="AD9" s="3"/>
      <c r="AE9" s="3"/>
      <c r="AF9" s="3"/>
      <c r="AG9" s="3"/>
      <c r="AH9" s="167"/>
      <c r="AI9" s="3"/>
      <c r="AJ9" s="253" t="s">
        <v>71</v>
      </c>
      <c r="AK9" s="254" t="s">
        <v>72</v>
      </c>
      <c r="AL9" s="255" t="s">
        <v>72</v>
      </c>
      <c r="AM9" s="116"/>
    </row>
    <row r="10" spans="1:39" ht="18" thickBot="1" x14ac:dyDescent="0.35">
      <c r="C10" s="138"/>
      <c r="D10" s="51" t="str">
        <f>A4</f>
        <v>April</v>
      </c>
      <c r="E10" s="4"/>
      <c r="F10" s="4"/>
      <c r="G10" s="4"/>
      <c r="H10" s="4"/>
      <c r="I10" s="4"/>
      <c r="J10" s="4"/>
      <c r="K10" s="4"/>
      <c r="L10" s="4"/>
      <c r="M10" s="4"/>
      <c r="N10" s="4"/>
      <c r="O10" s="4"/>
      <c r="P10" s="4"/>
      <c r="Q10" s="4"/>
      <c r="R10" s="4"/>
      <c r="S10" s="4"/>
      <c r="T10" s="5"/>
      <c r="U10" s="5"/>
      <c r="V10" s="5"/>
      <c r="W10" s="11"/>
      <c r="X10" s="11"/>
      <c r="Y10" s="11"/>
      <c r="Z10" s="11"/>
      <c r="AA10" s="11"/>
      <c r="AB10" s="11"/>
      <c r="AC10" s="11"/>
      <c r="AD10" s="11"/>
      <c r="AE10" s="11"/>
      <c r="AF10" s="11"/>
      <c r="AG10" s="11"/>
      <c r="AH10" s="209"/>
      <c r="AI10" s="3"/>
      <c r="AJ10" s="266" t="s">
        <v>16</v>
      </c>
      <c r="AK10" s="267">
        <v>28</v>
      </c>
      <c r="AL10" s="268" t="s">
        <v>73</v>
      </c>
      <c r="AM10" s="116"/>
    </row>
    <row r="11" spans="1:39" ht="13.2" x14ac:dyDescent="0.25">
      <c r="C11" s="138" t="s">
        <v>15</v>
      </c>
      <c r="D11" s="15">
        <v>1</v>
      </c>
      <c r="E11" s="14">
        <v>2</v>
      </c>
      <c r="F11" s="14">
        <v>3</v>
      </c>
      <c r="G11" s="14">
        <v>4</v>
      </c>
      <c r="H11" s="14">
        <v>5</v>
      </c>
      <c r="I11" s="14">
        <v>6</v>
      </c>
      <c r="J11" s="14">
        <v>7</v>
      </c>
      <c r="K11" s="14">
        <v>8</v>
      </c>
      <c r="L11" s="14">
        <v>9</v>
      </c>
      <c r="M11" s="14">
        <v>10</v>
      </c>
      <c r="N11" s="14">
        <v>11</v>
      </c>
      <c r="O11" s="14">
        <v>12</v>
      </c>
      <c r="P11" s="14">
        <v>13</v>
      </c>
      <c r="Q11" s="14">
        <v>14</v>
      </c>
      <c r="R11" s="14">
        <v>15</v>
      </c>
      <c r="S11" s="14">
        <v>16</v>
      </c>
      <c r="T11" s="14">
        <v>17</v>
      </c>
      <c r="U11" s="14">
        <v>18</v>
      </c>
      <c r="V11" s="14">
        <v>19</v>
      </c>
      <c r="W11" s="6">
        <v>20</v>
      </c>
      <c r="X11" s="6">
        <v>21</v>
      </c>
      <c r="Y11" s="6">
        <v>22</v>
      </c>
      <c r="Z11" s="6">
        <v>23</v>
      </c>
      <c r="AA11" s="6">
        <v>24</v>
      </c>
      <c r="AB11" s="6">
        <v>25</v>
      </c>
      <c r="AC11" s="6">
        <v>26</v>
      </c>
      <c r="AD11" s="6">
        <v>27</v>
      </c>
      <c r="AE11" s="6">
        <v>28</v>
      </c>
      <c r="AF11" s="6">
        <v>29</v>
      </c>
      <c r="AG11" s="6">
        <v>30</v>
      </c>
      <c r="AH11" s="204">
        <v>31</v>
      </c>
      <c r="AI11" s="3"/>
      <c r="AJ11" s="271">
        <f ca="1">AVERAGEIFS(Data!Y:Y, Data!A:A, C1,Data!B:B,"Property",Data!G:G,"2023",Data!J:J,D3,Data!N:N,A7)</f>
        <v>0.39814814814814897</v>
      </c>
      <c r="AK11" s="272">
        <f ca="1">AVERAGEIFS(Data!Y:Y, Data!A:A, C1,Data!B:B,"Property",Data!G:G,"2023",Data!J:J,D3,Data!D:D,"&gt;="&amp;TODAY()-28,Data!D:D,"&lt;="&amp;TODAY())</f>
        <v>0.38480392156862742</v>
      </c>
      <c r="AL11" s="273">
        <f>AVERAGEIFS(Data!Y:Y, Data!A:A, C1,Data!B:B,"Property",Data!G:G,"2023",Data!J:J,D3)</f>
        <v>0.38480392156862742</v>
      </c>
      <c r="AM11" s="116"/>
    </row>
    <row r="12" spans="1:39" ht="14.4" thickBot="1" x14ac:dyDescent="0.3">
      <c r="C12" s="197" t="s">
        <v>7</v>
      </c>
      <c r="D12" s="99">
        <f>AVERAGEIFS(Data!Y:Y, Data!A:A, A2,Data!B:B,"Property",Data!G:G,"2023",Data!J:J,D3,Data!K:K,"1")</f>
        <v>0.37037037037037102</v>
      </c>
      <c r="E12" s="99">
        <f>AVERAGEIFS(Data!Y:Y, Data!A:A, A2,Data!B:B,"Property",Data!G:G,"2023",Data!J:J,D3,Data!K:K,"2")</f>
        <v>0.37037037037037102</v>
      </c>
      <c r="F12" s="99">
        <f>AVERAGEIFS(Data!Y:Y, Data!A:A, A2,Data!B:B,"Property",Data!G:G,"2023",Data!J:J,D3,Data!K:K,"3")</f>
        <v>0.37962962962962998</v>
      </c>
      <c r="G12" s="99">
        <f>AVERAGEIFS(Data!Y:Y, Data!A:A, A2,Data!B:B,"Property",Data!G:G,"2023",Data!J:J,D3,Data!K:K,$G11)</f>
        <v>0.37962962962962998</v>
      </c>
      <c r="H12" s="99">
        <f>AVERAGEIFS(Data!Y:Y, Data!A:A, A2,Data!B:B,"Property",Data!G:G,"2023",Data!J:J,D3,Data!K:K,H11)</f>
        <v>0.37962962962962998</v>
      </c>
      <c r="I12" s="99">
        <f>AVERAGEIFS(Data!$Y:$Y, Data!$A:$A, $A$2,Data!$B:$B,"Property",Data!$G:$G,"2023",Data!$J:$J,$D$3,Data!$K:$K,I$11)</f>
        <v>0.37962962962962998</v>
      </c>
      <c r="J12" s="99">
        <f>AVERAGEIFS(Data!$Y:$Y, Data!$A:$A, $A$2,Data!$B:$B,"Property",Data!$G:$G,"2023",Data!$J:$J,$D$3,Data!$K:$K,J$11)</f>
        <v>0.37962962962962998</v>
      </c>
      <c r="K12" s="99">
        <f>AVERAGEIFS(Data!$Y:$Y, Data!$A:$A, $A$2,Data!$B:$B,"Property",Data!$G:$G,"2023",Data!$J:$J,$D$3,Data!$K:$K,K$11)</f>
        <v>0.37962962962962998</v>
      </c>
      <c r="L12" s="99">
        <f>AVERAGEIFS(Data!$Y:$Y, Data!$A:$A, $A$2,Data!$B:$B,"Property",Data!$G:$G,"2023",Data!$J:$J,$D$3,Data!$K:$K,L$11)</f>
        <v>0.37962962962962998</v>
      </c>
      <c r="M12" s="99">
        <f>AVERAGEIFS(Data!$Y:$Y, Data!$A:$A, $A$2,Data!$B:$B,"Property",Data!$G:$G,"2023",Data!$J:$J,$D$3,Data!$K:$K,M$11)</f>
        <v>0.38425925925925702</v>
      </c>
      <c r="N12" s="99">
        <f>AVERAGEIFS(Data!$Y:$Y, Data!$A:$A, $A$2,Data!$B:$B,"Property",Data!$G:$G,"2023",Data!$J:$J,$D$3,Data!$K:$K,N$11)</f>
        <v>0.38425925925925702</v>
      </c>
      <c r="O12" s="99">
        <f>AVERAGEIFS(Data!$Y:$Y, Data!$A:$A, $A$2,Data!$B:$B,"Property",Data!$G:$G,"2023",Data!$J:$J,$D$3,Data!$K:$K,O$11)</f>
        <v>0.38425925925925702</v>
      </c>
      <c r="P12" s="99">
        <f>AVERAGEIFS(Data!$Y:$Y, Data!$A:$A, $A$2,Data!$B:$B,"Property",Data!$G:$G,"2023",Data!$J:$J,$D$3,Data!$K:$K,P$11)</f>
        <v>0.39814814814814897</v>
      </c>
      <c r="Q12" s="99">
        <f>AVERAGEIFS(Data!$Y:$Y, Data!$A:$A, $A$2,Data!$B:$B,"Property",Data!$G:$G,"2023",Data!$J:$J,$D$3,Data!$K:$K,Q$11)</f>
        <v>0.39814814814814897</v>
      </c>
      <c r="R12" s="99">
        <f>AVERAGEIFS(Data!$Y:$Y, Data!$A:$A, $A$2,Data!$B:$B,"Property",Data!$G:$G,"2023",Data!$J:$J,$D$3,Data!$K:$K,R$11)</f>
        <v>0.39814814814814897</v>
      </c>
      <c r="S12" s="99">
        <f>AVERAGEIFS(Data!$Y:$Y, Data!$A:$A, $A$2,Data!$B:$B,"Property",Data!$G:$G,"2023",Data!$J:$J,$D$3,Data!$K:$K,S$11)</f>
        <v>0.39814814814814897</v>
      </c>
      <c r="T12" s="99">
        <f>AVERAGEIFS(Data!$Y:$Y, Data!$A:$A, $A$2,Data!$B:$B,"Property",Data!$G:$G,"2023",Data!$J:$J,$D$3,Data!$K:$K,T$11)</f>
        <v>0.39814814814814897</v>
      </c>
      <c r="U12" s="99" t="e">
        <f>AVERAGEIFS(Data!$Y:$Y, Data!$A:$A, $A$2,Data!$B:$B,"Property",Data!$G:$G,"2023",Data!$J:$J,$D$3,Data!$K:$K,U$11)</f>
        <v>#DIV/0!</v>
      </c>
      <c r="V12" s="99" t="e">
        <f>AVERAGEIFS(Data!$Y:$Y, Data!$A:$A, $A$2,Data!$B:$B,"Property",Data!$G:$G,"2023",Data!$J:$J,$D$3,Data!$K:$K,V$11)</f>
        <v>#DIV/0!</v>
      </c>
      <c r="W12" s="99" t="e">
        <f>AVERAGEIFS(Data!$Y:$Y, Data!$A:$A, $A$2,Data!$B:$B,"Property",Data!$G:$G,"2023",Data!$J:$J,$D$3,Data!$K:$K,W$11)</f>
        <v>#DIV/0!</v>
      </c>
      <c r="X12" s="99" t="e">
        <f>AVERAGEIFS(Data!$Y:$Y, Data!$A:$A, $A$2,Data!$B:$B,"Property",Data!$G:$G,"2023",Data!$J:$J,$D$3,Data!$K:$K,X$11)</f>
        <v>#DIV/0!</v>
      </c>
      <c r="Y12" s="99" t="e">
        <f>AVERAGEIFS(Data!$Y:$Y, Data!$A:$A, $A$2,Data!$B:$B,"Property",Data!$G:$G,"2023",Data!$J:$J,$D$3,Data!$K:$K,Y$11)</f>
        <v>#DIV/0!</v>
      </c>
      <c r="Z12" s="99" t="e">
        <f>AVERAGEIFS(Data!$Y:$Y, Data!$A:$A, $A$2,Data!$B:$B,"Property",Data!$G:$G,"2023",Data!$J:$J,$D$3,Data!$K:$K,Z$11)</f>
        <v>#DIV/0!</v>
      </c>
      <c r="AA12" s="99" t="e">
        <f>AVERAGEIFS(Data!$Y:$Y, Data!$A:$A, $A$2,Data!$B:$B,"Property",Data!$G:$G,"2023",Data!$J:$J,$D$3,Data!$K:$K,AA$11)</f>
        <v>#DIV/0!</v>
      </c>
      <c r="AB12" s="99" t="e">
        <f>AVERAGEIFS(Data!$Y:$Y, Data!$A:$A, $A$2,Data!$B:$B,"Property",Data!$G:$G,"2023",Data!$J:$J,$D$3,Data!$K:$K,AB$11)</f>
        <v>#DIV/0!</v>
      </c>
      <c r="AC12" s="99" t="e">
        <f>AVERAGEIFS(Data!$Y:$Y, Data!$A:$A, $A$2,Data!$B:$B,"Property",Data!$G:$G,"2023",Data!$J:$J,$D$3,Data!$K:$K,AC$11)</f>
        <v>#DIV/0!</v>
      </c>
      <c r="AD12" s="99" t="e">
        <f>AVERAGEIFS(Data!$Y:$Y, Data!$A:$A, $A$2,Data!$B:$B,"Property",Data!$G:$G,"2023",Data!$J:$J,$D$3,Data!$K:$K,AD$11)</f>
        <v>#DIV/0!</v>
      </c>
      <c r="AE12" s="99" t="e">
        <f>AVERAGEIFS(Data!$Y:$Y, Data!$A:$A, $A$2,Data!$B:$B,"Property",Data!$G:$G,"2023",Data!$J:$J,$D$3,Data!$K:$K,AE$11)</f>
        <v>#DIV/0!</v>
      </c>
      <c r="AF12" s="99" t="e">
        <f>AVERAGEIFS(Data!$Y:$Y, Data!$A:$A, $A$2,Data!$B:$B,"Property",Data!$G:$G,"2023",Data!$J:$J,$D$3,Data!$K:$K,AF$11)</f>
        <v>#DIV/0!</v>
      </c>
      <c r="AG12" s="99" t="e">
        <f>AVERAGEIFS(Data!$Y:$Y, Data!$A:$A, $A$2,Data!$B:$B,"Property",Data!$G:$G,"2023",Data!$J:$J,$D$3,Data!$K:$K,AG$11)</f>
        <v>#DIV/0!</v>
      </c>
      <c r="AH12" s="99" t="e">
        <f>AVERAGEIFS(Data!$Y:$Y, Data!$A:$A, $A$2,Data!$B:$B,"Property",Data!$G:$G,"2023",Data!$J:$J,$D$3,Data!$K:$K,AH$11)</f>
        <v>#DIV/0!</v>
      </c>
      <c r="AI12" s="3"/>
      <c r="AJ12" s="274">
        <f ca="1">AVERAGEIFS(Data!Y:Y, Data!A:A, C1,Data!B:B,"Comp Set",Data!G:G,"2023",Data!J:J,D3,Data!N:N,A7)</f>
        <v>0.98699999999999999</v>
      </c>
      <c r="AK12" s="275">
        <f ca="1">AVERAGEIFS(Data!Y:Y, Data!A:A, C1,Data!B:B,"Comp Set",Data!G:G,"2023",Data!J:J,D3,Data!D:D,"&gt;="&amp;TODAY()-28,Data!D:D,"&lt;="&amp;TODAY())</f>
        <v>0.98699999999999932</v>
      </c>
      <c r="AL12" s="276">
        <f>AVERAGEIFS(Data!Y:Y, Data!A:A, C1,Data!B:B,"Comp Set",Data!G:G,"2023",Data!J:J,D3)</f>
        <v>0.98699999999999932</v>
      </c>
      <c r="AM12" s="116"/>
    </row>
    <row r="13" spans="1:39" ht="13.8" x14ac:dyDescent="0.25">
      <c r="C13" s="198" t="s">
        <v>14</v>
      </c>
      <c r="D13" s="101">
        <f>AVERAGEIFS(Data!Y:Y, Data!A:A, A2,Data!B:B,"Comp Set",Data!G:G,"2023",Data!J:J,D3,Data!K:K,"1")</f>
        <v>0.98699999999999999</v>
      </c>
      <c r="E13" s="117">
        <f>AVERAGEIFS(Data!Y:Y, Data!A:A, A2,Data!B:B,"Comp Set",Data!G:G,"2023",Data!J:J,D3,Data!K:K,"2")</f>
        <v>0.98699999999999999</v>
      </c>
      <c r="F13" s="117">
        <f>AVERAGEIFS(Data!Y:Y, Data!A:A, A2,Data!B:B,"Comp Set",Data!G:G,"2023",Data!J:J,D3,Data!K:K,"3")</f>
        <v>0.98699999999999999</v>
      </c>
      <c r="G13" s="117">
        <f>AVERAGEIFS(Data!Y:Y, Data!A:A, A2,Data!B:B,"Comp Set",Data!G:G,"2023",Data!J:J,D3,Data!K:K,"4")</f>
        <v>0.98699999999999999</v>
      </c>
      <c r="H13" s="117">
        <f>AVERAGEIFS(Data!Y:Y, Data!A:A, A2,Data!B:B,"Comp Set",Data!G:G,"2023",Data!J:J,D3,Data!K:K,"5")</f>
        <v>0.98699999999999999</v>
      </c>
      <c r="I13" s="117">
        <f>AVERAGEIFS(Data!$Y:$Y, Data!$A:$A, $A$2,Data!$B:$B,"Comp Set",Data!$G:$G,"2023",Data!$J:$J,$D$3,Data!$K:$K,I$11)</f>
        <v>0.98699999999999999</v>
      </c>
      <c r="J13" s="117">
        <f>AVERAGEIFS(Data!$Y:$Y, Data!$A:$A, $A$2,Data!$B:$B,"Comp Set",Data!$G:$G,"2023",Data!$J:$J,$D$3,Data!$K:$K,J$11)</f>
        <v>0.98699999999999999</v>
      </c>
      <c r="K13" s="117">
        <f>AVERAGEIFS(Data!$Y:$Y, Data!$A:$A, $A$2,Data!$B:$B,"Comp Set",Data!$G:$G,"2023",Data!$J:$J,$D$3,Data!$K:$K,K$11)</f>
        <v>0.98699999999999999</v>
      </c>
      <c r="L13" s="117">
        <f>AVERAGEIFS(Data!$Y:$Y, Data!$A:$A, $A$2,Data!$B:$B,"Comp Set",Data!$G:$G,"2023",Data!$J:$J,$D$3,Data!$K:$K,L$11)</f>
        <v>0.98699999999999999</v>
      </c>
      <c r="M13" s="117">
        <f>AVERAGEIFS(Data!$Y:$Y, Data!$A:$A, $A$2,Data!$B:$B,"Comp Set",Data!$G:$G,"2023",Data!$J:$J,$D$3,Data!$K:$K,M$11)</f>
        <v>0.98699999999999999</v>
      </c>
      <c r="N13" s="117">
        <f>AVERAGEIFS(Data!$Y:$Y, Data!$A:$A, $A$2,Data!$B:$B,"Comp Set",Data!$G:$G,"2023",Data!$J:$J,$D$3,Data!$K:$K,N$11)</f>
        <v>0.98699999999999999</v>
      </c>
      <c r="O13" s="117">
        <f>AVERAGEIFS(Data!$Y:$Y, Data!$A:$A, $A$2,Data!$B:$B,"Comp Set",Data!$G:$G,"2023",Data!$J:$J,$D$3,Data!$K:$K,O$11)</f>
        <v>0.98699999999999999</v>
      </c>
      <c r="P13" s="117">
        <f>AVERAGEIFS(Data!$Y:$Y, Data!$A:$A, $A$2,Data!$B:$B,"Comp Set",Data!$G:$G,"2023",Data!$J:$J,$D$3,Data!$K:$K,P$11)</f>
        <v>0.98699999999999999</v>
      </c>
      <c r="Q13" s="117">
        <f>AVERAGEIFS(Data!$Y:$Y, Data!$A:$A, $A$2,Data!$B:$B,"Comp Set",Data!$G:$G,"2023",Data!$J:$J,$D$3,Data!$K:$K,Q$11)</f>
        <v>0.98699999999999999</v>
      </c>
      <c r="R13" s="117">
        <f>AVERAGEIFS(Data!$Y:$Y, Data!$A:$A, $A$2,Data!$B:$B,"Comp Set",Data!$G:$G,"2023",Data!$J:$J,$D$3,Data!$K:$K,R$11)</f>
        <v>0.98699999999999999</v>
      </c>
      <c r="S13" s="117">
        <f>AVERAGEIFS(Data!$Y:$Y, Data!$A:$A, $A$2,Data!$B:$B,"Comp Set",Data!$G:$G,"2023",Data!$J:$J,$D$3,Data!$K:$K,S$11)</f>
        <v>0.98699999999999999</v>
      </c>
      <c r="T13" s="117">
        <f>AVERAGEIFS(Data!$Y:$Y, Data!$A:$A, $A$2,Data!$B:$B,"Comp Set",Data!$G:$G,"2023",Data!$J:$J,$D$3,Data!$K:$K,T$11)</f>
        <v>0.98699999999999999</v>
      </c>
      <c r="U13" s="117" t="e">
        <f>AVERAGEIFS(Data!$Y:$Y, Data!$A:$A, $A$2,Data!$B:$B,"Comp Set",Data!$G:$G,"2023",Data!$J:$J,$D$3,Data!$K:$K,U$11)</f>
        <v>#DIV/0!</v>
      </c>
      <c r="V13" s="117" t="e">
        <f>AVERAGEIFS(Data!$Y:$Y, Data!$A:$A, $A$2,Data!$B:$B,"Comp Set",Data!$G:$G,"2023",Data!$J:$J,$D$3,Data!$K:$K,V$11)</f>
        <v>#DIV/0!</v>
      </c>
      <c r="W13" s="117" t="e">
        <f>AVERAGEIFS(Data!$Y:$Y, Data!$A:$A, $A$2,Data!$B:$B,"Comp Set",Data!$G:$G,"2023",Data!$J:$J,$D$3,Data!$K:$K,W$11)</f>
        <v>#DIV/0!</v>
      </c>
      <c r="X13" s="117" t="e">
        <f>AVERAGEIFS(Data!$Y:$Y, Data!$A:$A, $A$2,Data!$B:$B,"Comp Set",Data!$G:$G,"2023",Data!$J:$J,$D$3,Data!$K:$K,X$11)</f>
        <v>#DIV/0!</v>
      </c>
      <c r="Y13" s="117" t="e">
        <f>AVERAGEIFS(Data!$Y:$Y, Data!$A:$A, $A$2,Data!$B:$B,"Comp Set",Data!$G:$G,"2023",Data!$J:$J,$D$3,Data!$K:$K,Y$11)</f>
        <v>#DIV/0!</v>
      </c>
      <c r="Z13" s="117" t="e">
        <f>AVERAGEIFS(Data!$Y:$Y, Data!$A:$A, $A$2,Data!$B:$B,"Comp Set",Data!$G:$G,"2023",Data!$J:$J,$D$3,Data!$K:$K,Z$11)</f>
        <v>#DIV/0!</v>
      </c>
      <c r="AA13" s="117" t="e">
        <f>AVERAGEIFS(Data!$Y:$Y, Data!$A:$A, $A$2,Data!$B:$B,"Comp Set",Data!$G:$G,"2023",Data!$J:$J,$D$3,Data!$K:$K,AA$11)</f>
        <v>#DIV/0!</v>
      </c>
      <c r="AB13" s="117" t="e">
        <f>AVERAGEIFS(Data!$Y:$Y, Data!$A:$A, $A$2,Data!$B:$B,"Comp Set",Data!$G:$G,"2023",Data!$J:$J,$D$3,Data!$K:$K,AB$11)</f>
        <v>#DIV/0!</v>
      </c>
      <c r="AC13" s="117" t="e">
        <f>AVERAGEIFS(Data!$Y:$Y, Data!$A:$A, $A$2,Data!$B:$B,"Comp Set",Data!$G:$G,"2023",Data!$J:$J,$D$3,Data!$K:$K,AC$11)</f>
        <v>#DIV/0!</v>
      </c>
      <c r="AD13" s="117" t="e">
        <f>AVERAGEIFS(Data!$Y:$Y, Data!$A:$A, $A$2,Data!$B:$B,"Comp Set",Data!$G:$G,"2023",Data!$J:$J,$D$3,Data!$K:$K,AD$11)</f>
        <v>#DIV/0!</v>
      </c>
      <c r="AE13" s="117" t="e">
        <f>AVERAGEIFS(Data!$Y:$Y, Data!$A:$A, $A$2,Data!$B:$B,"Comp Set",Data!$G:$G,"2023",Data!$J:$J,$D$3,Data!$K:$K,AE$11)</f>
        <v>#DIV/0!</v>
      </c>
      <c r="AF13" s="117" t="e">
        <f>AVERAGEIFS(Data!$Y:$Y, Data!$A:$A, $A$2,Data!$B:$B,"Comp Set",Data!$G:$G,"2023",Data!$J:$J,$D$3,Data!$K:$K,AF$11)</f>
        <v>#DIV/0!</v>
      </c>
      <c r="AG13" s="117" t="e">
        <f>AVERAGEIFS(Data!$Y:$Y, Data!$A:$A, $A$2,Data!$B:$B,"Comp Set",Data!$G:$G,"2023",Data!$J:$J,$D$3,Data!$K:$K,AG$11)</f>
        <v>#DIV/0!</v>
      </c>
      <c r="AH13" s="117" t="e">
        <f>AVERAGEIFS(Data!$Y:$Y, Data!$A:$A, $A$2,Data!$B:$B,"Comp Set",Data!$G:$G,"2023",Data!$J:$J,$D$3,Data!$K:$K,AH$11)</f>
        <v>#DIV/0!</v>
      </c>
      <c r="AI13" s="3"/>
      <c r="AM13" s="116"/>
    </row>
    <row r="14" spans="1:39" ht="14.4" thickBot="1" x14ac:dyDescent="0.3">
      <c r="C14" s="143" t="s">
        <v>17</v>
      </c>
      <c r="D14" s="18"/>
      <c r="E14" s="19"/>
      <c r="F14" s="19"/>
      <c r="G14" s="19"/>
      <c r="H14" s="19"/>
      <c r="I14" s="19"/>
      <c r="J14" s="19"/>
      <c r="K14" s="19"/>
      <c r="L14" s="19"/>
      <c r="M14" s="19"/>
      <c r="N14" s="19"/>
      <c r="O14" s="19"/>
      <c r="P14" s="19"/>
      <c r="Q14" s="19"/>
      <c r="R14" s="19"/>
      <c r="S14" s="19"/>
      <c r="T14" s="19"/>
      <c r="U14" s="19"/>
      <c r="V14" s="19"/>
      <c r="W14" s="3"/>
      <c r="X14" s="3"/>
      <c r="Y14" s="362"/>
      <c r="Z14" s="362"/>
      <c r="AA14" s="362"/>
      <c r="AB14" s="362"/>
      <c r="AC14" s="362"/>
      <c r="AD14" s="362"/>
      <c r="AE14" s="362"/>
      <c r="AF14" s="3"/>
      <c r="AG14" s="3"/>
      <c r="AH14" s="167"/>
      <c r="AI14" s="3"/>
      <c r="AJ14" s="116"/>
      <c r="AK14" s="116"/>
      <c r="AL14" s="116"/>
      <c r="AM14" s="116"/>
    </row>
    <row r="15" spans="1:39" ht="15.75" customHeight="1" x14ac:dyDescent="0.25">
      <c r="C15" s="186"/>
      <c r="D15" s="2"/>
      <c r="E15" s="2"/>
      <c r="F15" s="2"/>
      <c r="G15" s="2"/>
      <c r="H15" s="2"/>
      <c r="I15" s="2"/>
      <c r="J15" s="2"/>
      <c r="K15" s="2"/>
      <c r="L15" s="2"/>
      <c r="M15" s="2"/>
      <c r="N15" s="2"/>
      <c r="O15" s="2"/>
      <c r="P15" s="2"/>
      <c r="Q15" s="2"/>
      <c r="R15" s="2"/>
      <c r="S15" s="2"/>
      <c r="T15" s="2"/>
      <c r="U15" s="2"/>
      <c r="V15" s="2"/>
      <c r="W15" s="3"/>
      <c r="X15" s="3"/>
      <c r="AF15" s="3"/>
      <c r="AG15" s="3"/>
      <c r="AH15" s="167"/>
      <c r="AI15" s="3"/>
      <c r="AJ15" s="253" t="s">
        <v>71</v>
      </c>
      <c r="AK15" s="254" t="s">
        <v>72</v>
      </c>
      <c r="AL15" s="255" t="s">
        <v>72</v>
      </c>
      <c r="AM15" s="116"/>
    </row>
    <row r="16" spans="1:39" ht="15.75" customHeight="1" thickBot="1" x14ac:dyDescent="0.35">
      <c r="C16" s="360" t="s">
        <v>57</v>
      </c>
      <c r="D16" s="51" t="str">
        <f>A4</f>
        <v>April</v>
      </c>
      <c r="E16" s="4"/>
      <c r="F16" s="4"/>
      <c r="G16" s="4"/>
      <c r="H16" s="4"/>
      <c r="I16" s="4"/>
      <c r="J16" s="4"/>
      <c r="K16" s="4"/>
      <c r="L16" s="4"/>
      <c r="M16" s="4"/>
      <c r="N16" s="4"/>
      <c r="O16" s="4"/>
      <c r="P16" s="4"/>
      <c r="Q16" s="4"/>
      <c r="R16" s="4"/>
      <c r="S16" s="4"/>
      <c r="T16" s="5"/>
      <c r="U16" s="5"/>
      <c r="V16" s="5"/>
      <c r="W16" s="5"/>
      <c r="X16" s="5"/>
      <c r="Y16" s="5"/>
      <c r="Z16" s="5"/>
      <c r="AA16" s="5"/>
      <c r="AB16" s="5"/>
      <c r="AC16" s="5"/>
      <c r="AD16" s="5"/>
      <c r="AE16" s="5"/>
      <c r="AF16" s="5"/>
      <c r="AG16" s="5"/>
      <c r="AH16" s="203"/>
      <c r="AI16" s="115"/>
      <c r="AJ16" s="266" t="s">
        <v>16</v>
      </c>
      <c r="AK16" s="267">
        <v>28</v>
      </c>
      <c r="AL16" s="268" t="s">
        <v>73</v>
      </c>
      <c r="AM16" s="116"/>
    </row>
    <row r="17" spans="1:39" ht="15.75" customHeight="1" x14ac:dyDescent="0.25">
      <c r="C17" s="361"/>
      <c r="D17" s="6">
        <v>1</v>
      </c>
      <c r="E17" s="6">
        <v>2</v>
      </c>
      <c r="F17" s="6">
        <v>3</v>
      </c>
      <c r="G17" s="6">
        <v>4</v>
      </c>
      <c r="H17" s="6">
        <v>5</v>
      </c>
      <c r="I17" s="6">
        <v>6</v>
      </c>
      <c r="J17" s="6">
        <v>7</v>
      </c>
      <c r="K17" s="6">
        <v>8</v>
      </c>
      <c r="L17" s="6">
        <v>9</v>
      </c>
      <c r="M17" s="6">
        <v>10</v>
      </c>
      <c r="N17" s="6">
        <v>11</v>
      </c>
      <c r="O17" s="6">
        <v>12</v>
      </c>
      <c r="P17" s="6">
        <v>13</v>
      </c>
      <c r="Q17" s="6">
        <v>14</v>
      </c>
      <c r="R17" s="6">
        <v>15</v>
      </c>
      <c r="S17" s="6">
        <v>16</v>
      </c>
      <c r="T17" s="6">
        <v>17</v>
      </c>
      <c r="U17" s="6">
        <v>18</v>
      </c>
      <c r="V17" s="6">
        <v>19</v>
      </c>
      <c r="W17" s="6">
        <v>20</v>
      </c>
      <c r="X17" s="6">
        <v>21</v>
      </c>
      <c r="Y17" s="6">
        <v>22</v>
      </c>
      <c r="Z17" s="6">
        <v>23</v>
      </c>
      <c r="AA17" s="6">
        <v>24</v>
      </c>
      <c r="AB17" s="6">
        <v>25</v>
      </c>
      <c r="AC17" s="6">
        <v>26</v>
      </c>
      <c r="AD17" s="6">
        <v>27</v>
      </c>
      <c r="AE17" s="6">
        <v>28</v>
      </c>
      <c r="AF17" s="6">
        <v>29</v>
      </c>
      <c r="AG17" s="6">
        <v>30</v>
      </c>
      <c r="AH17" s="204">
        <v>31</v>
      </c>
      <c r="AI17" s="115"/>
      <c r="AJ17" s="263">
        <f ca="1">AVERAGEIFS(Data!O:O, Data!A:A, C1,Data!B:B,"Property",Data!G:G,"2023",Data!J:J,D3,Data!N:N,A7)</f>
        <v>776.96620370370533</v>
      </c>
      <c r="AK17" s="262">
        <f ca="1">AVERAGEIFS(Data!O:O, Data!A:A, C1,Data!B:B,"Property",Data!G:G,"2023",Data!J:J,D3,Data!D:D,"&gt;="&amp;TODAY()-28,Data!D:D,"&lt;="&amp;TODAY())</f>
        <v>749.14392686192798</v>
      </c>
      <c r="AL17" s="264">
        <f>AVERAGEIFS(Data!O:O, Data!A:A, C1,Data!B:B,"Property",Data!G:G,"2023",Data!J:J,D3)</f>
        <v>749.14392686192798</v>
      </c>
      <c r="AM17" s="116"/>
    </row>
    <row r="18" spans="1:39" ht="14.4" thickBot="1" x14ac:dyDescent="0.3">
      <c r="C18" s="205" t="s">
        <v>7</v>
      </c>
      <c r="D18" s="7">
        <f>D5*D12</f>
        <v>731.59722222222354</v>
      </c>
      <c r="E18" s="7">
        <f t="shared" ref="E18:AH18" si="1">E5*E12</f>
        <v>731.2268518518531</v>
      </c>
      <c r="F18" s="7">
        <f t="shared" si="1"/>
        <v>735.44444418518583</v>
      </c>
      <c r="G18" s="7">
        <f t="shared" si="1"/>
        <v>735.44444418518583</v>
      </c>
      <c r="H18" s="7">
        <f t="shared" si="1"/>
        <v>735.44444418518583</v>
      </c>
      <c r="I18" s="7">
        <f>I5*I12</f>
        <v>735.44444418518583</v>
      </c>
      <c r="J18" s="7">
        <f t="shared" si="1"/>
        <v>735.44444418518583</v>
      </c>
      <c r="K18" s="7">
        <f t="shared" si="1"/>
        <v>735.44444418518583</v>
      </c>
      <c r="L18" s="7">
        <f t="shared" si="1"/>
        <v>735.44444418518583</v>
      </c>
      <c r="M18" s="7">
        <f t="shared" si="1"/>
        <v>746.56018492129192</v>
      </c>
      <c r="N18" s="7">
        <f t="shared" si="1"/>
        <v>746.56018492129192</v>
      </c>
      <c r="O18" s="7">
        <f t="shared" si="1"/>
        <v>746.56018492129192</v>
      </c>
      <c r="P18" s="7">
        <f t="shared" si="1"/>
        <v>776.96620370370533</v>
      </c>
      <c r="Q18" s="7">
        <f t="shared" si="1"/>
        <v>776.96620370370533</v>
      </c>
      <c r="R18" s="7">
        <f t="shared" si="1"/>
        <v>776.96620370370533</v>
      </c>
      <c r="S18" s="7">
        <f t="shared" si="1"/>
        <v>776.96620370370533</v>
      </c>
      <c r="T18" s="7">
        <f t="shared" si="1"/>
        <v>776.96620370370533</v>
      </c>
      <c r="U18" s="7" t="e">
        <f t="shared" si="1"/>
        <v>#DIV/0!</v>
      </c>
      <c r="V18" s="7" t="e">
        <f t="shared" si="1"/>
        <v>#DIV/0!</v>
      </c>
      <c r="W18" s="7" t="e">
        <f t="shared" si="1"/>
        <v>#DIV/0!</v>
      </c>
      <c r="X18" s="7" t="e">
        <f t="shared" si="1"/>
        <v>#DIV/0!</v>
      </c>
      <c r="Y18" s="7" t="e">
        <f t="shared" si="1"/>
        <v>#DIV/0!</v>
      </c>
      <c r="Z18" s="7" t="e">
        <f t="shared" si="1"/>
        <v>#DIV/0!</v>
      </c>
      <c r="AA18" s="7" t="e">
        <f t="shared" si="1"/>
        <v>#DIV/0!</v>
      </c>
      <c r="AB18" s="7" t="e">
        <f t="shared" si="1"/>
        <v>#DIV/0!</v>
      </c>
      <c r="AC18" s="7" t="e">
        <f t="shared" si="1"/>
        <v>#DIV/0!</v>
      </c>
      <c r="AD18" s="7" t="e">
        <f t="shared" si="1"/>
        <v>#DIV/0!</v>
      </c>
      <c r="AE18" s="7" t="e">
        <f t="shared" si="1"/>
        <v>#DIV/0!</v>
      </c>
      <c r="AF18" s="7" t="e">
        <f t="shared" si="1"/>
        <v>#DIV/0!</v>
      </c>
      <c r="AG18" s="7" t="e">
        <f t="shared" si="1"/>
        <v>#DIV/0!</v>
      </c>
      <c r="AH18" s="7" t="e">
        <f t="shared" si="1"/>
        <v>#DIV/0!</v>
      </c>
      <c r="AI18" s="3"/>
      <c r="AJ18" s="259">
        <f ca="1">AVERAGEIFS(Data!O:O, Data!A:A, C1,Data!B:B,"Comp Set",Data!G:G,"2023",Data!J:J,D3,Data!N:N,A7)</f>
        <v>1947.3509999999999</v>
      </c>
      <c r="AK18" s="260">
        <f ca="1">AVERAGEIFS(Data!O:O, Data!A:A, C1,Data!B:B,"Comp Set",Data!G:G,"2023",Data!J:J,D3,Data!D:D,"&gt;="&amp;TODAY()-28,Data!D:D,"&lt;="&amp;TODAY())</f>
        <v>1938.3658965517241</v>
      </c>
      <c r="AL18" s="265">
        <f>AVERAGEIFS(Data!O:O, Data!A:A, C1,Data!B:B,"Comp Set",Data!G:G,"2023",Data!J:J,D3)</f>
        <v>1938.3658965517241</v>
      </c>
      <c r="AM18" s="116"/>
    </row>
    <row r="19" spans="1:39" ht="13.8" x14ac:dyDescent="0.25">
      <c r="C19" s="142" t="s">
        <v>14</v>
      </c>
      <c r="D19" s="7">
        <f>D6*D13</f>
        <v>1936.4939999999999</v>
      </c>
      <c r="E19" s="7">
        <f>E6*E13</f>
        <v>1936.4939999999999</v>
      </c>
      <c r="F19" s="7">
        <f t="shared" ref="F19:H19" si="2">F6*F13</f>
        <v>1936.4939999999999</v>
      </c>
      <c r="G19" s="7">
        <f t="shared" si="2"/>
        <v>1936.4939999999999</v>
      </c>
      <c r="H19" s="7">
        <f t="shared" si="2"/>
        <v>1936.4939999999999</v>
      </c>
      <c r="I19" s="7">
        <f>I6*I13</f>
        <v>1936.4939999999999</v>
      </c>
      <c r="J19" s="7">
        <f t="shared" ref="J19:N19" si="3">J6*J13</f>
        <v>1936.4939999999999</v>
      </c>
      <c r="K19" s="7">
        <f t="shared" si="3"/>
        <v>1936.4939999999999</v>
      </c>
      <c r="L19" s="7">
        <f t="shared" si="3"/>
        <v>1936.4939999999999</v>
      </c>
      <c r="M19" s="7">
        <f t="shared" si="3"/>
        <v>1936.4939999999999</v>
      </c>
      <c r="N19" s="7">
        <f t="shared" si="3"/>
        <v>1936.4939999999999</v>
      </c>
      <c r="O19" s="7">
        <f>O6*O13</f>
        <v>1936.4939999999999</v>
      </c>
      <c r="P19" s="7">
        <f t="shared" ref="P19:AH19" si="4">P6*P13</f>
        <v>1947.3509999999999</v>
      </c>
      <c r="Q19" s="7">
        <f t="shared" si="4"/>
        <v>1947.3509999999999</v>
      </c>
      <c r="R19" s="7">
        <f t="shared" si="4"/>
        <v>1947.3509999999999</v>
      </c>
      <c r="S19" s="7">
        <f t="shared" si="4"/>
        <v>1947.3509999999999</v>
      </c>
      <c r="T19" s="7">
        <f t="shared" si="4"/>
        <v>1947.3509999999999</v>
      </c>
      <c r="U19" s="7" t="e">
        <f t="shared" si="4"/>
        <v>#DIV/0!</v>
      </c>
      <c r="V19" s="7" t="e">
        <f t="shared" si="4"/>
        <v>#DIV/0!</v>
      </c>
      <c r="W19" s="7" t="e">
        <f t="shared" si="4"/>
        <v>#DIV/0!</v>
      </c>
      <c r="X19" s="7" t="e">
        <f t="shared" si="4"/>
        <v>#DIV/0!</v>
      </c>
      <c r="Y19" s="7" t="e">
        <f t="shared" si="4"/>
        <v>#DIV/0!</v>
      </c>
      <c r="Z19" s="7" t="e">
        <f t="shared" si="4"/>
        <v>#DIV/0!</v>
      </c>
      <c r="AA19" s="7" t="e">
        <f t="shared" si="4"/>
        <v>#DIV/0!</v>
      </c>
      <c r="AB19" s="7" t="e">
        <f t="shared" si="4"/>
        <v>#DIV/0!</v>
      </c>
      <c r="AC19" s="7" t="e">
        <f t="shared" si="4"/>
        <v>#DIV/0!</v>
      </c>
      <c r="AD19" s="7" t="e">
        <f t="shared" si="4"/>
        <v>#DIV/0!</v>
      </c>
      <c r="AE19" s="7" t="e">
        <f t="shared" si="4"/>
        <v>#DIV/0!</v>
      </c>
      <c r="AF19" s="7" t="e">
        <f t="shared" si="4"/>
        <v>#DIV/0!</v>
      </c>
      <c r="AG19" s="7" t="e">
        <f t="shared" si="4"/>
        <v>#DIV/0!</v>
      </c>
      <c r="AH19" s="7" t="e">
        <f t="shared" si="4"/>
        <v>#DIV/0!</v>
      </c>
      <c r="AI19" s="3"/>
      <c r="AJ19" s="116"/>
      <c r="AK19" s="116"/>
      <c r="AL19" s="116"/>
      <c r="AM19" s="116"/>
    </row>
    <row r="20" spans="1:39" ht="14.4" thickBot="1" x14ac:dyDescent="0.3">
      <c r="C20" s="210" t="s">
        <v>12</v>
      </c>
      <c r="D20" s="211">
        <f>D18/D19</f>
        <v>0.37779472708008577</v>
      </c>
      <c r="E20" s="211">
        <f t="shared" ref="E20:AH20" si="5">E18/E19</f>
        <v>0.37760346887305263</v>
      </c>
      <c r="F20" s="211">
        <f t="shared" si="5"/>
        <v>0.37978142157176104</v>
      </c>
      <c r="G20" s="211">
        <f t="shared" si="5"/>
        <v>0.37978142157176104</v>
      </c>
      <c r="H20" s="211">
        <f t="shared" si="5"/>
        <v>0.37978142157176104</v>
      </c>
      <c r="I20" s="211">
        <f t="shared" si="5"/>
        <v>0.37978142157176104</v>
      </c>
      <c r="J20" s="211">
        <f t="shared" si="5"/>
        <v>0.37978142157176104</v>
      </c>
      <c r="K20" s="211">
        <f t="shared" si="5"/>
        <v>0.37978142157176104</v>
      </c>
      <c r="L20" s="211">
        <f t="shared" si="5"/>
        <v>0.37978142157176104</v>
      </c>
      <c r="M20" s="211">
        <f t="shared" si="5"/>
        <v>0.38552155850794889</v>
      </c>
      <c r="N20" s="211">
        <f t="shared" si="5"/>
        <v>0.38552155850794889</v>
      </c>
      <c r="O20" s="211">
        <f t="shared" si="5"/>
        <v>0.38552155850794889</v>
      </c>
      <c r="P20" s="211">
        <f t="shared" si="5"/>
        <v>0.3989862144542537</v>
      </c>
      <c r="Q20" s="211">
        <f t="shared" si="5"/>
        <v>0.3989862144542537</v>
      </c>
      <c r="R20" s="211">
        <f t="shared" si="5"/>
        <v>0.3989862144542537</v>
      </c>
      <c r="S20" s="211">
        <f t="shared" si="5"/>
        <v>0.3989862144542537</v>
      </c>
      <c r="T20" s="211">
        <f t="shared" si="5"/>
        <v>0.3989862144542537</v>
      </c>
      <c r="U20" s="211" t="e">
        <f t="shared" si="5"/>
        <v>#DIV/0!</v>
      </c>
      <c r="V20" s="211" t="e">
        <f t="shared" si="5"/>
        <v>#DIV/0!</v>
      </c>
      <c r="W20" s="211" t="e">
        <f t="shared" si="5"/>
        <v>#DIV/0!</v>
      </c>
      <c r="X20" s="211" t="e">
        <f t="shared" si="5"/>
        <v>#DIV/0!</v>
      </c>
      <c r="Y20" s="211" t="e">
        <f t="shared" si="5"/>
        <v>#DIV/0!</v>
      </c>
      <c r="Z20" s="211" t="e">
        <f t="shared" si="5"/>
        <v>#DIV/0!</v>
      </c>
      <c r="AA20" s="211" t="e">
        <f t="shared" si="5"/>
        <v>#DIV/0!</v>
      </c>
      <c r="AB20" s="211" t="e">
        <f t="shared" si="5"/>
        <v>#DIV/0!</v>
      </c>
      <c r="AC20" s="211" t="e">
        <f t="shared" si="5"/>
        <v>#DIV/0!</v>
      </c>
      <c r="AD20" s="211" t="e">
        <f t="shared" si="5"/>
        <v>#DIV/0!</v>
      </c>
      <c r="AE20" s="211" t="e">
        <f t="shared" si="5"/>
        <v>#DIV/0!</v>
      </c>
      <c r="AF20" s="211" t="e">
        <f t="shared" si="5"/>
        <v>#DIV/0!</v>
      </c>
      <c r="AG20" s="211" t="e">
        <f t="shared" si="5"/>
        <v>#DIV/0!</v>
      </c>
      <c r="AH20" s="211" t="e">
        <f t="shared" si="5"/>
        <v>#DIV/0!</v>
      </c>
      <c r="AI20" s="3"/>
      <c r="AJ20" s="116"/>
      <c r="AK20" s="116"/>
      <c r="AL20" s="116"/>
      <c r="AM20" s="116"/>
    </row>
    <row r="21" spans="1:39" ht="13.2" x14ac:dyDescent="0.25">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116"/>
      <c r="AK21" s="116"/>
      <c r="AL21" s="116"/>
      <c r="AM21" s="116"/>
    </row>
    <row r="22" spans="1:39" ht="15.75" customHeight="1" x14ac:dyDescent="0.3">
      <c r="C22" s="9"/>
      <c r="D22" s="51"/>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116"/>
      <c r="AK22" s="116"/>
      <c r="AL22" s="116"/>
      <c r="AM22" s="116"/>
    </row>
    <row r="23" spans="1:39" ht="13.2"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row>
    <row r="24" spans="1:39" ht="13.2"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M24" s="116"/>
    </row>
    <row r="25" spans="1:39" ht="13.2"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M25" s="116"/>
    </row>
  </sheetData>
  <mergeCells count="4">
    <mergeCell ref="C3:C4"/>
    <mergeCell ref="Y14:AE14"/>
    <mergeCell ref="C16:C17"/>
    <mergeCell ref="C2:U2"/>
  </mergeCells>
  <conditionalFormatting sqref="J20">
    <cfRule type="containsText" dxfId="6" priority="10" operator="containsText" text="#DIV/0!">
      <formula>NOT(ISERROR(SEARCH("#DIV/0!",J20)))</formula>
    </cfRule>
  </conditionalFormatting>
  <conditionalFormatting sqref="D4:AH7">
    <cfRule type="expression" dxfId="5" priority="9">
      <formula>AND((TODAY())=DAY(TODAY())=$D$4:$AH$4)</formula>
    </cfRule>
  </conditionalFormatting>
  <conditionalFormatting sqref="A4">
    <cfRule type="expression" dxfId="4" priority="8">
      <formula>AND((TODAY())=DAY(TODAY())=$D$4:$AH$4)</formula>
    </cfRule>
  </conditionalFormatting>
  <conditionalFormatting sqref="D4">
    <cfRule type="timePeriod" dxfId="3" priority="3" timePeriod="last7Days">
      <formula>AND(TODAY()-FLOOR(D4,1)&lt;=6,FLOOR(D4,1)&lt;=TODAY())</formula>
    </cfRule>
  </conditionalFormatting>
  <conditionalFormatting sqref="D4:AH4">
    <cfRule type="timePeriod" dxfId="2" priority="2" timePeriod="last7Days">
      <formula>AND(TODAY()-FLOOR(D4,1)&lt;=6,FLOOR(D4,1)&lt;=TODAY())</formula>
    </cfRule>
  </conditionalFormatting>
  <conditionalFormatting sqref="J22">
    <cfRule type="expression" dxfId="1" priority="1">
      <formula>"AND(MONTH(TODAY())=A4,DAY(TODAY())=$D$4:$AH$4)"</formula>
    </cfRule>
  </conditionalFormatting>
  <dataValidations count="2">
    <dataValidation type="list" allowBlank="1" showInputMessage="1" showErrorMessage="1" sqref="A2" xr:uid="{1DA700B4-C8EF-4666-BB85-7358DC12F90C}">
      <formula1>"Biscayne Drive,Pine Ridge, Hutto"</formula1>
    </dataValidation>
    <dataValidation type="list" allowBlank="1" showInputMessage="1" showErrorMessage="1" sqref="A4" xr:uid="{F0A403B2-2377-46E3-A717-05B63F353A3C}">
      <formula1>"February,March,April"</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32"/>
  <sheetViews>
    <sheetView showGridLines="0" zoomScale="64" zoomScaleNormal="78" workbookViewId="0">
      <selection activeCell="A2" sqref="A2"/>
    </sheetView>
  </sheetViews>
  <sheetFormatPr defaultColWidth="16" defaultRowHeight="15.75" customHeight="1" x14ac:dyDescent="0.25"/>
  <cols>
    <col min="37" max="37" width="16" style="38"/>
  </cols>
  <sheetData>
    <row r="1" spans="1:37" ht="13.8" thickBot="1" x14ac:dyDescent="0.3">
      <c r="A1" s="138" t="s">
        <v>45</v>
      </c>
      <c r="B1" s="366" t="s">
        <v>45</v>
      </c>
      <c r="C1" s="366"/>
      <c r="D1" s="366"/>
      <c r="E1" s="366"/>
      <c r="F1" s="366"/>
      <c r="G1" s="366"/>
      <c r="H1" s="366"/>
      <c r="I1" s="366"/>
      <c r="J1" s="366"/>
      <c r="K1" s="366"/>
      <c r="L1" s="366"/>
      <c r="M1" s="366"/>
      <c r="N1" s="366"/>
      <c r="O1" s="366"/>
      <c r="P1" s="366"/>
      <c r="Q1" s="366"/>
      <c r="R1" s="366"/>
      <c r="S1" s="366"/>
      <c r="T1" s="366" t="s">
        <v>45</v>
      </c>
      <c r="U1" s="366"/>
      <c r="V1" s="366"/>
      <c r="W1" s="366"/>
      <c r="X1" s="366"/>
      <c r="Y1" s="366"/>
      <c r="Z1" s="366"/>
      <c r="AA1" s="366"/>
      <c r="AB1" s="366"/>
      <c r="AC1" s="366"/>
      <c r="AD1" s="366"/>
      <c r="AE1" s="366"/>
      <c r="AF1" s="366"/>
      <c r="AG1" s="366"/>
      <c r="AH1" s="366"/>
      <c r="AI1" s="366"/>
      <c r="AJ1" s="366"/>
      <c r="AK1" s="366"/>
    </row>
    <row r="2" spans="1:37" ht="15.75" customHeight="1" thickBot="1" x14ac:dyDescent="0.35">
      <c r="A2" s="104" t="s">
        <v>32</v>
      </c>
      <c r="B2" s="192" t="str">
        <f>A2</f>
        <v>Biscayne Drive</v>
      </c>
      <c r="C2" s="193"/>
      <c r="D2" s="193"/>
      <c r="E2" s="193"/>
      <c r="F2" s="193"/>
      <c r="G2" s="193"/>
      <c r="H2" s="193"/>
      <c r="I2" s="193"/>
      <c r="J2" s="193"/>
      <c r="K2" s="193"/>
      <c r="L2" s="193"/>
      <c r="M2" s="193"/>
      <c r="N2" s="193"/>
      <c r="O2" s="193"/>
      <c r="P2" s="193"/>
      <c r="Q2" s="193"/>
      <c r="R2" s="193"/>
      <c r="S2" s="193"/>
      <c r="T2" s="193"/>
      <c r="U2" s="193"/>
      <c r="V2" s="194"/>
      <c r="W2" s="195"/>
      <c r="X2" s="195"/>
      <c r="Y2" s="195"/>
      <c r="Z2" s="181"/>
      <c r="AA2" s="181"/>
      <c r="AB2" s="196" t="str" cm="1">
        <f t="array" ref="AB2">_xlfn._xlws.FILTER(State[State],State[Include]=1,"No Selected State")</f>
        <v>FL</v>
      </c>
      <c r="AC2" s="181"/>
      <c r="AD2" s="181"/>
      <c r="AE2" s="181"/>
      <c r="AF2" s="181"/>
      <c r="AG2" s="182"/>
    </row>
    <row r="3" spans="1:37" ht="15.75" customHeight="1" x14ac:dyDescent="0.3">
      <c r="A3" s="138" t="s">
        <v>42</v>
      </c>
      <c r="B3" s="138" t="s">
        <v>15</v>
      </c>
      <c r="C3" s="51" t="str">
        <f>A4</f>
        <v>April</v>
      </c>
      <c r="D3" s="4"/>
      <c r="E3" s="4"/>
      <c r="F3" s="4"/>
      <c r="G3" s="4"/>
      <c r="H3" s="4"/>
      <c r="I3" s="4"/>
      <c r="J3" s="4"/>
      <c r="K3" s="4"/>
      <c r="L3" s="4"/>
      <c r="M3" s="4"/>
      <c r="N3" s="4"/>
      <c r="O3" s="4"/>
      <c r="P3" s="4"/>
      <c r="Q3" s="4"/>
      <c r="R3" s="4"/>
      <c r="S3" s="5"/>
      <c r="T3" s="5"/>
      <c r="U3" s="5"/>
      <c r="V3" s="115"/>
      <c r="W3" s="116"/>
      <c r="X3" s="116"/>
      <c r="Y3" s="116"/>
      <c r="AB3" s="184" t="str" cm="1">
        <f t="array" ref="AB3">_xlfn._xlws.FILTER(Property[Type],Property[Include]=1,"No Selected State")</f>
        <v>Property</v>
      </c>
      <c r="AG3" s="139"/>
      <c r="AI3" s="292" t="s">
        <v>71</v>
      </c>
      <c r="AJ3" s="293" t="s">
        <v>72</v>
      </c>
      <c r="AK3" s="294" t="s">
        <v>72</v>
      </c>
    </row>
    <row r="4" spans="1:37" ht="18" thickBot="1" x14ac:dyDescent="0.35">
      <c r="A4" s="104" t="s">
        <v>40</v>
      </c>
      <c r="B4" s="140"/>
      <c r="C4" s="15">
        <v>1</v>
      </c>
      <c r="D4" s="14">
        <v>2</v>
      </c>
      <c r="E4" s="14">
        <v>3</v>
      </c>
      <c r="F4" s="14">
        <v>4</v>
      </c>
      <c r="G4" s="14">
        <v>5</v>
      </c>
      <c r="H4" s="14">
        <v>6</v>
      </c>
      <c r="I4" s="14">
        <v>7</v>
      </c>
      <c r="J4" s="14">
        <v>8</v>
      </c>
      <c r="K4" s="14">
        <v>9</v>
      </c>
      <c r="L4" s="14">
        <v>10</v>
      </c>
      <c r="M4" s="14">
        <v>11</v>
      </c>
      <c r="N4" s="14">
        <v>12</v>
      </c>
      <c r="O4" s="14">
        <v>13</v>
      </c>
      <c r="P4" s="14">
        <v>14</v>
      </c>
      <c r="Q4" s="14">
        <v>15</v>
      </c>
      <c r="R4" s="14">
        <v>16</v>
      </c>
      <c r="S4" s="14">
        <v>17</v>
      </c>
      <c r="T4" s="14">
        <v>18</v>
      </c>
      <c r="U4" s="14">
        <v>19</v>
      </c>
      <c r="V4" s="14">
        <v>20</v>
      </c>
      <c r="W4" s="14">
        <v>21</v>
      </c>
      <c r="X4" s="14">
        <v>22</v>
      </c>
      <c r="Y4" s="14">
        <v>23</v>
      </c>
      <c r="Z4" s="14">
        <v>24</v>
      </c>
      <c r="AA4" s="14">
        <v>25</v>
      </c>
      <c r="AB4" s="14">
        <v>26</v>
      </c>
      <c r="AC4" s="14">
        <v>27</v>
      </c>
      <c r="AD4" s="14">
        <v>28</v>
      </c>
      <c r="AE4" s="14">
        <v>29</v>
      </c>
      <c r="AF4" s="14">
        <v>30</v>
      </c>
      <c r="AG4" s="185">
        <v>31</v>
      </c>
      <c r="AI4" s="295" t="s">
        <v>16</v>
      </c>
      <c r="AJ4" s="296">
        <v>28</v>
      </c>
      <c r="AK4" s="297" t="s">
        <v>73</v>
      </c>
    </row>
    <row r="5" spans="1:37" s="89" customFormat="1" ht="17.399999999999999" x14ac:dyDescent="0.3">
      <c r="A5" s="278" t="s">
        <v>74</v>
      </c>
      <c r="B5" s="197" t="s">
        <v>7</v>
      </c>
      <c r="C5" s="125">
        <f>AVERAGEIFS(Data!$Y:$Y, Data!$A:$A, $A$2,Data!$B:$B,"Property",Data!$G:$G,"2023",Data!$J:$J,$C$3,Data!$K:$K,C$4)</f>
        <v>0.37037037037037102</v>
      </c>
      <c r="D5" s="125">
        <f>AVERAGEIFS(Data!$Y:$Y, Data!$A:$A, $B$2,Data!$C:$C,$AB$2,Data!$B:$B,"Property",Data!$G:$G,"2023",Data!$J:$J,$C$3,Data!$K:$K,D$4)</f>
        <v>0.37037037037037102</v>
      </c>
      <c r="E5" s="125">
        <f>AVERAGEIFS(Data!$Y:$Y, Data!$A:$A, $B$2,Data!$C:$C,$AB$2,Data!$B:$B,"Property",Data!$G:$G,"2023",Data!$J:$J,$C$3,Data!$K:$K,E$4)</f>
        <v>0.37962962962962998</v>
      </c>
      <c r="F5" s="125">
        <f>AVERAGEIFS(Data!$Y:$Y, Data!$A:$A, $B$2,Data!$C:$C,$AB$2,Data!$B:$B,"Property",Data!$G:$G,"2023",Data!$J:$J,$C$3,Data!$K:$K,F$4)</f>
        <v>0.37962962962962998</v>
      </c>
      <c r="G5" s="125">
        <f>AVERAGEIFS(Data!$Y:$Y, Data!$A:$A, $B$2,Data!$C:$C,$AB$2,Data!$B:$B,"Property",Data!$G:$G,"2023",Data!$J:$J,$C$3,Data!$K:$K,G$4)</f>
        <v>0.37962962962962998</v>
      </c>
      <c r="H5" s="125">
        <f>AVERAGEIFS(Data!$Y:$Y, Data!$A:$A, $B$2,Data!$C:$C,$AB$2,Data!$B:$B,"Property",Data!$G:$G,"2023",Data!$J:$J,$C$3,Data!$K:$K,H$4)</f>
        <v>0.37962962962962998</v>
      </c>
      <c r="I5" s="125">
        <f>AVERAGEIFS(Data!$Y:$Y, Data!$A:$A, $B$2,Data!$C:$C,$AB$2,Data!$B:$B,"Property",Data!$G:$G,"2023",Data!$J:$J,$C$3,Data!$K:$K,I$4)</f>
        <v>0.37962962962962998</v>
      </c>
      <c r="J5" s="125">
        <f>AVERAGEIFS(Data!$Y:$Y, Data!$A:$A, $B$2,Data!$C:$C,$AB$2,Data!$B:$B,"Property",Data!$G:$G,"2023",Data!$J:$J,$C$3,Data!$K:$K,J$4)</f>
        <v>0.37962962962962998</v>
      </c>
      <c r="K5" s="125">
        <f>AVERAGEIFS(Data!$Y:$Y, Data!$A:$A, $B$2,Data!$C:$C,$AB$2,Data!$B:$B,"Property",Data!$G:$G,"2023",Data!$J:$J,$C$3,Data!$K:$K,K$4)</f>
        <v>0.37962962962962998</v>
      </c>
      <c r="L5" s="125">
        <f>AVERAGEIFS(Data!$Y:$Y, Data!$A:$A, $B$2,Data!$C:$C,$AB$2,Data!$B:$B,"Property",Data!$G:$G,"2023",Data!$J:$J,$C$3,Data!$K:$K,L$4)</f>
        <v>0.38425925925925702</v>
      </c>
      <c r="M5" s="125">
        <f>AVERAGEIFS(Data!$Y:$Y, Data!$A:$A, $B$2,Data!$C:$C,$AB$2,Data!$B:$B,"Property",Data!$G:$G,"2023",Data!$J:$J,$C$3,Data!$K:$K,M$4)</f>
        <v>0.38425925925925702</v>
      </c>
      <c r="N5" s="125">
        <f>AVERAGEIFS(Data!$Y:$Y, Data!$A:$A, $B$2,Data!$C:$C,$AB$2,Data!$B:$B,"Property",Data!$G:$G,"2023",Data!$J:$J,$C$3,Data!$K:$K,N$4)</f>
        <v>0.38425925925925702</v>
      </c>
      <c r="O5" s="125">
        <f>AVERAGEIFS(Data!$Y:$Y, Data!$A:$A, $B$2,Data!$C:$C,$AB$2,Data!$B:$B,"Property",Data!$G:$G,"2023",Data!$J:$J,$C$3,Data!$K:$K,O$4)</f>
        <v>0.39814814814814897</v>
      </c>
      <c r="P5" s="125">
        <f>AVERAGEIFS(Data!$Y:$Y, Data!$A:$A, $B$2,Data!$C:$C,$AB$2,Data!$B:$B,"Property",Data!$G:$G,"2023",Data!$J:$J,$C$3,Data!$K:$K,P$4)</f>
        <v>0.39814814814814897</v>
      </c>
      <c r="Q5" s="125">
        <f>AVERAGEIFS(Data!$Y:$Y, Data!$A:$A, $B$2,Data!$C:$C,$AB$2,Data!$B:$B,"Property",Data!$G:$G,"2023",Data!$J:$J,$C$3,Data!$K:$K,Q$4)</f>
        <v>0.39814814814814897</v>
      </c>
      <c r="R5" s="125">
        <f>AVERAGEIFS(Data!$Y:$Y, Data!$A:$A, $B$2,Data!$C:$C,$AB$2,Data!$B:$B,"Property",Data!$G:$G,"2023",Data!$J:$J,$C$3,Data!$K:$K,R$4)</f>
        <v>0.39814814814814897</v>
      </c>
      <c r="S5" s="125">
        <f>AVERAGEIFS(Data!$Y:$Y, Data!$A:$A, $B$2,Data!$C:$C,$AB$2,Data!$B:$B,"Property",Data!$G:$G,"2023",Data!$J:$J,$C$3,Data!$K:$K,S$4)</f>
        <v>0.39814814814814897</v>
      </c>
      <c r="T5" s="125" t="e">
        <f>AVERAGEIFS(Data!$Y:$Y, Data!$A:$A, $B$2,Data!$C:$C,$AB$2,Data!$B:$B,"Property",Data!$G:$G,"2023",Data!$J:$J,$C$3,Data!$K:$K,T$4)</f>
        <v>#DIV/0!</v>
      </c>
      <c r="U5" s="125" t="e">
        <f>AVERAGEIFS(Data!$Y:$Y, Data!$A:$A, $B$2,Data!$C:$C,$AB$2,Data!$B:$B,"Property",Data!$G:$G,"2023",Data!$J:$J,$C$3,Data!$K:$K,U$4)</f>
        <v>#DIV/0!</v>
      </c>
      <c r="V5" s="125" t="e">
        <f>AVERAGEIFS(Data!$Y:$Y, Data!$A:$A, $B$2,Data!$C:$C,$AB$2,Data!$B:$B,"Property",Data!$G:$G,"2023",Data!$J:$J,$C$3,Data!$K:$K,V$4)</f>
        <v>#DIV/0!</v>
      </c>
      <c r="W5" s="125" t="e">
        <f>AVERAGEIFS(Data!$Y:$Y, Data!$A:$A, $B$2,Data!$C:$C,$AB$2,Data!$B:$B,"Property",Data!$G:$G,"2023",Data!$J:$J,$C$3,Data!$K:$K,W$4)</f>
        <v>#DIV/0!</v>
      </c>
      <c r="X5" s="125" t="e">
        <f>AVERAGEIFS(Data!$Y:$Y, Data!$A:$A, $B$2,Data!$C:$C,$AB$2,Data!$B:$B,"Property",Data!$G:$G,"2023",Data!$J:$J,$C$3,Data!$K:$K,X$4)</f>
        <v>#DIV/0!</v>
      </c>
      <c r="Y5" s="125" t="e">
        <f>AVERAGEIFS(Data!$Y:$Y, Data!$A:$A, $B$2,Data!$C:$C,$AB$2,Data!$B:$B,"Property",Data!$G:$G,"2023",Data!$J:$J,$C$3,Data!$K:$K,Y$4)</f>
        <v>#DIV/0!</v>
      </c>
      <c r="Z5" s="125" t="e">
        <f>AVERAGEIFS(Data!$Y:$Y, Data!$A:$A, $B$2,Data!$C:$C,$AB$2,Data!$B:$B,"Property",Data!$G:$G,"2023",Data!$J:$J,$C$3,Data!$K:$K,Z$4)</f>
        <v>#DIV/0!</v>
      </c>
      <c r="AA5" s="125" t="e">
        <f>AVERAGEIFS(Data!$Y:$Y, Data!$A:$A, $B$2,Data!$C:$C,$AB$2,Data!$B:$B,"Property",Data!$G:$G,"2023",Data!$J:$J,$C$3,Data!$K:$K,AA$4)</f>
        <v>#DIV/0!</v>
      </c>
      <c r="AB5" s="125" t="e">
        <f>AVERAGEIFS(Data!$Y:$Y, Data!$A:$A, $B$2,Data!$C:$C,$AB$2,Data!$B:$B,"Property",Data!$G:$G,"2023",Data!$J:$J,$C$3,Data!$K:$K,AB$4)</f>
        <v>#DIV/0!</v>
      </c>
      <c r="AC5" s="125" t="e">
        <f>AVERAGEIFS(Data!$Y:$Y, Data!$A:$A, $B$2,Data!$C:$C,$AB$2,Data!$B:$B,"Property",Data!$G:$G,"2023",Data!$J:$J,$C$3,Data!$K:$K,AC$4)</f>
        <v>#DIV/0!</v>
      </c>
      <c r="AD5" s="125" t="e">
        <f>AVERAGEIFS(Data!$Y:$Y, Data!$A:$A, $B$2,Data!$C:$C,$AB$2,Data!$B:$B,"Property",Data!$G:$G,"2023",Data!$J:$J,$C$3,Data!$K:$K,AD$4)</f>
        <v>#DIV/0!</v>
      </c>
      <c r="AE5" s="125" t="e">
        <f>AVERAGEIFS(Data!$Y:$Y, Data!$A:$A, $B$2,Data!$C:$C,$AB$2,Data!$B:$B,"Property",Data!$G:$G,"2023",Data!$J:$J,$C$3,Data!$K:$K,AE$4)</f>
        <v>#DIV/0!</v>
      </c>
      <c r="AF5" s="125" t="e">
        <f>AVERAGEIFS(Data!$Y:$Y, Data!$A:$A, $B$2,Data!$C:$C,$AB$2,Data!$B:$B,"Property",Data!$G:$G,"2023",Data!$J:$J,$C$3,Data!$K:$K,AF$4)</f>
        <v>#DIV/0!</v>
      </c>
      <c r="AG5" s="125" t="e">
        <f>AVERAGEIFS(Data!$Y:$Y, Data!$A:$A, $B$2,Data!$C:$C,$AB$2,Data!$B:$B,"Property",Data!$G:$G,"2023",Data!$J:$J,$C$3,Data!$K:$K,AG$4)</f>
        <v>#DIV/0!</v>
      </c>
      <c r="AI5" s="298">
        <f ca="1">AVERAGEIFS(Data!P:P, Data!A:A, B2,Data!B:B,"Property",Data!G:G,"2023",Data!J:J,C3,Data!N:N,A7)</f>
        <v>1951.45</v>
      </c>
      <c r="AJ5" s="299">
        <f ca="1">AVERAGEIFS(Data!P:P, Data!A:A, B2,Data!B:B,"Property",Data!G:G,"2023",Data!J:J,C3,Data!N:N,A7,Data!D:D,"&gt;="&amp;TODAY()-28,Data!D:D,"&lt;="&amp;TODAY())</f>
        <v>1951.45</v>
      </c>
      <c r="AK5" s="300">
        <f>AVERAGEIFS(Data!P:P, Data!A:A, B2,Data!B:B,"Property",Data!G:G,"2023",Data!J:J,C3)</f>
        <v>1946.8423121764708</v>
      </c>
    </row>
    <row r="6" spans="1:37" s="89" customFormat="1" ht="18" thickBot="1" x14ac:dyDescent="0.35">
      <c r="A6" s="277">
        <f ca="1">TODAY()</f>
        <v>45033</v>
      </c>
      <c r="B6" s="198" t="s">
        <v>14</v>
      </c>
      <c r="C6" s="128">
        <f>AVERAGEIFS(Data!$Y:$Y, Data!$A:$A, $B$2,Data!$B:$B,"Comp Set",Data!$G:$G,"2023",Data!$J:$J,$C$3,Data!$K:$K,C$4)</f>
        <v>0.98699999999999999</v>
      </c>
      <c r="D6" s="128">
        <f>AVERAGEIFS(Data!$Y:$Y, Data!$A:$A, $B$2,Data!$C:$C,$AB$2,Data!$B:$B,"Comp Set",Data!$G:$G,"2023",Data!$J:$J,$C$3,Data!$K:$K,D$4)</f>
        <v>0.98699999999999999</v>
      </c>
      <c r="E6" s="128">
        <f>AVERAGEIFS(Data!$Y:$Y, Data!$A:$A, $B$2,Data!$C:$C,$AB$2,Data!$B:$B,"Comp Set",Data!$G:$G,"2023",Data!$J:$J,$C$3,Data!$K:$K,E$4)</f>
        <v>0.98699999999999999</v>
      </c>
      <c r="F6" s="128">
        <f>AVERAGEIFS(Data!$Y:$Y, Data!$A:$A, $B$2,Data!$C:$C,$AB$2,Data!$B:$B,"Comp Set",Data!$G:$G,"2023",Data!$J:$J,$C$3,Data!$K:$K,F$4)</f>
        <v>0.98699999999999999</v>
      </c>
      <c r="G6" s="128">
        <f>AVERAGEIFS(Data!$Y:$Y, Data!$A:$A, $B$2,Data!$C:$C,$AB$2,Data!$B:$B,"Comp Set",Data!$G:$G,"2023",Data!$J:$J,$C$3,Data!$K:$K,G$4)</f>
        <v>0.98699999999999999</v>
      </c>
      <c r="H6" s="128">
        <f>AVERAGEIFS(Data!$Y:$Y, Data!$A:$A, $B$2,Data!$C:$C,$AB$2,Data!$B:$B,"Comp Set",Data!$G:$G,"2023",Data!$J:$J,$C$3,Data!$K:$K,H$4)</f>
        <v>0.98699999999999999</v>
      </c>
      <c r="I6" s="128">
        <f>AVERAGEIFS(Data!$Y:$Y, Data!$A:$A, $B$2,Data!$C:$C,$AB$2,Data!$B:$B,"Comp Set",Data!$G:$G,"2023",Data!$J:$J,$C$3,Data!$K:$K,I$4)</f>
        <v>0.98699999999999999</v>
      </c>
      <c r="J6" s="128">
        <f>AVERAGEIFS(Data!$Y:$Y, Data!$A:$A, $B$2,Data!$C:$C,$AB$2,Data!$B:$B,"Comp Set",Data!$G:$G,"2023",Data!$J:$J,$C$3,Data!$K:$K,J$4)</f>
        <v>0.98699999999999999</v>
      </c>
      <c r="K6" s="128">
        <f>AVERAGEIFS(Data!$Y:$Y, Data!$A:$A, $B$2,Data!$C:$C,$AB$2,Data!$B:$B,"Comp Set",Data!$G:$G,"2023",Data!$J:$J,$C$3,Data!$K:$K,K$4)</f>
        <v>0.98699999999999999</v>
      </c>
      <c r="L6" s="128">
        <f>AVERAGEIFS(Data!$Y:$Y, Data!$A:$A, $B$2,Data!$C:$C,$AB$2,Data!$B:$B,"Comp Set",Data!$G:$G,"2023",Data!$J:$J,$C$3,Data!$K:$K,L$4)</f>
        <v>0.98699999999999999</v>
      </c>
      <c r="M6" s="128">
        <f>AVERAGEIFS(Data!$Y:$Y, Data!$A:$A, $B$2,Data!$C:$C,$AB$2,Data!$B:$B,"Comp Set",Data!$G:$G,"2023",Data!$J:$J,$C$3,Data!$K:$K,M$4)</f>
        <v>0.98699999999999999</v>
      </c>
      <c r="N6" s="128">
        <f>AVERAGEIFS(Data!$Y:$Y, Data!$A:$A, $B$2,Data!$C:$C,$AB$2,Data!$B:$B,"Comp Set",Data!$G:$G,"2023",Data!$J:$J,$C$3,Data!$K:$K,N$4)</f>
        <v>0.98699999999999999</v>
      </c>
      <c r="O6" s="128">
        <f>AVERAGEIFS(Data!$Y:$Y, Data!$A:$A, $B$2,Data!$C:$C,$AB$2,Data!$B:$B,"Comp Set",Data!$G:$G,"2023",Data!$J:$J,$C$3,Data!$K:$K,O$4)</f>
        <v>0.98699999999999999</v>
      </c>
      <c r="P6" s="128">
        <f>AVERAGEIFS(Data!$Y:$Y, Data!$A:$A, $B$2,Data!$C:$C,$AB$2,Data!$B:$B,"Comp Set",Data!$G:$G,"2023",Data!$J:$J,$C$3,Data!$K:$K,P$4)</f>
        <v>0.98699999999999999</v>
      </c>
      <c r="Q6" s="128">
        <f>AVERAGEIFS(Data!$Y:$Y, Data!$A:$A, $B$2,Data!$C:$C,$AB$2,Data!$B:$B,"Comp Set",Data!$G:$G,"2023",Data!$J:$J,$C$3,Data!$K:$K,Q$4)</f>
        <v>0.98699999999999999</v>
      </c>
      <c r="R6" s="128">
        <f>AVERAGEIFS(Data!$Y:$Y, Data!$A:$A, $B$2,Data!$C:$C,$AB$2,Data!$B:$B,"Comp Set",Data!$G:$G,"2023",Data!$J:$J,$C$3,Data!$K:$K,R$4)</f>
        <v>0.98699999999999999</v>
      </c>
      <c r="S6" s="128">
        <f>AVERAGEIFS(Data!$Y:$Y, Data!$A:$A, $B$2,Data!$C:$C,$AB$2,Data!$B:$B,"Comp Set",Data!$G:$G,"2023",Data!$J:$J,$C$3,Data!$K:$K,S$4)</f>
        <v>0.98699999999999999</v>
      </c>
      <c r="T6" s="128" t="e">
        <f>AVERAGEIFS(Data!$Y:$Y, Data!$A:$A, $B$2,Data!$C:$C,$AB$2,Data!$B:$B,"Comp Set",Data!$G:$G,"2023",Data!$J:$J,$C$3,Data!$K:$K,T$4)</f>
        <v>#DIV/0!</v>
      </c>
      <c r="U6" s="128" t="e">
        <f>AVERAGEIFS(Data!$Y:$Y, Data!$A:$A, $B$2,Data!$C:$C,$AB$2,Data!$B:$B,"Comp Set",Data!$G:$G,"2023",Data!$J:$J,$C$3,Data!$K:$K,U$4)</f>
        <v>#DIV/0!</v>
      </c>
      <c r="V6" s="128" t="e">
        <f>AVERAGEIFS(Data!$Y:$Y, Data!$A:$A, $B$2,Data!$C:$C,$AB$2,Data!$B:$B,"Comp Set",Data!$G:$G,"2023",Data!$J:$J,$C$3,Data!$K:$K,V$4)</f>
        <v>#DIV/0!</v>
      </c>
      <c r="W6" s="128" t="e">
        <f>AVERAGEIFS(Data!$Y:$Y, Data!$A:$A, $B$2,Data!$C:$C,$AB$2,Data!$B:$B,"Comp Set",Data!$G:$G,"2023",Data!$J:$J,$C$3,Data!$K:$K,W$4)</f>
        <v>#DIV/0!</v>
      </c>
      <c r="X6" s="128" t="e">
        <f>AVERAGEIFS(Data!$Y:$Y, Data!$A:$A, $B$2,Data!$C:$C,$AB$2,Data!$B:$B,"Comp Set",Data!$G:$G,"2023",Data!$J:$J,$C$3,Data!$K:$K,X$4)</f>
        <v>#DIV/0!</v>
      </c>
      <c r="Y6" s="128" t="e">
        <f>AVERAGEIFS(Data!$Y:$Y, Data!$A:$A, $B$2,Data!$C:$C,$AB$2,Data!$B:$B,"Comp Set",Data!$G:$G,"2023",Data!$J:$J,$C$3,Data!$K:$K,Y$4)</f>
        <v>#DIV/0!</v>
      </c>
      <c r="Z6" s="128" t="e">
        <f>AVERAGEIFS(Data!$Y:$Y, Data!$A:$A, $B$2,Data!$C:$C,$AB$2,Data!$B:$B,"Comp Set",Data!$G:$G,"2023",Data!$J:$J,$C$3,Data!$K:$K,Z$4)</f>
        <v>#DIV/0!</v>
      </c>
      <c r="AA6" s="128" t="e">
        <f>AVERAGEIFS(Data!$Y:$Y, Data!$A:$A, $B$2,Data!$C:$C,$AB$2,Data!$B:$B,"Comp Set",Data!$G:$G,"2023",Data!$J:$J,$C$3,Data!$K:$K,AA$4)</f>
        <v>#DIV/0!</v>
      </c>
      <c r="AB6" s="128" t="e">
        <f>AVERAGEIFS(Data!$Y:$Y, Data!$A:$A, $B$2,Data!$C:$C,$AB$2,Data!$B:$B,"Comp Set",Data!$G:$G,"2023",Data!$J:$J,$C$3,Data!$K:$K,AB$4)</f>
        <v>#DIV/0!</v>
      </c>
      <c r="AC6" s="128" t="e">
        <f>AVERAGEIFS(Data!$Y:$Y, Data!$A:$A, $B$2,Data!$C:$C,$AB$2,Data!$B:$B,"Comp Set",Data!$G:$G,"2023",Data!$J:$J,$C$3,Data!$K:$K,AC$4)</f>
        <v>#DIV/0!</v>
      </c>
      <c r="AD6" s="128" t="e">
        <f>AVERAGEIFS(Data!$Y:$Y, Data!$A:$A, $B$2,Data!$C:$C,$AB$2,Data!$B:$B,"Comp Set",Data!$G:$G,"2023",Data!$J:$J,$C$3,Data!$K:$K,AD$4)</f>
        <v>#DIV/0!</v>
      </c>
      <c r="AE6" s="128" t="e">
        <f>AVERAGEIFS(Data!$Y:$Y, Data!$A:$A, $B$2,Data!$C:$C,$AB$2,Data!$B:$B,"Comp Set",Data!$G:$G,"2023",Data!$J:$J,$C$3,Data!$K:$K,AE$4)</f>
        <v>#DIV/0!</v>
      </c>
      <c r="AF6" s="128" t="e">
        <f>AVERAGEIFS(Data!$Y:$Y, Data!$A:$A, $B$2,Data!$C:$C,$AB$2,Data!$B:$B,"Comp Set",Data!$G:$G,"2023",Data!$J:$J,$C$3,Data!$K:$K,AF$4)</f>
        <v>#DIV/0!</v>
      </c>
      <c r="AG6" s="128" t="e">
        <f>AVERAGEIFS(Data!$Y:$Y, Data!$A:$A, $B$2,Data!$C:$C,$AB$2,Data!$B:$B,"Comp Set",Data!$G:$G,"2023",Data!$J:$J,$C$3,Data!$K:$K,AG$4)</f>
        <v>#DIV/0!</v>
      </c>
      <c r="AI6" s="301">
        <f ca="1">AVERAGEIFS(Data!P:P, Data!A:A, B2,Data!B:B,"Comp Set",Data!G:G,"2023",Data!J:J,C3,Data!N:N,A7)</f>
        <v>1973</v>
      </c>
      <c r="AJ6" s="302">
        <f ca="1">AVERAGEIFS(Data!P:P, Data!A:A, B2,Data!B:B,"Comp Set",Data!G:G,"2023",Data!J:J,C3,Data!N:N,A7,Data!D:D,"&gt;="&amp;TODAY()-28,Data!D:D,"&lt;="&amp;TODAY())</f>
        <v>1973</v>
      </c>
      <c r="AK6" s="303">
        <f>AVERAGEIFS(Data!P:P, Data!A:A, B2,Data!B:B,"Comp Set",Data!G:G,"2023",Data!J:J,C3)</f>
        <v>1963.8965517241379</v>
      </c>
    </row>
    <row r="7" spans="1:37" ht="13.8" x14ac:dyDescent="0.25">
      <c r="A7">
        <f ca="1">WEEKNUM(A6)</f>
        <v>16</v>
      </c>
      <c r="B7" s="143" t="s">
        <v>17</v>
      </c>
      <c r="C7" s="18"/>
      <c r="D7" s="19"/>
      <c r="E7" s="19"/>
      <c r="F7" s="19"/>
      <c r="G7" s="19"/>
      <c r="H7" s="19"/>
      <c r="I7" s="19"/>
      <c r="J7" s="19"/>
      <c r="K7" s="19"/>
      <c r="L7" s="19"/>
      <c r="M7" s="19"/>
      <c r="N7" s="19"/>
      <c r="O7" s="19"/>
      <c r="P7" s="19"/>
      <c r="Q7" s="19"/>
      <c r="R7" s="19"/>
      <c r="S7" s="19"/>
      <c r="T7" s="19"/>
      <c r="U7" s="19"/>
      <c r="V7" s="1"/>
      <c r="W7" s="2"/>
      <c r="X7" s="2"/>
      <c r="Y7" s="2"/>
      <c r="AG7" s="139"/>
    </row>
    <row r="8" spans="1:37" ht="13.8" x14ac:dyDescent="0.25">
      <c r="B8" s="144"/>
      <c r="C8" s="199"/>
      <c r="D8" s="3"/>
      <c r="E8" s="3"/>
      <c r="F8" s="3"/>
      <c r="G8" s="3"/>
      <c r="H8" s="3"/>
      <c r="I8" s="3"/>
      <c r="J8" s="3"/>
      <c r="K8" s="3"/>
      <c r="L8" s="3"/>
      <c r="M8" s="3"/>
      <c r="N8" s="3"/>
      <c r="O8" s="3"/>
      <c r="P8" s="3"/>
      <c r="Q8" s="3"/>
      <c r="R8" s="3"/>
      <c r="S8" s="3"/>
      <c r="T8" s="3"/>
      <c r="U8" s="3"/>
      <c r="V8" s="3"/>
      <c r="W8" s="118"/>
      <c r="X8" s="118"/>
      <c r="Y8" s="118"/>
      <c r="AG8" s="139"/>
    </row>
    <row r="9" spans="1:37" ht="15.75" customHeight="1" x14ac:dyDescent="0.3">
      <c r="B9" s="145"/>
      <c r="C9" s="3"/>
      <c r="D9" s="3"/>
      <c r="E9" s="3"/>
      <c r="F9" s="3"/>
      <c r="G9" s="3"/>
      <c r="H9" s="3"/>
      <c r="I9" s="3"/>
      <c r="J9" s="3"/>
      <c r="K9" s="3"/>
      <c r="L9" s="3"/>
      <c r="M9" s="3"/>
      <c r="N9" s="3"/>
      <c r="O9" s="3"/>
      <c r="P9" s="3"/>
      <c r="Q9" s="3"/>
      <c r="R9" s="3"/>
      <c r="S9" s="3"/>
      <c r="T9" s="3"/>
      <c r="U9" s="3"/>
      <c r="V9" s="3"/>
      <c r="W9" s="118"/>
      <c r="X9" s="118"/>
      <c r="Y9" s="118"/>
      <c r="AG9" s="139"/>
    </row>
    <row r="10" spans="1:37" ht="15.75" customHeight="1" x14ac:dyDescent="0.3">
      <c r="B10" s="138" t="s">
        <v>18</v>
      </c>
      <c r="C10" s="51" t="str">
        <f>A4</f>
        <v>April</v>
      </c>
      <c r="D10" s="4"/>
      <c r="E10" s="4"/>
      <c r="F10" s="4"/>
      <c r="G10" s="4"/>
      <c r="H10" s="4"/>
      <c r="I10" s="4"/>
      <c r="J10" s="4"/>
      <c r="K10" s="4"/>
      <c r="L10" s="4"/>
      <c r="M10" s="4"/>
      <c r="N10" s="4"/>
      <c r="O10" s="4"/>
      <c r="P10" s="4"/>
      <c r="Q10" s="4"/>
      <c r="R10" s="4"/>
      <c r="S10" s="5"/>
      <c r="T10" s="5"/>
      <c r="U10" s="5"/>
      <c r="V10" s="115"/>
      <c r="W10" s="116"/>
      <c r="X10" s="116"/>
      <c r="Y10" s="116"/>
      <c r="AG10" s="139"/>
    </row>
    <row r="11" spans="1:37" ht="13.2" x14ac:dyDescent="0.25">
      <c r="B11" s="140"/>
      <c r="C11" s="15">
        <v>1</v>
      </c>
      <c r="D11" s="14">
        <v>2</v>
      </c>
      <c r="E11" s="14">
        <v>3</v>
      </c>
      <c r="F11" s="14">
        <v>4</v>
      </c>
      <c r="G11" s="14">
        <v>5</v>
      </c>
      <c r="H11" s="14">
        <v>6</v>
      </c>
      <c r="I11" s="14">
        <v>7</v>
      </c>
      <c r="J11" s="14">
        <v>8</v>
      </c>
      <c r="K11" s="14">
        <v>9</v>
      </c>
      <c r="L11" s="14">
        <v>10</v>
      </c>
      <c r="M11" s="14">
        <v>11</v>
      </c>
      <c r="N11" s="14">
        <v>12</v>
      </c>
      <c r="O11" s="14">
        <v>13</v>
      </c>
      <c r="P11" s="14">
        <v>14</v>
      </c>
      <c r="Q11" s="14">
        <v>15</v>
      </c>
      <c r="R11" s="14">
        <v>16</v>
      </c>
      <c r="S11" s="14">
        <v>17</v>
      </c>
      <c r="T11" s="14">
        <v>18</v>
      </c>
      <c r="U11" s="14">
        <v>19</v>
      </c>
      <c r="V11" s="14">
        <v>20</v>
      </c>
      <c r="W11" s="14">
        <v>21</v>
      </c>
      <c r="X11" s="14">
        <v>22</v>
      </c>
      <c r="Y11" s="14">
        <v>23</v>
      </c>
      <c r="Z11" s="14">
        <v>24</v>
      </c>
      <c r="AA11" s="14">
        <v>25</v>
      </c>
      <c r="AB11" s="14">
        <v>26</v>
      </c>
      <c r="AC11" s="14">
        <v>27</v>
      </c>
      <c r="AD11" s="14">
        <v>28</v>
      </c>
      <c r="AE11" s="14">
        <v>29</v>
      </c>
      <c r="AF11" s="14">
        <v>30</v>
      </c>
      <c r="AG11" s="185">
        <v>31</v>
      </c>
    </row>
    <row r="12" spans="1:37" ht="13.8" x14ac:dyDescent="0.25">
      <c r="B12" s="200" t="s">
        <v>7</v>
      </c>
      <c r="C12" s="126">
        <f>AVERAGEIFS(Data!$AA:$AA, Data!$A:$A, $B$2,Data!$B:$B,"Property",Data!$G:$G,"2023",Data!$J:$J,$C$3,Data!$K:$K,C$11)</f>
        <v>8.1081081081078518E-2</v>
      </c>
      <c r="D12" s="126">
        <f>AVERAGEIFS(Data!$AA:$AA, Data!$A:$A, $B$2,Data!$B:$B,"Property",Data!$G:$G,"2023",Data!$J:$J,$C$3,Data!$K:$K,D$11)</f>
        <v>8.1081081081078518E-2</v>
      </c>
      <c r="E12" s="126">
        <f>AVERAGEIFS(Data!$AA:$AA, Data!$A:$A, $B$2,Data!$B:$B,"Property",Data!$G:$G,"2023",Data!$J:$J,$C$3,Data!$K:$K,E$11)</f>
        <v>0.10810810810810458</v>
      </c>
      <c r="F12" s="126">
        <f>AVERAGEIFS(Data!$AA:$AA, Data!$A:$A, $B$2,Data!$B:$B,"Property",Data!$G:$G,"2023",Data!$J:$J,$C$3,Data!$K:$K,F$11)</f>
        <v>2.4999999999999169E-2</v>
      </c>
      <c r="G12" s="126">
        <f>AVERAGEIFS(Data!$AA:$AA, Data!$A:$A, $B$2,Data!$B:$B,"Property",Data!$G:$G,"2023",Data!$J:$J,$C$3,Data!$K:$K,G$11)</f>
        <v>2.4999999999999169E-2</v>
      </c>
      <c r="H12" s="126">
        <f>AVERAGEIFS(Data!$AA:$AA, Data!$A:$A, $B$2,Data!$B:$B,"Property",Data!$G:$G,"2023",Data!$J:$J,$C$3,Data!$K:$K,H$11)</f>
        <v>0</v>
      </c>
      <c r="I12" s="126">
        <f>AVERAGEIFS(Data!$AA:$AA, Data!$A:$A, $B$2,Data!$B:$B,"Property",Data!$G:$G,"2023",Data!$J:$J,$C$3,Data!$K:$K,I$11)</f>
        <v>0</v>
      </c>
      <c r="J12" s="126">
        <f>AVERAGEIFS(Data!$AA:$AA, Data!$A:$A, $B$2,Data!$B:$B,"Property",Data!$G:$G,"2023",Data!$J:$J,$C$3,Data!$K:$K,J$11)</f>
        <v>0</v>
      </c>
      <c r="K12" s="126">
        <f>AVERAGEIFS(Data!$AA:$AA, Data!$A:$A, $B$2,Data!$B:$B,"Property",Data!$G:$G,"2023",Data!$J:$J,$C$3,Data!$K:$K,K$11)</f>
        <v>0</v>
      </c>
      <c r="L12" s="126">
        <f>AVERAGEIFS(Data!$AA:$AA, Data!$A:$A, $B$2,Data!$B:$B,"Property",Data!$G:$G,"2023",Data!$J:$J,$C$3,Data!$K:$K,L$11)</f>
        <v>1.2195121951212683E-2</v>
      </c>
      <c r="M12" s="126">
        <f>AVERAGEIFS(Data!$AA:$AA, Data!$A:$A, $B$2,Data!$B:$B,"Property",Data!$G:$G,"2023",Data!$J:$J,$C$3,Data!$K:$K,M$11)</f>
        <v>1.2195121951212683E-2</v>
      </c>
      <c r="N12" s="126">
        <f>AVERAGEIFS(Data!$AA:$AA, Data!$A:$A, $B$2,Data!$B:$B,"Property",Data!$G:$G,"2023",Data!$J:$J,$C$3,Data!$K:$K,N$11)</f>
        <v>1.2195121951212683E-2</v>
      </c>
      <c r="O12" s="126">
        <f>AVERAGEIFS(Data!$AA:$AA, Data!$A:$A, $B$2,Data!$B:$B,"Property",Data!$G:$G,"2023",Data!$J:$J,$C$3,Data!$K:$K,O$11)</f>
        <v>3.6144578313261184E-2</v>
      </c>
      <c r="P12" s="126">
        <f>AVERAGEIFS(Data!$AA:$AA, Data!$A:$A, $B$2,Data!$B:$B,"Property",Data!$G:$G,"2023",Data!$J:$J,$C$3,Data!$K:$K,P$11)</f>
        <v>3.6144578313261184E-2</v>
      </c>
      <c r="Q12" s="126">
        <f>AVERAGEIFS(Data!$AA:$AA, Data!$A:$A, $B$2,Data!$B:$B,"Property",Data!$G:$G,"2023",Data!$J:$J,$C$3,Data!$K:$K,Q$11)</f>
        <v>3.6144578313261184E-2</v>
      </c>
      <c r="R12" s="126">
        <f>AVERAGEIFS(Data!$AA:$AA, Data!$A:$A, $B$2,Data!$B:$B,"Property",Data!$G:$G,"2023",Data!$J:$J,$C$3,Data!$K:$K,R$11)</f>
        <v>0</v>
      </c>
      <c r="S12" s="126">
        <f>AVERAGEIFS(Data!$AA:$AA, Data!$A:$A, $B$2,Data!$B:$B,"Property",Data!$G:$G,"2023",Data!$J:$J,$C$3,Data!$K:$K,S$11)</f>
        <v>0</v>
      </c>
      <c r="T12" s="126" t="e">
        <f>AVERAGEIFS(Data!$AA:$AA, Data!$A:$A, $B$2,Data!$B:$B,"Property",Data!$G:$G,"2023",Data!$J:$J,$C$3,Data!$K:$K,T$11)</f>
        <v>#DIV/0!</v>
      </c>
      <c r="U12" s="126" t="e">
        <f>AVERAGEIFS(Data!$AA:$AA, Data!$A:$A, $B$2,Data!$B:$B,"Property",Data!$G:$G,"2023",Data!$J:$J,$C$3,Data!$K:$K,U$11)</f>
        <v>#DIV/0!</v>
      </c>
      <c r="V12" s="126" t="e">
        <f>AVERAGEIFS(Data!$AA:$AA, Data!$A:$A, $B$2,Data!$B:$B,"Property",Data!$G:$G,"2023",Data!$J:$J,$C$3,Data!$K:$K,V$11)</f>
        <v>#DIV/0!</v>
      </c>
      <c r="W12" s="126" t="e">
        <f>AVERAGEIFS(Data!$AA:$AA, Data!$A:$A, $B$2,Data!$B:$B,"Property",Data!$G:$G,"2023",Data!$J:$J,$C$3,Data!$K:$K,W$11)</f>
        <v>#DIV/0!</v>
      </c>
      <c r="X12" s="126" t="e">
        <f>AVERAGEIFS(Data!$AA:$AA, Data!$A:$A, $B$2,Data!$B:$B,"Property",Data!$G:$G,"2023",Data!$J:$J,$C$3,Data!$K:$K,X$11)</f>
        <v>#DIV/0!</v>
      </c>
      <c r="Y12" s="126" t="e">
        <f>AVERAGEIFS(Data!$AA:$AA, Data!$A:$A, $B$2,Data!$B:$B,"Property",Data!$G:$G,"2023",Data!$J:$J,$C$3,Data!$K:$K,Y$11)</f>
        <v>#DIV/0!</v>
      </c>
      <c r="Z12" s="126" t="e">
        <f>AVERAGEIFS(Data!$AA:$AA, Data!$A:$A, $B$2,Data!$B:$B,"Property",Data!$G:$G,"2023",Data!$J:$J,$C$3,Data!$K:$K,Z$11)</f>
        <v>#DIV/0!</v>
      </c>
      <c r="AA12" s="126" t="e">
        <f>AVERAGEIFS(Data!$AA:$AA, Data!$A:$A, $B$2,Data!$B:$B,"Property",Data!$G:$G,"2023",Data!$J:$J,$C$3,Data!$K:$K,AA$11)</f>
        <v>#DIV/0!</v>
      </c>
      <c r="AB12" s="126" t="e">
        <f>AVERAGEIFS(Data!$AA:$AA, Data!$A:$A, $B$2,Data!$B:$B,"Property",Data!$G:$G,"2023",Data!$J:$J,$C$3,Data!$K:$K,AB$11)</f>
        <v>#DIV/0!</v>
      </c>
      <c r="AC12" s="126" t="e">
        <f>AVERAGEIFS(Data!$AA:$AA, Data!$A:$A, $B$2,Data!$B:$B,"Property",Data!$G:$G,"2023",Data!$J:$J,$C$3,Data!$K:$K,AC$11)</f>
        <v>#DIV/0!</v>
      </c>
      <c r="AD12" s="126" t="e">
        <f>AVERAGEIFS(Data!$AA:$AA, Data!$A:$A, $B$2,Data!$B:$B,"Property",Data!$G:$G,"2023",Data!$J:$J,$C$3,Data!$K:$K,AD$11)</f>
        <v>#DIV/0!</v>
      </c>
      <c r="AE12" s="126" t="e">
        <f>AVERAGEIFS(Data!$AA:$AA, Data!$A:$A, $B$2,Data!$B:$B,"Property",Data!$G:$G,"2023",Data!$J:$J,$C$3,Data!$K:$K,AE$11)</f>
        <v>#DIV/0!</v>
      </c>
      <c r="AF12" s="126" t="e">
        <f>AVERAGEIFS(Data!$AA:$AA, Data!$A:$A, $B$2,Data!$B:$B,"Property",Data!$G:$G,"2023",Data!$J:$J,$C$3,Data!$K:$K,AF$11)</f>
        <v>#DIV/0!</v>
      </c>
      <c r="AG12" s="126" t="e">
        <f>AVERAGEIFS(Data!$AA:$AA, Data!$A:$A, $B$2,Data!$B:$B,"Property",Data!$G:$G,"2023",Data!$J:$J,$C$3,Data!$K:$K,AG$11)</f>
        <v>#DIV/0!</v>
      </c>
    </row>
    <row r="13" spans="1:37" ht="13.8" x14ac:dyDescent="0.25">
      <c r="B13" s="142" t="s">
        <v>14</v>
      </c>
      <c r="C13" s="126">
        <f>AVERAGEIFS(Data!$AA:$AA, Data!$A:$A, $B$2,Data!$B:$B,"Comp Set",Data!$G:$G,"2023",Data!$J:$J,$C$3,Data!$K:$K,C$11)</f>
        <v>0</v>
      </c>
      <c r="D13" s="126">
        <f>AVERAGEIFS(Data!$AA:$AA, Data!$A:$A, $B$2,Data!$C:$C,$AB$2,Data!$B:$B,"Comp Set",Data!$G:$G,"2023",Data!$J:$J,$C$3,Data!$K:$K,D$11)</f>
        <v>0</v>
      </c>
      <c r="E13" s="126">
        <f>AVERAGEIFS(Data!$AA:$AA, Data!$A:$A, $B$2,Data!$C:$C,$AB$2,Data!$B:$B,"Comp Set",Data!$G:$G,"2023",Data!$J:$J,$C$3,Data!$K:$K,E$11)</f>
        <v>0</v>
      </c>
      <c r="F13" s="126">
        <f>AVERAGEIFS(Data!$AA:$AA, Data!$A:$A, $B$2,Data!$C:$C,$AB$2,Data!$B:$B,"Comp Set",Data!$G:$G,"2023",Data!$J:$J,$C$3,Data!$K:$K,F$11)</f>
        <v>0</v>
      </c>
      <c r="G13" s="126">
        <f>AVERAGEIFS(Data!$AA:$AA, Data!$A:$A, $B$2,Data!$C:$C,$AB$2,Data!$B:$B,"Comp Set",Data!$G:$G,"2023",Data!$J:$J,$C$3,Data!$K:$K,G$11)</f>
        <v>0</v>
      </c>
      <c r="H13" s="126">
        <f>AVERAGEIFS(Data!$AA:$AA, Data!$A:$A, $B$2,Data!$C:$C,$AB$2,Data!$B:$B,"Comp Set",Data!$G:$G,"2023",Data!$J:$J,$C$3,Data!$K:$K,H$11)</f>
        <v>0</v>
      </c>
      <c r="I13" s="126">
        <f>AVERAGEIFS(Data!$AA:$AA, Data!$A:$A, $B$2,Data!$C:$C,$AB$2,Data!$B:$B,"Comp Set",Data!$G:$G,"2023",Data!$J:$J,$C$3,Data!$K:$K,I$11)</f>
        <v>0</v>
      </c>
      <c r="J13" s="126">
        <f>AVERAGEIFS(Data!$AA:$AA, Data!$A:$A, $B$2,Data!$C:$C,$AB$2,Data!$B:$B,"Comp Set",Data!$G:$G,"2023",Data!$J:$J,$C$3,Data!$K:$K,J$11)</f>
        <v>0</v>
      </c>
      <c r="K13" s="126">
        <f>AVERAGEIFS(Data!$AA:$AA, Data!$A:$A, $B$2,Data!$C:$C,$AB$2,Data!$B:$B,"Comp Set",Data!$G:$G,"2023",Data!$J:$J,$C$3,Data!$K:$K,K$11)</f>
        <v>0</v>
      </c>
      <c r="L13" s="126">
        <f>AVERAGEIFS(Data!$AA:$AA, Data!$A:$A, $B$2,Data!$C:$C,$AB$2,Data!$B:$B,"Comp Set",Data!$G:$G,"2023",Data!$J:$J,$C$3,Data!$K:$K,L$11)</f>
        <v>0</v>
      </c>
      <c r="M13" s="126">
        <f>AVERAGEIFS(Data!$AA:$AA, Data!$A:$A, $B$2,Data!$C:$C,$AB$2,Data!$B:$B,"Comp Set",Data!$G:$G,"2023",Data!$J:$J,$C$3,Data!$K:$K,M$11)</f>
        <v>0</v>
      </c>
      <c r="N13" s="126">
        <f>AVERAGEIFS(Data!$AA:$AA, Data!$A:$A, $B$2,Data!$C:$C,$AB$2,Data!$B:$B,"Comp Set",Data!$G:$G,"2023",Data!$J:$J,$C$3,Data!$K:$K,N$11)</f>
        <v>0</v>
      </c>
      <c r="O13" s="126">
        <f>AVERAGEIFS(Data!$AA:$AA, Data!$A:$A, $B$2,Data!$C:$C,$AB$2,Data!$B:$B,"Comp Set",Data!$G:$G,"2023",Data!$J:$J,$C$3,Data!$K:$K,O$11)</f>
        <v>0</v>
      </c>
      <c r="P13" s="126">
        <f>AVERAGEIFS(Data!$AA:$AA, Data!$A:$A, $B$2,Data!$C:$C,$AB$2,Data!$B:$B,"Comp Set",Data!$G:$G,"2023",Data!$J:$J,$C$3,Data!$K:$K,P$11)</f>
        <v>0</v>
      </c>
      <c r="Q13" s="126">
        <f>AVERAGEIFS(Data!$AA:$AA, Data!$A:$A, $B$2,Data!$C:$C,$AB$2,Data!$B:$B,"Comp Set",Data!$G:$G,"2023",Data!$J:$J,$C$3,Data!$K:$K,Q$11)</f>
        <v>0</v>
      </c>
      <c r="R13" s="126">
        <f>AVERAGEIFS(Data!$AA:$AA, Data!$A:$A, $B$2,Data!$C:$C,$AB$2,Data!$B:$B,"Comp Set",Data!$G:$G,"2023",Data!$J:$J,$C$3,Data!$K:$K,R$11)</f>
        <v>0</v>
      </c>
      <c r="S13" s="126">
        <f>AVERAGEIFS(Data!$AA:$AA, Data!$A:$A, $B$2,Data!$C:$C,$AB$2,Data!$B:$B,"Comp Set",Data!$G:$G,"2023",Data!$J:$J,$C$3,Data!$K:$K,S$11)</f>
        <v>0</v>
      </c>
      <c r="T13" s="126" t="e">
        <f>AVERAGEIFS(Data!$AA:$AA, Data!$A:$A, $B$2,Data!$C:$C,$AB$2,Data!$B:$B,"Comp Set",Data!$G:$G,"2023",Data!$J:$J,$C$3,Data!$K:$K,T$11)</f>
        <v>#DIV/0!</v>
      </c>
      <c r="U13" s="126" t="e">
        <f>AVERAGEIFS(Data!$AA:$AA, Data!$A:$A, $B$2,Data!$C:$C,$AB$2,Data!$B:$B,"Comp Set",Data!$G:$G,"2023",Data!$J:$J,$C$3,Data!$K:$K,U$11)</f>
        <v>#DIV/0!</v>
      </c>
      <c r="V13" s="126" t="e">
        <f>AVERAGEIFS(Data!$AA:$AA, Data!$A:$A, $B$2,Data!$C:$C,$AB$2,Data!$B:$B,"Comp Set",Data!$G:$G,"2023",Data!$J:$J,$C$3,Data!$K:$K,V$11)</f>
        <v>#DIV/0!</v>
      </c>
      <c r="W13" s="126" t="e">
        <f>AVERAGEIFS(Data!$AA:$AA, Data!$A:$A, $B$2,Data!$C:$C,$AB$2,Data!$B:$B,"Comp Set",Data!$G:$G,"2023",Data!$J:$J,$C$3,Data!$K:$K,W$11)</f>
        <v>#DIV/0!</v>
      </c>
      <c r="X13" s="126" t="e">
        <f>AVERAGEIFS(Data!$AA:$AA, Data!$A:$A, $B$2,Data!$C:$C,$AB$2,Data!$B:$B,"Comp Set",Data!$G:$G,"2023",Data!$J:$J,$C$3,Data!$K:$K,X$11)</f>
        <v>#DIV/0!</v>
      </c>
      <c r="Y13" s="126" t="e">
        <f>AVERAGEIFS(Data!$AA:$AA, Data!$A:$A, $B$2,Data!$C:$C,$AB$2,Data!$B:$B,"Comp Set",Data!$G:$G,"2023",Data!$J:$J,$C$3,Data!$K:$K,Y$11)</f>
        <v>#DIV/0!</v>
      </c>
      <c r="Z13" s="126" t="e">
        <f>AVERAGEIFS(Data!$AA:$AA, Data!$A:$A, $B$2,Data!$C:$C,$AB$2,Data!$B:$B,"Comp Set",Data!$G:$G,"2023",Data!$J:$J,$C$3,Data!$K:$K,Z$11)</f>
        <v>#DIV/0!</v>
      </c>
      <c r="AA13" s="126" t="e">
        <f>AVERAGEIFS(Data!$AA:$AA, Data!$A:$A, $B$2,Data!$C:$C,$AB$2,Data!$B:$B,"Comp Set",Data!$G:$G,"2023",Data!$J:$J,$C$3,Data!$K:$K,AA$11)</f>
        <v>#DIV/0!</v>
      </c>
      <c r="AB13" s="126" t="e">
        <f>AVERAGEIFS(Data!$AA:$AA, Data!$A:$A, $B$2,Data!$C:$C,$AB$2,Data!$B:$B,"Comp Set",Data!$G:$G,"2023",Data!$J:$J,$C$3,Data!$K:$K,AB$11)</f>
        <v>#DIV/0!</v>
      </c>
      <c r="AC13" s="126" t="e">
        <f>AVERAGEIFS(Data!$AA:$AA, Data!$A:$A, $B$2,Data!$C:$C,$AB$2,Data!$B:$B,"Comp Set",Data!$G:$G,"2023",Data!$J:$J,$C$3,Data!$K:$K,AC$11)</f>
        <v>#DIV/0!</v>
      </c>
      <c r="AD13" s="126" t="e">
        <f>AVERAGEIFS(Data!$AA:$AA, Data!$A:$A, $B$2,Data!$C:$C,$AB$2,Data!$B:$B,"Comp Set",Data!$G:$G,"2023",Data!$J:$J,$C$3,Data!$K:$K,AD$11)</f>
        <v>#DIV/0!</v>
      </c>
      <c r="AE13" s="126" t="e">
        <f>AVERAGEIFS(Data!$AA:$AA, Data!$A:$A, $B$2,Data!$C:$C,$AB$2,Data!$B:$B,"Comp Set",Data!$G:$G,"2023",Data!$J:$J,$C$3,Data!$K:$K,AE$11)</f>
        <v>#DIV/0!</v>
      </c>
      <c r="AF13" s="126" t="e">
        <f>AVERAGEIFS(Data!$AA:$AA, Data!$A:$A, $B$2,Data!$C:$C,$AB$2,Data!$B:$B,"Comp Set",Data!$G:$G,"2023",Data!$J:$J,$C$3,Data!$K:$K,AF$11)</f>
        <v>#DIV/0!</v>
      </c>
      <c r="AG13" s="126" t="e">
        <f>AVERAGEIFS(Data!$AA:$AA, Data!$A:$A, $B$2,Data!$C:$C,$AB$2,Data!$B:$B,"Comp Set",Data!$G:$G,"2023",Data!$J:$J,$C$3,Data!$K:$K,AG$11)</f>
        <v>#DIV/0!</v>
      </c>
    </row>
    <row r="14" spans="1:37" ht="13.8" x14ac:dyDescent="0.25">
      <c r="B14" s="143" t="s">
        <v>17</v>
      </c>
      <c r="C14" s="18"/>
      <c r="D14" s="19"/>
      <c r="E14" s="19"/>
      <c r="F14" s="19"/>
      <c r="G14" s="19"/>
      <c r="H14" s="19"/>
      <c r="I14" s="19"/>
      <c r="J14" s="19"/>
      <c r="K14" s="19"/>
      <c r="L14" s="19"/>
      <c r="M14" s="19"/>
      <c r="N14" s="19"/>
      <c r="O14" s="19"/>
      <c r="P14" s="19"/>
      <c r="Q14" s="19"/>
      <c r="R14" s="19"/>
      <c r="S14" s="19"/>
      <c r="T14" s="19"/>
      <c r="U14" s="19"/>
      <c r="V14" s="1"/>
      <c r="W14" s="2"/>
      <c r="X14" s="2"/>
      <c r="Y14" s="2"/>
      <c r="AG14" s="139"/>
    </row>
    <row r="15" spans="1:37" ht="13.8" x14ac:dyDescent="0.25">
      <c r="B15" s="146"/>
      <c r="C15" s="114"/>
      <c r="D15" s="114"/>
      <c r="E15" s="114"/>
      <c r="F15" s="114"/>
      <c r="G15" s="114"/>
      <c r="H15" s="114"/>
      <c r="I15" s="114"/>
      <c r="J15" s="114"/>
      <c r="K15" s="114"/>
      <c r="L15" s="114"/>
      <c r="M15" s="114"/>
      <c r="N15" s="114"/>
      <c r="O15" s="114"/>
      <c r="P15" s="114"/>
      <c r="Q15" s="114"/>
      <c r="R15" s="114"/>
      <c r="S15" s="114"/>
      <c r="T15" s="114"/>
      <c r="U15" s="114"/>
      <c r="V15" s="3"/>
      <c r="W15" s="118"/>
      <c r="X15" s="118"/>
      <c r="Y15" s="118"/>
      <c r="AG15" s="139"/>
    </row>
    <row r="16" spans="1:37" ht="15.75" customHeight="1" x14ac:dyDescent="0.3">
      <c r="B16" s="145"/>
      <c r="C16" s="3"/>
      <c r="D16" s="3"/>
      <c r="E16" s="3"/>
      <c r="F16" s="3"/>
      <c r="G16" s="3"/>
      <c r="H16" s="3"/>
      <c r="I16" s="3"/>
      <c r="J16" s="3"/>
      <c r="K16" s="3"/>
      <c r="L16" s="3"/>
      <c r="M16" s="3"/>
      <c r="N16" s="3"/>
      <c r="O16" s="3"/>
      <c r="P16" s="3"/>
      <c r="Q16" s="3"/>
      <c r="R16" s="3"/>
      <c r="S16" s="3"/>
      <c r="T16" s="3"/>
      <c r="U16" s="3"/>
      <c r="V16" s="3"/>
      <c r="W16" s="118"/>
      <c r="X16" s="118"/>
      <c r="Y16" s="118"/>
      <c r="AG16" s="139"/>
    </row>
    <row r="17" spans="2:33" ht="15.75" customHeight="1" x14ac:dyDescent="0.3">
      <c r="B17" s="138" t="s">
        <v>8</v>
      </c>
      <c r="C17" s="51" t="str">
        <f>A4</f>
        <v>April</v>
      </c>
      <c r="D17" s="4"/>
      <c r="E17" s="4"/>
      <c r="F17" s="4"/>
      <c r="G17" s="4"/>
      <c r="H17" s="4"/>
      <c r="I17" s="4"/>
      <c r="J17" s="4"/>
      <c r="K17" s="4"/>
      <c r="L17" s="4"/>
      <c r="M17" s="4"/>
      <c r="N17" s="4"/>
      <c r="O17" s="4"/>
      <c r="P17" s="4"/>
      <c r="Q17" s="4"/>
      <c r="R17" s="4"/>
      <c r="S17" s="5"/>
      <c r="T17" s="5"/>
      <c r="U17" s="5"/>
      <c r="V17" s="115"/>
      <c r="W17" s="116"/>
      <c r="X17" s="116"/>
      <c r="Y17" s="116"/>
      <c r="AG17" s="139"/>
    </row>
    <row r="18" spans="2:33" ht="13.2" x14ac:dyDescent="0.25">
      <c r="B18" s="140"/>
      <c r="C18" s="15">
        <v>1</v>
      </c>
      <c r="D18" s="14">
        <v>2</v>
      </c>
      <c r="E18" s="14">
        <v>3</v>
      </c>
      <c r="F18" s="14">
        <v>4</v>
      </c>
      <c r="G18" s="14">
        <v>5</v>
      </c>
      <c r="H18" s="14">
        <v>6</v>
      </c>
      <c r="I18" s="14">
        <v>7</v>
      </c>
      <c r="J18" s="14">
        <v>8</v>
      </c>
      <c r="K18" s="14">
        <v>9</v>
      </c>
      <c r="L18" s="14">
        <v>10</v>
      </c>
      <c r="M18" s="14">
        <v>11</v>
      </c>
      <c r="N18" s="14">
        <v>12</v>
      </c>
      <c r="O18" s="14">
        <v>13</v>
      </c>
      <c r="P18" s="14">
        <v>14</v>
      </c>
      <c r="Q18" s="14">
        <v>15</v>
      </c>
      <c r="R18" s="14">
        <v>16</v>
      </c>
      <c r="S18" s="14">
        <v>17</v>
      </c>
      <c r="T18" s="14">
        <v>18</v>
      </c>
      <c r="U18" s="14">
        <v>19</v>
      </c>
      <c r="V18" s="14">
        <v>20</v>
      </c>
      <c r="W18" s="14">
        <v>21</v>
      </c>
      <c r="X18" s="14">
        <v>22</v>
      </c>
      <c r="Y18" s="14">
        <v>23</v>
      </c>
      <c r="Z18" s="14">
        <v>24</v>
      </c>
      <c r="AA18" s="14">
        <v>25</v>
      </c>
      <c r="AB18" s="14">
        <v>26</v>
      </c>
      <c r="AC18" s="14">
        <v>27</v>
      </c>
      <c r="AD18" s="14">
        <v>28</v>
      </c>
      <c r="AE18" s="14">
        <v>29</v>
      </c>
      <c r="AF18" s="14">
        <v>30</v>
      </c>
      <c r="AG18" s="185">
        <v>31</v>
      </c>
    </row>
    <row r="19" spans="2:33" ht="13.8" x14ac:dyDescent="0.25">
      <c r="B19" s="141" t="s">
        <v>14</v>
      </c>
      <c r="C19" s="127">
        <f>C5/C6</f>
        <v>0.37524860219895745</v>
      </c>
      <c r="D19" s="127">
        <f t="shared" ref="D19:AG19" si="0">D5/D6</f>
        <v>0.37524860219895745</v>
      </c>
      <c r="E19" s="127">
        <f t="shared" si="0"/>
        <v>0.38462981725393108</v>
      </c>
      <c r="F19" s="127">
        <f t="shared" si="0"/>
        <v>0.38462981725393108</v>
      </c>
      <c r="G19" s="127">
        <f t="shared" si="0"/>
        <v>0.38462981725393108</v>
      </c>
      <c r="H19" s="127">
        <f t="shared" si="0"/>
        <v>0.38462981725393108</v>
      </c>
      <c r="I19" s="127">
        <f t="shared" si="0"/>
        <v>0.38462981725393108</v>
      </c>
      <c r="J19" s="127">
        <f t="shared" si="0"/>
        <v>0.38462981725393108</v>
      </c>
      <c r="K19" s="127">
        <f t="shared" si="0"/>
        <v>0.38462981725393108</v>
      </c>
      <c r="L19" s="127">
        <f t="shared" si="0"/>
        <v>0.38932042478141543</v>
      </c>
      <c r="M19" s="127">
        <f t="shared" si="0"/>
        <v>0.38932042478141543</v>
      </c>
      <c r="N19" s="127">
        <f t="shared" si="0"/>
        <v>0.38932042478141543</v>
      </c>
      <c r="O19" s="127">
        <f t="shared" si="0"/>
        <v>0.40339224736387941</v>
      </c>
      <c r="P19" s="127">
        <f t="shared" si="0"/>
        <v>0.40339224736387941</v>
      </c>
      <c r="Q19" s="127">
        <f t="shared" si="0"/>
        <v>0.40339224736387941</v>
      </c>
      <c r="R19" s="127">
        <f t="shared" si="0"/>
        <v>0.40339224736387941</v>
      </c>
      <c r="S19" s="127">
        <f t="shared" si="0"/>
        <v>0.40339224736387941</v>
      </c>
      <c r="T19" s="127" t="e">
        <f t="shared" si="0"/>
        <v>#DIV/0!</v>
      </c>
      <c r="U19" s="127" t="e">
        <f t="shared" si="0"/>
        <v>#DIV/0!</v>
      </c>
      <c r="V19" s="127" t="e">
        <f t="shared" si="0"/>
        <v>#DIV/0!</v>
      </c>
      <c r="W19" s="127" t="e">
        <f t="shared" si="0"/>
        <v>#DIV/0!</v>
      </c>
      <c r="X19" s="127" t="e">
        <f t="shared" si="0"/>
        <v>#DIV/0!</v>
      </c>
      <c r="Y19" s="127" t="e">
        <f t="shared" si="0"/>
        <v>#DIV/0!</v>
      </c>
      <c r="Z19" s="127" t="e">
        <f t="shared" si="0"/>
        <v>#DIV/0!</v>
      </c>
      <c r="AA19" s="127" t="e">
        <f t="shared" si="0"/>
        <v>#DIV/0!</v>
      </c>
      <c r="AB19" s="127" t="e">
        <f t="shared" si="0"/>
        <v>#DIV/0!</v>
      </c>
      <c r="AC19" s="127" t="e">
        <f t="shared" si="0"/>
        <v>#DIV/0!</v>
      </c>
      <c r="AD19" s="127" t="e">
        <f t="shared" si="0"/>
        <v>#DIV/0!</v>
      </c>
      <c r="AE19" s="127" t="e">
        <f t="shared" si="0"/>
        <v>#DIV/0!</v>
      </c>
      <c r="AF19" s="127" t="e">
        <f t="shared" si="0"/>
        <v>#DIV/0!</v>
      </c>
      <c r="AG19" s="127" t="e">
        <f t="shared" si="0"/>
        <v>#DIV/0!</v>
      </c>
    </row>
    <row r="20" spans="2:33" ht="13.8" x14ac:dyDescent="0.25">
      <c r="B20" s="147" t="s">
        <v>17</v>
      </c>
      <c r="C20" s="27"/>
      <c r="D20" s="28"/>
      <c r="E20" s="28"/>
      <c r="F20" s="28"/>
      <c r="G20" s="28"/>
      <c r="H20" s="28"/>
      <c r="I20" s="28"/>
      <c r="J20" s="28"/>
      <c r="K20" s="28"/>
      <c r="L20" s="28"/>
      <c r="M20" s="28"/>
      <c r="N20" s="28"/>
      <c r="O20" s="28"/>
      <c r="P20" s="28"/>
      <c r="Q20" s="28"/>
      <c r="R20" s="28"/>
      <c r="S20" s="28"/>
      <c r="T20" s="28"/>
      <c r="U20" s="28"/>
      <c r="V20" s="3"/>
      <c r="W20" s="119"/>
      <c r="X20" s="119"/>
      <c r="Y20" s="119"/>
      <c r="AG20" s="139"/>
    </row>
    <row r="21" spans="2:33" ht="13.8" x14ac:dyDescent="0.25">
      <c r="B21" s="144"/>
      <c r="C21" s="3"/>
      <c r="D21" s="3"/>
      <c r="E21" s="3"/>
      <c r="F21" s="3"/>
      <c r="G21" s="3"/>
      <c r="H21" s="3"/>
      <c r="I21" s="3"/>
      <c r="J21" s="3"/>
      <c r="K21" s="3"/>
      <c r="L21" s="3"/>
      <c r="M21" s="3"/>
      <c r="N21" s="3"/>
      <c r="O21" s="3"/>
      <c r="P21" s="3"/>
      <c r="Q21" s="3"/>
      <c r="R21" s="3"/>
      <c r="S21" s="3"/>
      <c r="T21" s="3"/>
      <c r="U21" s="3"/>
      <c r="V21" s="3"/>
      <c r="W21" s="118"/>
      <c r="X21" s="118"/>
      <c r="Y21" s="118"/>
      <c r="AG21" s="139"/>
    </row>
    <row r="22" spans="2:33" ht="15.75" customHeight="1" x14ac:dyDescent="0.3">
      <c r="B22" s="145"/>
      <c r="C22" s="3"/>
      <c r="D22" s="3"/>
      <c r="E22" s="3"/>
      <c r="F22" s="3"/>
      <c r="G22" s="3"/>
      <c r="H22" s="3"/>
      <c r="I22" s="3"/>
      <c r="J22" s="3"/>
      <c r="K22" s="3"/>
      <c r="L22" s="3"/>
      <c r="M22" s="3"/>
      <c r="N22" s="3"/>
      <c r="O22" s="3"/>
      <c r="P22" s="3"/>
      <c r="Q22" s="3"/>
      <c r="R22" s="3"/>
      <c r="S22" s="3"/>
      <c r="T22" s="3"/>
      <c r="U22" s="3"/>
      <c r="V22" s="3"/>
      <c r="W22" s="118"/>
      <c r="X22" s="118"/>
      <c r="Y22" s="118"/>
      <c r="AG22" s="139"/>
    </row>
    <row r="23" spans="2:33" ht="15.75" customHeight="1" x14ac:dyDescent="0.3">
      <c r="B23" s="138" t="s">
        <v>19</v>
      </c>
      <c r="C23" s="51" t="str">
        <f>A4</f>
        <v>April</v>
      </c>
      <c r="D23" s="4"/>
      <c r="E23" s="4"/>
      <c r="F23" s="4"/>
      <c r="G23" s="4"/>
      <c r="H23" s="4"/>
      <c r="I23" s="4"/>
      <c r="J23" s="4"/>
      <c r="K23" s="4"/>
      <c r="L23" s="4"/>
      <c r="M23" s="4"/>
      <c r="N23" s="4"/>
      <c r="O23" s="4"/>
      <c r="P23" s="4"/>
      <c r="Q23" s="4"/>
      <c r="R23" s="4"/>
      <c r="S23" s="5"/>
      <c r="T23" s="5"/>
      <c r="U23" s="5"/>
      <c r="V23" s="115"/>
      <c r="W23" s="116"/>
      <c r="X23" s="116"/>
      <c r="Y23" s="116"/>
      <c r="AG23" s="139"/>
    </row>
    <row r="24" spans="2:33" ht="13.2" x14ac:dyDescent="0.25">
      <c r="B24" s="201" t="s">
        <v>7</v>
      </c>
      <c r="C24" s="15">
        <v>1</v>
      </c>
      <c r="D24" s="14">
        <v>2</v>
      </c>
      <c r="E24" s="14">
        <v>3</v>
      </c>
      <c r="F24" s="14">
        <v>4</v>
      </c>
      <c r="G24" s="14">
        <v>5</v>
      </c>
      <c r="H24" s="14">
        <v>6</v>
      </c>
      <c r="I24" s="14">
        <v>7</v>
      </c>
      <c r="J24" s="14">
        <v>8</v>
      </c>
      <c r="K24" s="14">
        <v>9</v>
      </c>
      <c r="L24" s="14">
        <v>10</v>
      </c>
      <c r="M24" s="14">
        <v>11</v>
      </c>
      <c r="N24" s="14">
        <v>12</v>
      </c>
      <c r="O24" s="14">
        <v>13</v>
      </c>
      <c r="P24" s="14">
        <v>14</v>
      </c>
      <c r="Q24" s="14">
        <v>15</v>
      </c>
      <c r="R24" s="14">
        <v>16</v>
      </c>
      <c r="S24" s="14">
        <v>17</v>
      </c>
      <c r="T24" s="14">
        <v>18</v>
      </c>
      <c r="U24" s="14">
        <v>19</v>
      </c>
      <c r="V24" s="14">
        <v>20</v>
      </c>
      <c r="W24" s="14">
        <v>21</v>
      </c>
      <c r="X24" s="14">
        <v>22</v>
      </c>
      <c r="Y24" s="14">
        <v>23</v>
      </c>
      <c r="Z24" s="14">
        <v>24</v>
      </c>
      <c r="AA24" s="14">
        <v>25</v>
      </c>
      <c r="AB24" s="14">
        <v>26</v>
      </c>
      <c r="AC24" s="14">
        <v>27</v>
      </c>
      <c r="AD24" s="14">
        <v>28</v>
      </c>
      <c r="AE24" s="14">
        <v>29</v>
      </c>
      <c r="AF24" s="14">
        <v>30</v>
      </c>
      <c r="AG24" s="185">
        <v>31</v>
      </c>
    </row>
    <row r="25" spans="2:33" ht="13.8" x14ac:dyDescent="0.25">
      <c r="B25" s="141" t="s">
        <v>14</v>
      </c>
      <c r="C25" s="125">
        <v>0</v>
      </c>
      <c r="D25" s="125">
        <f>D19-C19</f>
        <v>0</v>
      </c>
      <c r="E25" s="125">
        <f t="shared" ref="E25:AG25" si="1">E19-D19</f>
        <v>9.3812150549736351E-3</v>
      </c>
      <c r="F25" s="125">
        <f t="shared" si="1"/>
        <v>0</v>
      </c>
      <c r="G25" s="125">
        <f t="shared" si="1"/>
        <v>0</v>
      </c>
      <c r="H25" s="125">
        <f t="shared" si="1"/>
        <v>0</v>
      </c>
      <c r="I25" s="125">
        <f t="shared" si="1"/>
        <v>0</v>
      </c>
      <c r="J25" s="125">
        <f t="shared" si="1"/>
        <v>0</v>
      </c>
      <c r="K25" s="125">
        <f t="shared" si="1"/>
        <v>0</v>
      </c>
      <c r="L25" s="125">
        <f t="shared" si="1"/>
        <v>4.6906075274843473E-3</v>
      </c>
      <c r="M25" s="125">
        <f t="shared" si="1"/>
        <v>0</v>
      </c>
      <c r="N25" s="125">
        <f t="shared" si="1"/>
        <v>0</v>
      </c>
      <c r="O25" s="125">
        <f t="shared" si="1"/>
        <v>1.4071822582463978E-2</v>
      </c>
      <c r="P25" s="125">
        <f t="shared" si="1"/>
        <v>0</v>
      </c>
      <c r="Q25" s="125">
        <f t="shared" si="1"/>
        <v>0</v>
      </c>
      <c r="R25" s="125">
        <f t="shared" si="1"/>
        <v>0</v>
      </c>
      <c r="S25" s="125">
        <f t="shared" si="1"/>
        <v>0</v>
      </c>
      <c r="T25" s="125" t="e">
        <f t="shared" si="1"/>
        <v>#DIV/0!</v>
      </c>
      <c r="U25" s="125" t="e">
        <f t="shared" si="1"/>
        <v>#DIV/0!</v>
      </c>
      <c r="V25" s="125" t="e">
        <f t="shared" si="1"/>
        <v>#DIV/0!</v>
      </c>
      <c r="W25" s="125" t="e">
        <f t="shared" si="1"/>
        <v>#DIV/0!</v>
      </c>
      <c r="X25" s="125" t="e">
        <f t="shared" si="1"/>
        <v>#DIV/0!</v>
      </c>
      <c r="Y25" s="125" t="e">
        <f t="shared" si="1"/>
        <v>#DIV/0!</v>
      </c>
      <c r="Z25" s="125" t="e">
        <f t="shared" si="1"/>
        <v>#DIV/0!</v>
      </c>
      <c r="AA25" s="125" t="e">
        <f t="shared" si="1"/>
        <v>#DIV/0!</v>
      </c>
      <c r="AB25" s="125" t="e">
        <f t="shared" si="1"/>
        <v>#DIV/0!</v>
      </c>
      <c r="AC25" s="125" t="e">
        <f t="shared" si="1"/>
        <v>#DIV/0!</v>
      </c>
      <c r="AD25" s="125" t="e">
        <f t="shared" si="1"/>
        <v>#DIV/0!</v>
      </c>
      <c r="AE25" s="125" t="e">
        <f t="shared" si="1"/>
        <v>#DIV/0!</v>
      </c>
      <c r="AF25" s="125" t="e">
        <f t="shared" si="1"/>
        <v>#DIV/0!</v>
      </c>
      <c r="AG25" s="125" t="e">
        <f t="shared" si="1"/>
        <v>#DIV/0!</v>
      </c>
    </row>
    <row r="26" spans="2:33" ht="14.4" thickBot="1" x14ac:dyDescent="0.3">
      <c r="B26" s="148" t="s">
        <v>17</v>
      </c>
      <c r="C26" s="149"/>
      <c r="D26" s="150"/>
      <c r="E26" s="150"/>
      <c r="F26" s="150"/>
      <c r="G26" s="150"/>
      <c r="H26" s="150"/>
      <c r="I26" s="150"/>
      <c r="J26" s="150"/>
      <c r="K26" s="150"/>
      <c r="L26" s="150"/>
      <c r="M26" s="150"/>
      <c r="N26" s="150"/>
      <c r="O26" s="150"/>
      <c r="P26" s="150"/>
      <c r="Q26" s="150"/>
      <c r="R26" s="150"/>
      <c r="S26" s="150"/>
      <c r="T26" s="150"/>
      <c r="U26" s="150"/>
      <c r="V26" s="151"/>
      <c r="W26" s="150"/>
      <c r="X26" s="150"/>
      <c r="Y26" s="150"/>
      <c r="Z26" s="152"/>
      <c r="AA26" s="152"/>
      <c r="AB26" s="152"/>
      <c r="AC26" s="152"/>
      <c r="AD26" s="152"/>
      <c r="AE26" s="152"/>
      <c r="AF26" s="152"/>
      <c r="AG26" s="153"/>
    </row>
    <row r="27" spans="2:33" ht="13.8" x14ac:dyDescent="0.25">
      <c r="B27" s="29"/>
      <c r="C27" s="30"/>
      <c r="D27" s="30"/>
      <c r="E27" s="30"/>
      <c r="F27" s="30"/>
      <c r="G27" s="30"/>
      <c r="H27" s="30"/>
      <c r="I27" s="30"/>
      <c r="J27" s="30"/>
      <c r="K27" s="30"/>
      <c r="L27" s="30"/>
      <c r="M27" s="30"/>
      <c r="N27" s="30"/>
      <c r="O27" s="30"/>
      <c r="P27" s="30"/>
      <c r="Q27" s="30"/>
      <c r="R27" s="30"/>
      <c r="S27" s="30"/>
      <c r="T27" s="30"/>
      <c r="U27" s="30"/>
      <c r="V27" s="120"/>
      <c r="W27" s="30"/>
      <c r="X27" s="30"/>
      <c r="Y27" s="30"/>
    </row>
    <row r="28" spans="2:33" ht="17.399999999999999" x14ac:dyDescent="0.3">
      <c r="B28" s="9"/>
      <c r="C28" s="3"/>
      <c r="D28" s="3"/>
      <c r="E28" s="3"/>
      <c r="F28" s="3"/>
      <c r="G28" s="3"/>
      <c r="H28" s="3"/>
      <c r="I28" s="3"/>
      <c r="J28" s="3"/>
      <c r="K28" s="3"/>
      <c r="L28" s="3"/>
      <c r="M28" s="3"/>
      <c r="N28" s="3"/>
      <c r="O28" s="3"/>
      <c r="P28" s="3"/>
      <c r="Q28" s="3"/>
      <c r="R28" s="3"/>
      <c r="S28" s="3"/>
      <c r="T28" s="3"/>
      <c r="U28" s="3"/>
      <c r="V28" s="3"/>
      <c r="W28" s="118"/>
      <c r="X28" s="118"/>
      <c r="Y28" s="118"/>
    </row>
    <row r="29" spans="2:33" ht="13.2" x14ac:dyDescent="0.25"/>
    <row r="30" spans="2:33" ht="13.2" x14ac:dyDescent="0.25"/>
    <row r="31" spans="2:33" ht="13.2" x14ac:dyDescent="0.25"/>
    <row r="32" spans="2:33" ht="13.2" x14ac:dyDescent="0.25"/>
  </sheetData>
  <mergeCells count="2">
    <mergeCell ref="B1:S1"/>
    <mergeCell ref="T1:AK1"/>
  </mergeCells>
  <dataValidations count="2">
    <dataValidation type="list" allowBlank="1" showInputMessage="1" showErrorMessage="1" sqref="A2" xr:uid="{4DDBC084-68F2-48AE-BDB3-FDB9487161FF}">
      <formula1>"Biscayne Drive,Pine Ridge,Hutto"</formula1>
    </dataValidation>
    <dataValidation type="list" allowBlank="1" showInputMessage="1" showErrorMessage="1" sqref="A4" xr:uid="{0515663F-6AB9-477C-AB73-534E26B2D003}">
      <formula1>"February,March,April"</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33"/>
  <sheetViews>
    <sheetView showGridLines="0" zoomScale="64" workbookViewId="0">
      <selection activeCell="A2" sqref="A2"/>
    </sheetView>
  </sheetViews>
  <sheetFormatPr defaultColWidth="11.5546875" defaultRowHeight="15.75" customHeight="1" x14ac:dyDescent="0.25"/>
  <cols>
    <col min="1" max="1" width="16.21875" bestFit="1" customWidth="1"/>
    <col min="2" max="2" width="10.33203125" customWidth="1"/>
    <col min="3" max="3" width="14" customWidth="1"/>
  </cols>
  <sheetData>
    <row r="1" spans="1:39" ht="15.45" customHeight="1" x14ac:dyDescent="0.25">
      <c r="A1" s="138" t="s">
        <v>45</v>
      </c>
      <c r="C1" s="187"/>
      <c r="D1" s="188"/>
      <c r="E1" s="188"/>
      <c r="F1" s="188"/>
      <c r="G1" s="188"/>
      <c r="H1" s="188"/>
      <c r="I1" s="188"/>
      <c r="J1" s="188"/>
      <c r="K1" s="188"/>
      <c r="L1" s="189"/>
      <c r="M1" s="189"/>
      <c r="N1" s="189"/>
      <c r="O1" s="189"/>
      <c r="P1" s="189"/>
      <c r="Q1" s="189"/>
      <c r="R1" s="189"/>
      <c r="S1" s="189"/>
      <c r="T1" s="191"/>
      <c r="U1" s="191"/>
      <c r="V1" s="188"/>
      <c r="W1" s="188"/>
      <c r="X1" s="188"/>
      <c r="Y1" s="188"/>
      <c r="Z1" s="188"/>
      <c r="AA1" s="188"/>
      <c r="AB1" s="188"/>
      <c r="AC1" s="188"/>
      <c r="AD1" s="189"/>
      <c r="AE1" s="189"/>
      <c r="AF1" s="189"/>
      <c r="AG1" s="189"/>
      <c r="AH1" s="189"/>
      <c r="AI1" s="190"/>
      <c r="AJ1" s="190"/>
      <c r="AK1" s="190"/>
      <c r="AL1" s="190"/>
      <c r="AM1" s="38"/>
    </row>
    <row r="2" spans="1:39" ht="15.45" customHeight="1" thickBot="1" x14ac:dyDescent="0.35">
      <c r="A2" t="s">
        <v>32</v>
      </c>
      <c r="C2" s="183" t="str">
        <f>A2</f>
        <v>Biscayne Drive</v>
      </c>
      <c r="D2" s="137"/>
      <c r="E2" s="137"/>
      <c r="F2" s="137"/>
      <c r="G2" s="137"/>
      <c r="H2" s="137"/>
      <c r="I2" s="137"/>
      <c r="J2" s="137"/>
      <c r="K2" s="137"/>
      <c r="L2" s="137"/>
      <c r="M2" s="137"/>
      <c r="N2" s="137"/>
      <c r="O2" s="137"/>
      <c r="P2" s="137"/>
      <c r="Q2" s="137"/>
      <c r="R2" s="137"/>
      <c r="S2" s="137"/>
      <c r="T2" s="137"/>
      <c r="U2" s="137"/>
      <c r="V2" s="137"/>
      <c r="W2" s="3"/>
      <c r="X2" s="114"/>
      <c r="Y2" s="114"/>
      <c r="Z2" s="114"/>
      <c r="AA2" s="114"/>
      <c r="AH2" s="139"/>
    </row>
    <row r="3" spans="1:39" ht="15.75" customHeight="1" x14ac:dyDescent="0.3">
      <c r="A3" s="138" t="s">
        <v>42</v>
      </c>
      <c r="C3" s="138" t="s">
        <v>9</v>
      </c>
      <c r="D3" s="31" t="str">
        <f>A4</f>
        <v>April</v>
      </c>
      <c r="E3" s="4"/>
      <c r="F3" s="4"/>
      <c r="G3" s="4"/>
      <c r="H3" s="4"/>
      <c r="I3" s="4"/>
      <c r="J3" s="4"/>
      <c r="K3" s="4"/>
      <c r="L3" s="4"/>
      <c r="M3" s="4"/>
      <c r="N3" s="4"/>
      <c r="O3" s="4"/>
      <c r="P3" s="4"/>
      <c r="Q3" s="4"/>
      <c r="R3" s="4"/>
      <c r="S3" s="4"/>
      <c r="T3" s="5"/>
      <c r="U3" s="5"/>
      <c r="V3" s="5"/>
      <c r="W3" s="115"/>
      <c r="X3" s="116"/>
      <c r="Y3" s="116"/>
      <c r="Z3" s="116"/>
      <c r="AA3" s="116"/>
      <c r="AG3" s="184" t="str" cm="1">
        <f t="array" ref="AG3">_xlfn._xlws.FILTER(State[State],State[Include]=1,"No Selected State")</f>
        <v>FL</v>
      </c>
      <c r="AH3" s="139"/>
      <c r="AJ3" s="292" t="s">
        <v>71</v>
      </c>
      <c r="AK3" s="293" t="s">
        <v>72</v>
      </c>
      <c r="AL3" s="294" t="s">
        <v>72</v>
      </c>
    </row>
    <row r="4" spans="1:39" ht="18" thickBot="1" x14ac:dyDescent="0.35">
      <c r="A4" t="s">
        <v>40</v>
      </c>
      <c r="C4" s="140"/>
      <c r="D4" s="15">
        <v>1</v>
      </c>
      <c r="E4" s="14">
        <v>2</v>
      </c>
      <c r="F4" s="14">
        <v>3</v>
      </c>
      <c r="G4" s="14">
        <v>4</v>
      </c>
      <c r="H4" s="14">
        <v>5</v>
      </c>
      <c r="I4" s="14">
        <v>6</v>
      </c>
      <c r="J4" s="14">
        <v>7</v>
      </c>
      <c r="K4" s="14">
        <v>8</v>
      </c>
      <c r="L4" s="14">
        <v>9</v>
      </c>
      <c r="M4" s="14">
        <v>10</v>
      </c>
      <c r="N4" s="14">
        <v>11</v>
      </c>
      <c r="O4" s="14">
        <v>12</v>
      </c>
      <c r="P4" s="14">
        <v>13</v>
      </c>
      <c r="Q4" s="14">
        <v>14</v>
      </c>
      <c r="R4" s="14">
        <v>15</v>
      </c>
      <c r="S4" s="14">
        <v>16</v>
      </c>
      <c r="T4" s="14">
        <v>17</v>
      </c>
      <c r="U4" s="14">
        <v>18</v>
      </c>
      <c r="V4" s="14">
        <v>19</v>
      </c>
      <c r="W4" s="14">
        <v>20</v>
      </c>
      <c r="X4" s="14">
        <v>21</v>
      </c>
      <c r="Y4" s="14">
        <v>22</v>
      </c>
      <c r="Z4" s="14">
        <v>23</v>
      </c>
      <c r="AA4" s="14">
        <v>24</v>
      </c>
      <c r="AB4" s="14">
        <v>25</v>
      </c>
      <c r="AC4" s="14">
        <v>26</v>
      </c>
      <c r="AD4" s="14">
        <v>27</v>
      </c>
      <c r="AE4" s="14">
        <v>28</v>
      </c>
      <c r="AF4" s="14">
        <v>29</v>
      </c>
      <c r="AG4" s="14">
        <v>30</v>
      </c>
      <c r="AH4" s="185">
        <v>31</v>
      </c>
      <c r="AJ4" s="295" t="s">
        <v>16</v>
      </c>
      <c r="AK4" s="296">
        <v>28</v>
      </c>
      <c r="AL4" s="297" t="s">
        <v>73</v>
      </c>
    </row>
    <row r="5" spans="1:39" s="52" customFormat="1" ht="17.399999999999999" x14ac:dyDescent="0.3">
      <c r="A5" s="278" t="s">
        <v>74</v>
      </c>
      <c r="B5"/>
      <c r="C5" s="141" t="s">
        <v>7</v>
      </c>
      <c r="D5" s="121">
        <f>AVERAGEIFS(Data!$P:$P, Data!$A:$A, $C$2,Data!$C:$C,$AG$3,Data!$B:$B,"Property",Data!$G:$G,"2023",Data!$J:$J,$D$3,Data!$K:$K,D$4)</f>
        <v>1975.3125</v>
      </c>
      <c r="E5" s="121">
        <f>AVERAGEIFS(Data!$P:$P, Data!$A:$A, $C$2,Data!$C:$C,$AG$3,Data!$B:$B,"Property",Data!$G:$G,"2023",Data!$J:$J,$D$3,Data!$K:$K,E$4)</f>
        <v>1974.3125</v>
      </c>
      <c r="F5" s="121">
        <f>AVERAGEIFS(Data!$P:$P, Data!$A:$A, $C$2,Data!$C:$C,$AG$3,Data!$B:$B,"Property",Data!$G:$G,"2023",Data!$J:$J,$D$3,Data!$K:$K,F$4)</f>
        <v>1937.268292</v>
      </c>
      <c r="G5" s="121">
        <f>AVERAGEIFS(Data!$P:$P, Data!$A:$A, $C$2,Data!$C:$C,$AG$3,Data!$B:$B,"Property",Data!$G:$G,"2023",Data!$J:$J,$D$3,Data!$K:$K,G$4)</f>
        <v>1937.268292</v>
      </c>
      <c r="H5" s="121">
        <f>AVERAGEIFS(Data!$P:$P, Data!$A:$A, $C$2,Data!$C:$C,$AG$3,Data!$B:$B,"Property",Data!$G:$G,"2023",Data!$J:$J,$D$3,Data!$K:$K,H$4)</f>
        <v>1937.268292</v>
      </c>
      <c r="I5" s="121">
        <f>AVERAGEIFS(Data!$P:$P, Data!$A:$A, $C$2,Data!$C:$C,$AG$3,Data!$B:$B,"Property",Data!$G:$G,"2023",Data!$J:$J,$D$3,Data!$K:$K,I$4)</f>
        <v>1937.268292</v>
      </c>
      <c r="J5" s="121">
        <f>AVERAGEIFS(Data!$P:$P, Data!$A:$A, $C$2,Data!$C:$C,$AG$3,Data!$B:$B,"Property",Data!$G:$G,"2023",Data!$J:$J,$D$3,Data!$K:$K,J$4)</f>
        <v>1937.268292</v>
      </c>
      <c r="K5" s="121">
        <f>AVERAGEIFS(Data!$P:$P, Data!$A:$A, $C$2,Data!$C:$C,$AG$3,Data!$B:$B,"Property",Data!$G:$G,"2023",Data!$J:$J,$D$3,Data!$K:$K,K$4)</f>
        <v>1937.268292</v>
      </c>
      <c r="L5" s="121">
        <f>AVERAGEIFS(Data!$P:$P, Data!$A:$A, $C$2,Data!$C:$C,$AG$3,Data!$B:$B,"Property",Data!$G:$G,"2023",Data!$J:$J,$D$3,Data!$K:$K,L$4)</f>
        <v>1937.268292</v>
      </c>
      <c r="M5" s="121">
        <f>AVERAGEIFS(Data!$P:$P, Data!$A:$A, $C$2,Data!$C:$C,$AG$3,Data!$B:$B,"Property",Data!$G:$G,"2023",Data!$J:$J,$D$3,Data!$K:$K,M$4)</f>
        <v>1942.855421</v>
      </c>
      <c r="N5" s="121">
        <f>AVERAGEIFS(Data!$P:$P, Data!$A:$A, $C$2,Data!$C:$C,$AG$3,Data!$B:$B,"Property",Data!$G:$G,"2023",Data!$J:$J,$D$3,Data!$K:$K,N$4)</f>
        <v>1942.855421</v>
      </c>
      <c r="O5" s="121">
        <f>AVERAGEIFS(Data!$P:$P, Data!$A:$A, $C$2,Data!$C:$C,$AG$3,Data!$B:$B,"Property",Data!$G:$G,"2023",Data!$J:$J,$D$3,Data!$K:$K,O$4)</f>
        <v>1942.855421</v>
      </c>
      <c r="P5" s="121">
        <f>AVERAGEIFS(Data!$P:$P, Data!$A:$A, $C$2,Data!$C:$C,$AG$3,Data!$B:$B,"Property",Data!$G:$G,"2023",Data!$J:$J,$D$3,Data!$K:$K,P$4)</f>
        <v>1951.45</v>
      </c>
      <c r="Q5" s="121">
        <f>AVERAGEIFS(Data!$P:$P, Data!$A:$A, $C$2,Data!$C:$C,$AG$3,Data!$B:$B,"Property",Data!$G:$G,"2023",Data!$J:$J,$D$3,Data!$K:$K,Q$4)</f>
        <v>1951.45</v>
      </c>
      <c r="R5" s="121">
        <f>AVERAGEIFS(Data!$P:$P, Data!$A:$A, $C$2,Data!$C:$C,$AG$3,Data!$B:$B,"Property",Data!$G:$G,"2023",Data!$J:$J,$D$3,Data!$K:$K,R$4)</f>
        <v>1951.45</v>
      </c>
      <c r="S5" s="121">
        <f>AVERAGEIFS(Data!$P:$P, Data!$A:$A, $C$2,Data!$C:$C,$AG$3,Data!$B:$B,"Property",Data!$G:$G,"2023",Data!$J:$J,$D$3,Data!$K:$K,S$4)</f>
        <v>1951.45</v>
      </c>
      <c r="T5" s="121">
        <f>AVERAGEIFS(Data!$P:$P, Data!$A:$A, $C$2,Data!$C:$C,$AG$3,Data!$B:$B,"Property",Data!$G:$G,"2023",Data!$J:$J,$D$3,Data!$K:$K,T$4)</f>
        <v>1951.45</v>
      </c>
      <c r="U5" s="121" t="e">
        <f>AVERAGEIFS(Data!$P:$P, Data!$A:$A, $C$2,Data!$C:$C,$AG$3,Data!$B:$B,"Property",Data!$G:$G,"2023",Data!$J:$J,$D$3,Data!$K:$K,U$4)</f>
        <v>#DIV/0!</v>
      </c>
      <c r="V5" s="121" t="e">
        <f>AVERAGEIFS(Data!$P:$P, Data!$A:$A, $C$2,Data!$C:$C,$AG$3,Data!$B:$B,"Property",Data!$G:$G,"2023",Data!$J:$J,$D$3,Data!$K:$K,V$4)</f>
        <v>#DIV/0!</v>
      </c>
      <c r="W5" s="121" t="e">
        <f>AVERAGEIFS(Data!$P:$P, Data!$A:$A, $C$2,Data!$C:$C,$AG$3,Data!$B:$B,"Property",Data!$G:$G,"2023",Data!$J:$J,$D$3,Data!$K:$K,W$4)</f>
        <v>#DIV/0!</v>
      </c>
      <c r="X5" s="121" t="e">
        <f>AVERAGEIFS(Data!$P:$P, Data!$A:$A, $C$2,Data!$C:$C,$AG$3,Data!$B:$B,"Property",Data!$G:$G,"2023",Data!$J:$J,$D$3,Data!$K:$K,X$4)</f>
        <v>#DIV/0!</v>
      </c>
      <c r="Y5" s="121" t="e">
        <f>AVERAGEIFS(Data!$P:$P, Data!$A:$A, $C$2,Data!$C:$C,$AG$3,Data!$B:$B,"Property",Data!$G:$G,"2023",Data!$J:$J,$D$3,Data!$K:$K,Y$4)</f>
        <v>#DIV/0!</v>
      </c>
      <c r="Z5" s="121" t="e">
        <f>AVERAGEIFS(Data!$P:$P, Data!$A:$A, $C$2,Data!$C:$C,$AG$3,Data!$B:$B,"Property",Data!$G:$G,"2023",Data!$J:$J,$D$3,Data!$K:$K,Z$4)</f>
        <v>#DIV/0!</v>
      </c>
      <c r="AA5" s="121" t="e">
        <f>AVERAGEIFS(Data!$P:$P, Data!$A:$A, $C$2,Data!$C:$C,$AG$3,Data!$B:$B,"Property",Data!$G:$G,"2023",Data!$J:$J,$D$3,Data!$K:$K,AA$4)</f>
        <v>#DIV/0!</v>
      </c>
      <c r="AB5" s="121" t="e">
        <f>AVERAGEIFS(Data!$P:$P, Data!$A:$A, $C$2,Data!$C:$C,$AG$3,Data!$B:$B,"Property",Data!$G:$G,"2023",Data!$J:$J,$D$3,Data!$K:$K,AB$4)</f>
        <v>#DIV/0!</v>
      </c>
      <c r="AC5" s="121" t="e">
        <f>AVERAGEIFS(Data!$P:$P, Data!$A:$A, $C$2,Data!$C:$C,$AG$3,Data!$B:$B,"Property",Data!$G:$G,"2023",Data!$J:$J,$D$3,Data!$K:$K,AC$4)</f>
        <v>#DIV/0!</v>
      </c>
      <c r="AD5" s="121" t="e">
        <f>AVERAGEIFS(Data!$P:$P, Data!$A:$A, $C$2,Data!$C:$C,$AG$3,Data!$B:$B,"Property",Data!$G:$G,"2023",Data!$J:$J,$D$3,Data!$K:$K,AD$4)</f>
        <v>#DIV/0!</v>
      </c>
      <c r="AE5" s="121" t="e">
        <f>AVERAGEIFS(Data!$P:$P, Data!$A:$A, $C$2,Data!$C:$C,$AG$3,Data!$B:$B,"Property",Data!$G:$G,"2023",Data!$J:$J,$D$3,Data!$K:$K,AE$4)</f>
        <v>#DIV/0!</v>
      </c>
      <c r="AF5" s="121" t="e">
        <f>AVERAGEIFS(Data!$P:$P, Data!$A:$A, $C$2,Data!$C:$C,$AG$3,Data!$B:$B,"Property",Data!$G:$G,"2023",Data!$J:$J,$D$3,Data!$K:$K,AF$4)</f>
        <v>#DIV/0!</v>
      </c>
      <c r="AG5" s="121" t="e">
        <f>AVERAGEIFS(Data!$P:$P, Data!$A:$A, $C$2,Data!$C:$C,$AG$3,Data!$B:$B,"Property",Data!$G:$G,"2023",Data!$J:$J,$D$3,Data!$K:$K,AG$4)</f>
        <v>#DIV/0!</v>
      </c>
      <c r="AH5" s="121" t="e">
        <f>AVERAGEIFS(Data!$P:$P, Data!$A:$A, $C$2,Data!$C:$C,$AG$3,Data!$B:$B,"Property",Data!$G:$G,"2023",Data!$J:$J,$D$3,Data!$K:$K,AH$4)</f>
        <v>#DIV/0!</v>
      </c>
      <c r="AJ5" s="304">
        <f ca="1">AVERAGEIFS(Data!P:P, Data!A:A, C2,Data!B:B,"Property",Data!G:G,"2023",Data!J:J,D3,Data!N:N,A7)</f>
        <v>1951.45</v>
      </c>
      <c r="AK5" s="305">
        <f ca="1">AVERAGEIFS(Data!P:P, Data!A:A, C2,Data!B:B,"Property",Data!G:G,"2023",Data!J:J,D3,Data!D:D,"&gt;="&amp;TODAY()-28,Data!D:D,"&lt;="&amp;TODAY())</f>
        <v>1946.8423121764708</v>
      </c>
      <c r="AL5" s="306">
        <f>AVERAGEIFS(Data!P:P, Data!A:A, C2,Data!B:B,"Property",Data!G:G,"2023",Data!J:J,D3)</f>
        <v>1946.8423121764708</v>
      </c>
    </row>
    <row r="6" spans="1:39" s="52" customFormat="1" ht="18" thickBot="1" x14ac:dyDescent="0.35">
      <c r="A6" s="251">
        <f ca="1">TODAY()</f>
        <v>45033</v>
      </c>
      <c r="B6"/>
      <c r="C6" s="142" t="s">
        <v>14</v>
      </c>
      <c r="D6" s="121">
        <f>AVERAGEIFS(Data!$P:$P, Data!$A:$A, $C$2,Data!$C:$C,$AG$3,Data!$B:$B,"Comp Set",Data!$G:$G,"2023",Data!$J:$J,$D$3,Data!$K:$K,D$4)</f>
        <v>1962</v>
      </c>
      <c r="E6" s="121">
        <f>AVERAGEIFS(Data!$P:$P, Data!$A:$A, $C$2,Data!$C:$C,$AG$3,Data!$B:$B,"Comp Set",Data!$G:$G,"2023",Data!$J:$J,$D$3,Data!$K:$K,E$4)</f>
        <v>1962</v>
      </c>
      <c r="F6" s="121">
        <f>AVERAGEIFS(Data!$P:$P, Data!$A:$A, $C$2,Data!$C:$C,$AG$3,Data!$B:$B,"Comp Set",Data!$G:$G,"2023",Data!$J:$J,$D$3,Data!$K:$K,F$4)</f>
        <v>1962</v>
      </c>
      <c r="G6" s="121">
        <f>AVERAGEIFS(Data!$P:$P, Data!$A:$A, $C$2,Data!$C:$C,$AG$3,Data!$B:$B,"Comp Set",Data!$G:$G,"2023",Data!$J:$J,$D$3,Data!$K:$K,G$4)</f>
        <v>1962</v>
      </c>
      <c r="H6" s="121">
        <f>AVERAGEIFS(Data!$P:$P, Data!$A:$A, $C$2,Data!$C:$C,$AG$3,Data!$B:$B,"Comp Set",Data!$G:$G,"2023",Data!$J:$J,$D$3,Data!$K:$K,H$4)</f>
        <v>1962</v>
      </c>
      <c r="I6" s="121">
        <f>AVERAGEIFS(Data!$P:$P, Data!$A:$A, $C$2,Data!$C:$C,$AG$3,Data!$B:$B,"Comp Set",Data!$G:$G,"2023",Data!$J:$J,$D$3,Data!$K:$K,I$4)</f>
        <v>1962</v>
      </c>
      <c r="J6" s="121">
        <f>AVERAGEIFS(Data!$P:$P, Data!$A:$A, $C$2,Data!$C:$C,$AG$3,Data!$B:$B,"Comp Set",Data!$G:$G,"2023",Data!$J:$J,$D$3,Data!$K:$K,J$4)</f>
        <v>1962</v>
      </c>
      <c r="K6" s="121">
        <f>AVERAGEIFS(Data!$P:$P, Data!$A:$A, $C$2,Data!$C:$C,$AG$3,Data!$B:$B,"Comp Set",Data!$G:$G,"2023",Data!$J:$J,$D$3,Data!$K:$K,K$4)</f>
        <v>1962</v>
      </c>
      <c r="L6" s="121">
        <f>AVERAGEIFS(Data!$P:$P, Data!$A:$A, $C$2,Data!$C:$C,$AG$3,Data!$B:$B,"Comp Set",Data!$G:$G,"2023",Data!$J:$J,$D$3,Data!$K:$K,L$4)</f>
        <v>1962</v>
      </c>
      <c r="M6" s="121">
        <f>AVERAGEIFS(Data!$P:$P, Data!$A:$A, $C$2,Data!$C:$C,$AG$3,Data!$B:$B,"Comp Set",Data!$G:$G,"2023",Data!$J:$J,$D$3,Data!$K:$K,M$4)</f>
        <v>1962</v>
      </c>
      <c r="N6" s="121">
        <f>AVERAGEIFS(Data!$P:$P, Data!$A:$A, $C$2,Data!$C:$C,$AG$3,Data!$B:$B,"Comp Set",Data!$G:$G,"2023",Data!$J:$J,$D$3,Data!$K:$K,N$4)</f>
        <v>1962</v>
      </c>
      <c r="O6" s="121">
        <f>AVERAGEIFS(Data!$P:$P, Data!$A:$A, $C$2,Data!$C:$C,$AG$3,Data!$B:$B,"Comp Set",Data!$G:$G,"2023",Data!$J:$J,$D$3,Data!$K:$K,O$4)</f>
        <v>1962</v>
      </c>
      <c r="P6" s="121">
        <f>AVERAGEIFS(Data!$P:$P, Data!$A:$A, $C$2,Data!$C:$C,$AG$3,Data!$B:$B,"Comp Set",Data!$G:$G,"2023",Data!$J:$J,$D$3,Data!$K:$K,P$4)</f>
        <v>1973</v>
      </c>
      <c r="Q6" s="121">
        <f>AVERAGEIFS(Data!$P:$P, Data!$A:$A, $C$2,Data!$C:$C,$AG$3,Data!$B:$B,"Comp Set",Data!$G:$G,"2023",Data!$J:$J,$D$3,Data!$K:$K,Q$4)</f>
        <v>1973</v>
      </c>
      <c r="R6" s="121">
        <f>AVERAGEIFS(Data!$P:$P, Data!$A:$A, $C$2,Data!$C:$C,$AG$3,Data!$B:$B,"Comp Set",Data!$G:$G,"2023",Data!$J:$J,$D$3,Data!$K:$K,R$4)</f>
        <v>1973</v>
      </c>
      <c r="S6" s="121">
        <f>AVERAGEIFS(Data!$P:$P, Data!$A:$A, $C$2,Data!$C:$C,$AG$3,Data!$B:$B,"Comp Set",Data!$G:$G,"2023",Data!$J:$J,$D$3,Data!$K:$K,S$4)</f>
        <v>1973</v>
      </c>
      <c r="T6" s="121">
        <f>AVERAGEIFS(Data!$P:$P, Data!$A:$A, $C$2,Data!$C:$C,$AG$3,Data!$B:$B,"Comp Set",Data!$G:$G,"2023",Data!$J:$J,$D$3,Data!$K:$K,T$4)</f>
        <v>1973</v>
      </c>
      <c r="U6" s="121" t="e">
        <f>AVERAGEIFS(Data!$P:$P, Data!$A:$A, $C$2,Data!$C:$C,$AG$3,Data!$B:$B,"Comp Set",Data!$G:$G,"2023",Data!$J:$J,$D$3,Data!$K:$K,U$4)</f>
        <v>#DIV/0!</v>
      </c>
      <c r="V6" s="121" t="e">
        <f>AVERAGEIFS(Data!$P:$P, Data!$A:$A, $C$2,Data!$C:$C,$AG$3,Data!$B:$B,"Comp Set",Data!$G:$G,"2023",Data!$J:$J,$D$3,Data!$K:$K,V$4)</f>
        <v>#DIV/0!</v>
      </c>
      <c r="W6" s="121" t="e">
        <f>AVERAGEIFS(Data!$P:$P, Data!$A:$A, $C$2,Data!$C:$C,$AG$3,Data!$B:$B,"Comp Set",Data!$G:$G,"2023",Data!$J:$J,$D$3,Data!$K:$K,W$4)</f>
        <v>#DIV/0!</v>
      </c>
      <c r="X6" s="121" t="e">
        <f>AVERAGEIFS(Data!$P:$P, Data!$A:$A, $C$2,Data!$C:$C,$AG$3,Data!$B:$B,"Comp Set",Data!$G:$G,"2023",Data!$J:$J,$D$3,Data!$K:$K,X$4)</f>
        <v>#DIV/0!</v>
      </c>
      <c r="Y6" s="121" t="e">
        <f>AVERAGEIFS(Data!$P:$P, Data!$A:$A, $C$2,Data!$C:$C,$AG$3,Data!$B:$B,"Comp Set",Data!$G:$G,"2023",Data!$J:$J,$D$3,Data!$K:$K,Y$4)</f>
        <v>#DIV/0!</v>
      </c>
      <c r="Z6" s="121" t="e">
        <f>AVERAGEIFS(Data!$P:$P, Data!$A:$A, $C$2,Data!$C:$C,$AG$3,Data!$B:$B,"Comp Set",Data!$G:$G,"2023",Data!$J:$J,$D$3,Data!$K:$K,Z$4)</f>
        <v>#DIV/0!</v>
      </c>
      <c r="AA6" s="121" t="e">
        <f>AVERAGEIFS(Data!$P:$P, Data!$A:$A, $C$2,Data!$C:$C,$AG$3,Data!$B:$B,"Comp Set",Data!$G:$G,"2023",Data!$J:$J,$D$3,Data!$K:$K,AA$4)</f>
        <v>#DIV/0!</v>
      </c>
      <c r="AB6" s="121" t="e">
        <f>AVERAGEIFS(Data!$P:$P, Data!$A:$A, $C$2,Data!$C:$C,$AG$3,Data!$B:$B,"Comp Set",Data!$G:$G,"2023",Data!$J:$J,$D$3,Data!$K:$K,AB$4)</f>
        <v>#DIV/0!</v>
      </c>
      <c r="AC6" s="121" t="e">
        <f>AVERAGEIFS(Data!$P:$P, Data!$A:$A, $C$2,Data!$C:$C,$AG$3,Data!$B:$B,"Comp Set",Data!$G:$G,"2023",Data!$J:$J,$D$3,Data!$K:$K,AC$4)</f>
        <v>#DIV/0!</v>
      </c>
      <c r="AD6" s="121" t="e">
        <f>AVERAGEIFS(Data!$P:$P, Data!$A:$A, $C$2,Data!$C:$C,$AG$3,Data!$B:$B,"Comp Set",Data!$G:$G,"2023",Data!$J:$J,$D$3,Data!$K:$K,AD$4)</f>
        <v>#DIV/0!</v>
      </c>
      <c r="AE6" s="121" t="e">
        <f>AVERAGEIFS(Data!$P:$P, Data!$A:$A, $C$2,Data!$C:$C,$AG$3,Data!$B:$B,"Comp Set",Data!$G:$G,"2023",Data!$J:$J,$D$3,Data!$K:$K,AE$4)</f>
        <v>#DIV/0!</v>
      </c>
      <c r="AF6" s="121" t="e">
        <f>AVERAGEIFS(Data!$P:$P, Data!$A:$A, $C$2,Data!$C:$C,$AG$3,Data!$B:$B,"Comp Set",Data!$G:$G,"2023",Data!$J:$J,$D$3,Data!$K:$K,AF$4)</f>
        <v>#DIV/0!</v>
      </c>
      <c r="AG6" s="121" t="e">
        <f>AVERAGEIFS(Data!$P:$P, Data!$A:$A, $C$2,Data!$C:$C,$AG$3,Data!$B:$B,"Comp Set",Data!$G:$G,"2023",Data!$J:$J,$D$3,Data!$K:$K,AG$4)</f>
        <v>#DIV/0!</v>
      </c>
      <c r="AH6" s="121" t="e">
        <f>AVERAGEIFS(Data!$P:$P, Data!$A:$A, $C$2,Data!$C:$C,$AG$3,Data!$B:$B,"Comp Set",Data!$G:$G,"2023",Data!$J:$J,$D$3,Data!$K:$K,AH$4)</f>
        <v>#DIV/0!</v>
      </c>
      <c r="AJ6" s="301">
        <f ca="1">AVERAGEIFS(Data!P:P, Data!A:A, C2,Data!B:B,"Comp Set",Data!G:G,"2023",Data!J:J,D3,Data!N:N,A7)</f>
        <v>1973</v>
      </c>
      <c r="AK6" s="302">
        <f ca="1">AVERAGEIFS(Data!P:P, Data!A:A, C2,Data!B:B,"Comp Set",Data!G:G,"2023",Data!J:J,D3,Data!D:D,"&gt;="&amp;TODAY()-28,Data!D:D,"&lt;="&amp;TODAY())</f>
        <v>1963.8965517241379</v>
      </c>
      <c r="AL6" s="307">
        <f>AVERAGEIFS(Data!P:P, Data!A:A, C2,Data!B:B,"Comp Set",Data!G:G,"2023",Data!J:J,D3)</f>
        <v>1963.8965517241379</v>
      </c>
    </row>
    <row r="7" spans="1:39" ht="13.8" x14ac:dyDescent="0.25">
      <c r="A7">
        <f ca="1">WEEKNUM(A6)</f>
        <v>16</v>
      </c>
      <c r="C7" s="143" t="s">
        <v>17</v>
      </c>
      <c r="D7" s="18"/>
      <c r="E7" s="19"/>
      <c r="F7" s="19"/>
      <c r="G7" s="19"/>
      <c r="H7" s="19"/>
      <c r="I7" s="19"/>
      <c r="J7" s="19"/>
      <c r="K7" s="19"/>
      <c r="L7" s="19"/>
      <c r="M7" s="19"/>
      <c r="N7" s="19"/>
      <c r="O7" s="19"/>
      <c r="P7" s="19"/>
      <c r="Q7" s="19"/>
      <c r="R7" s="19"/>
      <c r="S7" s="19"/>
      <c r="T7" s="19"/>
      <c r="U7" s="19"/>
      <c r="V7" s="19"/>
      <c r="W7" s="1"/>
      <c r="X7" s="2"/>
      <c r="Y7" s="2"/>
      <c r="Z7" s="2"/>
      <c r="AA7" s="2"/>
      <c r="AH7" s="139"/>
    </row>
    <row r="8" spans="1:39" ht="13.8" x14ac:dyDescent="0.25">
      <c r="C8" s="186"/>
      <c r="D8" s="2"/>
      <c r="E8" s="2"/>
      <c r="F8" s="2"/>
      <c r="G8" s="2"/>
      <c r="H8" s="2"/>
      <c r="I8" s="2"/>
      <c r="J8" s="2"/>
      <c r="K8" s="2"/>
      <c r="L8" s="2"/>
      <c r="M8" s="2"/>
      <c r="N8" s="2"/>
      <c r="O8" s="2"/>
      <c r="P8" s="2"/>
      <c r="Q8" s="2"/>
      <c r="R8" s="2"/>
      <c r="S8" s="2"/>
      <c r="T8" s="2"/>
      <c r="U8" s="2"/>
      <c r="V8" s="2"/>
      <c r="W8" s="3"/>
      <c r="X8" s="2"/>
      <c r="Y8" s="2"/>
      <c r="Z8" s="2"/>
      <c r="AA8" s="2"/>
      <c r="AH8" s="139"/>
    </row>
    <row r="9" spans="1:39" ht="15.75" customHeight="1" x14ac:dyDescent="0.3">
      <c r="C9" s="145"/>
      <c r="D9" s="3"/>
      <c r="E9" s="3"/>
      <c r="F9" s="3"/>
      <c r="G9" s="3"/>
      <c r="H9" s="3"/>
      <c r="I9" s="3"/>
      <c r="J9" s="3"/>
      <c r="K9" s="3"/>
      <c r="L9" s="3"/>
      <c r="M9" s="3"/>
      <c r="N9" s="3"/>
      <c r="O9" s="3"/>
      <c r="P9" s="3"/>
      <c r="Q9" s="3"/>
      <c r="R9" s="3"/>
      <c r="S9" s="3"/>
      <c r="T9" s="3"/>
      <c r="U9" s="3"/>
      <c r="V9" s="3"/>
      <c r="W9" s="3"/>
      <c r="X9" s="118"/>
      <c r="Y9" s="118"/>
      <c r="Z9" s="118"/>
      <c r="AA9" s="118"/>
      <c r="AH9" s="139"/>
    </row>
    <row r="10" spans="1:39" ht="15.75" customHeight="1" x14ac:dyDescent="0.3">
      <c r="C10" s="138" t="s">
        <v>20</v>
      </c>
      <c r="D10" s="31" t="str">
        <f>A4</f>
        <v>April</v>
      </c>
      <c r="E10" s="4"/>
      <c r="F10" s="4"/>
      <c r="G10" s="4"/>
      <c r="H10" s="4"/>
      <c r="I10" s="4"/>
      <c r="J10" s="4"/>
      <c r="K10" s="4"/>
      <c r="L10" s="4"/>
      <c r="M10" s="4"/>
      <c r="N10" s="4"/>
      <c r="O10" s="4"/>
      <c r="P10" s="4"/>
      <c r="Q10" s="4"/>
      <c r="R10" s="4"/>
      <c r="S10" s="4"/>
      <c r="T10" s="5"/>
      <c r="U10" s="5"/>
      <c r="V10" s="5"/>
      <c r="W10" s="115"/>
      <c r="X10" s="116"/>
      <c r="Y10" s="116"/>
      <c r="Z10" s="116"/>
      <c r="AA10" s="116"/>
      <c r="AH10" s="139"/>
    </row>
    <row r="11" spans="1:39" ht="13.2" x14ac:dyDescent="0.25">
      <c r="C11" s="140"/>
      <c r="D11" s="15">
        <v>1</v>
      </c>
      <c r="E11" s="14">
        <v>2</v>
      </c>
      <c r="F11" s="14">
        <v>3</v>
      </c>
      <c r="G11" s="14">
        <v>4</v>
      </c>
      <c r="H11" s="14">
        <v>5</v>
      </c>
      <c r="I11" s="14">
        <v>6</v>
      </c>
      <c r="J11" s="14">
        <v>7</v>
      </c>
      <c r="K11" s="14">
        <v>8</v>
      </c>
      <c r="L11" s="14">
        <v>9</v>
      </c>
      <c r="M11" s="14">
        <v>10</v>
      </c>
      <c r="N11" s="14">
        <v>11</v>
      </c>
      <c r="O11" s="14">
        <v>12</v>
      </c>
      <c r="P11" s="14">
        <v>13</v>
      </c>
      <c r="Q11" s="14">
        <v>14</v>
      </c>
      <c r="R11" s="14">
        <v>15</v>
      </c>
      <c r="S11" s="14">
        <v>16</v>
      </c>
      <c r="T11" s="14">
        <v>17</v>
      </c>
      <c r="U11" s="14">
        <v>18</v>
      </c>
      <c r="V11" s="14">
        <v>19</v>
      </c>
      <c r="W11" s="14">
        <v>20</v>
      </c>
      <c r="X11" s="14">
        <v>21</v>
      </c>
      <c r="Y11" s="14">
        <v>22</v>
      </c>
      <c r="Z11" s="14">
        <v>23</v>
      </c>
      <c r="AA11" s="14">
        <v>24</v>
      </c>
      <c r="AB11" s="14">
        <v>25</v>
      </c>
      <c r="AC11" s="14">
        <v>26</v>
      </c>
      <c r="AD11" s="14">
        <v>27</v>
      </c>
      <c r="AE11" s="14">
        <v>28</v>
      </c>
      <c r="AF11" s="14">
        <v>29</v>
      </c>
      <c r="AG11" s="14">
        <v>30</v>
      </c>
      <c r="AH11" s="185">
        <v>31</v>
      </c>
    </row>
    <row r="12" spans="1:39" ht="13.8" x14ac:dyDescent="0.25">
      <c r="C12" s="141" t="s">
        <v>7</v>
      </c>
      <c r="D12" s="323">
        <f>AVERAGEIFS(Data!$Z:$Z, Data!$A:$A, $C$2,Data!$C:$C,$AG$3,Data!$B:$B,"Property",Data!$G:$G,"2023",Data!$J:$J,$D$3,Data!$K:$K,D$4)</f>
        <v>-1.9723544948966965E-3</v>
      </c>
      <c r="E12" s="323">
        <f>AVERAGEIFS(Data!$Z:$Z, Data!$A:$A, $C$2,Data!$C:$C,$AG$3,Data!$B:$B,"Property",Data!$G:$G,"2023",Data!$J:$J,$D$3,Data!$K:$K,E$4)</f>
        <v>-5.0624901123239995E-4</v>
      </c>
      <c r="F12" s="323">
        <f>AVERAGEIFS(Data!$Z:$Z, Data!$A:$A, $C$2,Data!$C:$C,$AG$3,Data!$B:$B,"Property",Data!$G:$G,"2023",Data!$J:$J,$D$3,Data!$K:$K,F$4)</f>
        <v>-1.8763092468897413E-2</v>
      </c>
      <c r="G12" s="323">
        <f>AVERAGEIFS(Data!$Z:$Z, Data!$A:$A, $C$2,Data!$C:$C,$AG$3,Data!$B:$B,"Property",Data!$G:$G,"2023",Data!$J:$J,$D$3,Data!$K:$K,G$4)</f>
        <v>0</v>
      </c>
      <c r="H12" s="323">
        <f>AVERAGEIFS(Data!$Z:$Z, Data!$A:$A, $C$2,Data!$C:$C,$AG$3,Data!$B:$B,"Property",Data!$G:$G,"2023",Data!$J:$J,$D$3,Data!$K:$K,H$4)</f>
        <v>0</v>
      </c>
      <c r="I12" s="323">
        <f>AVERAGEIFS(Data!$Z:$Z, Data!$A:$A, $C$2,Data!$C:$C,$AG$3,Data!$B:$B,"Property",Data!$G:$G,"2023",Data!$J:$J,$D$3,Data!$K:$K,I$4)</f>
        <v>0</v>
      </c>
      <c r="J12" s="323">
        <f>AVERAGEIFS(Data!$Z:$Z, Data!$A:$A, $C$2,Data!$C:$C,$AG$3,Data!$B:$B,"Property",Data!$G:$G,"2023",Data!$J:$J,$D$3,Data!$K:$K,J$4)</f>
        <v>0</v>
      </c>
      <c r="K12" s="323">
        <f>AVERAGEIFS(Data!$Z:$Z, Data!$A:$A, $C$2,Data!$C:$C,$AG$3,Data!$B:$B,"Property",Data!$G:$G,"2023",Data!$J:$J,$D$3,Data!$K:$K,K$4)</f>
        <v>0</v>
      </c>
      <c r="L12" s="323">
        <f>AVERAGEIFS(Data!$Z:$Z, Data!$A:$A, $C$2,Data!$C:$C,$AG$3,Data!$B:$B,"Property",Data!$G:$G,"2023",Data!$J:$J,$D$3,Data!$K:$K,L$4)</f>
        <v>0</v>
      </c>
      <c r="M12" s="323">
        <f>AVERAGEIFS(Data!$Z:$Z, Data!$A:$A, $C$2,Data!$C:$C,$AG$3,Data!$B:$B,"Property",Data!$G:$G,"2023",Data!$J:$J,$D$3,Data!$K:$K,M$4)</f>
        <v>2.8840243878827726E-3</v>
      </c>
      <c r="N12" s="323">
        <f>AVERAGEIFS(Data!$Z:$Z, Data!$A:$A, $C$2,Data!$C:$C,$AG$3,Data!$B:$B,"Property",Data!$G:$G,"2023",Data!$J:$J,$D$3,Data!$K:$K,N$4)</f>
        <v>0</v>
      </c>
      <c r="O12" s="323">
        <f>AVERAGEIFS(Data!$Z:$Z, Data!$A:$A, $C$2,Data!$C:$C,$AG$3,Data!$B:$B,"Property",Data!$G:$G,"2023",Data!$J:$J,$D$3,Data!$K:$K,O$4)</f>
        <v>0</v>
      </c>
      <c r="P12" s="323">
        <f>AVERAGEIFS(Data!$Z:$Z, Data!$A:$A, $C$2,Data!$C:$C,$AG$3,Data!$B:$B,"Property",Data!$G:$G,"2023",Data!$J:$J,$D$3,Data!$K:$K,P$4)</f>
        <v>4.4236842881372933E-3</v>
      </c>
      <c r="Q12" s="323">
        <f>AVERAGEIFS(Data!$Z:$Z, Data!$A:$A, $C$2,Data!$C:$C,$AG$3,Data!$B:$B,"Property",Data!$G:$G,"2023",Data!$J:$J,$D$3,Data!$K:$K,Q$4)</f>
        <v>0</v>
      </c>
      <c r="R12" s="323">
        <f>AVERAGEIFS(Data!$Z:$Z, Data!$A:$A, $C$2,Data!$C:$C,$AG$3,Data!$B:$B,"Property",Data!$G:$G,"2023",Data!$J:$J,$D$3,Data!$K:$K,R$4)</f>
        <v>0</v>
      </c>
      <c r="S12" s="323">
        <f>AVERAGEIFS(Data!$Z:$Z, Data!$A:$A, $C$2,Data!$C:$C,$AG$3,Data!$B:$B,"Property",Data!$G:$G,"2023",Data!$J:$J,$D$3,Data!$K:$K,S$4)</f>
        <v>0</v>
      </c>
      <c r="T12" s="323">
        <f>AVERAGEIFS(Data!$Z:$Z, Data!$A:$A, $C$2,Data!$C:$C,$AG$3,Data!$B:$B,"Property",Data!$G:$G,"2023",Data!$J:$J,$D$3,Data!$K:$K,T$4)</f>
        <v>0</v>
      </c>
      <c r="U12" s="323" t="e">
        <f>AVERAGEIFS(Data!$Z:$Z, Data!$A:$A, $C$2,Data!$C:$C,$AG$3,Data!$B:$B,"Property",Data!$G:$G,"2023",Data!$J:$J,$D$3,Data!$K:$K,U$4)</f>
        <v>#DIV/0!</v>
      </c>
      <c r="V12" s="323" t="e">
        <f>AVERAGEIFS(Data!$Z:$Z, Data!$A:$A, $C$2,Data!$C:$C,$AG$3,Data!$B:$B,"Property",Data!$G:$G,"2023",Data!$J:$J,$D$3,Data!$K:$K,V$4)</f>
        <v>#DIV/0!</v>
      </c>
      <c r="W12" s="323" t="e">
        <f>AVERAGEIFS(Data!$Z:$Z, Data!$A:$A, $C$2,Data!$C:$C,$AG$3,Data!$B:$B,"Property",Data!$G:$G,"2023",Data!$J:$J,$D$3,Data!$K:$K,W$4)</f>
        <v>#DIV/0!</v>
      </c>
      <c r="X12" s="323" t="e">
        <f>AVERAGEIFS(Data!$Z:$Z, Data!$A:$A, $C$2,Data!$C:$C,$AG$3,Data!$B:$B,"Property",Data!$G:$G,"2023",Data!$J:$J,$D$3,Data!$K:$K,X$4)</f>
        <v>#DIV/0!</v>
      </c>
      <c r="Y12" s="323" t="e">
        <f>AVERAGEIFS(Data!$Z:$Z, Data!$A:$A, $C$2,Data!$C:$C,$AG$3,Data!$B:$B,"Property",Data!$G:$G,"2023",Data!$J:$J,$D$3,Data!$K:$K,Y$4)</f>
        <v>#DIV/0!</v>
      </c>
      <c r="Z12" s="323" t="e">
        <f>AVERAGEIFS(Data!$Z:$Z, Data!$A:$A, $C$2,Data!$C:$C,$AG$3,Data!$B:$B,"Property",Data!$G:$G,"2023",Data!$J:$J,$D$3,Data!$K:$K,Z$4)</f>
        <v>#DIV/0!</v>
      </c>
      <c r="AA12" s="323" t="e">
        <f>AVERAGEIFS(Data!$Z:$Z, Data!$A:$A, $C$2,Data!$C:$C,$AG$3,Data!$B:$B,"Property",Data!$G:$G,"2023",Data!$J:$J,$D$3,Data!$K:$K,AA$4)</f>
        <v>#DIV/0!</v>
      </c>
      <c r="AB12" s="323" t="e">
        <f>AVERAGEIFS(Data!$Z:$Z, Data!$A:$A, $C$2,Data!$C:$C,$AG$3,Data!$B:$B,"Property",Data!$G:$G,"2023",Data!$J:$J,$D$3,Data!$K:$K,AB$4)</f>
        <v>#DIV/0!</v>
      </c>
      <c r="AC12" s="323" t="e">
        <f>AVERAGEIFS(Data!$Z:$Z, Data!$A:$A, $C$2,Data!$C:$C,$AG$3,Data!$B:$B,"Property",Data!$G:$G,"2023",Data!$J:$J,$D$3,Data!$K:$K,AC$4)</f>
        <v>#DIV/0!</v>
      </c>
      <c r="AD12" s="323" t="e">
        <f>AVERAGEIFS(Data!$Z:$Z, Data!$A:$A, $C$2,Data!$C:$C,$AG$3,Data!$B:$B,"Property",Data!$G:$G,"2023",Data!$J:$J,$D$3,Data!$K:$K,AD$4)</f>
        <v>#DIV/0!</v>
      </c>
      <c r="AE12" s="323" t="e">
        <f>AVERAGEIFS(Data!$Z:$Z, Data!$A:$A, $C$2,Data!$C:$C,$AG$3,Data!$B:$B,"Property",Data!$G:$G,"2023",Data!$J:$J,$D$3,Data!$K:$K,AE$4)</f>
        <v>#DIV/0!</v>
      </c>
      <c r="AF12" s="323" t="e">
        <f>AVERAGEIFS(Data!$Z:$Z, Data!$A:$A, $C$2,Data!$C:$C,$AG$3,Data!$B:$B,"Property",Data!$G:$G,"2023",Data!$J:$J,$D$3,Data!$K:$K,AF$4)</f>
        <v>#DIV/0!</v>
      </c>
      <c r="AG12" s="323" t="e">
        <f>AVERAGEIFS(Data!$Z:$Z, Data!$A:$A, $C$2,Data!$C:$C,$AG$3,Data!$B:$B,"Property",Data!$G:$G,"2023",Data!$J:$J,$D$3,Data!$K:$K,AG$4)</f>
        <v>#DIV/0!</v>
      </c>
      <c r="AH12" s="323" t="e">
        <f>AVERAGEIFS(Data!$Z:$Z, Data!$A:$A, $C$2,Data!$C:$C,$AG$3,Data!$B:$B,"Property",Data!$G:$G,"2023",Data!$J:$J,$D$3,Data!$K:$K,AH$4)</f>
        <v>#DIV/0!</v>
      </c>
    </row>
    <row r="13" spans="1:39" ht="13.8" x14ac:dyDescent="0.25">
      <c r="C13" s="142" t="s">
        <v>14</v>
      </c>
      <c r="D13" s="99">
        <f>AVERAGEIFS(Data!$Z:$Z, Data!$A:$A, $C$2,Data!$C:$C,$AG$3,Data!$B:$B,"Comp Set",Data!$G:$G,"2023",Data!$J:$J,$D$3,Data!$K:$K,D$4)</f>
        <v>0</v>
      </c>
      <c r="E13" s="99">
        <f>AVERAGEIFS(Data!$Z:$Z, Data!$A:$A, $C$2,Data!$C:$C,$AG$3,Data!$B:$B,"Comp Set",Data!$G:$G,"2023",Data!$J:$J,$D$3,Data!$K:$K,E$4)</f>
        <v>0</v>
      </c>
      <c r="F13" s="99">
        <f>AVERAGEIFS(Data!$Z:$Z, Data!$A:$A, $C$2,Data!$C:$C,$AG$3,Data!$B:$B,"Comp Set",Data!$G:$G,"2023",Data!$J:$J,$D$3,Data!$K:$K,F$4)</f>
        <v>0</v>
      </c>
      <c r="G13" s="99">
        <f>AVERAGEIFS(Data!$Z:$Z, Data!$A:$A, $C$2,Data!$C:$C,$AG$3,Data!$B:$B,"Comp Set",Data!$G:$G,"2023",Data!$J:$J,$D$3,Data!$K:$K,G$4)</f>
        <v>0</v>
      </c>
      <c r="H13" s="99">
        <f>AVERAGEIFS(Data!$Z:$Z, Data!$A:$A, $C$2,Data!$C:$C,$AG$3,Data!$B:$B,"Comp Set",Data!$G:$G,"2023",Data!$J:$J,$D$3,Data!$K:$K,H$4)</f>
        <v>0</v>
      </c>
      <c r="I13" s="99">
        <f>AVERAGEIFS(Data!$Z:$Z, Data!$A:$A, $C$2,Data!$C:$C,$AG$3,Data!$B:$B,"Comp Set",Data!$G:$G,"2023",Data!$J:$J,$D$3,Data!$K:$K,I$4)</f>
        <v>0</v>
      </c>
      <c r="J13" s="99">
        <f>AVERAGEIFS(Data!$Z:$Z, Data!$A:$A, $C$2,Data!$C:$C,$AG$3,Data!$B:$B,"Comp Set",Data!$G:$G,"2023",Data!$J:$J,$D$3,Data!$K:$K,J$4)</f>
        <v>0</v>
      </c>
      <c r="K13" s="99">
        <f>AVERAGEIFS(Data!$Z:$Z, Data!$A:$A, $C$2,Data!$C:$C,$AG$3,Data!$B:$B,"Comp Set",Data!$G:$G,"2023",Data!$J:$J,$D$3,Data!$K:$K,K$4)</f>
        <v>0</v>
      </c>
      <c r="L13" s="99">
        <f>AVERAGEIFS(Data!$Z:$Z, Data!$A:$A, $C$2,Data!$C:$C,$AG$3,Data!$B:$B,"Comp Set",Data!$G:$G,"2023",Data!$J:$J,$D$3,Data!$K:$K,L$4)</f>
        <v>0</v>
      </c>
      <c r="M13" s="99">
        <f>AVERAGEIFS(Data!$Z:$Z, Data!$A:$A, $C$2,Data!$C:$C,$AG$3,Data!$B:$B,"Comp Set",Data!$G:$G,"2023",Data!$J:$J,$D$3,Data!$K:$K,M$4)</f>
        <v>0</v>
      </c>
      <c r="N13" s="99">
        <f>AVERAGEIFS(Data!$Z:$Z, Data!$A:$A, $C$2,Data!$C:$C,$AG$3,Data!$B:$B,"Comp Set",Data!$G:$G,"2023",Data!$J:$J,$D$3,Data!$K:$K,N$4)</f>
        <v>0</v>
      </c>
      <c r="O13" s="99">
        <f>AVERAGEIFS(Data!$Z:$Z, Data!$A:$A, $C$2,Data!$C:$C,$AG$3,Data!$B:$B,"Comp Set",Data!$G:$G,"2023",Data!$J:$J,$D$3,Data!$K:$K,O$4)</f>
        <v>0</v>
      </c>
      <c r="P13" s="99">
        <f>AVERAGEIFS(Data!$Z:$Z, Data!$A:$A, $C$2,Data!$C:$C,$AG$3,Data!$B:$B,"Comp Set",Data!$G:$G,"2023",Data!$J:$J,$D$3,Data!$K:$K,P$4)</f>
        <v>5.6065239551478085E-3</v>
      </c>
      <c r="Q13" s="99">
        <f>AVERAGEIFS(Data!$Z:$Z, Data!$A:$A, $C$2,Data!$C:$C,$AG$3,Data!$B:$B,"Comp Set",Data!$G:$G,"2023",Data!$J:$J,$D$3,Data!$K:$K,Q$4)</f>
        <v>0</v>
      </c>
      <c r="R13" s="99">
        <f>AVERAGEIFS(Data!$Z:$Z, Data!$A:$A, $C$2,Data!$C:$C,$AG$3,Data!$B:$B,"Comp Set",Data!$G:$G,"2023",Data!$J:$J,$D$3,Data!$K:$K,R$4)</f>
        <v>0</v>
      </c>
      <c r="S13" s="99">
        <f>AVERAGEIFS(Data!$Z:$Z, Data!$A:$A, $C$2,Data!$C:$C,$AG$3,Data!$B:$B,"Comp Set",Data!$G:$G,"2023",Data!$J:$J,$D$3,Data!$K:$K,S$4)</f>
        <v>0</v>
      </c>
      <c r="T13" s="99">
        <f>AVERAGEIFS(Data!$Z:$Z, Data!$A:$A, $C$2,Data!$C:$C,$AG$3,Data!$B:$B,"Comp Set",Data!$G:$G,"2023",Data!$J:$J,$D$3,Data!$K:$K,T$4)</f>
        <v>0</v>
      </c>
      <c r="U13" s="99" t="e">
        <f>AVERAGEIFS(Data!$Z:$Z, Data!$A:$A, $C$2,Data!$C:$C,$AG$3,Data!$B:$B,"Comp Set",Data!$G:$G,"2023",Data!$J:$J,$D$3,Data!$K:$K,U$4)</f>
        <v>#DIV/0!</v>
      </c>
      <c r="V13" s="99" t="e">
        <f>AVERAGEIFS(Data!$Z:$Z, Data!$A:$A, $C$2,Data!$C:$C,$AG$3,Data!$B:$B,"Comp Set",Data!$G:$G,"2023",Data!$J:$J,$D$3,Data!$K:$K,V$4)</f>
        <v>#DIV/0!</v>
      </c>
      <c r="W13" s="99" t="e">
        <f>AVERAGEIFS(Data!$Z:$Z, Data!$A:$A, $C$2,Data!$C:$C,$AG$3,Data!$B:$B,"Comp Set",Data!$G:$G,"2023",Data!$J:$J,$D$3,Data!$K:$K,W$4)</f>
        <v>#DIV/0!</v>
      </c>
      <c r="X13" s="99" t="e">
        <f>AVERAGEIFS(Data!$Z:$Z, Data!$A:$A, $C$2,Data!$C:$C,$AG$3,Data!$B:$B,"Comp Set",Data!$G:$G,"2023",Data!$J:$J,$D$3,Data!$K:$K,X$4)</f>
        <v>#DIV/0!</v>
      </c>
      <c r="Y13" s="99" t="e">
        <f>AVERAGEIFS(Data!$Z:$Z, Data!$A:$A, $C$2,Data!$C:$C,$AG$3,Data!$B:$B,"Comp Set",Data!$G:$G,"2023",Data!$J:$J,$D$3,Data!$K:$K,Y$4)</f>
        <v>#DIV/0!</v>
      </c>
      <c r="Z13" s="99" t="e">
        <f>AVERAGEIFS(Data!$Z:$Z, Data!$A:$A, $C$2,Data!$C:$C,$AG$3,Data!$B:$B,"Comp Set",Data!$G:$G,"2023",Data!$J:$J,$D$3,Data!$K:$K,Z$4)</f>
        <v>#DIV/0!</v>
      </c>
      <c r="AA13" s="99" t="e">
        <f>AVERAGEIFS(Data!$Z:$Z, Data!$A:$A, $C$2,Data!$C:$C,$AG$3,Data!$B:$B,"Comp Set",Data!$G:$G,"2023",Data!$J:$J,$D$3,Data!$K:$K,AA$4)</f>
        <v>#DIV/0!</v>
      </c>
      <c r="AB13" s="99" t="e">
        <f>AVERAGEIFS(Data!$Z:$Z, Data!$A:$A, $C$2,Data!$C:$C,$AG$3,Data!$B:$B,"Comp Set",Data!$G:$G,"2023",Data!$J:$J,$D$3,Data!$K:$K,AB$4)</f>
        <v>#DIV/0!</v>
      </c>
      <c r="AC13" s="99" t="e">
        <f>AVERAGEIFS(Data!$Z:$Z, Data!$A:$A, $C$2,Data!$C:$C,$AG$3,Data!$B:$B,"Comp Set",Data!$G:$G,"2023",Data!$J:$J,$D$3,Data!$K:$K,AC$4)</f>
        <v>#DIV/0!</v>
      </c>
      <c r="AD13" s="99" t="e">
        <f>AVERAGEIFS(Data!$Z:$Z, Data!$A:$A, $C$2,Data!$C:$C,$AG$3,Data!$B:$B,"Comp Set",Data!$G:$G,"2023",Data!$J:$J,$D$3,Data!$K:$K,AD$4)</f>
        <v>#DIV/0!</v>
      </c>
      <c r="AE13" s="99" t="e">
        <f>AVERAGEIFS(Data!$Z:$Z, Data!$A:$A, $C$2,Data!$C:$C,$AG$3,Data!$B:$B,"Comp Set",Data!$G:$G,"2023",Data!$J:$J,$D$3,Data!$K:$K,AE$4)</f>
        <v>#DIV/0!</v>
      </c>
      <c r="AF13" s="99" t="e">
        <f>AVERAGEIFS(Data!$Z:$Z, Data!$A:$A, $C$2,Data!$C:$C,$AG$3,Data!$B:$B,"Comp Set",Data!$G:$G,"2023",Data!$J:$J,$D$3,Data!$K:$K,AF$4)</f>
        <v>#DIV/0!</v>
      </c>
      <c r="AG13" s="99" t="e">
        <f>AVERAGEIFS(Data!$Z:$Z, Data!$A:$A, $C$2,Data!$C:$C,$AG$3,Data!$B:$B,"Comp Set",Data!$G:$G,"2023",Data!$J:$J,$D$3,Data!$K:$K,AG$4)</f>
        <v>#DIV/0!</v>
      </c>
      <c r="AH13" s="99" t="e">
        <f>AVERAGEIFS(Data!$Z:$Z, Data!$A:$A, $C$2,Data!$C:$C,$AG$3,Data!$B:$B,"Comp Set",Data!$G:$G,"2023",Data!$J:$J,$D$3,Data!$K:$K,AH$4)</f>
        <v>#DIV/0!</v>
      </c>
    </row>
    <row r="14" spans="1:39" ht="13.8" x14ac:dyDescent="0.25">
      <c r="C14" s="143" t="s">
        <v>17</v>
      </c>
      <c r="D14" s="18"/>
      <c r="E14" s="19"/>
      <c r="F14" s="19"/>
      <c r="G14" s="19"/>
      <c r="H14" s="19"/>
      <c r="I14" s="19"/>
      <c r="J14" s="19"/>
      <c r="K14" s="19"/>
      <c r="L14" s="19"/>
      <c r="M14" s="19"/>
      <c r="N14" s="19"/>
      <c r="O14" s="19"/>
      <c r="P14" s="19"/>
      <c r="Q14" s="19"/>
      <c r="R14" s="19"/>
      <c r="S14" s="19"/>
      <c r="T14" s="19"/>
      <c r="U14" s="19"/>
      <c r="V14" s="19"/>
      <c r="W14" s="1"/>
      <c r="X14" s="2"/>
      <c r="Y14" s="2"/>
      <c r="Z14" s="2"/>
      <c r="AA14" s="2"/>
      <c r="AH14" s="139"/>
    </row>
    <row r="15" spans="1:39" ht="13.8" x14ac:dyDescent="0.25">
      <c r="C15" s="146"/>
      <c r="D15" s="114"/>
      <c r="E15" s="114"/>
      <c r="F15" s="114"/>
      <c r="G15" s="114"/>
      <c r="H15" s="114"/>
      <c r="I15" s="114"/>
      <c r="J15" s="114"/>
      <c r="K15" s="114"/>
      <c r="L15" s="114"/>
      <c r="M15" s="114"/>
      <c r="N15" s="114"/>
      <c r="O15" s="114"/>
      <c r="P15" s="114"/>
      <c r="Q15" s="114"/>
      <c r="R15" s="114"/>
      <c r="S15" s="114"/>
      <c r="T15" s="114"/>
      <c r="U15" s="114"/>
      <c r="V15" s="114"/>
      <c r="W15" s="3"/>
      <c r="X15" s="118"/>
      <c r="Y15" s="118"/>
      <c r="Z15" s="118"/>
      <c r="AA15" s="118"/>
      <c r="AH15" s="139"/>
    </row>
    <row r="16" spans="1:39" ht="15.75" customHeight="1" x14ac:dyDescent="0.3">
      <c r="C16" s="145"/>
      <c r="D16" s="3"/>
      <c r="E16" s="3"/>
      <c r="F16" s="3"/>
      <c r="G16" s="3"/>
      <c r="H16" s="3"/>
      <c r="I16" s="3"/>
      <c r="J16" s="3"/>
      <c r="K16" s="3"/>
      <c r="L16" s="3"/>
      <c r="M16" s="3"/>
      <c r="N16" s="3"/>
      <c r="O16" s="3"/>
      <c r="P16" s="3"/>
      <c r="Q16" s="3"/>
      <c r="R16" s="3"/>
      <c r="S16" s="3"/>
      <c r="T16" s="3"/>
      <c r="U16" s="3"/>
      <c r="V16" s="3"/>
      <c r="W16" s="3"/>
      <c r="X16" s="118"/>
      <c r="Y16" s="118"/>
      <c r="Z16" s="118"/>
      <c r="AA16" s="118"/>
      <c r="AH16" s="139"/>
    </row>
    <row r="17" spans="1:34" ht="15.75" customHeight="1" x14ac:dyDescent="0.3">
      <c r="C17" s="138" t="s">
        <v>10</v>
      </c>
      <c r="D17" s="31" t="str">
        <f>A4</f>
        <v>April</v>
      </c>
      <c r="E17" s="4"/>
      <c r="F17" s="4"/>
      <c r="G17" s="4"/>
      <c r="H17" s="4"/>
      <c r="I17" s="4"/>
      <c r="J17" s="4"/>
      <c r="K17" s="4"/>
      <c r="L17" s="4"/>
      <c r="M17" s="4"/>
      <c r="N17" s="4"/>
      <c r="O17" s="4"/>
      <c r="P17" s="4"/>
      <c r="Q17" s="4"/>
      <c r="R17" s="4"/>
      <c r="S17" s="4"/>
      <c r="T17" s="5"/>
      <c r="U17" s="5"/>
      <c r="V17" s="5"/>
      <c r="W17" s="115"/>
      <c r="X17" s="116"/>
      <c r="Y17" s="116"/>
      <c r="Z17" s="116"/>
      <c r="AA17" s="116"/>
      <c r="AH17" s="139"/>
    </row>
    <row r="18" spans="1:34" ht="13.2" x14ac:dyDescent="0.25">
      <c r="C18" s="140"/>
      <c r="D18" s="15">
        <v>1</v>
      </c>
      <c r="E18" s="14">
        <v>2</v>
      </c>
      <c r="F18" s="14">
        <v>3</v>
      </c>
      <c r="G18" s="14">
        <v>4</v>
      </c>
      <c r="H18" s="14">
        <v>5</v>
      </c>
      <c r="I18" s="14">
        <v>6</v>
      </c>
      <c r="J18" s="14">
        <v>7</v>
      </c>
      <c r="K18" s="14">
        <v>8</v>
      </c>
      <c r="L18" s="14">
        <v>9</v>
      </c>
      <c r="M18" s="14">
        <v>10</v>
      </c>
      <c r="N18" s="14">
        <v>11</v>
      </c>
      <c r="O18" s="14">
        <v>12</v>
      </c>
      <c r="P18" s="14">
        <v>13</v>
      </c>
      <c r="Q18" s="14">
        <v>14</v>
      </c>
      <c r="R18" s="14">
        <v>15</v>
      </c>
      <c r="S18" s="14">
        <v>16</v>
      </c>
      <c r="T18" s="14">
        <v>17</v>
      </c>
      <c r="U18" s="14">
        <v>18</v>
      </c>
      <c r="V18" s="14">
        <v>19</v>
      </c>
      <c r="W18" s="14">
        <v>20</v>
      </c>
      <c r="X18" s="14">
        <v>21</v>
      </c>
      <c r="Y18" s="14">
        <v>22</v>
      </c>
      <c r="Z18" s="14">
        <v>23</v>
      </c>
      <c r="AA18" s="14">
        <v>24</v>
      </c>
      <c r="AB18" s="14">
        <v>25</v>
      </c>
      <c r="AC18" s="14">
        <v>26</v>
      </c>
      <c r="AD18" s="14">
        <v>27</v>
      </c>
      <c r="AE18" s="14">
        <v>28</v>
      </c>
      <c r="AF18" s="14">
        <v>29</v>
      </c>
      <c r="AG18" s="14">
        <v>30</v>
      </c>
      <c r="AH18" s="185">
        <v>31</v>
      </c>
    </row>
    <row r="19" spans="1:34" s="131" customFormat="1" ht="13.8" x14ac:dyDescent="0.25">
      <c r="A19"/>
      <c r="B19"/>
      <c r="C19" s="141" t="s">
        <v>14</v>
      </c>
      <c r="D19" s="130">
        <f>D5/D6</f>
        <v>1.0067851681957187</v>
      </c>
      <c r="E19" s="130">
        <f t="shared" ref="E19:AH19" si="0">E5/E6</f>
        <v>1.0062754841997961</v>
      </c>
      <c r="F19" s="130">
        <f t="shared" si="0"/>
        <v>0.98739464424057088</v>
      </c>
      <c r="G19" s="130">
        <f t="shared" si="0"/>
        <v>0.98739464424057088</v>
      </c>
      <c r="H19" s="130">
        <f t="shared" si="0"/>
        <v>0.98739464424057088</v>
      </c>
      <c r="I19" s="130">
        <f t="shared" si="0"/>
        <v>0.98739464424057088</v>
      </c>
      <c r="J19" s="130">
        <f t="shared" si="0"/>
        <v>0.98739464424057088</v>
      </c>
      <c r="K19" s="130">
        <f t="shared" si="0"/>
        <v>0.98739464424057088</v>
      </c>
      <c r="L19" s="130">
        <f t="shared" si="0"/>
        <v>0.98739464424057088</v>
      </c>
      <c r="M19" s="130">
        <f t="shared" si="0"/>
        <v>0.99024231447502542</v>
      </c>
      <c r="N19" s="130">
        <f t="shared" si="0"/>
        <v>0.99024231447502542</v>
      </c>
      <c r="O19" s="130">
        <f t="shared" si="0"/>
        <v>0.99024231447502542</v>
      </c>
      <c r="P19" s="130">
        <f t="shared" si="0"/>
        <v>0.98907754688291949</v>
      </c>
      <c r="Q19" s="130">
        <f t="shared" si="0"/>
        <v>0.98907754688291949</v>
      </c>
      <c r="R19" s="130">
        <f t="shared" si="0"/>
        <v>0.98907754688291949</v>
      </c>
      <c r="S19" s="130">
        <f t="shared" si="0"/>
        <v>0.98907754688291949</v>
      </c>
      <c r="T19" s="130">
        <f t="shared" si="0"/>
        <v>0.98907754688291949</v>
      </c>
      <c r="U19" s="130" t="e">
        <f t="shared" si="0"/>
        <v>#DIV/0!</v>
      </c>
      <c r="V19" s="130" t="e">
        <f t="shared" si="0"/>
        <v>#DIV/0!</v>
      </c>
      <c r="W19" s="130" t="e">
        <f t="shared" si="0"/>
        <v>#DIV/0!</v>
      </c>
      <c r="X19" s="130" t="e">
        <f t="shared" si="0"/>
        <v>#DIV/0!</v>
      </c>
      <c r="Y19" s="130" t="e">
        <f t="shared" si="0"/>
        <v>#DIV/0!</v>
      </c>
      <c r="Z19" s="130" t="e">
        <f t="shared" si="0"/>
        <v>#DIV/0!</v>
      </c>
      <c r="AA19" s="130" t="e">
        <f t="shared" si="0"/>
        <v>#DIV/0!</v>
      </c>
      <c r="AB19" s="130" t="e">
        <f t="shared" si="0"/>
        <v>#DIV/0!</v>
      </c>
      <c r="AC19" s="130" t="e">
        <f t="shared" si="0"/>
        <v>#DIV/0!</v>
      </c>
      <c r="AD19" s="130" t="e">
        <f t="shared" si="0"/>
        <v>#DIV/0!</v>
      </c>
      <c r="AE19" s="130" t="e">
        <f t="shared" si="0"/>
        <v>#DIV/0!</v>
      </c>
      <c r="AF19" s="130" t="e">
        <f t="shared" si="0"/>
        <v>#DIV/0!</v>
      </c>
      <c r="AG19" s="130" t="e">
        <f t="shared" si="0"/>
        <v>#DIV/0!</v>
      </c>
      <c r="AH19" s="130" t="e">
        <f t="shared" si="0"/>
        <v>#DIV/0!</v>
      </c>
    </row>
    <row r="20" spans="1:34" ht="13.8" x14ac:dyDescent="0.25">
      <c r="C20" s="147" t="s">
        <v>17</v>
      </c>
      <c r="D20" s="27"/>
      <c r="E20" s="28"/>
      <c r="F20" s="28"/>
      <c r="G20" s="28"/>
      <c r="H20" s="28"/>
      <c r="I20" s="28"/>
      <c r="J20" s="28"/>
      <c r="K20" s="28"/>
      <c r="L20" s="28"/>
      <c r="M20" s="28"/>
      <c r="N20" s="28"/>
      <c r="O20" s="28"/>
      <c r="P20" s="28"/>
      <c r="Q20" s="28"/>
      <c r="R20" s="28"/>
      <c r="S20" s="28"/>
      <c r="T20" s="28"/>
      <c r="U20" s="28"/>
      <c r="V20" s="28"/>
      <c r="W20" s="3"/>
      <c r="X20" s="119"/>
      <c r="Y20" s="119"/>
      <c r="Z20" s="119"/>
      <c r="AA20" s="119"/>
      <c r="AH20" s="139"/>
    </row>
    <row r="21" spans="1:34" ht="13.8" x14ac:dyDescent="0.25">
      <c r="C21" s="144"/>
      <c r="D21" s="3"/>
      <c r="E21" s="3"/>
      <c r="F21" s="3"/>
      <c r="G21" s="3"/>
      <c r="H21" s="3"/>
      <c r="I21" s="3"/>
      <c r="J21" s="3"/>
      <c r="K21" s="3"/>
      <c r="L21" s="3"/>
      <c r="M21" s="3"/>
      <c r="N21" s="3"/>
      <c r="O21" s="3"/>
      <c r="P21" s="3"/>
      <c r="Q21" s="3"/>
      <c r="R21" s="3"/>
      <c r="S21" s="3"/>
      <c r="T21" s="3"/>
      <c r="U21" s="3"/>
      <c r="V21" s="3"/>
      <c r="W21" s="3"/>
      <c r="X21" s="118"/>
      <c r="Y21" s="118"/>
      <c r="Z21" s="118"/>
      <c r="AA21" s="118"/>
      <c r="AH21" s="139"/>
    </row>
    <row r="22" spans="1:34" ht="15.75" customHeight="1" x14ac:dyDescent="0.3">
      <c r="C22" s="145"/>
      <c r="D22" s="3"/>
      <c r="E22" s="3"/>
      <c r="F22" s="3"/>
      <c r="G22" s="3"/>
      <c r="H22" s="3"/>
      <c r="I22" s="3"/>
      <c r="J22" s="3"/>
      <c r="K22" s="3"/>
      <c r="L22" s="3"/>
      <c r="M22" s="3"/>
      <c r="N22" s="3"/>
      <c r="O22" s="3"/>
      <c r="P22" s="3"/>
      <c r="Q22" s="3"/>
      <c r="R22" s="3"/>
      <c r="S22" s="3"/>
      <c r="T22" s="3"/>
      <c r="U22" s="3"/>
      <c r="V22" s="3"/>
      <c r="W22" s="3"/>
      <c r="X22" s="118"/>
      <c r="Y22" s="118"/>
      <c r="Z22" s="118"/>
      <c r="AA22" s="118"/>
      <c r="AH22" s="139"/>
    </row>
    <row r="23" spans="1:34" ht="15.75" customHeight="1" x14ac:dyDescent="0.3">
      <c r="C23" s="138" t="s">
        <v>19</v>
      </c>
      <c r="D23" s="31" t="str">
        <f>A4</f>
        <v>April</v>
      </c>
      <c r="E23" s="4"/>
      <c r="F23" s="4"/>
      <c r="G23" s="4"/>
      <c r="H23" s="4"/>
      <c r="I23" s="4"/>
      <c r="J23" s="4"/>
      <c r="K23" s="4"/>
      <c r="L23" s="4"/>
      <c r="M23" s="4"/>
      <c r="N23" s="4"/>
      <c r="O23" s="4"/>
      <c r="P23" s="4"/>
      <c r="Q23" s="4"/>
      <c r="R23" s="4"/>
      <c r="S23" s="4"/>
      <c r="T23" s="5"/>
      <c r="U23" s="5"/>
      <c r="V23" s="5"/>
      <c r="W23" s="115"/>
      <c r="X23" s="116"/>
      <c r="Y23" s="116"/>
      <c r="Z23" s="116"/>
      <c r="AA23" s="116"/>
      <c r="AH23" s="139"/>
    </row>
    <row r="24" spans="1:34" ht="13.2" x14ac:dyDescent="0.25">
      <c r="C24" s="140"/>
      <c r="D24" s="15">
        <v>1</v>
      </c>
      <c r="E24" s="14">
        <v>2</v>
      </c>
      <c r="F24" s="14">
        <v>3</v>
      </c>
      <c r="G24" s="14">
        <v>4</v>
      </c>
      <c r="H24" s="14">
        <v>5</v>
      </c>
      <c r="I24" s="14">
        <v>6</v>
      </c>
      <c r="J24" s="14">
        <v>7</v>
      </c>
      <c r="K24" s="14">
        <v>8</v>
      </c>
      <c r="L24" s="14">
        <v>9</v>
      </c>
      <c r="M24" s="14">
        <v>10</v>
      </c>
      <c r="N24" s="14">
        <v>11</v>
      </c>
      <c r="O24" s="14">
        <v>12</v>
      </c>
      <c r="P24" s="14">
        <v>13</v>
      </c>
      <c r="Q24" s="14">
        <v>14</v>
      </c>
      <c r="R24" s="14">
        <v>15</v>
      </c>
      <c r="S24" s="14">
        <v>16</v>
      </c>
      <c r="T24" s="14">
        <v>17</v>
      </c>
      <c r="U24" s="14">
        <v>18</v>
      </c>
      <c r="V24" s="14">
        <v>19</v>
      </c>
      <c r="W24" s="14">
        <v>20</v>
      </c>
      <c r="X24" s="14">
        <v>21</v>
      </c>
      <c r="Y24" s="14">
        <v>22</v>
      </c>
      <c r="Z24" s="14">
        <v>23</v>
      </c>
      <c r="AA24" s="14">
        <v>24</v>
      </c>
      <c r="AB24" s="14">
        <v>25</v>
      </c>
      <c r="AC24" s="14">
        <v>26</v>
      </c>
      <c r="AD24" s="14">
        <v>27</v>
      </c>
      <c r="AE24" s="14">
        <v>28</v>
      </c>
      <c r="AF24" s="14">
        <v>29</v>
      </c>
      <c r="AG24" s="14">
        <v>30</v>
      </c>
      <c r="AH24" s="185">
        <v>31</v>
      </c>
    </row>
    <row r="25" spans="1:34" ht="13.8" x14ac:dyDescent="0.25">
      <c r="C25" s="141" t="s">
        <v>14</v>
      </c>
      <c r="D25" s="126"/>
      <c r="E25" s="126">
        <f>E19-D19</f>
        <v>-5.0968399592266067E-4</v>
      </c>
      <c r="F25" s="126">
        <f t="shared" ref="F25:AH25" si="1">F19-E19</f>
        <v>-1.8880839959225182E-2</v>
      </c>
      <c r="G25" s="126">
        <f t="shared" si="1"/>
        <v>0</v>
      </c>
      <c r="H25" s="126">
        <f t="shared" si="1"/>
        <v>0</v>
      </c>
      <c r="I25" s="126">
        <f t="shared" si="1"/>
        <v>0</v>
      </c>
      <c r="J25" s="126">
        <f t="shared" si="1"/>
        <v>0</v>
      </c>
      <c r="K25" s="126">
        <f t="shared" si="1"/>
        <v>0</v>
      </c>
      <c r="L25" s="126">
        <f t="shared" si="1"/>
        <v>0</v>
      </c>
      <c r="M25" s="126">
        <f t="shared" si="1"/>
        <v>2.8476702344545357E-3</v>
      </c>
      <c r="N25" s="126">
        <f t="shared" si="1"/>
        <v>0</v>
      </c>
      <c r="O25" s="126">
        <f t="shared" si="1"/>
        <v>0</v>
      </c>
      <c r="P25" s="126">
        <f t="shared" si="1"/>
        <v>-1.1647675921059308E-3</v>
      </c>
      <c r="Q25" s="126">
        <f t="shared" si="1"/>
        <v>0</v>
      </c>
      <c r="R25" s="126">
        <f t="shared" si="1"/>
        <v>0</v>
      </c>
      <c r="S25" s="126">
        <f t="shared" si="1"/>
        <v>0</v>
      </c>
      <c r="T25" s="126">
        <f t="shared" si="1"/>
        <v>0</v>
      </c>
      <c r="U25" s="126" t="e">
        <f t="shared" si="1"/>
        <v>#DIV/0!</v>
      </c>
      <c r="V25" s="126" t="e">
        <f t="shared" si="1"/>
        <v>#DIV/0!</v>
      </c>
      <c r="W25" s="126" t="e">
        <f t="shared" si="1"/>
        <v>#DIV/0!</v>
      </c>
      <c r="X25" s="126" t="e">
        <f t="shared" si="1"/>
        <v>#DIV/0!</v>
      </c>
      <c r="Y25" s="126" t="e">
        <f t="shared" si="1"/>
        <v>#DIV/0!</v>
      </c>
      <c r="Z25" s="126" t="e">
        <f t="shared" si="1"/>
        <v>#DIV/0!</v>
      </c>
      <c r="AA25" s="126" t="e">
        <f t="shared" si="1"/>
        <v>#DIV/0!</v>
      </c>
      <c r="AB25" s="126" t="e">
        <f t="shared" si="1"/>
        <v>#DIV/0!</v>
      </c>
      <c r="AC25" s="126" t="e">
        <f t="shared" si="1"/>
        <v>#DIV/0!</v>
      </c>
      <c r="AD25" s="126" t="e">
        <f t="shared" si="1"/>
        <v>#DIV/0!</v>
      </c>
      <c r="AE25" s="126" t="e">
        <f t="shared" si="1"/>
        <v>#DIV/0!</v>
      </c>
      <c r="AF25" s="126" t="e">
        <f t="shared" si="1"/>
        <v>#DIV/0!</v>
      </c>
      <c r="AG25" s="126" t="e">
        <f t="shared" si="1"/>
        <v>#DIV/0!</v>
      </c>
      <c r="AH25" s="126" t="e">
        <f t="shared" si="1"/>
        <v>#DIV/0!</v>
      </c>
    </row>
    <row r="26" spans="1:34" ht="14.4" thickBot="1" x14ac:dyDescent="0.3">
      <c r="C26" s="148" t="s">
        <v>17</v>
      </c>
      <c r="D26" s="149"/>
      <c r="E26" s="150"/>
      <c r="F26" s="150"/>
      <c r="G26" s="150"/>
      <c r="H26" s="150"/>
      <c r="I26" s="150"/>
      <c r="J26" s="150"/>
      <c r="K26" s="150"/>
      <c r="L26" s="150"/>
      <c r="M26" s="150"/>
      <c r="N26" s="150"/>
      <c r="O26" s="150"/>
      <c r="P26" s="150"/>
      <c r="Q26" s="150"/>
      <c r="R26" s="150"/>
      <c r="S26" s="150"/>
      <c r="T26" s="150"/>
      <c r="U26" s="150"/>
      <c r="V26" s="150"/>
      <c r="W26" s="151"/>
      <c r="X26" s="150"/>
      <c r="Y26" s="150"/>
      <c r="Z26" s="150"/>
      <c r="AA26" s="150"/>
      <c r="AB26" s="152"/>
      <c r="AC26" s="152"/>
      <c r="AD26" s="152"/>
      <c r="AE26" s="152"/>
      <c r="AF26" s="152"/>
      <c r="AG26" s="152"/>
      <c r="AH26" s="153"/>
    </row>
    <row r="27" spans="1:34" ht="13.8" x14ac:dyDescent="0.25">
      <c r="C27" s="29"/>
      <c r="D27" s="30"/>
      <c r="E27" s="30"/>
      <c r="F27" s="30"/>
      <c r="G27" s="30"/>
      <c r="H27" s="30"/>
      <c r="I27" s="30"/>
      <c r="J27" s="30"/>
      <c r="K27" s="30"/>
      <c r="L27" s="30"/>
      <c r="M27" s="30"/>
      <c r="N27" s="30"/>
      <c r="O27" s="30"/>
      <c r="P27" s="30"/>
      <c r="Q27" s="30"/>
      <c r="R27" s="30"/>
      <c r="S27" s="30"/>
      <c r="T27" s="30"/>
      <c r="U27" s="30"/>
      <c r="V27" s="30"/>
      <c r="W27" s="120"/>
      <c r="X27" s="30"/>
      <c r="Y27" s="30"/>
      <c r="Z27" s="30"/>
    </row>
    <row r="28" spans="1:34" ht="17.399999999999999" x14ac:dyDescent="0.3">
      <c r="C28" s="9"/>
      <c r="D28" s="3"/>
      <c r="E28" s="3"/>
      <c r="F28" s="3"/>
      <c r="G28" s="3"/>
      <c r="H28" s="3"/>
      <c r="I28" s="3"/>
      <c r="J28" s="3"/>
      <c r="K28" s="3"/>
      <c r="L28" s="3"/>
      <c r="M28" s="3"/>
      <c r="N28" s="3"/>
      <c r="O28" s="3"/>
      <c r="P28" s="3"/>
      <c r="Q28" s="3"/>
      <c r="R28" s="3"/>
      <c r="S28" s="3"/>
      <c r="T28" s="3"/>
      <c r="U28" s="3"/>
      <c r="V28" s="3"/>
      <c r="W28" s="3"/>
      <c r="X28" s="118"/>
      <c r="Y28" s="118"/>
      <c r="Z28" s="118"/>
    </row>
    <row r="29" spans="1:34" ht="17.399999999999999" x14ac:dyDescent="0.3">
      <c r="C29" s="39"/>
      <c r="D29" s="31"/>
      <c r="E29" s="4"/>
      <c r="F29" s="4"/>
      <c r="G29" s="4"/>
      <c r="H29" s="4"/>
      <c r="I29" s="4"/>
      <c r="J29" s="4"/>
      <c r="K29" s="4"/>
      <c r="L29" s="4"/>
      <c r="M29" s="4"/>
      <c r="N29" s="4"/>
      <c r="O29" s="4"/>
      <c r="P29" s="4"/>
      <c r="Q29" s="4"/>
      <c r="R29" s="4"/>
      <c r="S29" s="4"/>
      <c r="T29" s="5"/>
      <c r="U29" s="5"/>
      <c r="V29" s="5"/>
      <c r="W29" s="115"/>
      <c r="X29" s="116"/>
      <c r="Y29" s="116"/>
      <c r="Z29" s="116"/>
    </row>
    <row r="30" spans="1:34" ht="13.2" x14ac:dyDescent="0.25">
      <c r="C30" s="14"/>
      <c r="D30" s="15"/>
      <c r="E30" s="14"/>
      <c r="F30" s="14"/>
      <c r="G30" s="14"/>
      <c r="H30" s="14"/>
      <c r="I30" s="14"/>
      <c r="J30" s="14"/>
      <c r="K30" s="14"/>
      <c r="L30" s="14"/>
      <c r="M30" s="14"/>
      <c r="N30" s="14"/>
      <c r="O30" s="14"/>
      <c r="P30" s="14"/>
      <c r="Q30" s="14"/>
      <c r="R30" s="14"/>
      <c r="S30" s="14"/>
      <c r="T30" s="14"/>
      <c r="U30" s="14"/>
      <c r="V30" s="14"/>
      <c r="W30" s="115"/>
      <c r="X30" s="116"/>
      <c r="Y30" s="116"/>
      <c r="Z30" s="116"/>
    </row>
    <row r="31" spans="1:34" ht="13.8" x14ac:dyDescent="0.25">
      <c r="C31" s="10"/>
      <c r="D31" s="16"/>
      <c r="E31" s="17"/>
      <c r="F31" s="17"/>
      <c r="G31" s="17"/>
      <c r="H31" s="17"/>
      <c r="I31" s="17"/>
      <c r="J31" s="17"/>
      <c r="K31" s="17"/>
      <c r="L31" s="17"/>
      <c r="M31" s="17"/>
      <c r="N31" s="17"/>
      <c r="O31" s="17"/>
      <c r="P31" s="17"/>
      <c r="Q31" s="17"/>
      <c r="R31" s="17"/>
      <c r="S31" s="17"/>
      <c r="T31" s="17"/>
      <c r="U31" s="17"/>
      <c r="V31" s="17"/>
      <c r="W31" s="1"/>
      <c r="X31" s="2"/>
      <c r="Y31" s="2"/>
      <c r="Z31" s="2"/>
    </row>
    <row r="32" spans="1:34" ht="13.8" x14ac:dyDescent="0.25">
      <c r="C32" s="26"/>
      <c r="D32" s="27"/>
      <c r="E32" s="28"/>
      <c r="F32" s="28"/>
      <c r="G32" s="28"/>
      <c r="H32" s="28"/>
      <c r="I32" s="28"/>
      <c r="J32" s="28"/>
      <c r="K32" s="28"/>
      <c r="L32" s="28"/>
      <c r="M32" s="28"/>
      <c r="N32" s="28"/>
      <c r="O32" s="28"/>
      <c r="P32" s="28"/>
      <c r="Q32" s="28"/>
      <c r="R32" s="28"/>
      <c r="S32" s="28"/>
      <c r="T32" s="28"/>
      <c r="U32" s="28"/>
      <c r="V32" s="28"/>
      <c r="W32" s="3"/>
      <c r="X32" s="119"/>
      <c r="Y32" s="119"/>
      <c r="Z32" s="119"/>
    </row>
    <row r="33" spans="3:26" ht="13.2" x14ac:dyDescent="0.25">
      <c r="C33" s="3"/>
      <c r="D33" s="3"/>
      <c r="E33" s="3"/>
      <c r="F33" s="3"/>
      <c r="G33" s="3"/>
      <c r="H33" s="3"/>
      <c r="I33" s="3"/>
      <c r="J33" s="3"/>
      <c r="K33" s="3"/>
      <c r="L33" s="3"/>
      <c r="M33" s="3"/>
      <c r="N33" s="3"/>
      <c r="O33" s="3"/>
      <c r="P33" s="3"/>
      <c r="Q33" s="3"/>
      <c r="R33" s="3"/>
      <c r="S33" s="3"/>
      <c r="T33" s="3"/>
      <c r="U33" s="3"/>
      <c r="V33" s="3"/>
      <c r="W33" s="3"/>
      <c r="X33" s="3"/>
      <c r="Y33" s="3"/>
      <c r="Z33" s="3"/>
    </row>
  </sheetData>
  <conditionalFormatting sqref="AJ6">
    <cfRule type="expression" dxfId="0" priority="1">
      <formula>"Data!L:L,A7"</formula>
    </cfRule>
  </conditionalFormatting>
  <dataValidations count="2">
    <dataValidation type="list" allowBlank="1" showInputMessage="1" showErrorMessage="1" sqref="A2" xr:uid="{024E7AF3-3695-4942-88F0-1DF9E6578819}">
      <formula1>"Biscayne Drive,Pine Ridge,Hutto"</formula1>
    </dataValidation>
    <dataValidation type="list" allowBlank="1" showInputMessage="1" showErrorMessage="1" sqref="A4" xr:uid="{623A7040-D00D-414A-BBB4-4A7602CB1882}">
      <formula1>"February,March,April"</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33"/>
  <sheetViews>
    <sheetView showGridLines="0" tabSelected="1" zoomScale="65" workbookViewId="0">
      <selection activeCell="A3" sqref="A3"/>
    </sheetView>
  </sheetViews>
  <sheetFormatPr defaultColWidth="6.21875" defaultRowHeight="15.75" customHeight="1" x14ac:dyDescent="0.25"/>
  <cols>
    <col min="1" max="1" width="21.77734375" style="104" customWidth="1"/>
    <col min="2" max="2" width="15.77734375" style="104" customWidth="1"/>
    <col min="3" max="10" width="8.44140625" style="104" bestFit="1" customWidth="1"/>
    <col min="11" max="11" width="9.5546875" style="104" customWidth="1"/>
    <col min="12" max="12" width="9" style="104" customWidth="1"/>
    <col min="13" max="13" width="9.77734375" style="104" customWidth="1"/>
    <col min="14" max="14" width="8.77734375" style="104" customWidth="1"/>
    <col min="15" max="15" width="7.77734375" style="104" customWidth="1"/>
    <col min="16" max="16" width="8.77734375" style="104" customWidth="1"/>
    <col min="17" max="17" width="8.21875" style="104" customWidth="1"/>
    <col min="18" max="18" width="8.77734375" style="104" customWidth="1"/>
    <col min="19" max="19" width="7.77734375" style="104" customWidth="1"/>
    <col min="20" max="20" width="8.21875" style="104" customWidth="1"/>
    <col min="21" max="21" width="8.77734375" style="104" customWidth="1"/>
    <col min="22" max="33" width="7.44140625" style="104" bestFit="1" customWidth="1"/>
    <col min="34" max="35" width="6.21875" style="104"/>
    <col min="36" max="36" width="10.77734375" style="104" bestFit="1" customWidth="1"/>
    <col min="37" max="37" width="14.44140625" style="104" customWidth="1"/>
    <col min="38" max="38" width="12.109375" style="104" bestFit="1" customWidth="1"/>
    <col min="39" max="16384" width="6.21875" style="104"/>
  </cols>
  <sheetData>
    <row r="1" spans="1:38" s="223" customFormat="1" ht="15.75" customHeight="1" x14ac:dyDescent="0.25"/>
    <row r="2" spans="1:38" ht="13.2" x14ac:dyDescent="0.25">
      <c r="A2" s="138" t="s">
        <v>45</v>
      </c>
      <c r="B2" s="370"/>
      <c r="C2" s="367"/>
      <c r="D2" s="367"/>
      <c r="E2" s="367"/>
      <c r="F2" s="367"/>
      <c r="G2" s="367"/>
      <c r="H2" s="367"/>
      <c r="I2" s="367"/>
      <c r="J2" s="367"/>
      <c r="K2" s="368"/>
      <c r="L2" s="368"/>
      <c r="M2" s="368"/>
      <c r="N2" s="368"/>
      <c r="O2" s="368"/>
      <c r="P2" s="368"/>
      <c r="Q2" s="368"/>
      <c r="R2" s="368"/>
      <c r="S2" s="368"/>
      <c r="T2" s="367"/>
      <c r="U2" s="367"/>
      <c r="V2" s="367"/>
      <c r="W2" s="367"/>
      <c r="X2" s="367"/>
      <c r="Y2" s="367"/>
      <c r="Z2" s="367"/>
      <c r="AA2" s="367"/>
      <c r="AB2" s="367"/>
      <c r="AC2" s="368"/>
      <c r="AD2" s="368"/>
      <c r="AE2" s="368"/>
      <c r="AF2" s="368"/>
      <c r="AG2" s="369"/>
    </row>
    <row r="3" spans="1:38" s="226" customFormat="1" ht="15.75" customHeight="1" thickBot="1" x14ac:dyDescent="0.3">
      <c r="A3" s="134" t="s">
        <v>32</v>
      </c>
      <c r="B3" s="224" t="str">
        <f>A5</f>
        <v>April</v>
      </c>
      <c r="C3" s="114"/>
      <c r="D3" s="114"/>
      <c r="E3" s="114"/>
      <c r="F3" s="114"/>
      <c r="G3" s="114"/>
      <c r="H3" s="114"/>
      <c r="I3" s="114"/>
      <c r="J3" s="114"/>
      <c r="K3" s="114"/>
      <c r="L3" s="114"/>
      <c r="M3" s="114"/>
      <c r="N3" s="114"/>
      <c r="O3" s="114"/>
      <c r="P3" s="114"/>
      <c r="Q3" s="114"/>
      <c r="R3" s="114"/>
      <c r="S3" s="114"/>
      <c r="T3" s="114"/>
      <c r="U3" s="114"/>
      <c r="V3" s="225"/>
      <c r="W3" s="225"/>
      <c r="X3" s="225"/>
      <c r="Y3" s="225"/>
      <c r="Z3" s="225"/>
      <c r="AA3" s="225"/>
      <c r="AB3" s="225"/>
      <c r="AC3" s="225"/>
      <c r="AD3" s="225"/>
      <c r="AE3" s="180"/>
      <c r="AF3" s="114"/>
      <c r="AG3" s="218"/>
    </row>
    <row r="4" spans="1:38" ht="17.399999999999999" x14ac:dyDescent="0.3">
      <c r="A4" s="138" t="s">
        <v>42</v>
      </c>
      <c r="B4" s="212" t="s">
        <v>57</v>
      </c>
      <c r="C4" s="227" t="str">
        <f>A5</f>
        <v>April</v>
      </c>
      <c r="D4" s="314"/>
      <c r="E4" s="314"/>
      <c r="F4" s="314"/>
      <c r="G4" s="314"/>
      <c r="H4" s="314"/>
      <c r="I4" s="314"/>
      <c r="J4" s="314"/>
      <c r="K4" s="314"/>
      <c r="L4" s="314"/>
      <c r="M4" s="314"/>
      <c r="N4" s="314"/>
      <c r="O4" s="314"/>
      <c r="P4" s="314"/>
      <c r="Q4" s="314"/>
      <c r="R4" s="314"/>
      <c r="S4" s="315"/>
      <c r="T4" s="315"/>
      <c r="U4" s="315"/>
      <c r="V4" s="315"/>
      <c r="W4" s="315"/>
      <c r="X4" s="315"/>
      <c r="Y4" s="315"/>
      <c r="Z4" s="315"/>
      <c r="AA4" s="315"/>
      <c r="AB4" s="315"/>
      <c r="AC4" s="315"/>
      <c r="AD4" s="315"/>
      <c r="AE4" s="316"/>
      <c r="AF4" s="317"/>
      <c r="AG4" s="219"/>
      <c r="AJ4" s="292" t="s">
        <v>71</v>
      </c>
      <c r="AK4" s="293" t="s">
        <v>72</v>
      </c>
      <c r="AL4" s="294" t="s">
        <v>72</v>
      </c>
    </row>
    <row r="5" spans="1:38" ht="18" thickBot="1" x14ac:dyDescent="0.35">
      <c r="A5" s="135" t="s">
        <v>40</v>
      </c>
      <c r="B5" s="232"/>
      <c r="C5" s="233">
        <v>1</v>
      </c>
      <c r="D5" s="234">
        <v>2</v>
      </c>
      <c r="E5" s="234">
        <v>3</v>
      </c>
      <c r="F5" s="234">
        <v>4</v>
      </c>
      <c r="G5" s="234">
        <v>5</v>
      </c>
      <c r="H5" s="234">
        <v>6</v>
      </c>
      <c r="I5" s="234">
        <v>7</v>
      </c>
      <c r="J5" s="234">
        <v>8</v>
      </c>
      <c r="K5" s="234">
        <v>9</v>
      </c>
      <c r="L5" s="234">
        <v>10</v>
      </c>
      <c r="M5" s="234">
        <v>11</v>
      </c>
      <c r="N5" s="234">
        <v>12</v>
      </c>
      <c r="O5" s="234">
        <v>13</v>
      </c>
      <c r="P5" s="234">
        <v>14</v>
      </c>
      <c r="Q5" s="234">
        <v>15</v>
      </c>
      <c r="R5" s="234">
        <v>16</v>
      </c>
      <c r="S5" s="234">
        <v>17</v>
      </c>
      <c r="T5" s="234">
        <v>18</v>
      </c>
      <c r="U5" s="234">
        <v>19</v>
      </c>
      <c r="V5" s="234">
        <v>20</v>
      </c>
      <c r="W5" s="234">
        <v>21</v>
      </c>
      <c r="X5" s="234">
        <v>22</v>
      </c>
      <c r="Y5" s="234">
        <v>23</v>
      </c>
      <c r="Z5" s="234">
        <v>24</v>
      </c>
      <c r="AA5" s="234">
        <v>25</v>
      </c>
      <c r="AB5" s="234">
        <v>26</v>
      </c>
      <c r="AC5" s="234">
        <v>27</v>
      </c>
      <c r="AD5" s="234">
        <v>28</v>
      </c>
      <c r="AE5" s="234">
        <v>29</v>
      </c>
      <c r="AF5" s="234">
        <v>30</v>
      </c>
      <c r="AG5" s="235">
        <v>31</v>
      </c>
      <c r="AJ5" s="308" t="s">
        <v>16</v>
      </c>
      <c r="AK5" s="309">
        <v>28</v>
      </c>
      <c r="AL5" s="310" t="s">
        <v>73</v>
      </c>
    </row>
    <row r="6" spans="1:38" ht="17.399999999999999" x14ac:dyDescent="0.3">
      <c r="A6" s="278" t="s">
        <v>74</v>
      </c>
      <c r="B6" s="236" t="s">
        <v>7</v>
      </c>
      <c r="C6" s="132">
        <f>AVERAGEIFS(Data!$O:$O, Data!$A:$A, $A$3,Data!$B:$B,"Property",Data!$G:$G,"2023",Data!$J:$J,$C$4,Data!$K:$K,C$5)</f>
        <v>731.59722222222354</v>
      </c>
      <c r="D6" s="132">
        <f>AVERAGEIFS(Data!$O:$O, Data!$A:$A, $A$3,Data!$B:$B,"Property",Data!$G:$G,"2023",Data!$J:$J,$C$4,Data!$K:$K,D$5)</f>
        <v>731.2268518518531</v>
      </c>
      <c r="E6" s="132">
        <f>AVERAGEIFS(Data!$O:$O, Data!$A:$A, $A$3,Data!$B:$B,"Property",Data!$G:$G,"2023",Data!$J:$J,$C$4,Data!$K:$K,E$5)</f>
        <v>735.44444418518583</v>
      </c>
      <c r="F6" s="132">
        <f>AVERAGEIFS(Data!$O:$O, Data!$A:$A, $A$3,Data!$B:$B,"Property",Data!$G:$G,"2023",Data!$J:$J,$C$4,Data!$K:$K,F$5)</f>
        <v>735.44444418518583</v>
      </c>
      <c r="G6" s="132">
        <f>AVERAGEIFS(Data!$O:$O, Data!$A:$A, $A$3,Data!$B:$B,"Property",Data!$G:$G,"2023",Data!$J:$J,$C$4,Data!$K:$K,G$5)</f>
        <v>735.44444418518583</v>
      </c>
      <c r="H6" s="132">
        <f>AVERAGEIFS(Data!$O:$O, Data!$A:$A, $A$3,Data!$B:$B,"Property",Data!$G:$G,"2023",Data!$J:$J,$C$4,Data!$K:$K,H$5)</f>
        <v>735.44444418518583</v>
      </c>
      <c r="I6" s="132">
        <f>AVERAGEIFS(Data!$O:$O, Data!$A:$A, $A$3,Data!$B:$B,"Property",Data!$G:$G,"2023",Data!$J:$J,$C$4,Data!$K:$K,I$5)</f>
        <v>735.44444418518583</v>
      </c>
      <c r="J6" s="132">
        <f>AVERAGEIFS(Data!$O:$O, Data!$A:$A, $A$3,Data!$B:$B,"Property",Data!$G:$G,"2023",Data!$J:$J,$C$4,Data!$K:$K,J$5)</f>
        <v>735.44444418518583</v>
      </c>
      <c r="K6" s="132">
        <f>AVERAGEIFS(Data!$O:$O, Data!$A:$A, $A$3,Data!$B:$B,"Property",Data!$G:$G,"2023",Data!$J:$J,$C$4,Data!$K:$K,K$5)</f>
        <v>735.44444418518583</v>
      </c>
      <c r="L6" s="132">
        <f>AVERAGEIFS(Data!$O:$O, Data!$A:$A, $A$3,Data!$B:$B,"Property",Data!$G:$G,"2023",Data!$J:$J,$C$4,Data!$K:$K,L$5)</f>
        <v>746.56018492129192</v>
      </c>
      <c r="M6" s="132">
        <f>AVERAGEIFS(Data!$O:$O, Data!$A:$A, $A$3,Data!$B:$B,"Property",Data!$G:$G,"2023",Data!$J:$J,$C$4,Data!$K:$K,M$5)</f>
        <v>746.56018492129192</v>
      </c>
      <c r="N6" s="132">
        <f>AVERAGEIFS(Data!$O:$O, Data!$A:$A, $A$3,Data!$B:$B,"Property",Data!$G:$G,"2023",Data!$J:$J,$C$4,Data!$K:$K,N$5)</f>
        <v>746.56018492129192</v>
      </c>
      <c r="O6" s="132">
        <f>AVERAGEIFS(Data!$O:$O, Data!$A:$A, $A$3,Data!$B:$B,"Property",Data!$G:$G,"2023",Data!$J:$J,$C$4,Data!$K:$K,O$5)</f>
        <v>776.96620370370533</v>
      </c>
      <c r="P6" s="132">
        <f>AVERAGEIFS(Data!$O:$O, Data!$A:$A, $A$3,Data!$B:$B,"Property",Data!$G:$G,"2023",Data!$J:$J,$C$4,Data!$K:$K,P$5)</f>
        <v>776.96620370370533</v>
      </c>
      <c r="Q6" s="132">
        <f>AVERAGEIFS(Data!$O:$O, Data!$A:$A, $A$3,Data!$B:$B,"Property",Data!$G:$G,"2023",Data!$J:$J,$C$4,Data!$K:$K,Q$5)</f>
        <v>776.96620370370533</v>
      </c>
      <c r="R6" s="132">
        <f>AVERAGEIFS(Data!$O:$O, Data!$A:$A, $A$3,Data!$B:$B,"Property",Data!$G:$G,"2023",Data!$J:$J,$C$4,Data!$K:$K,R$5)</f>
        <v>776.96620370370533</v>
      </c>
      <c r="S6" s="132">
        <f>AVERAGEIFS(Data!$O:$O, Data!$A:$A, $A$3,Data!$B:$B,"Property",Data!$G:$G,"2023",Data!$J:$J,$C$4,Data!$K:$K,S$5)</f>
        <v>776.96620370370533</v>
      </c>
      <c r="T6" s="132" t="e">
        <f>AVERAGEIFS(Data!$O:$O, Data!$A:$A, $A$3,Data!$B:$B,"Property",Data!$G:$G,"2023",Data!$J:$J,$C$4,Data!$K:$K,T$5)</f>
        <v>#DIV/0!</v>
      </c>
      <c r="U6" s="132" t="e">
        <f>AVERAGEIFS(Data!$O:$O, Data!$A:$A, $A$3,Data!$B:$B,"Property",Data!$G:$G,"2023",Data!$J:$J,$C$4,Data!$K:$K,U$5)</f>
        <v>#DIV/0!</v>
      </c>
      <c r="V6" s="132" t="e">
        <f>AVERAGEIFS(Data!$O:$O, Data!$A:$A, $A$3,Data!$B:$B,"Property",Data!$G:$G,"2023",Data!$J:$J,$C$4,Data!$K:$K,V$5)</f>
        <v>#DIV/0!</v>
      </c>
      <c r="W6" s="132" t="e">
        <f>AVERAGEIFS(Data!$O:$O, Data!$A:$A, $A$3,Data!$B:$B,"Property",Data!$G:$G,"2023",Data!$J:$J,$C$4,Data!$K:$K,W$5)</f>
        <v>#DIV/0!</v>
      </c>
      <c r="X6" s="132" t="e">
        <f>AVERAGEIFS(Data!$O:$O, Data!$A:$A, $A$3,Data!$B:$B,"Property",Data!$G:$G,"2023",Data!$J:$J,$C$4,Data!$K:$K,X$5)</f>
        <v>#DIV/0!</v>
      </c>
      <c r="Y6" s="132" t="e">
        <f>AVERAGEIFS(Data!$O:$O, Data!$A:$A, $A$3,Data!$B:$B,"Property",Data!$G:$G,"2023",Data!$J:$J,$C$4,Data!$K:$K,Y$5)</f>
        <v>#DIV/0!</v>
      </c>
      <c r="Z6" s="132" t="e">
        <f>AVERAGEIFS(Data!$O:$O, Data!$A:$A, $A$3,Data!$B:$B,"Property",Data!$G:$G,"2023",Data!$J:$J,$C$4,Data!$K:$K,Z$5)</f>
        <v>#DIV/0!</v>
      </c>
      <c r="AA6" s="132" t="e">
        <f>AVERAGEIFS(Data!$O:$O, Data!$A:$A, $A$3,Data!$B:$B,"Property",Data!$G:$G,"2023",Data!$J:$J,$C$4,Data!$K:$K,AA$5)</f>
        <v>#DIV/0!</v>
      </c>
      <c r="AB6" s="132" t="e">
        <f>AVERAGEIFS(Data!$O:$O, Data!$A:$A, $A$3,Data!$B:$B,"Property",Data!$G:$G,"2023",Data!$J:$J,$C$4,Data!$K:$K,AB$5)</f>
        <v>#DIV/0!</v>
      </c>
      <c r="AC6" s="132" t="e">
        <f>AVERAGEIFS(Data!$O:$O, Data!$A:$A, $A$3,Data!$B:$B,"Property",Data!$G:$G,"2023",Data!$J:$J,$C$4,Data!$K:$K,AC$5)</f>
        <v>#DIV/0!</v>
      </c>
      <c r="AD6" s="132" t="e">
        <f>AVERAGEIFS(Data!$O:$O, Data!$A:$A, $A$3,Data!$B:$B,"Property",Data!$G:$G,"2023",Data!$J:$J,$C$4,Data!$K:$K,AD$5)</f>
        <v>#DIV/0!</v>
      </c>
      <c r="AE6" s="132" t="e">
        <f>AVERAGEIFS(Data!$O:$O, Data!$A:$A, $A$3,Data!$B:$B,"Property",Data!$G:$G,"2023",Data!$J:$J,$C$4,Data!$K:$K,AE$5)</f>
        <v>#DIV/0!</v>
      </c>
      <c r="AF6" s="132" t="e">
        <f>AVERAGEIFS(Data!$O:$O, Data!$A:$A, $A$3,Data!$B:$B,"Property",Data!$G:$G,"2023",Data!$J:$J,$C$4,Data!$K:$K,AF$5)</f>
        <v>#DIV/0!</v>
      </c>
      <c r="AG6" s="132" t="e">
        <f>AVERAGEIFS(Data!$O:$O, Data!$A:$A, $A$3,Data!$B:$B,"Property",Data!$G:$G,"2023",Data!$J:$J,$C$4,Data!$K:$K,AG$5)</f>
        <v>#DIV/0!</v>
      </c>
      <c r="AJ6" s="311">
        <f ca="1">AVERAGEIFS(Data!O:O, Data!A:A, A3,Data!B:B,"Property",Data!G:G,"2023",Data!J:J,C4,Data!N:N,A8)</f>
        <v>776.96620370370533</v>
      </c>
      <c r="AK6" s="312">
        <f ca="1">AVERAGEIFS(Data!O:O, Data!A:A, A3,Data!B:B,"Property",Data!G:G,"2023",Data!J:J,C4,Data!D:D,"&gt;="&amp;TODAY()-28,Data!D:D,"&lt;="&amp;TODAY())</f>
        <v>749.14392686192798</v>
      </c>
      <c r="AL6" s="313">
        <f>AVERAGEIFS(Data!O:O, Data!A:A, A3,Data!B:B,"Property",Data!G:G,"2023",Data!J:J,C4)</f>
        <v>749.14392686192798</v>
      </c>
    </row>
    <row r="7" spans="1:38" ht="18" thickBot="1" x14ac:dyDescent="0.35">
      <c r="A7" s="279">
        <f ca="1">TODAY()</f>
        <v>45033</v>
      </c>
      <c r="B7" s="237" t="s">
        <v>14</v>
      </c>
      <c r="C7" s="132">
        <f>AVERAGEIFS(Data!$O:$O, Data!$A:$A, $A$3,Data!$B:$B,"Comp Set",Data!$G:$G,"2023",Data!$J:$J,$C$4,Data!$K:$K,C$5)</f>
        <v>1936.4939999999999</v>
      </c>
      <c r="D7" s="132">
        <f>AVERAGEIFS(Data!$O:$O, Data!$A:$A, $A$3,Data!$B:$B,"Comp Set",Data!$G:$G,"2023",Data!$J:$J,$C$4,Data!$K:$K,D$5)</f>
        <v>1936.4939999999999</v>
      </c>
      <c r="E7" s="132">
        <f>AVERAGEIFS(Data!$O:$O, Data!$A:$A, $A$3,Data!$B:$B,"Comp Set",Data!$G:$G,"2023",Data!$J:$J,$C$4,Data!$K:$K,E$5)</f>
        <v>1936.4939999999999</v>
      </c>
      <c r="F7" s="132">
        <f>AVERAGEIFS(Data!$O:$O, Data!$A:$A, $A$3,Data!$B:$B,"Comp Set",Data!$G:$G,"2023",Data!$J:$J,$C$4,Data!$K:$K,F$5)</f>
        <v>1936.4939999999999</v>
      </c>
      <c r="G7" s="132">
        <f>AVERAGEIFS(Data!$O:$O, Data!$A:$A, $A$3,Data!$B:$B,"Comp Set",Data!$G:$G,"2023",Data!$J:$J,$C$4,Data!$K:$K,G$5)</f>
        <v>1936.4939999999999</v>
      </c>
      <c r="H7" s="132">
        <f>AVERAGEIFS(Data!$O:$O, Data!$A:$A, $A$3,Data!$B:$B,"Comp Set",Data!$G:$G,"2023",Data!$J:$J,$C$4,Data!$K:$K,H$5)</f>
        <v>1936.4939999999999</v>
      </c>
      <c r="I7" s="132">
        <f>AVERAGEIFS(Data!$O:$O, Data!$A:$A, $A$3,Data!$B:$B,"Comp Set",Data!$G:$G,"2023",Data!$J:$J,$C$4,Data!$K:$K,I$5)</f>
        <v>1936.4939999999999</v>
      </c>
      <c r="J7" s="132">
        <f>AVERAGEIFS(Data!$O:$O, Data!$A:$A, $A$3,Data!$B:$B,"Comp Set",Data!$G:$G,"2023",Data!$J:$J,$C$4,Data!$K:$K,J$5)</f>
        <v>1936.4939999999999</v>
      </c>
      <c r="K7" s="132">
        <f>AVERAGEIFS(Data!$O:$O, Data!$A:$A, $A$3,Data!$B:$B,"Comp Set",Data!$G:$G,"2023",Data!$J:$J,$C$4,Data!$K:$K,K$5)</f>
        <v>1936.4939999999999</v>
      </c>
      <c r="L7" s="132">
        <f>AVERAGEIFS(Data!$O:$O, Data!$A:$A, $A$3,Data!$B:$B,"Comp Set",Data!$G:$G,"2023",Data!$J:$J,$C$4,Data!$K:$K,L$5)</f>
        <v>1936.4939999999999</v>
      </c>
      <c r="M7" s="132">
        <f>AVERAGEIFS(Data!$O:$O, Data!$A:$A, $A$3,Data!$B:$B,"Comp Set",Data!$G:$G,"2023",Data!$J:$J,$C$4,Data!$K:$K,M$5)</f>
        <v>1936.4939999999999</v>
      </c>
      <c r="N7" s="132">
        <f>AVERAGEIFS(Data!$O:$O, Data!$A:$A, $A$3,Data!$B:$B,"Comp Set",Data!$G:$G,"2023",Data!$J:$J,$C$4,Data!$K:$K,N$5)</f>
        <v>1936.4939999999999</v>
      </c>
      <c r="O7" s="132">
        <f>AVERAGEIFS(Data!$O:$O, Data!$A:$A, $A$3,Data!$B:$B,"Comp Set",Data!$G:$G,"2023",Data!$J:$J,$C$4,Data!$K:$K,O$5)</f>
        <v>1947.3509999999999</v>
      </c>
      <c r="P7" s="132">
        <f>AVERAGEIFS(Data!$O:$O, Data!$A:$A, $A$3,Data!$B:$B,"Comp Set",Data!$G:$G,"2023",Data!$J:$J,$C$4,Data!$K:$K,P$5)</f>
        <v>1947.3509999999999</v>
      </c>
      <c r="Q7" s="132">
        <f>AVERAGEIFS(Data!$O:$O, Data!$A:$A, $A$3,Data!$B:$B,"Comp Set",Data!$G:$G,"2023",Data!$J:$J,$C$4,Data!$K:$K,Q$5)</f>
        <v>1947.3509999999999</v>
      </c>
      <c r="R7" s="132">
        <f>AVERAGEIFS(Data!$O:$O, Data!$A:$A, $A$3,Data!$B:$B,"Comp Set",Data!$G:$G,"2023",Data!$J:$J,$C$4,Data!$K:$K,R$5)</f>
        <v>1947.3509999999999</v>
      </c>
      <c r="S7" s="132">
        <f>AVERAGEIFS(Data!$O:$O, Data!$A:$A, $A$3,Data!$B:$B,"Comp Set",Data!$G:$G,"2023",Data!$J:$J,$C$4,Data!$K:$K,S$5)</f>
        <v>1947.3509999999999</v>
      </c>
      <c r="T7" s="132" t="e">
        <f>AVERAGEIFS(Data!$O:$O, Data!$A:$A, $A$3,Data!$B:$B,"Comp Set",Data!$G:$G,"2023",Data!$J:$J,$C$4,Data!$K:$K,T$5)</f>
        <v>#DIV/0!</v>
      </c>
      <c r="U7" s="132" t="e">
        <f>AVERAGEIFS(Data!$O:$O, Data!$A:$A, $A$3,Data!$B:$B,"Comp Set",Data!$G:$G,"2023",Data!$J:$J,$C$4,Data!$K:$K,U$5)</f>
        <v>#DIV/0!</v>
      </c>
      <c r="V7" s="132" t="e">
        <f>AVERAGEIFS(Data!$O:$O, Data!$A:$A, $A$3,Data!$B:$B,"Comp Set",Data!$G:$G,"2023",Data!$J:$J,$C$4,Data!$K:$K,V$5)</f>
        <v>#DIV/0!</v>
      </c>
      <c r="W7" s="132" t="e">
        <f>AVERAGEIFS(Data!$O:$O, Data!$A:$A, $A$3,Data!$B:$B,"Comp Set",Data!$G:$G,"2023",Data!$J:$J,$C$4,Data!$K:$K,W$5)</f>
        <v>#DIV/0!</v>
      </c>
      <c r="X7" s="132" t="e">
        <f>AVERAGEIFS(Data!$O:$O, Data!$A:$A, $A$3,Data!$B:$B,"Comp Set",Data!$G:$G,"2023",Data!$J:$J,$C$4,Data!$K:$K,X$5)</f>
        <v>#DIV/0!</v>
      </c>
      <c r="Y7" s="132" t="e">
        <f>AVERAGEIFS(Data!$O:$O, Data!$A:$A, $A$3,Data!$B:$B,"Comp Set",Data!$G:$G,"2023",Data!$J:$J,$C$4,Data!$K:$K,Y$5)</f>
        <v>#DIV/0!</v>
      </c>
      <c r="Z7" s="132" t="e">
        <f>AVERAGEIFS(Data!$O:$O, Data!$A:$A, $A$3,Data!$B:$B,"Comp Set",Data!$G:$G,"2023",Data!$J:$J,$C$4,Data!$K:$K,Z$5)</f>
        <v>#DIV/0!</v>
      </c>
      <c r="AA7" s="132" t="e">
        <f>AVERAGEIFS(Data!$O:$O, Data!$A:$A, $A$3,Data!$B:$B,"Comp Set",Data!$G:$G,"2023",Data!$J:$J,$C$4,Data!$K:$K,AA$5)</f>
        <v>#DIV/0!</v>
      </c>
      <c r="AB7" s="132" t="e">
        <f>AVERAGEIFS(Data!$O:$O, Data!$A:$A, $A$3,Data!$B:$B,"Comp Set",Data!$G:$G,"2023",Data!$J:$J,$C$4,Data!$K:$K,AB$5)</f>
        <v>#DIV/0!</v>
      </c>
      <c r="AC7" s="132" t="e">
        <f>AVERAGEIFS(Data!$O:$O, Data!$A:$A, $A$3,Data!$B:$B,"Comp Set",Data!$G:$G,"2023",Data!$J:$J,$C$4,Data!$K:$K,AC$5)</f>
        <v>#DIV/0!</v>
      </c>
      <c r="AD7" s="132" t="e">
        <f>AVERAGEIFS(Data!$O:$O, Data!$A:$A, $A$3,Data!$B:$B,"Comp Set",Data!$G:$G,"2023",Data!$J:$J,$C$4,Data!$K:$K,AD$5)</f>
        <v>#DIV/0!</v>
      </c>
      <c r="AE7" s="132" t="e">
        <f>AVERAGEIFS(Data!$O:$O, Data!$A:$A, $A$3,Data!$B:$B,"Comp Set",Data!$G:$G,"2023",Data!$J:$J,$C$4,Data!$K:$K,AE$5)</f>
        <v>#DIV/0!</v>
      </c>
      <c r="AF7" s="132" t="e">
        <f>AVERAGEIFS(Data!$O:$O, Data!$A:$A, $A$3,Data!$B:$B,"Comp Set",Data!$G:$G,"2023",Data!$J:$J,$C$4,Data!$K:$K,AF$5)</f>
        <v>#DIV/0!</v>
      </c>
      <c r="AG7" s="132" t="e">
        <f>AVERAGEIFS(Data!$O:$O, Data!$A:$A, $A$3,Data!$B:$B,"Comp Set",Data!$G:$G,"2023",Data!$J:$J,$C$4,Data!$K:$K,AG$5)</f>
        <v>#DIV/0!</v>
      </c>
      <c r="AJ7" s="301">
        <f ca="1">AVERAGEIFS(Data!O:O, Data!A:A, A3,Data!B:B,"Comp Set",Data!G:G,"2023",Data!J:J,C4,Data!N:N,A8)</f>
        <v>1947.3509999999999</v>
      </c>
      <c r="AK7" s="302">
        <f ca="1">AVERAGEIFS(Data!O:O, Data!A:A, A3,Data!B:B,"Comp Set",Data!G:G,"2023",Data!J:J,C4,Data!D:D,"&gt;="&amp;TODAY()-28,Data!D:D,"&lt;="&amp;TODAY())</f>
        <v>1938.3658965517241</v>
      </c>
      <c r="AL7" s="303">
        <f>AVERAGEIFS(Data!O:O, Data!A:A, A3,Data!B:B,"Comp Set",Data!G:G,"2023",Data!J:J,C4)</f>
        <v>1938.3658965517241</v>
      </c>
    </row>
    <row r="8" spans="1:38" ht="13.2" x14ac:dyDescent="0.25">
      <c r="A8" s="104">
        <f ca="1">WEEKNUM(A7)</f>
        <v>16</v>
      </c>
      <c r="B8" s="238" t="s">
        <v>17</v>
      </c>
      <c r="C8" s="18"/>
      <c r="D8" s="19"/>
      <c r="E8" s="19"/>
      <c r="F8" s="19"/>
      <c r="G8" s="19"/>
      <c r="H8" s="19"/>
      <c r="I8" s="19"/>
      <c r="J8" s="19"/>
      <c r="K8" s="19"/>
      <c r="L8" s="19"/>
      <c r="M8" s="19"/>
      <c r="N8" s="19"/>
      <c r="O8" s="19"/>
      <c r="P8" s="19"/>
      <c r="Q8" s="19"/>
      <c r="R8" s="19"/>
      <c r="S8" s="19"/>
      <c r="T8" s="19"/>
      <c r="U8" s="19"/>
      <c r="V8" s="18"/>
      <c r="W8" s="19"/>
      <c r="X8" s="20"/>
      <c r="Y8" s="19"/>
      <c r="Z8" s="19"/>
      <c r="AA8" s="19"/>
      <c r="AB8" s="19"/>
      <c r="AC8" s="19"/>
      <c r="AD8" s="21"/>
      <c r="AE8" s="1"/>
      <c r="AF8" s="18"/>
      <c r="AG8" s="221"/>
    </row>
    <row r="9" spans="1:38" ht="13.2" x14ac:dyDescent="0.25">
      <c r="B9" s="213"/>
      <c r="C9" s="3"/>
      <c r="D9" s="3"/>
      <c r="E9" s="3"/>
      <c r="F9" s="3"/>
      <c r="G9" s="3"/>
      <c r="H9" s="3"/>
      <c r="I9" s="3"/>
      <c r="J9" s="3"/>
      <c r="K9" s="3"/>
      <c r="L9" s="3"/>
      <c r="M9" s="3"/>
      <c r="N9" s="3"/>
      <c r="O9" s="3"/>
      <c r="P9" s="3"/>
      <c r="Q9" s="3"/>
      <c r="R9" s="3"/>
      <c r="S9" s="3"/>
      <c r="T9" s="3"/>
      <c r="U9" s="3"/>
      <c r="V9" s="3"/>
      <c r="W9" s="3"/>
      <c r="X9" s="22"/>
      <c r="Y9" s="3"/>
      <c r="Z9" s="3"/>
      <c r="AA9" s="3"/>
      <c r="AB9" s="3"/>
      <c r="AC9" s="3"/>
      <c r="AD9" s="23"/>
      <c r="AE9" s="3"/>
      <c r="AF9" s="3"/>
      <c r="AG9" s="239"/>
    </row>
    <row r="10" spans="1:38" ht="15.75" customHeight="1" x14ac:dyDescent="0.25">
      <c r="B10" s="240"/>
      <c r="C10" s="114"/>
      <c r="D10" s="114"/>
      <c r="E10" s="114"/>
      <c r="F10" s="114"/>
      <c r="G10" s="114"/>
      <c r="H10" s="114"/>
      <c r="I10" s="114"/>
      <c r="J10" s="114"/>
      <c r="K10" s="114"/>
      <c r="L10" s="114"/>
      <c r="M10" s="114"/>
      <c r="N10" s="114"/>
      <c r="O10" s="114"/>
      <c r="P10" s="114"/>
      <c r="Q10" s="114"/>
      <c r="R10" s="114"/>
      <c r="S10" s="114"/>
      <c r="T10" s="114"/>
      <c r="U10" s="114"/>
      <c r="V10" s="3"/>
      <c r="W10" s="3"/>
      <c r="X10" s="22"/>
      <c r="Y10" s="3"/>
      <c r="Z10" s="3"/>
      <c r="AA10" s="3"/>
      <c r="AB10" s="3"/>
      <c r="AC10" s="3"/>
      <c r="AD10" s="23"/>
      <c r="AE10" s="3"/>
      <c r="AF10" s="3"/>
      <c r="AG10" s="239"/>
    </row>
    <row r="11" spans="1:38" ht="15.75" customHeight="1" x14ac:dyDescent="0.25">
      <c r="B11" s="212" t="s">
        <v>58</v>
      </c>
      <c r="C11" s="227" t="str">
        <f>A$5</f>
        <v>April</v>
      </c>
      <c r="D11" s="227"/>
      <c r="E11" s="227"/>
      <c r="F11" s="227"/>
      <c r="G11" s="227"/>
      <c r="H11" s="227"/>
      <c r="I11" s="227"/>
      <c r="J11" s="227"/>
      <c r="K11" s="227"/>
      <c r="L11" s="227"/>
      <c r="M11" s="227"/>
      <c r="N11" s="227"/>
      <c r="O11" s="227"/>
      <c r="P11" s="227"/>
      <c r="Q11" s="227"/>
      <c r="R11" s="227"/>
      <c r="S11" s="228"/>
      <c r="T11" s="228"/>
      <c r="U11" s="228"/>
      <c r="V11" s="229"/>
      <c r="W11" s="228"/>
      <c r="X11" s="230"/>
      <c r="Y11" s="228"/>
      <c r="Z11" s="228"/>
      <c r="AA11" s="228"/>
      <c r="AB11" s="228"/>
      <c r="AC11" s="228"/>
      <c r="AD11" s="231"/>
      <c r="AE11" s="115"/>
      <c r="AF11" s="13"/>
      <c r="AG11" s="219"/>
    </row>
    <row r="12" spans="1:38" ht="13.2" customHeight="1" x14ac:dyDescent="0.25">
      <c r="B12" s="232"/>
      <c r="C12" s="233">
        <v>1</v>
      </c>
      <c r="D12" s="234">
        <v>2</v>
      </c>
      <c r="E12" s="234">
        <v>3</v>
      </c>
      <c r="F12" s="234">
        <v>4</v>
      </c>
      <c r="G12" s="234">
        <v>5</v>
      </c>
      <c r="H12" s="234">
        <v>6</v>
      </c>
      <c r="I12" s="234">
        <v>7</v>
      </c>
      <c r="J12" s="234">
        <v>8</v>
      </c>
      <c r="K12" s="234">
        <v>9</v>
      </c>
      <c r="L12" s="234">
        <v>10</v>
      </c>
      <c r="M12" s="234">
        <v>11</v>
      </c>
      <c r="N12" s="234">
        <v>12</v>
      </c>
      <c r="O12" s="234">
        <v>13</v>
      </c>
      <c r="P12" s="234">
        <v>14</v>
      </c>
      <c r="Q12" s="234">
        <v>15</v>
      </c>
      <c r="R12" s="234">
        <v>16</v>
      </c>
      <c r="S12" s="234">
        <v>17</v>
      </c>
      <c r="T12" s="234">
        <v>18</v>
      </c>
      <c r="U12" s="234">
        <v>19</v>
      </c>
      <c r="V12" s="234">
        <v>20</v>
      </c>
      <c r="W12" s="234">
        <v>21</v>
      </c>
      <c r="X12" s="234">
        <v>22</v>
      </c>
      <c r="Y12" s="234">
        <v>23</v>
      </c>
      <c r="Z12" s="234">
        <v>24</v>
      </c>
      <c r="AA12" s="234">
        <v>25</v>
      </c>
      <c r="AB12" s="234">
        <v>26</v>
      </c>
      <c r="AC12" s="234">
        <v>27</v>
      </c>
      <c r="AD12" s="234">
        <v>28</v>
      </c>
      <c r="AE12" s="234">
        <v>29</v>
      </c>
      <c r="AF12" s="234">
        <v>30</v>
      </c>
      <c r="AG12" s="235">
        <v>31</v>
      </c>
    </row>
    <row r="13" spans="1:38" ht="13.2" x14ac:dyDescent="0.25">
      <c r="B13" s="236" t="s">
        <v>7</v>
      </c>
      <c r="C13" s="133">
        <f>AVERAGEIFS(Data!$AC:$AC, Data!$A:$A, $A$3,Data!$B:$B,"Property",Data!$G:$G,"2023",Data!$J:$J,$C$4,Data!$K:$K,C$12)</f>
        <v>7.8948805951460616E-2</v>
      </c>
      <c r="D13" s="133">
        <f>AVERAGEIFS(Data!$AC:$AC, Data!$A:$A, $A$3,Data!$B:$B,"Property",Data!$G:$G,"2023",Data!$J:$J,$C$4,Data!$K:$K,D$12)</f>
        <v>-5.0624901123249113E-4</v>
      </c>
      <c r="E13" s="133">
        <f>AVERAGEIFS(Data!$AC:$AC, Data!$A:$A, $A$3,Data!$B:$B,"Property",Data!$G:$G,"2023",Data!$J:$J,$C$4,Data!$K:$K,E$12)</f>
        <v>5.7678302193793314E-3</v>
      </c>
      <c r="F13" s="133">
        <f>AVERAGEIFS(Data!$AC:$AC, Data!$A:$A, $A$3,Data!$B:$B,"Property",Data!$G:$G,"2023",Data!$J:$J,$C$4,Data!$K:$K,F$12)</f>
        <v>0</v>
      </c>
      <c r="G13" s="133">
        <f>AVERAGEIFS(Data!$AC:$AC, Data!$A:$A, $A$3,Data!$B:$B,"Property",Data!$G:$G,"2023",Data!$J:$J,$C$4,Data!$K:$K,G$12)</f>
        <v>0</v>
      </c>
      <c r="H13" s="133">
        <f>AVERAGEIFS(Data!$AC:$AC, Data!$A:$A, $A$3,Data!$B:$B,"Property",Data!$G:$G,"2023",Data!$J:$J,$C$4,Data!$K:$K,H$12)</f>
        <v>0</v>
      </c>
      <c r="I13" s="133">
        <f>AVERAGEIFS(Data!$AC:$AC, Data!$A:$A, $A$3,Data!$B:$B,"Property",Data!$G:$G,"2023",Data!$J:$J,$C$4,Data!$K:$K,I$12)</f>
        <v>0</v>
      </c>
      <c r="J13" s="133">
        <f>AVERAGEIFS(Data!$AC:$AC, Data!$A:$A, $A$3,Data!$B:$B,"Property",Data!$G:$G,"2023",Data!$J:$J,$C$4,Data!$K:$K,J$12)</f>
        <v>0</v>
      </c>
      <c r="K13" s="133">
        <f>AVERAGEIFS(Data!$AC:$AC, Data!$A:$A, $A$3,Data!$B:$B,"Property",Data!$G:$G,"2023",Data!$J:$J,$C$4,Data!$K:$K,K$12)</f>
        <v>0</v>
      </c>
      <c r="L13" s="133">
        <f>AVERAGEIFS(Data!$AC:$AC, Data!$A:$A, $A$3,Data!$B:$B,"Property",Data!$G:$G,"2023",Data!$J:$J,$C$4,Data!$K:$K,L$12)</f>
        <v>1.5114317368215965E-2</v>
      </c>
      <c r="M13" s="133">
        <f>AVERAGEIFS(Data!$AC:$AC, Data!$A:$A, $A$3,Data!$B:$B,"Property",Data!$G:$G,"2023",Data!$J:$J,$C$4,Data!$K:$K,M$12)</f>
        <v>0</v>
      </c>
      <c r="N13" s="133">
        <f>AVERAGEIFS(Data!$AC:$AC, Data!$A:$A, $A$3,Data!$B:$B,"Property",Data!$G:$G,"2023",Data!$J:$J,$C$4,Data!$K:$K,N$12)</f>
        <v>0</v>
      </c>
      <c r="O13" s="133">
        <f>AVERAGEIFS(Data!$AC:$AC, Data!$A:$A, $A$3,Data!$B:$B,"Property",Data!$G:$G,"2023",Data!$J:$J,$C$4,Data!$K:$K,O$12)</f>
        <v>4.0728154804584235E-2</v>
      </c>
      <c r="P13" s="133">
        <f>AVERAGEIFS(Data!$AC:$AC, Data!$A:$A, $A$3,Data!$B:$B,"Property",Data!$G:$G,"2023",Data!$J:$J,$C$4,Data!$K:$K,P$12)</f>
        <v>0</v>
      </c>
      <c r="Q13" s="133">
        <f>AVERAGEIFS(Data!$AC:$AC, Data!$A:$A, $A$3,Data!$B:$B,"Property",Data!$G:$G,"2023",Data!$J:$J,$C$4,Data!$K:$K,Q$12)</f>
        <v>0</v>
      </c>
      <c r="R13" s="133">
        <f>AVERAGEIFS(Data!$AC:$AC, Data!$A:$A, $A$3,Data!$B:$B,"Property",Data!$G:$G,"2023",Data!$J:$J,$C$4,Data!$K:$K,R$12)</f>
        <v>0</v>
      </c>
      <c r="S13" s="133">
        <f>AVERAGEIFS(Data!$AC:$AC, Data!$A:$A, $A$3,Data!$B:$B,"Property",Data!$G:$G,"2023",Data!$J:$J,$C$4,Data!$K:$K,S$12)</f>
        <v>0</v>
      </c>
      <c r="T13" s="133" t="e">
        <f>AVERAGEIFS(Data!$AC:$AC, Data!$A:$A, $A$3,Data!$B:$B,"Property",Data!$G:$G,"2023",Data!$J:$J,$C$4,Data!$K:$K,T$12)</f>
        <v>#DIV/0!</v>
      </c>
      <c r="U13" s="133" t="e">
        <f>AVERAGEIFS(Data!$AC:$AC, Data!$A:$A, $A$3,Data!$B:$B,"Property",Data!$G:$G,"2023",Data!$J:$J,$C$4,Data!$K:$K,U$12)</f>
        <v>#DIV/0!</v>
      </c>
      <c r="V13" s="133" t="e">
        <f>AVERAGEIFS(Data!$AC:$AC, Data!$A:$A, $A$3,Data!$B:$B,"Property",Data!$G:$G,"2023",Data!$J:$J,$C$4,Data!$K:$K,V$12)</f>
        <v>#DIV/0!</v>
      </c>
      <c r="W13" s="133" t="e">
        <f>AVERAGEIFS(Data!$AC:$AC, Data!$A:$A, $A$3,Data!$B:$B,"Property",Data!$G:$G,"2023",Data!$J:$J,$C$4,Data!$K:$K,W$12)</f>
        <v>#DIV/0!</v>
      </c>
      <c r="X13" s="133" t="e">
        <f>AVERAGEIFS(Data!$AC:$AC, Data!$A:$A, $A$3,Data!$B:$B,"Property",Data!$G:$G,"2023",Data!$J:$J,$C$4,Data!$K:$K,X$12)</f>
        <v>#DIV/0!</v>
      </c>
      <c r="Y13" s="133" t="e">
        <f>AVERAGEIFS(Data!$AC:$AC, Data!$A:$A, $A$3,Data!$B:$B,"Property",Data!$G:$G,"2023",Data!$J:$J,$C$4,Data!$K:$K,Y$12)</f>
        <v>#DIV/0!</v>
      </c>
      <c r="Z13" s="133" t="e">
        <f>AVERAGEIFS(Data!$AC:$AC, Data!$A:$A, $A$3,Data!$B:$B,"Property",Data!$G:$G,"2023",Data!$J:$J,$C$4,Data!$K:$K,Z$12)</f>
        <v>#DIV/0!</v>
      </c>
      <c r="AA13" s="133" t="e">
        <f>AVERAGEIFS(Data!$AC:$AC, Data!$A:$A, $A$3,Data!$B:$B,"Property",Data!$G:$G,"2023",Data!$J:$J,$C$4,Data!$K:$K,AA$12)</f>
        <v>#DIV/0!</v>
      </c>
      <c r="AB13" s="133" t="e">
        <f>AVERAGEIFS(Data!$AC:$AC, Data!$A:$A, $A$3,Data!$B:$B,"Property",Data!$G:$G,"2023",Data!$J:$J,$C$4,Data!$K:$K,AB$12)</f>
        <v>#DIV/0!</v>
      </c>
      <c r="AC13" s="133" t="e">
        <f>AVERAGEIFS(Data!$AC:$AC, Data!$A:$A, $A$3,Data!$B:$B,"Property",Data!$G:$G,"2023",Data!$J:$J,$C$4,Data!$K:$K,AC$12)</f>
        <v>#DIV/0!</v>
      </c>
      <c r="AD13" s="133" t="e">
        <f>AVERAGEIFS(Data!$AC:$AC, Data!$A:$A, $A$3,Data!$B:$B,"Property",Data!$G:$G,"2023",Data!$J:$J,$C$4,Data!$K:$K,AD$12)</f>
        <v>#DIV/0!</v>
      </c>
      <c r="AE13" s="133" t="e">
        <f>AVERAGEIFS(Data!$AC:$AC, Data!$A:$A, $A$3,Data!$B:$B,"Property",Data!$G:$G,"2023",Data!$J:$J,$C$4,Data!$K:$K,AE$12)</f>
        <v>#DIV/0!</v>
      </c>
      <c r="AF13" s="133" t="e">
        <f>AVERAGEIFS(Data!$AC:$AC, Data!$A:$A, $A$3,Data!$B:$B,"Property",Data!$G:$G,"2023",Data!$J:$J,$C$4,Data!$K:$K,AF$12)</f>
        <v>#DIV/0!</v>
      </c>
      <c r="AG13" s="133" t="e">
        <f>AVERAGEIFS(Data!$AC:$AC, Data!$A:$A, $A$3,Data!$B:$B,"Property",Data!$G:$G,"2023",Data!$J:$J,$C$4,Data!$K:$K,AG$12)</f>
        <v>#DIV/0!</v>
      </c>
    </row>
    <row r="14" spans="1:38" ht="13.2" x14ac:dyDescent="0.25">
      <c r="B14" s="237" t="s">
        <v>14</v>
      </c>
      <c r="C14" s="133">
        <f>AVERAGEIFS(Data!$AC:$AC, Data!$A:$A, $A$3,Data!$B:$B,"Comp Set",Data!$G:$G,"2023",Data!$J:$J,$C$4,Data!$K:$K,C$12)</f>
        <v>0</v>
      </c>
      <c r="D14" s="133">
        <f>AVERAGEIFS(Data!$AC:$AC, Data!$A:$A, $A$3,Data!$B:$B,"Comp Set",Data!$G:$G,"2023",Data!$J:$J,$C$4,Data!$K:$K,D$12)</f>
        <v>0</v>
      </c>
      <c r="E14" s="133">
        <f>AVERAGEIFS(Data!$AC:$AC, Data!$A:$A, $A$3,Data!$B:$B,"Comp Set",Data!$G:$G,"2023",Data!$J:$J,$C$4,Data!$K:$K,E$12)</f>
        <v>0</v>
      </c>
      <c r="F14" s="133">
        <f>AVERAGEIFS(Data!$AC:$AC, Data!$A:$A, $A$3,Data!$B:$B,"Comp Set",Data!$G:$G,"2023",Data!$J:$J,$C$4,Data!$K:$K,F$12)</f>
        <v>0</v>
      </c>
      <c r="G14" s="133">
        <f>AVERAGEIFS(Data!$AC:$AC, Data!$A:$A, $A$3,Data!$B:$B,"Comp Set",Data!$G:$G,"2023",Data!$J:$J,$C$4,Data!$K:$K,G$12)</f>
        <v>0</v>
      </c>
      <c r="H14" s="133">
        <f>AVERAGEIFS(Data!$AC:$AC, Data!$A:$A, $A$3,Data!$B:$B,"Comp Set",Data!$G:$G,"2023",Data!$J:$J,$C$4,Data!$K:$K,H$12)</f>
        <v>0</v>
      </c>
      <c r="I14" s="133">
        <f>AVERAGEIFS(Data!$AC:$AC, Data!$A:$A, $A$3,Data!$B:$B,"Comp Set",Data!$G:$G,"2023",Data!$J:$J,$C$4,Data!$K:$K,I$12)</f>
        <v>0</v>
      </c>
      <c r="J14" s="133">
        <f>AVERAGEIFS(Data!$AC:$AC, Data!$A:$A, $A$3,Data!$B:$B,"Comp Set",Data!$G:$G,"2023",Data!$J:$J,$C$4,Data!$K:$K,J$12)</f>
        <v>0</v>
      </c>
      <c r="K14" s="133">
        <f>AVERAGEIFS(Data!$AC:$AC, Data!$A:$A, $A$3,Data!$B:$B,"Comp Set",Data!$G:$G,"2023",Data!$J:$J,$C$4,Data!$K:$K,K$12)</f>
        <v>0</v>
      </c>
      <c r="L14" s="133">
        <f>AVERAGEIFS(Data!$AC:$AC, Data!$A:$A, $A$3,Data!$B:$B,"Comp Set",Data!$G:$G,"2023",Data!$J:$J,$C$4,Data!$K:$K,L$12)</f>
        <v>0</v>
      </c>
      <c r="M14" s="133">
        <f>AVERAGEIFS(Data!$AC:$AC, Data!$A:$A, $A$3,Data!$B:$B,"Comp Set",Data!$G:$G,"2023",Data!$J:$J,$C$4,Data!$K:$K,M$12)</f>
        <v>0</v>
      </c>
      <c r="N14" s="133">
        <f>AVERAGEIFS(Data!$AC:$AC, Data!$A:$A, $A$3,Data!$B:$B,"Comp Set",Data!$G:$G,"2023",Data!$J:$J,$C$4,Data!$K:$K,N$12)</f>
        <v>0</v>
      </c>
      <c r="O14" s="133">
        <f>AVERAGEIFS(Data!$AC:$AC, Data!$A:$A, $A$3,Data!$B:$B,"Comp Set",Data!$G:$G,"2023",Data!$J:$J,$C$4,Data!$K:$K,O$12)</f>
        <v>5.6065239551477937E-3</v>
      </c>
      <c r="P14" s="133">
        <f>AVERAGEIFS(Data!$AC:$AC, Data!$A:$A, $A$3,Data!$B:$B,"Comp Set",Data!$G:$G,"2023",Data!$J:$J,$C$4,Data!$K:$K,P$12)</f>
        <v>0</v>
      </c>
      <c r="Q14" s="133">
        <f>AVERAGEIFS(Data!$AC:$AC, Data!$A:$A, $A$3,Data!$B:$B,"Comp Set",Data!$G:$G,"2023",Data!$J:$J,$C$4,Data!$K:$K,Q$12)</f>
        <v>0</v>
      </c>
      <c r="R14" s="133">
        <f>AVERAGEIFS(Data!$AC:$AC, Data!$A:$A, $A$3,Data!$B:$B,"Comp Set",Data!$G:$G,"2023",Data!$J:$J,$C$4,Data!$K:$K,R$12)</f>
        <v>0</v>
      </c>
      <c r="S14" s="133">
        <f>AVERAGEIFS(Data!$AC:$AC, Data!$A:$A, $A$3,Data!$B:$B,"Comp Set",Data!$G:$G,"2023",Data!$J:$J,$C$4,Data!$K:$K,S$12)</f>
        <v>0</v>
      </c>
      <c r="T14" s="133" t="e">
        <f>AVERAGEIFS(Data!$AC:$AC, Data!$A:$A, $A$3,Data!$B:$B,"Comp Set",Data!$G:$G,"2023",Data!$J:$J,$C$4,Data!$K:$K,T$12)</f>
        <v>#DIV/0!</v>
      </c>
      <c r="U14" s="133" t="e">
        <f>AVERAGEIFS(Data!$AC:$AC, Data!$A:$A, $A$3,Data!$B:$B,"Comp Set",Data!$G:$G,"2023",Data!$J:$J,$C$4,Data!$K:$K,U$12)</f>
        <v>#DIV/0!</v>
      </c>
      <c r="V14" s="133" t="e">
        <f>AVERAGEIFS(Data!$AC:$AC, Data!$A:$A, $A$3,Data!$B:$B,"Comp Set",Data!$G:$G,"2023",Data!$J:$J,$C$4,Data!$K:$K,V$12)</f>
        <v>#DIV/0!</v>
      </c>
      <c r="W14" s="133" t="e">
        <f>AVERAGEIFS(Data!$AC:$AC, Data!$A:$A, $A$3,Data!$B:$B,"Comp Set",Data!$G:$G,"2023",Data!$J:$J,$C$4,Data!$K:$K,W$12)</f>
        <v>#DIV/0!</v>
      </c>
      <c r="X14" s="133" t="e">
        <f>AVERAGEIFS(Data!$AC:$AC, Data!$A:$A, $A$3,Data!$B:$B,"Comp Set",Data!$G:$G,"2023",Data!$J:$J,$C$4,Data!$K:$K,X$12)</f>
        <v>#DIV/0!</v>
      </c>
      <c r="Y14" s="133" t="e">
        <f>AVERAGEIFS(Data!$AC:$AC, Data!$A:$A, $A$3,Data!$B:$B,"Comp Set",Data!$G:$G,"2023",Data!$J:$J,$C$4,Data!$K:$K,Y$12)</f>
        <v>#DIV/0!</v>
      </c>
      <c r="Z14" s="133" t="e">
        <f>AVERAGEIFS(Data!$AC:$AC, Data!$A:$A, $A$3,Data!$B:$B,"Comp Set",Data!$G:$G,"2023",Data!$J:$J,$C$4,Data!$K:$K,Z$12)</f>
        <v>#DIV/0!</v>
      </c>
      <c r="AA14" s="133" t="e">
        <f>AVERAGEIFS(Data!$AC:$AC, Data!$A:$A, $A$3,Data!$B:$B,"Comp Set",Data!$G:$G,"2023",Data!$J:$J,$C$4,Data!$K:$K,AA$12)</f>
        <v>#DIV/0!</v>
      </c>
      <c r="AB14" s="133" t="e">
        <f>AVERAGEIFS(Data!$AC:$AC, Data!$A:$A, $A$3,Data!$B:$B,"Comp Set",Data!$G:$G,"2023",Data!$J:$J,$C$4,Data!$K:$K,AB$12)</f>
        <v>#DIV/0!</v>
      </c>
      <c r="AC14" s="133" t="e">
        <f>AVERAGEIFS(Data!$AC:$AC, Data!$A:$A, $A$3,Data!$B:$B,"Comp Set",Data!$G:$G,"2023",Data!$J:$J,$C$4,Data!$K:$K,AC$12)</f>
        <v>#DIV/0!</v>
      </c>
      <c r="AD14" s="133" t="e">
        <f>AVERAGEIFS(Data!$AC:$AC, Data!$A:$A, $A$3,Data!$B:$B,"Comp Set",Data!$G:$G,"2023",Data!$J:$J,$C$4,Data!$K:$K,AD$12)</f>
        <v>#DIV/0!</v>
      </c>
      <c r="AE14" s="133" t="e">
        <f>AVERAGEIFS(Data!$AC:$AC, Data!$A:$A, $A$3,Data!$B:$B,"Comp Set",Data!$G:$G,"2023",Data!$J:$J,$C$4,Data!$K:$K,AE$12)</f>
        <v>#DIV/0!</v>
      </c>
      <c r="AF14" s="133" t="e">
        <f>AVERAGEIFS(Data!$AC:$AC, Data!$A:$A, $A$3,Data!$B:$B,"Comp Set",Data!$G:$G,"2023",Data!$J:$J,$C$4,Data!$K:$K,AF$12)</f>
        <v>#DIV/0!</v>
      </c>
      <c r="AG14" s="133" t="e">
        <f>AVERAGEIFS(Data!$AC:$AC, Data!$A:$A, $A$3,Data!$B:$B,"Comp Set",Data!$G:$G,"2023",Data!$J:$J,$C$4,Data!$K:$K,AG$12)</f>
        <v>#DIV/0!</v>
      </c>
    </row>
    <row r="15" spans="1:38" ht="13.2" x14ac:dyDescent="0.25">
      <c r="B15" s="238" t="s">
        <v>17</v>
      </c>
      <c r="C15" s="18"/>
      <c r="D15" s="19"/>
      <c r="E15" s="19"/>
      <c r="F15" s="19"/>
      <c r="G15" s="19"/>
      <c r="H15" s="19"/>
      <c r="I15" s="19"/>
      <c r="J15" s="19"/>
      <c r="K15" s="19"/>
      <c r="L15" s="19"/>
      <c r="M15" s="19"/>
      <c r="N15" s="19"/>
      <c r="O15" s="19"/>
      <c r="P15" s="19"/>
      <c r="Q15" s="19"/>
      <c r="R15" s="19"/>
      <c r="S15" s="19"/>
      <c r="T15" s="19"/>
      <c r="U15" s="19"/>
      <c r="V15" s="18"/>
      <c r="W15" s="19"/>
      <c r="X15" s="20"/>
      <c r="Y15" s="19"/>
      <c r="Z15" s="19"/>
      <c r="AA15" s="19"/>
      <c r="AB15" s="19"/>
      <c r="AC15" s="19"/>
      <c r="AD15" s="21"/>
      <c r="AE15" s="1"/>
      <c r="AF15" s="18"/>
      <c r="AG15" s="221"/>
    </row>
    <row r="16" spans="1:38" ht="13.2" x14ac:dyDescent="0.25">
      <c r="B16" s="214"/>
      <c r="C16" s="114"/>
      <c r="D16" s="114"/>
      <c r="E16" s="114"/>
      <c r="F16" s="114"/>
      <c r="G16" s="114"/>
      <c r="H16" s="114"/>
      <c r="I16" s="114"/>
      <c r="J16" s="114"/>
      <c r="K16" s="114"/>
      <c r="L16" s="114"/>
      <c r="M16" s="114"/>
      <c r="N16" s="114"/>
      <c r="O16" s="114"/>
      <c r="P16" s="114"/>
      <c r="Q16" s="114"/>
      <c r="R16" s="114"/>
      <c r="S16" s="114"/>
      <c r="T16" s="114"/>
      <c r="U16" s="114"/>
      <c r="V16" s="114"/>
      <c r="W16" s="114"/>
      <c r="X16" s="24"/>
      <c r="Y16" s="114"/>
      <c r="Z16" s="114"/>
      <c r="AA16" s="114"/>
      <c r="AB16" s="114"/>
      <c r="AC16" s="114"/>
      <c r="AD16" s="25"/>
      <c r="AE16" s="3"/>
      <c r="AF16" s="3"/>
      <c r="AG16" s="239"/>
    </row>
    <row r="17" spans="1:33" ht="15.75" customHeight="1" x14ac:dyDescent="0.25">
      <c r="B17" s="240"/>
      <c r="C17" s="114"/>
      <c r="D17" s="114"/>
      <c r="E17" s="114"/>
      <c r="F17" s="114"/>
      <c r="G17" s="114"/>
      <c r="H17" s="114"/>
      <c r="I17" s="114"/>
      <c r="J17" s="114"/>
      <c r="K17" s="114"/>
      <c r="L17" s="114"/>
      <c r="M17" s="114"/>
      <c r="N17" s="114"/>
      <c r="O17" s="114"/>
      <c r="P17" s="114"/>
      <c r="Q17" s="114"/>
      <c r="R17" s="114"/>
      <c r="S17" s="114"/>
      <c r="T17" s="114"/>
      <c r="U17" s="114"/>
      <c r="V17" s="3"/>
      <c r="W17" s="3"/>
      <c r="X17" s="22"/>
      <c r="Y17" s="3"/>
      <c r="Z17" s="3"/>
      <c r="AA17" s="3"/>
      <c r="AB17" s="3"/>
      <c r="AC17" s="3"/>
      <c r="AD17" s="23"/>
      <c r="AE17" s="3"/>
      <c r="AF17" s="3"/>
      <c r="AG17" s="239"/>
    </row>
    <row r="18" spans="1:33" ht="15.75" customHeight="1" x14ac:dyDescent="0.25">
      <c r="B18" s="212" t="s">
        <v>12</v>
      </c>
      <c r="C18" s="227" t="str">
        <f>A$5</f>
        <v>April</v>
      </c>
      <c r="D18" s="227"/>
      <c r="E18" s="227"/>
      <c r="F18" s="227"/>
      <c r="G18" s="227"/>
      <c r="H18" s="227"/>
      <c r="I18" s="227"/>
      <c r="J18" s="227"/>
      <c r="K18" s="227"/>
      <c r="L18" s="227"/>
      <c r="M18" s="227"/>
      <c r="N18" s="227"/>
      <c r="O18" s="227"/>
      <c r="P18" s="227"/>
      <c r="Q18" s="227"/>
      <c r="R18" s="227"/>
      <c r="S18" s="228"/>
      <c r="T18" s="228"/>
      <c r="U18" s="228"/>
      <c r="V18" s="229"/>
      <c r="W18" s="228"/>
      <c r="X18" s="230"/>
      <c r="Y18" s="228"/>
      <c r="Z18" s="228"/>
      <c r="AA18" s="228"/>
      <c r="AB18" s="228"/>
      <c r="AC18" s="228"/>
      <c r="AD18" s="231"/>
      <c r="AE18" s="115"/>
      <c r="AF18" s="13"/>
      <c r="AG18" s="219"/>
    </row>
    <row r="19" spans="1:33" ht="13.2" customHeight="1" x14ac:dyDescent="0.25">
      <c r="B19" s="232"/>
      <c r="C19" s="233">
        <v>1</v>
      </c>
      <c r="D19" s="234">
        <v>2</v>
      </c>
      <c r="E19" s="234">
        <v>3</v>
      </c>
      <c r="F19" s="234">
        <v>4</v>
      </c>
      <c r="G19" s="234">
        <v>5</v>
      </c>
      <c r="H19" s="234">
        <v>6</v>
      </c>
      <c r="I19" s="234">
        <v>7</v>
      </c>
      <c r="J19" s="234">
        <v>8</v>
      </c>
      <c r="K19" s="234">
        <v>9</v>
      </c>
      <c r="L19" s="234">
        <v>10</v>
      </c>
      <c r="M19" s="234">
        <v>11</v>
      </c>
      <c r="N19" s="234">
        <v>12</v>
      </c>
      <c r="O19" s="234">
        <v>13</v>
      </c>
      <c r="P19" s="234">
        <v>14</v>
      </c>
      <c r="Q19" s="234">
        <v>15</v>
      </c>
      <c r="R19" s="234">
        <v>16</v>
      </c>
      <c r="S19" s="234">
        <v>17</v>
      </c>
      <c r="T19" s="234">
        <v>18</v>
      </c>
      <c r="U19" s="234">
        <v>19</v>
      </c>
      <c r="V19" s="234">
        <v>20</v>
      </c>
      <c r="W19" s="234">
        <v>21</v>
      </c>
      <c r="X19" s="234">
        <v>22</v>
      </c>
      <c r="Y19" s="234">
        <v>23</v>
      </c>
      <c r="Z19" s="234">
        <v>24</v>
      </c>
      <c r="AA19" s="234">
        <v>25</v>
      </c>
      <c r="AB19" s="234">
        <v>26</v>
      </c>
      <c r="AC19" s="234">
        <v>27</v>
      </c>
      <c r="AD19" s="234">
        <v>28</v>
      </c>
      <c r="AE19" s="234">
        <v>29</v>
      </c>
      <c r="AF19" s="234">
        <v>30</v>
      </c>
      <c r="AG19" s="235">
        <v>31</v>
      </c>
    </row>
    <row r="20" spans="1:33" ht="13.2" x14ac:dyDescent="0.25">
      <c r="B20" s="236" t="s">
        <v>14</v>
      </c>
      <c r="C20" s="132">
        <f>C6/C7</f>
        <v>0.37779472708008577</v>
      </c>
      <c r="D20" s="132">
        <f t="shared" ref="D20:AG20" si="0">D6/D7</f>
        <v>0.37760346887305263</v>
      </c>
      <c r="E20" s="132">
        <f t="shared" si="0"/>
        <v>0.37978142157176104</v>
      </c>
      <c r="F20" s="132">
        <f t="shared" si="0"/>
        <v>0.37978142157176104</v>
      </c>
      <c r="G20" s="132">
        <f t="shared" si="0"/>
        <v>0.37978142157176104</v>
      </c>
      <c r="H20" s="132">
        <f t="shared" si="0"/>
        <v>0.37978142157176104</v>
      </c>
      <c r="I20" s="132">
        <f t="shared" si="0"/>
        <v>0.37978142157176104</v>
      </c>
      <c r="J20" s="132">
        <f t="shared" si="0"/>
        <v>0.37978142157176104</v>
      </c>
      <c r="K20" s="132">
        <f t="shared" si="0"/>
        <v>0.37978142157176104</v>
      </c>
      <c r="L20" s="132">
        <f t="shared" si="0"/>
        <v>0.38552155850794889</v>
      </c>
      <c r="M20" s="132">
        <f t="shared" si="0"/>
        <v>0.38552155850794889</v>
      </c>
      <c r="N20" s="132">
        <f t="shared" si="0"/>
        <v>0.38552155850794889</v>
      </c>
      <c r="O20" s="132">
        <f t="shared" si="0"/>
        <v>0.3989862144542537</v>
      </c>
      <c r="P20" s="132">
        <f t="shared" si="0"/>
        <v>0.3989862144542537</v>
      </c>
      <c r="Q20" s="132">
        <f t="shared" si="0"/>
        <v>0.3989862144542537</v>
      </c>
      <c r="R20" s="132">
        <f t="shared" si="0"/>
        <v>0.3989862144542537</v>
      </c>
      <c r="S20" s="132">
        <f t="shared" si="0"/>
        <v>0.3989862144542537</v>
      </c>
      <c r="T20" s="132" t="e">
        <f t="shared" si="0"/>
        <v>#DIV/0!</v>
      </c>
      <c r="U20" s="132" t="e">
        <f t="shared" si="0"/>
        <v>#DIV/0!</v>
      </c>
      <c r="V20" s="132" t="e">
        <f t="shared" si="0"/>
        <v>#DIV/0!</v>
      </c>
      <c r="W20" s="132" t="e">
        <f t="shared" si="0"/>
        <v>#DIV/0!</v>
      </c>
      <c r="X20" s="132" t="e">
        <f t="shared" si="0"/>
        <v>#DIV/0!</v>
      </c>
      <c r="Y20" s="132" t="e">
        <f t="shared" si="0"/>
        <v>#DIV/0!</v>
      </c>
      <c r="Z20" s="132" t="e">
        <f t="shared" si="0"/>
        <v>#DIV/0!</v>
      </c>
      <c r="AA20" s="132" t="e">
        <f t="shared" si="0"/>
        <v>#DIV/0!</v>
      </c>
      <c r="AB20" s="132" t="e">
        <f t="shared" si="0"/>
        <v>#DIV/0!</v>
      </c>
      <c r="AC20" s="132" t="e">
        <f t="shared" si="0"/>
        <v>#DIV/0!</v>
      </c>
      <c r="AD20" s="132" t="e">
        <f t="shared" si="0"/>
        <v>#DIV/0!</v>
      </c>
      <c r="AE20" s="132" t="e">
        <f t="shared" si="0"/>
        <v>#DIV/0!</v>
      </c>
      <c r="AF20" s="132" t="e">
        <f t="shared" si="0"/>
        <v>#DIV/0!</v>
      </c>
      <c r="AG20" s="132" t="e">
        <f t="shared" si="0"/>
        <v>#DIV/0!</v>
      </c>
    </row>
    <row r="21" spans="1:33" ht="13.2" x14ac:dyDescent="0.25">
      <c r="B21" s="241" t="s">
        <v>17</v>
      </c>
      <c r="C21" s="27"/>
      <c r="D21" s="28"/>
      <c r="E21" s="28"/>
      <c r="F21" s="28"/>
      <c r="G21" s="28"/>
      <c r="H21" s="28"/>
      <c r="I21" s="28"/>
      <c r="J21" s="28"/>
      <c r="K21" s="28"/>
      <c r="L21" s="28"/>
      <c r="M21" s="28"/>
      <c r="N21" s="28"/>
      <c r="O21" s="28"/>
      <c r="P21" s="28"/>
      <c r="Q21" s="28"/>
      <c r="R21" s="28"/>
      <c r="S21" s="28"/>
      <c r="T21" s="119"/>
      <c r="U21" s="119"/>
      <c r="V21" s="119"/>
      <c r="W21" s="119"/>
      <c r="X21" s="119"/>
      <c r="Y21" s="119"/>
      <c r="Z21" s="119"/>
      <c r="AA21" s="119"/>
      <c r="AB21" s="119"/>
      <c r="AC21" s="119"/>
      <c r="AD21" s="119"/>
      <c r="AE21" s="3"/>
      <c r="AF21" s="119"/>
      <c r="AG21" s="220"/>
    </row>
    <row r="22" spans="1:33" ht="13.2" x14ac:dyDescent="0.25">
      <c r="B22" s="213"/>
      <c r="C22" s="3"/>
      <c r="D22" s="3"/>
      <c r="E22" s="3"/>
      <c r="F22" s="3"/>
      <c r="G22" s="3"/>
      <c r="H22" s="3"/>
      <c r="I22" s="3"/>
      <c r="J22" s="3"/>
      <c r="K22" s="3"/>
      <c r="L22" s="3"/>
      <c r="M22" s="3"/>
      <c r="N22" s="3"/>
      <c r="O22" s="3"/>
      <c r="P22" s="3"/>
      <c r="Q22" s="3"/>
      <c r="R22" s="3"/>
      <c r="S22" s="3"/>
      <c r="T22" s="3"/>
      <c r="U22" s="3"/>
      <c r="V22" s="3"/>
      <c r="W22" s="3"/>
      <c r="X22" s="22"/>
      <c r="Y22" s="3"/>
      <c r="Z22" s="3"/>
      <c r="AA22" s="3"/>
      <c r="AB22" s="3"/>
      <c r="AC22" s="3"/>
      <c r="AD22" s="23"/>
      <c r="AE22" s="3"/>
      <c r="AF22" s="3"/>
      <c r="AG22" s="239"/>
    </row>
    <row r="23" spans="1:33" ht="15.75" customHeight="1" x14ac:dyDescent="0.25">
      <c r="B23" s="240"/>
      <c r="C23" s="114"/>
      <c r="D23" s="114"/>
      <c r="E23" s="114"/>
      <c r="F23" s="114"/>
      <c r="G23" s="114"/>
      <c r="H23" s="114"/>
      <c r="I23" s="114"/>
      <c r="J23" s="114"/>
      <c r="K23" s="114"/>
      <c r="L23" s="114"/>
      <c r="M23" s="114"/>
      <c r="N23" s="114"/>
      <c r="O23" s="114"/>
      <c r="P23" s="114"/>
      <c r="Q23" s="114"/>
      <c r="R23" s="114"/>
      <c r="S23" s="114"/>
      <c r="T23" s="114"/>
      <c r="U23" s="114"/>
      <c r="V23" s="242"/>
      <c r="W23" s="242"/>
      <c r="X23" s="242"/>
      <c r="Y23" s="242"/>
      <c r="Z23" s="242"/>
      <c r="AA23" s="242"/>
      <c r="AB23" s="242"/>
      <c r="AC23" s="242"/>
      <c r="AD23" s="242"/>
      <c r="AE23" s="242"/>
      <c r="AF23" s="242"/>
      <c r="AG23" s="243"/>
    </row>
    <row r="24" spans="1:33" ht="15.75" customHeight="1" x14ac:dyDescent="0.25">
      <c r="B24" s="212" t="s">
        <v>19</v>
      </c>
      <c r="C24" s="227" t="str">
        <f>A$5</f>
        <v>April</v>
      </c>
      <c r="D24" s="227"/>
      <c r="E24" s="227"/>
      <c r="F24" s="227"/>
      <c r="G24" s="227"/>
      <c r="H24" s="227"/>
      <c r="I24" s="227"/>
      <c r="J24" s="227"/>
      <c r="K24" s="227"/>
      <c r="L24" s="227"/>
      <c r="M24" s="227"/>
      <c r="N24" s="227"/>
      <c r="O24" s="227"/>
      <c r="P24" s="227"/>
      <c r="Q24" s="227"/>
      <c r="R24" s="227"/>
      <c r="S24" s="228"/>
      <c r="T24" s="228"/>
      <c r="U24" s="228"/>
      <c r="V24" s="229"/>
      <c r="W24" s="228"/>
      <c r="X24" s="230"/>
      <c r="Y24" s="228"/>
      <c r="Z24" s="228"/>
      <c r="AA24" s="228"/>
      <c r="AB24" s="228"/>
      <c r="AC24" s="228"/>
      <c r="AD24" s="231"/>
      <c r="AE24" s="115"/>
      <c r="AF24" s="13"/>
      <c r="AG24" s="219"/>
    </row>
    <row r="25" spans="1:33" ht="13.2" customHeight="1" x14ac:dyDescent="0.25">
      <c r="B25" s="232"/>
      <c r="C25" s="233">
        <v>1</v>
      </c>
      <c r="D25" s="234">
        <v>2</v>
      </c>
      <c r="E25" s="234">
        <v>3</v>
      </c>
      <c r="F25" s="234">
        <v>4</v>
      </c>
      <c r="G25" s="234">
        <v>5</v>
      </c>
      <c r="H25" s="234">
        <v>6</v>
      </c>
      <c r="I25" s="234">
        <v>7</v>
      </c>
      <c r="J25" s="234">
        <v>8</v>
      </c>
      <c r="K25" s="234">
        <v>9</v>
      </c>
      <c r="L25" s="234">
        <v>10</v>
      </c>
      <c r="M25" s="234">
        <v>11</v>
      </c>
      <c r="N25" s="234">
        <v>12</v>
      </c>
      <c r="O25" s="234">
        <v>13</v>
      </c>
      <c r="P25" s="234">
        <v>14</v>
      </c>
      <c r="Q25" s="234">
        <v>15</v>
      </c>
      <c r="R25" s="234">
        <v>16</v>
      </c>
      <c r="S25" s="234">
        <v>17</v>
      </c>
      <c r="T25" s="234">
        <v>18</v>
      </c>
      <c r="U25" s="234">
        <v>19</v>
      </c>
      <c r="V25" s="234">
        <v>20</v>
      </c>
      <c r="W25" s="234">
        <v>21</v>
      </c>
      <c r="X25" s="234">
        <v>22</v>
      </c>
      <c r="Y25" s="234">
        <v>23</v>
      </c>
      <c r="Z25" s="234">
        <v>24</v>
      </c>
      <c r="AA25" s="234">
        <v>25</v>
      </c>
      <c r="AB25" s="234">
        <v>26</v>
      </c>
      <c r="AC25" s="234">
        <v>27</v>
      </c>
      <c r="AD25" s="234">
        <v>28</v>
      </c>
      <c r="AE25" s="234">
        <v>29</v>
      </c>
      <c r="AF25" s="234">
        <v>30</v>
      </c>
      <c r="AG25" s="235">
        <v>31</v>
      </c>
    </row>
    <row r="26" spans="1:33" s="244" customFormat="1" ht="13.2" x14ac:dyDescent="0.25">
      <c r="A26" s="104"/>
      <c r="B26" s="236" t="s">
        <v>14</v>
      </c>
      <c r="C26" s="133"/>
      <c r="D26" s="133">
        <f>D20-C20</f>
        <v>-1.9125820703314034E-4</v>
      </c>
      <c r="E26" s="133">
        <f t="shared" ref="E26:AG26" si="1">E20-D20</f>
        <v>2.1779526987084075E-3</v>
      </c>
      <c r="F26" s="133">
        <f t="shared" si="1"/>
        <v>0</v>
      </c>
      <c r="G26" s="133">
        <f t="shared" si="1"/>
        <v>0</v>
      </c>
      <c r="H26" s="133">
        <f t="shared" si="1"/>
        <v>0</v>
      </c>
      <c r="I26" s="133">
        <f t="shared" si="1"/>
        <v>0</v>
      </c>
      <c r="J26" s="133">
        <f t="shared" si="1"/>
        <v>0</v>
      </c>
      <c r="K26" s="133">
        <f t="shared" si="1"/>
        <v>0</v>
      </c>
      <c r="L26" s="133">
        <f t="shared" si="1"/>
        <v>5.7401369361878563E-3</v>
      </c>
      <c r="M26" s="133">
        <f t="shared" si="1"/>
        <v>0</v>
      </c>
      <c r="N26" s="133">
        <f t="shared" si="1"/>
        <v>0</v>
      </c>
      <c r="O26" s="133">
        <f t="shared" si="1"/>
        <v>1.3464655946304804E-2</v>
      </c>
      <c r="P26" s="133">
        <f t="shared" si="1"/>
        <v>0</v>
      </c>
      <c r="Q26" s="133">
        <f t="shared" si="1"/>
        <v>0</v>
      </c>
      <c r="R26" s="133">
        <f t="shared" si="1"/>
        <v>0</v>
      </c>
      <c r="S26" s="133">
        <f t="shared" si="1"/>
        <v>0</v>
      </c>
      <c r="T26" s="133" t="e">
        <f t="shared" si="1"/>
        <v>#DIV/0!</v>
      </c>
      <c r="U26" s="133" t="e">
        <f t="shared" si="1"/>
        <v>#DIV/0!</v>
      </c>
      <c r="V26" s="133" t="e">
        <f t="shared" si="1"/>
        <v>#DIV/0!</v>
      </c>
      <c r="W26" s="133" t="e">
        <f t="shared" si="1"/>
        <v>#DIV/0!</v>
      </c>
      <c r="X26" s="133" t="e">
        <f t="shared" si="1"/>
        <v>#DIV/0!</v>
      </c>
      <c r="Y26" s="133" t="e">
        <f t="shared" si="1"/>
        <v>#DIV/0!</v>
      </c>
      <c r="Z26" s="133" t="e">
        <f t="shared" si="1"/>
        <v>#DIV/0!</v>
      </c>
      <c r="AA26" s="133" t="e">
        <f t="shared" si="1"/>
        <v>#DIV/0!</v>
      </c>
      <c r="AB26" s="133" t="e">
        <f t="shared" si="1"/>
        <v>#DIV/0!</v>
      </c>
      <c r="AC26" s="133" t="e">
        <f t="shared" si="1"/>
        <v>#DIV/0!</v>
      </c>
      <c r="AD26" s="133" t="e">
        <f t="shared" si="1"/>
        <v>#DIV/0!</v>
      </c>
      <c r="AE26" s="133" t="e">
        <f t="shared" si="1"/>
        <v>#DIV/0!</v>
      </c>
      <c r="AF26" s="133" t="e">
        <f t="shared" si="1"/>
        <v>#DIV/0!</v>
      </c>
      <c r="AG26" s="133" t="e">
        <f t="shared" si="1"/>
        <v>#DIV/0!</v>
      </c>
    </row>
    <row r="27" spans="1:33" ht="13.8" thickBot="1" x14ac:dyDescent="0.3">
      <c r="B27" s="245" t="s">
        <v>17</v>
      </c>
      <c r="C27" s="215"/>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7"/>
      <c r="AF27" s="216"/>
      <c r="AG27" s="222"/>
    </row>
    <row r="28" spans="1:33" ht="13.2" x14ac:dyDescent="0.25">
      <c r="B28" s="12"/>
      <c r="C28" s="2"/>
      <c r="D28" s="2"/>
      <c r="E28" s="2"/>
      <c r="F28" s="2"/>
      <c r="G28" s="2"/>
      <c r="H28" s="2"/>
      <c r="I28" s="2"/>
      <c r="J28" s="2"/>
      <c r="K28" s="2"/>
      <c r="L28" s="2"/>
      <c r="M28" s="2"/>
      <c r="N28" s="2"/>
      <c r="O28" s="2"/>
      <c r="P28" s="2"/>
      <c r="Q28" s="2"/>
      <c r="R28" s="2"/>
      <c r="S28" s="2"/>
      <c r="T28" s="2"/>
      <c r="U28" s="2"/>
      <c r="V28" s="2"/>
      <c r="W28" s="2"/>
      <c r="X28" s="32"/>
      <c r="Y28" s="2"/>
      <c r="Z28" s="2"/>
      <c r="AA28" s="2"/>
      <c r="AB28" s="2"/>
      <c r="AC28" s="2"/>
      <c r="AD28" s="33"/>
      <c r="AE28" s="1"/>
      <c r="AF28" s="2"/>
      <c r="AG28" s="2"/>
    </row>
    <row r="29" spans="1:33" ht="13.2" x14ac:dyDescent="0.25">
      <c r="B29" s="246"/>
      <c r="C29" s="114"/>
      <c r="D29" s="114"/>
      <c r="E29" s="114"/>
      <c r="F29" s="114"/>
      <c r="G29" s="114"/>
      <c r="H29" s="114"/>
      <c r="I29" s="114"/>
      <c r="J29" s="114"/>
      <c r="K29" s="114"/>
      <c r="L29" s="114"/>
      <c r="M29" s="114"/>
      <c r="N29" s="114"/>
      <c r="O29" s="114"/>
      <c r="P29" s="114"/>
      <c r="Q29" s="114"/>
      <c r="R29" s="114"/>
      <c r="S29" s="114"/>
      <c r="T29" s="114"/>
      <c r="U29" s="114"/>
      <c r="V29" s="3"/>
      <c r="W29" s="3"/>
      <c r="X29" s="3"/>
      <c r="Y29" s="3"/>
      <c r="Z29" s="3"/>
      <c r="AA29" s="3"/>
      <c r="AB29" s="3"/>
      <c r="AC29" s="3"/>
      <c r="AD29" s="3"/>
      <c r="AE29" s="3"/>
      <c r="AF29" s="3"/>
      <c r="AG29" s="3"/>
    </row>
    <row r="30" spans="1:33" ht="13.2" x14ac:dyDescent="0.25">
      <c r="B30" s="247"/>
      <c r="C30" s="247"/>
      <c r="D30" s="247"/>
      <c r="E30" s="247"/>
      <c r="F30" s="247"/>
      <c r="G30" s="247"/>
      <c r="H30" s="247"/>
      <c r="I30" s="247"/>
      <c r="J30" s="247"/>
      <c r="K30" s="247"/>
      <c r="L30" s="247"/>
      <c r="M30" s="247"/>
      <c r="N30" s="247"/>
      <c r="O30" s="247"/>
      <c r="P30" s="247"/>
      <c r="Q30" s="247"/>
      <c r="R30" s="247"/>
      <c r="S30" s="248"/>
      <c r="T30" s="248"/>
      <c r="U30" s="248"/>
      <c r="V30" s="248"/>
      <c r="W30" s="248"/>
      <c r="X30" s="248"/>
      <c r="Y30" s="248"/>
      <c r="Z30" s="248"/>
      <c r="AA30" s="248"/>
      <c r="AB30" s="248"/>
      <c r="AC30" s="248"/>
      <c r="AD30" s="248"/>
      <c r="AE30" s="115"/>
      <c r="AF30" s="116"/>
      <c r="AG30" s="116"/>
    </row>
    <row r="31" spans="1:33" ht="13.2" x14ac:dyDescent="0.25">
      <c r="B31" s="234"/>
      <c r="C31" s="234"/>
      <c r="D31" s="234"/>
      <c r="E31" s="234"/>
      <c r="F31" s="234"/>
      <c r="G31" s="234"/>
      <c r="H31" s="234"/>
      <c r="I31" s="234"/>
      <c r="J31" s="234"/>
      <c r="K31" s="234"/>
      <c r="L31" s="234"/>
      <c r="M31" s="234"/>
      <c r="N31" s="234"/>
      <c r="O31" s="234"/>
      <c r="P31" s="234"/>
      <c r="Q31" s="234"/>
      <c r="R31" s="234"/>
      <c r="S31" s="234"/>
      <c r="T31" s="234"/>
      <c r="U31" s="234"/>
      <c r="V31" s="234"/>
      <c r="W31" s="234"/>
      <c r="X31" s="234"/>
      <c r="Y31" s="234"/>
      <c r="Z31" s="234"/>
      <c r="AA31" s="234"/>
      <c r="AB31" s="234"/>
      <c r="AC31" s="234"/>
      <c r="AD31" s="234"/>
      <c r="AE31" s="115"/>
      <c r="AF31" s="116"/>
      <c r="AG31" s="116"/>
    </row>
    <row r="32" spans="1:33" ht="13.2" x14ac:dyDescent="0.25">
      <c r="B32" s="1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1"/>
      <c r="AF32" s="2"/>
      <c r="AG32" s="2"/>
    </row>
    <row r="33" spans="2:33" ht="13.2" x14ac:dyDescent="0.25">
      <c r="B33" s="16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3"/>
      <c r="AF33" s="119"/>
      <c r="AG33" s="119"/>
    </row>
  </sheetData>
  <mergeCells count="2">
    <mergeCell ref="T2:AG2"/>
    <mergeCell ref="B2:S2"/>
  </mergeCells>
  <dataValidations count="2">
    <dataValidation type="list" allowBlank="1" showInputMessage="1" showErrorMessage="1" sqref="A3" xr:uid="{D099525F-2ABD-4305-B836-2B2AD7B795A8}">
      <formula1>"Biscayne Drive,Pine Ridge,Hutto"</formula1>
    </dataValidation>
    <dataValidation type="list" allowBlank="1" showInputMessage="1" showErrorMessage="1" sqref="A5" xr:uid="{DFC9D7A7-171D-4C6C-82FD-AE11A7124AFA}">
      <formula1>"February,March,April"</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B8372E-4641-4C57-AFFD-4448F20D9F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segmented glance</vt:lpstr>
      <vt:lpstr>Data</vt:lpstr>
      <vt:lpstr>Property</vt:lpstr>
      <vt:lpstr>State</vt:lpstr>
      <vt:lpstr>Month</vt:lpstr>
      <vt:lpstr>weekly summary</vt:lpstr>
      <vt:lpstr>daily by month</vt:lpstr>
      <vt:lpstr>daily occupancy</vt:lpstr>
      <vt:lpstr>average daily rent</vt:lpstr>
      <vt:lpstr>daily 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Robaz Sheikh</dc:creator>
  <cp:lastModifiedBy>Robaz Sheikh</cp:lastModifiedBy>
  <dcterms:created xsi:type="dcterms:W3CDTF">2023-04-07T18:06:35Z</dcterms:created>
  <dcterms:modified xsi:type="dcterms:W3CDTF">2023-04-17T13:37:58Z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d0bc25-a60b-40fe-8264-542293dd153f_Enabled">
    <vt:lpwstr>true</vt:lpwstr>
  </property>
  <property fmtid="{D5CDD505-2E9C-101B-9397-08002B2CF9AE}" pid="3" name="MSIP_Label_a7d0bc25-a60b-40fe-8264-542293dd153f_SetDate">
    <vt:lpwstr>2023-04-07T14:33:24Z</vt:lpwstr>
  </property>
  <property fmtid="{D5CDD505-2E9C-101B-9397-08002B2CF9AE}" pid="4" name="MSIP_Label_a7d0bc25-a60b-40fe-8264-542293dd153f_Method">
    <vt:lpwstr>Standard</vt:lpwstr>
  </property>
  <property fmtid="{D5CDD505-2E9C-101B-9397-08002B2CF9AE}" pid="5" name="MSIP_Label_a7d0bc25-a60b-40fe-8264-542293dd153f_Name">
    <vt:lpwstr>Internal</vt:lpwstr>
  </property>
  <property fmtid="{D5CDD505-2E9C-101B-9397-08002B2CF9AE}" pid="6" name="MSIP_Label_a7d0bc25-a60b-40fe-8264-542293dd153f_SiteId">
    <vt:lpwstr>0e317420-a581-449e-a4ac-675fbc396f96</vt:lpwstr>
  </property>
  <property fmtid="{D5CDD505-2E9C-101B-9397-08002B2CF9AE}" pid="7" name="MSIP_Label_a7d0bc25-a60b-40fe-8264-542293dd153f_ActionId">
    <vt:lpwstr>5502e045-d89a-4382-94d1-85658f1fe8b3</vt:lpwstr>
  </property>
  <property fmtid="{D5CDD505-2E9C-101B-9397-08002B2CF9AE}" pid="8" name="MSIP_Label_a7d0bc25-a60b-40fe-8264-542293dd153f_ContentBits">
    <vt:lpwstr>0</vt:lpwstr>
  </property>
</Properties>
</file>