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tM\Desktop\"/>
    </mc:Choice>
  </mc:AlternateContent>
  <bookViews>
    <workbookView xWindow="480" yWindow="105" windowWidth="14610" windowHeight="7305" activeTab="1"/>
  </bookViews>
  <sheets>
    <sheet name="prijzen " sheetId="1" r:id="rId1"/>
    <sheet name="vk" sheetId="3" r:id="rId2"/>
    <sheet name="Blad3" sheetId="11" r:id="rId3"/>
  </sheets>
  <calcPr calcId="162913"/>
</workbook>
</file>

<file path=xl/calcChain.xml><?xml version="1.0" encoding="utf-8"?>
<calcChain xmlns="http://schemas.openxmlformats.org/spreadsheetml/2006/main">
  <c r="E66" i="3" l="1"/>
  <c r="I66" i="3" s="1"/>
  <c r="I58" i="3"/>
  <c r="B88" i="1" s="1"/>
  <c r="A58" i="3"/>
  <c r="I57" i="3"/>
  <c r="B87" i="1" s="1"/>
  <c r="A57" i="3"/>
  <c r="I56" i="3"/>
  <c r="B86" i="1" s="1"/>
  <c r="B41" i="1" s="1"/>
  <c r="A56" i="3"/>
  <c r="I55" i="3"/>
  <c r="B85" i="1" s="1"/>
  <c r="B40" i="1" s="1"/>
  <c r="A55" i="3"/>
  <c r="I54" i="3"/>
  <c r="I53" i="3"/>
  <c r="B83" i="1" s="1"/>
  <c r="B38" i="1" s="1"/>
  <c r="A53" i="3"/>
  <c r="I52" i="3"/>
  <c r="A52" i="3"/>
  <c r="I51" i="3"/>
  <c r="B36" i="1" s="1"/>
  <c r="D51" i="3"/>
  <c r="I50" i="3"/>
  <c r="B81" i="1" s="1"/>
  <c r="A50" i="3"/>
  <c r="I49" i="3"/>
  <c r="I48" i="3"/>
  <c r="D48" i="3"/>
  <c r="A48" i="3"/>
  <c r="I47" i="3"/>
  <c r="D47" i="3"/>
  <c r="A47" i="3"/>
  <c r="I46" i="3"/>
  <c r="B77" i="1" s="1"/>
  <c r="A46" i="3"/>
  <c r="I45" i="3"/>
  <c r="B76" i="1" s="1"/>
  <c r="A45" i="3"/>
  <c r="I44" i="3"/>
  <c r="B75" i="1" s="1"/>
  <c r="D44" i="3"/>
  <c r="A44" i="3"/>
  <c r="I43" i="3"/>
  <c r="A43" i="3"/>
  <c r="I42" i="3"/>
  <c r="A42" i="3"/>
  <c r="I41" i="3"/>
  <c r="B72" i="1" s="1"/>
  <c r="A41" i="3"/>
  <c r="I40" i="3"/>
  <c r="B71" i="1" s="1"/>
  <c r="B30" i="1" s="1"/>
  <c r="A40" i="3"/>
  <c r="I39" i="3"/>
  <c r="B70" i="1" s="1"/>
  <c r="A39" i="3"/>
  <c r="I38" i="3"/>
  <c r="B69" i="1" s="1"/>
  <c r="B29" i="1" s="1"/>
  <c r="A38" i="3"/>
  <c r="I37" i="3"/>
  <c r="B68" i="1" s="1"/>
  <c r="B28" i="1" s="1"/>
  <c r="A37" i="3"/>
  <c r="I36" i="3"/>
  <c r="B67" i="1" s="1"/>
  <c r="B27" i="1" s="1"/>
  <c r="D36" i="3"/>
  <c r="A36" i="3"/>
  <c r="I35" i="3"/>
  <c r="B66" i="1" s="1"/>
  <c r="A35" i="3"/>
  <c r="I34" i="3"/>
  <c r="B65" i="1" s="1"/>
  <c r="B26" i="1" s="1"/>
  <c r="A34" i="3"/>
  <c r="I33" i="3"/>
  <c r="I32" i="3"/>
  <c r="B63" i="1" s="1"/>
  <c r="B24" i="1" s="1"/>
  <c r="A32" i="3"/>
  <c r="I31" i="3"/>
  <c r="B62" i="1" s="1"/>
  <c r="B23" i="1" s="1"/>
  <c r="A31" i="3"/>
  <c r="I29" i="3"/>
  <c r="B60" i="1" s="1"/>
  <c r="D29" i="3"/>
  <c r="A29" i="3"/>
  <c r="I28" i="3"/>
  <c r="B21" i="1" s="1"/>
  <c r="D28" i="3"/>
  <c r="A28" i="3"/>
  <c r="I27" i="3"/>
  <c r="B20" i="1" s="1"/>
  <c r="D27" i="3"/>
  <c r="I26" i="3"/>
  <c r="B59" i="1" s="1"/>
  <c r="A26" i="3"/>
  <c r="I23" i="3"/>
  <c r="B57" i="1" s="1"/>
  <c r="A23" i="3"/>
  <c r="I22" i="3"/>
  <c r="B56" i="1" s="1"/>
  <c r="A22" i="3"/>
  <c r="I21" i="3"/>
  <c r="B55" i="1" s="1"/>
  <c r="B18" i="1" s="1"/>
  <c r="A21" i="3"/>
  <c r="I20" i="3"/>
  <c r="B17" i="1" s="1"/>
  <c r="D20" i="3"/>
  <c r="A20" i="3"/>
  <c r="I19" i="3"/>
  <c r="B54" i="1" s="1"/>
  <c r="A19" i="3"/>
  <c r="I18" i="3"/>
  <c r="A18" i="3"/>
  <c r="I17" i="3"/>
  <c r="B52" i="1" s="1"/>
  <c r="D17" i="3"/>
  <c r="A17" i="3"/>
  <c r="I16" i="3"/>
  <c r="D16" i="3"/>
  <c r="A16" i="3"/>
  <c r="I15" i="3"/>
  <c r="B50" i="1" s="1"/>
  <c r="A15" i="3"/>
  <c r="A12" i="3"/>
  <c r="G10" i="3"/>
  <c r="D9" i="1" s="1"/>
  <c r="G9" i="3"/>
  <c r="D8" i="1" s="1"/>
  <c r="G8" i="3"/>
  <c r="D7" i="1" s="1"/>
  <c r="G7" i="3"/>
  <c r="D6" i="1" s="1"/>
  <c r="G6" i="3"/>
  <c r="D5" i="1" s="1"/>
  <c r="G5" i="3"/>
  <c r="D4" i="1" s="1"/>
  <c r="B82" i="1"/>
  <c r="B79" i="1"/>
  <c r="B78" i="1"/>
  <c r="B74" i="1"/>
  <c r="B73" i="1"/>
  <c r="B53" i="1"/>
  <c r="B51" i="1"/>
  <c r="B9" i="1"/>
  <c r="B8" i="1"/>
  <c r="B7" i="1"/>
  <c r="B6" i="1"/>
  <c r="B5" i="1"/>
  <c r="B4" i="1"/>
  <c r="A3" i="1"/>
  <c r="B34" i="1" l="1"/>
  <c r="B33" i="1"/>
  <c r="B37" i="1"/>
  <c r="B31" i="1"/>
  <c r="B32" i="1"/>
  <c r="B15" i="1"/>
  <c r="B14" i="1"/>
  <c r="B16" i="1"/>
</calcChain>
</file>

<file path=xl/comments1.xml><?xml version="1.0" encoding="utf-8"?>
<comments xmlns="http://schemas.openxmlformats.org/spreadsheetml/2006/main">
  <authors>
    <author>Machiel Smit</author>
  </authors>
  <commentList>
    <comment ref="G38" authorId="0" shapeId="0">
      <text>
        <r>
          <rPr>
            <b/>
            <sz val="9"/>
            <color indexed="81"/>
            <rFont val="Tahoma"/>
            <family val="2"/>
          </rPr>
          <t>Machiel Smit:</t>
        </r>
        <r>
          <rPr>
            <sz val="9"/>
            <color indexed="81"/>
            <rFont val="Tahoma"/>
            <family val="2"/>
          </rPr>
          <t xml:space="preserve">
fines niet te meten - wel claim 
</t>
        </r>
      </text>
    </comment>
    <comment ref="D66" authorId="0" shapeId="0">
      <text>
        <r>
          <rPr>
            <b/>
            <sz val="9"/>
            <color indexed="81"/>
            <rFont val="Tahoma"/>
            <family val="2"/>
          </rPr>
          <t>Machiel Smit:</t>
        </r>
        <r>
          <rPr>
            <sz val="9"/>
            <color indexed="81"/>
            <rFont val="Tahoma"/>
            <family val="2"/>
          </rPr>
          <t xml:space="preserve">
prijs schoone watermeters export
 </t>
        </r>
      </text>
    </comment>
  </commentList>
</comments>
</file>

<file path=xl/sharedStrings.xml><?xml version="1.0" encoding="utf-8"?>
<sst xmlns="http://schemas.openxmlformats.org/spreadsheetml/2006/main" count="174" uniqueCount="83">
  <si>
    <t>CU</t>
  </si>
  <si>
    <t>ALU</t>
  </si>
  <si>
    <t>PB</t>
  </si>
  <si>
    <t xml:space="preserve">ZN </t>
  </si>
  <si>
    <t xml:space="preserve">NI </t>
  </si>
  <si>
    <t>KOPER, MESSING EN BRONSSOORTEN</t>
  </si>
  <si>
    <t>ROODKOPER HP</t>
  </si>
  <si>
    <t>GEMENGD ROODKOPER BASIS 96% CU</t>
  </si>
  <si>
    <t xml:space="preserve">VERTIND ROODKOPER </t>
  </si>
  <si>
    <t>NIEUW ROOD</t>
  </si>
  <si>
    <t>MESSING</t>
  </si>
  <si>
    <t>HULZEN - 30 PER 1.000 KG !!</t>
  </si>
  <si>
    <t xml:space="preserve">MESSING DRAAISELS </t>
  </si>
  <si>
    <t>laag Mn - Analyse</t>
  </si>
  <si>
    <t>GEMENGD BRONS STUKKEN</t>
  </si>
  <si>
    <t>BIJ VOORKEUR OP ANALYSE INKOPEN</t>
  </si>
  <si>
    <t>BRONS DRAAISELS</t>
  </si>
  <si>
    <t>GEEN MIX MET MESSING DRAAISELS</t>
  </si>
  <si>
    <t>KABELSOORTEN</t>
  </si>
  <si>
    <t>KOPER - PVC KABEL BASIS 38%</t>
  </si>
  <si>
    <t>KOPER - PVC STEKKERKABEL 28%</t>
  </si>
  <si>
    <t>ANALYSE! KOPEN OP CU INHOUD !!</t>
  </si>
  <si>
    <t>KOPER KABELBOMEN</t>
  </si>
  <si>
    <t>LET OP GLAS EN KUNSTSTOF RESTANTEN</t>
  </si>
  <si>
    <t>MOTOREN</t>
  </si>
  <si>
    <t>ELEKTRO MOTOREN (MIX FE EN GEGOTEN ALU)</t>
  </si>
  <si>
    <t>KLEINE MOTOREN TOT 500KG EN SCHOON</t>
  </si>
  <si>
    <t>ELEKTRO MOTOREN MET POMPEN EN V. KASTEN</t>
  </si>
  <si>
    <t xml:space="preserve">LOW GRADE (RAFFINEER) MAAK FOTO'S </t>
  </si>
  <si>
    <t>ALUMINIUM SOORTEN:</t>
  </si>
  <si>
    <t xml:space="preserve">ALUMINIUM GEGOTEN BASIS 5% </t>
  </si>
  <si>
    <t>ALUMINIUM VELGEN GEMENGD</t>
  </si>
  <si>
    <t>ALUMINIUM DRAAISELS BASIS 5%</t>
  </si>
  <si>
    <t>MAX 1.5 % ZN</t>
  </si>
  <si>
    <t>ALUMINIUM KOPER KOELERS MAX 5% FE</t>
  </si>
  <si>
    <t>MAX 3 - 5 % IJZER AANHECHTINGEN</t>
  </si>
  <si>
    <t>NIEUW ALUMINIUM ZONDER SHUTZFOLIE / LAK</t>
  </si>
  <si>
    <t>LEGERING 1000, 3000 EN 5000 SERIE</t>
  </si>
  <si>
    <t>NIEUW ALUMINIUM MET SHUTZFOLIE</t>
  </si>
  <si>
    <t>ALMG ZONDER SHUTZFOLIE EN LAK</t>
  </si>
  <si>
    <t>ALUMINIUM BLANKPROFIEL KORT</t>
  </si>
  <si>
    <t>ALUMINIUM 99.5% VOOR PERS SGD</t>
  </si>
  <si>
    <t>ALUMINIUM LAKPROFIEL KORT</t>
  </si>
  <si>
    <t>ALUMINIUM ISOPROFIEL KORT</t>
  </si>
  <si>
    <t>LOOD/ZINK SOORTEN</t>
  </si>
  <si>
    <t>ZINK</t>
  </si>
  <si>
    <t>LOOD</t>
  </si>
  <si>
    <t>ACCU'S</t>
  </si>
  <si>
    <t>NIKKELSOORTEN</t>
  </si>
  <si>
    <t>RVS 304</t>
  </si>
  <si>
    <t>RVS 316</t>
  </si>
  <si>
    <t>CHROOMSTAAL 13%</t>
  </si>
  <si>
    <t>CHROOMSTAAL 17%</t>
  </si>
  <si>
    <t>ALUMINIUM DRAAISELS HOOG ZN BASIS 5% SGD</t>
  </si>
  <si>
    <t>marge</t>
  </si>
  <si>
    <t>VK</t>
  </si>
  <si>
    <t>afslag</t>
  </si>
  <si>
    <t>EURO/DOLLAR</t>
  </si>
  <si>
    <t>NIET IN DE MIX MET EL BLANK STRIPS</t>
  </si>
  <si>
    <t xml:space="preserve">SGD HAMMEL: ALU GESLAGEN BASIS 2% </t>
  </si>
  <si>
    <t>HKS SCHAAR: ALU GESLAGEN BASIS 2%</t>
  </si>
  <si>
    <t xml:space="preserve">SOORTEN NF </t>
  </si>
  <si>
    <t>ROODKOPER HP &amp; ELEKTROLYTISCH BLANK</t>
  </si>
  <si>
    <t xml:space="preserve">ALU GESLAGEN BASIS 2% </t>
  </si>
  <si>
    <t>transport</t>
  </si>
  <si>
    <t>verwerking</t>
  </si>
  <si>
    <t>exw sgd</t>
  </si>
  <si>
    <t>*f</t>
  </si>
  <si>
    <t>MESSING WATERMETERS (vuil)</t>
  </si>
  <si>
    <t>STEKKERS, FE BEWAPENING = STEKKERKABEL</t>
  </si>
  <si>
    <t>vandaag</t>
  </si>
  <si>
    <t>vorige</t>
  </si>
  <si>
    <t xml:space="preserve">Prijzen </t>
  </si>
  <si>
    <t xml:space="preserve">ALLUMINIUM OFFSETPLATEN </t>
  </si>
  <si>
    <r>
      <t xml:space="preserve">Messing </t>
    </r>
    <r>
      <rPr>
        <sz val="8"/>
        <color rgb="FFFF0000"/>
        <rFont val="Calibri"/>
        <family val="2"/>
        <scheme val="minor"/>
      </rPr>
      <t xml:space="preserve">BAKJES </t>
    </r>
  </si>
  <si>
    <t xml:space="preserve">Calculatie hulp </t>
  </si>
  <si>
    <r>
      <t xml:space="preserve">KOPER - PVC KABEL BASIS 38% </t>
    </r>
    <r>
      <rPr>
        <sz val="8"/>
        <color rgb="FFFF0000"/>
        <rFont val="Calibri"/>
        <family val="2"/>
        <scheme val="minor"/>
      </rPr>
      <t>BAKJES</t>
    </r>
  </si>
  <si>
    <t>ZINK BAKJES</t>
  </si>
  <si>
    <t xml:space="preserve">Lang -/- € 60/t DRAAISELS 80% </t>
  </si>
  <si>
    <t xml:space="preserve">Lang -/- € 60/t DRAAISELS 75% </t>
  </si>
  <si>
    <t>advies BAKJES</t>
  </si>
  <si>
    <t>advies CONTRACTEN</t>
  </si>
  <si>
    <t xml:space="preserve">Opmerkingen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</si>
</sst>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0.0"/>
    <numFmt numFmtId="167" formatCode="&quot;€&quot;\ #,##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6" fillId="6" borderId="7" applyNumberFormat="0" applyAlignment="0" applyProtection="0"/>
    <xf numFmtId="0" fontId="5" fillId="7" borderId="0" applyNumberFormat="0" applyBorder="0" applyAlignment="0" applyProtection="0"/>
    <xf numFmtId="0" fontId="17" fillId="14" borderId="0" applyNumberFormat="0" applyBorder="0" applyAlignment="0" applyProtection="0"/>
    <xf numFmtId="0" fontId="5" fillId="15" borderId="0" applyNumberFormat="0" applyBorder="0" applyAlignment="0" applyProtection="0"/>
  </cellStyleXfs>
  <cellXfs count="147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6" xfId="0" applyFont="1" applyBorder="1"/>
    <xf numFmtId="0" fontId="9" fillId="8" borderId="13" xfId="0" applyFont="1" applyFill="1" applyBorder="1" applyAlignment="1">
      <alignment horizontal="center"/>
    </xf>
    <xf numFmtId="0" fontId="10" fillId="8" borderId="6" xfId="0" applyFont="1" applyFill="1" applyBorder="1"/>
    <xf numFmtId="0" fontId="9" fillId="8" borderId="8" xfId="0" applyFont="1" applyFill="1" applyBorder="1" applyAlignment="1">
      <alignment horizontal="center"/>
    </xf>
    <xf numFmtId="0" fontId="10" fillId="8" borderId="9" xfId="0" applyFont="1" applyFill="1" applyBorder="1"/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2" xfId="0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64" fontId="11" fillId="0" borderId="1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6" fillId="0" borderId="0" xfId="1" applyFill="1" applyBorder="1"/>
    <xf numFmtId="9" fontId="0" fillId="0" borderId="0" xfId="0" applyNumberFormat="1" applyFill="1" applyBorder="1"/>
    <xf numFmtId="10" fontId="0" fillId="0" borderId="0" xfId="0" applyNumberFormat="1" applyFill="1" applyBorder="1"/>
    <xf numFmtId="0" fontId="2" fillId="11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/>
    </xf>
    <xf numFmtId="0" fontId="12" fillId="5" borderId="8" xfId="0" applyFont="1" applyFill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2" fillId="4" borderId="20" xfId="0" applyFont="1" applyFill="1" applyBorder="1" applyAlignment="1">
      <alignment vertical="center"/>
    </xf>
    <xf numFmtId="0" fontId="12" fillId="5" borderId="20" xfId="0" applyFont="1" applyFill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8" fillId="0" borderId="16" xfId="2" applyFont="1" applyFill="1" applyBorder="1" applyAlignment="1">
      <alignment horizontal="center"/>
    </xf>
    <xf numFmtId="0" fontId="0" fillId="0" borderId="22" xfId="0" applyBorder="1"/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2" fillId="0" borderId="17" xfId="0" applyFont="1" applyFill="1" applyBorder="1"/>
    <xf numFmtId="0" fontId="0" fillId="0" borderId="12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2" fillId="0" borderId="10" xfId="0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13" fillId="0" borderId="17" xfId="0" applyFont="1" applyFill="1" applyBorder="1" applyAlignment="1">
      <alignment horizontal="center"/>
    </xf>
    <xf numFmtId="0" fontId="14" fillId="0" borderId="16" xfId="2" applyFont="1" applyFill="1" applyBorder="1" applyAlignment="1">
      <alignment horizontal="center"/>
    </xf>
    <xf numFmtId="0" fontId="14" fillId="0" borderId="14" xfId="2" applyFont="1" applyFill="1" applyBorder="1" applyAlignment="1">
      <alignment horizontal="center"/>
    </xf>
    <xf numFmtId="0" fontId="13" fillId="11" borderId="15" xfId="0" applyFont="1" applyFill="1" applyBorder="1" applyAlignment="1">
      <alignment horizontal="center"/>
    </xf>
    <xf numFmtId="0" fontId="13" fillId="10" borderId="17" xfId="0" applyFont="1" applyFill="1" applyBorder="1" applyAlignment="1">
      <alignment horizontal="center"/>
    </xf>
    <xf numFmtId="0" fontId="13" fillId="10" borderId="17" xfId="1" applyFont="1" applyFill="1" applyBorder="1" applyAlignment="1">
      <alignment horizontal="center"/>
    </xf>
    <xf numFmtId="0" fontId="13" fillId="0" borderId="17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4" fontId="0" fillId="0" borderId="0" xfId="0" applyNumberFormat="1"/>
    <xf numFmtId="14" fontId="3" fillId="2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1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14" fontId="0" fillId="13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1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6" fillId="6" borderId="7" xfId="1" applyAlignment="1">
      <alignment vertical="center"/>
    </xf>
    <xf numFmtId="0" fontId="5" fillId="15" borderId="16" xfId="4" applyBorder="1" applyAlignment="1">
      <alignment horizontal="center"/>
    </xf>
    <xf numFmtId="0" fontId="12" fillId="0" borderId="23" xfId="0" applyFont="1" applyFill="1" applyBorder="1" applyAlignment="1">
      <alignment vertical="center"/>
    </xf>
    <xf numFmtId="0" fontId="13" fillId="0" borderId="12" xfId="0" applyFont="1" applyFill="1" applyBorder="1" applyAlignment="1">
      <alignment horizontal="center"/>
    </xf>
    <xf numFmtId="0" fontId="12" fillId="17" borderId="20" xfId="0" applyFont="1" applyFill="1" applyBorder="1" applyAlignment="1">
      <alignment vertical="center"/>
    </xf>
    <xf numFmtId="0" fontId="13" fillId="17" borderId="17" xfId="0" applyFont="1" applyFill="1" applyBorder="1" applyAlignment="1">
      <alignment horizontal="center"/>
    </xf>
    <xf numFmtId="1" fontId="12" fillId="0" borderId="20" xfId="0" applyNumberFormat="1" applyFont="1" applyFill="1" applyBorder="1" applyAlignment="1">
      <alignment vertical="center"/>
    </xf>
    <xf numFmtId="166" fontId="13" fillId="10" borderId="17" xfId="1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7" fillId="0" borderId="0" xfId="3" applyFill="1" applyBorder="1"/>
    <xf numFmtId="0" fontId="20" fillId="0" borderId="8" xfId="0" applyFont="1" applyBorder="1"/>
    <xf numFmtId="0" fontId="20" fillId="0" borderId="25" xfId="0" applyFont="1" applyBorder="1" applyAlignment="1">
      <alignment horizontal="center"/>
    </xf>
    <xf numFmtId="0" fontId="20" fillId="0" borderId="25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0" fontId="20" fillId="0" borderId="11" xfId="0" applyFont="1" applyBorder="1"/>
    <xf numFmtId="0" fontId="20" fillId="0" borderId="3" xfId="0" applyFont="1" applyBorder="1"/>
    <xf numFmtId="0" fontId="20" fillId="0" borderId="24" xfId="0" applyFont="1" applyBorder="1" applyAlignment="1">
      <alignment horizontal="center"/>
    </xf>
    <xf numFmtId="0" fontId="20" fillId="0" borderId="24" xfId="0" applyFont="1" applyBorder="1"/>
    <xf numFmtId="0" fontId="20" fillId="0" borderId="5" xfId="0" applyFont="1" applyBorder="1"/>
    <xf numFmtId="0" fontId="20" fillId="0" borderId="15" xfId="0" applyFont="1" applyBorder="1"/>
    <xf numFmtId="0" fontId="20" fillId="0" borderId="22" xfId="0" applyFont="1" applyBorder="1" applyAlignment="1">
      <alignment horizontal="center"/>
    </xf>
    <xf numFmtId="0" fontId="20" fillId="0" borderId="22" xfId="0" applyFont="1" applyBorder="1"/>
    <xf numFmtId="0" fontId="20" fillId="0" borderId="16" xfId="0" applyFont="1" applyBorder="1"/>
    <xf numFmtId="0" fontId="21" fillId="0" borderId="0" xfId="0" applyFont="1"/>
    <xf numFmtId="0" fontId="9" fillId="16" borderId="4" xfId="0" applyFont="1" applyFill="1" applyBorder="1" applyAlignment="1">
      <alignment horizontal="center" vertical="center"/>
    </xf>
    <xf numFmtId="167" fontId="9" fillId="0" borderId="13" xfId="0" applyNumberFormat="1" applyFont="1" applyBorder="1" applyAlignment="1">
      <alignment horizontal="center"/>
    </xf>
    <xf numFmtId="167" fontId="9" fillId="0" borderId="6" xfId="0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13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</cellXfs>
  <cellStyles count="5">
    <cellStyle name="20% - Accent3" xfId="4" builtinId="38"/>
    <cellStyle name="20% - Accent5" xfId="2" builtinId="46"/>
    <cellStyle name="Goed" xfId="3" builtinId="26"/>
    <cellStyle name="Invoer" xfId="1" builtinId="20"/>
    <cellStyle name="Standa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I109"/>
  <sheetViews>
    <sheetView topLeftCell="A16" zoomScale="85" zoomScaleNormal="85" workbookViewId="0">
      <selection activeCell="H37" sqref="H37"/>
    </sheetView>
  </sheetViews>
  <sheetFormatPr defaultRowHeight="15" x14ac:dyDescent="0.25"/>
  <cols>
    <col min="1" max="1" width="44.140625" bestFit="1" customWidth="1"/>
    <col min="2" max="2" width="7" style="6" bestFit="1" customWidth="1"/>
    <col min="3" max="3" width="11" customWidth="1"/>
    <col min="4" max="4" width="24.7109375" customWidth="1"/>
    <col min="5" max="5" width="23.140625" customWidth="1"/>
    <col min="7" max="7" width="9.42578125" bestFit="1" customWidth="1"/>
  </cols>
  <sheetData>
    <row r="1" spans="1:7" thickBot="1" x14ac:dyDescent="0.4">
      <c r="A1" s="1"/>
    </row>
    <row r="2" spans="1:7" ht="18.600000000000001" x14ac:dyDescent="0.35">
      <c r="A2" s="2" t="s">
        <v>72</v>
      </c>
      <c r="B2" s="7"/>
      <c r="C2" s="3"/>
      <c r="D2" s="3"/>
      <c r="E2" s="3"/>
    </row>
    <row r="3" spans="1:7" ht="18.95" thickBot="1" x14ac:dyDescent="0.4">
      <c r="A3" s="89">
        <f ca="1">TODAY()</f>
        <v>42989</v>
      </c>
      <c r="B3" s="7"/>
      <c r="C3" s="3"/>
      <c r="D3" s="3"/>
      <c r="E3" s="3"/>
      <c r="G3" s="88"/>
    </row>
    <row r="4" spans="1:7" ht="12.75" customHeight="1" thickBot="1" x14ac:dyDescent="0.4">
      <c r="A4" s="24" t="s">
        <v>57</v>
      </c>
      <c r="B4" s="22">
        <f>vk!E5</f>
        <v>1.0664</v>
      </c>
      <c r="C4" s="3"/>
      <c r="D4" s="26">
        <f>vk!G5</f>
        <v>-1.8000000000000238E-3</v>
      </c>
      <c r="E4" s="3"/>
    </row>
    <row r="5" spans="1:7" thickBot="1" x14ac:dyDescent="0.4">
      <c r="A5" s="23" t="s">
        <v>0</v>
      </c>
      <c r="B5" s="22">
        <f>vk!E6</f>
        <v>5475</v>
      </c>
      <c r="C5" s="3"/>
      <c r="D5" s="85">
        <f>vk!G6</f>
        <v>-25</v>
      </c>
      <c r="E5" s="3"/>
    </row>
    <row r="6" spans="1:7" thickBot="1" x14ac:dyDescent="0.4">
      <c r="A6" s="23" t="s">
        <v>1</v>
      </c>
      <c r="B6" s="19">
        <f>vk!E7</f>
        <v>1835</v>
      </c>
      <c r="C6" s="5"/>
      <c r="D6" s="86">
        <f>vk!G7</f>
        <v>5</v>
      </c>
      <c r="E6" s="3"/>
    </row>
    <row r="7" spans="1:7" thickBot="1" x14ac:dyDescent="0.4">
      <c r="A7" s="23" t="s">
        <v>2</v>
      </c>
      <c r="B7" s="19">
        <f>vk!E8</f>
        <v>2180</v>
      </c>
      <c r="C7" s="5"/>
      <c r="D7" s="86">
        <f>vk!G8</f>
        <v>20</v>
      </c>
      <c r="E7" s="5"/>
    </row>
    <row r="8" spans="1:7" thickBot="1" x14ac:dyDescent="0.4">
      <c r="A8" s="23" t="s">
        <v>3</v>
      </c>
      <c r="B8" s="19">
        <f>vk!E9</f>
        <v>2560</v>
      </c>
      <c r="C8" s="5"/>
      <c r="D8" s="86">
        <f>vk!G9</f>
        <v>-70</v>
      </c>
      <c r="E8" s="3"/>
    </row>
    <row r="9" spans="1:7" thickBot="1" x14ac:dyDescent="0.4">
      <c r="A9" s="19" t="s">
        <v>4</v>
      </c>
      <c r="B9" s="20">
        <f>vk!E10</f>
        <v>9330</v>
      </c>
      <c r="C9" s="5"/>
      <c r="D9" s="87">
        <f>vk!G10</f>
        <v>-40</v>
      </c>
      <c r="E9" s="3"/>
    </row>
    <row r="10" spans="1:7" thickBot="1" x14ac:dyDescent="0.4">
      <c r="A10" s="8"/>
      <c r="B10" s="9"/>
      <c r="C10" s="5"/>
      <c r="D10" s="5"/>
      <c r="E10" s="3"/>
    </row>
    <row r="11" spans="1:7" ht="33.75" customHeight="1" thickBot="1" x14ac:dyDescent="0.4">
      <c r="A11" s="33" t="s">
        <v>61</v>
      </c>
      <c r="B11" s="143" t="s">
        <v>80</v>
      </c>
      <c r="C11" s="144"/>
      <c r="D11" s="34"/>
      <c r="E11" s="34"/>
    </row>
    <row r="12" spans="1:7" thickBot="1" x14ac:dyDescent="0.4">
      <c r="A12" s="8"/>
      <c r="B12" s="73"/>
      <c r="C12" s="74"/>
      <c r="D12" s="68"/>
      <c r="E12" s="28"/>
    </row>
    <row r="13" spans="1:7" thickBot="1" x14ac:dyDescent="0.4">
      <c r="A13" s="75" t="s">
        <v>5</v>
      </c>
      <c r="B13" s="12"/>
      <c r="C13" s="13"/>
      <c r="D13" s="34"/>
      <c r="E13" s="35"/>
    </row>
    <row r="14" spans="1:7" thickBot="1" x14ac:dyDescent="0.4">
      <c r="A14" s="70" t="s">
        <v>62</v>
      </c>
      <c r="B14" s="137">
        <f>B5+B50-75</f>
        <v>5050</v>
      </c>
      <c r="C14" s="138"/>
      <c r="D14" s="34"/>
      <c r="E14" s="34"/>
    </row>
    <row r="15" spans="1:7" thickBot="1" x14ac:dyDescent="0.4">
      <c r="A15" s="71" t="s">
        <v>7</v>
      </c>
      <c r="B15" s="137">
        <f>B5+B51-75</f>
        <v>4325</v>
      </c>
      <c r="C15" s="138"/>
      <c r="D15" s="34"/>
      <c r="E15" s="34"/>
    </row>
    <row r="16" spans="1:7" thickBot="1" x14ac:dyDescent="0.4">
      <c r="A16" s="71" t="s">
        <v>9</v>
      </c>
      <c r="B16" s="137">
        <f>B5+B53-75</f>
        <v>4880</v>
      </c>
      <c r="C16" s="138"/>
      <c r="D16" s="34"/>
      <c r="E16" s="34"/>
    </row>
    <row r="17" spans="1:5" thickBot="1" x14ac:dyDescent="0.4">
      <c r="A17" s="72" t="s">
        <v>10</v>
      </c>
      <c r="B17" s="137">
        <f>vk!I20</f>
        <v>3100</v>
      </c>
      <c r="C17" s="138"/>
      <c r="D17" s="34"/>
      <c r="E17" s="34"/>
    </row>
    <row r="18" spans="1:5" thickBot="1" x14ac:dyDescent="0.4">
      <c r="A18" s="72" t="s">
        <v>12</v>
      </c>
      <c r="B18" s="137">
        <f>B55-75</f>
        <v>3045</v>
      </c>
      <c r="C18" s="138"/>
      <c r="D18" s="34"/>
      <c r="E18" s="34"/>
    </row>
    <row r="19" spans="1:5" thickBot="1" x14ac:dyDescent="0.4">
      <c r="A19" s="69" t="s">
        <v>18</v>
      </c>
      <c r="B19" s="14"/>
      <c r="C19" s="15"/>
      <c r="D19" s="34"/>
      <c r="E19" s="35"/>
    </row>
    <row r="20" spans="1:5" thickBot="1" x14ac:dyDescent="0.4">
      <c r="A20" s="71" t="s">
        <v>19</v>
      </c>
      <c r="B20" s="137">
        <f>vk!I27</f>
        <v>1610</v>
      </c>
      <c r="C20" s="138"/>
      <c r="D20" s="34"/>
      <c r="E20" s="34"/>
    </row>
    <row r="21" spans="1:5" thickBot="1" x14ac:dyDescent="0.4">
      <c r="A21" s="71" t="s">
        <v>20</v>
      </c>
      <c r="B21" s="137">
        <f>vk!I28</f>
        <v>885</v>
      </c>
      <c r="C21" s="138"/>
      <c r="D21" s="34"/>
      <c r="E21" s="34"/>
    </row>
    <row r="22" spans="1:5" thickBot="1" x14ac:dyDescent="0.4">
      <c r="A22" s="69" t="s">
        <v>24</v>
      </c>
      <c r="B22" s="12"/>
      <c r="C22" s="13"/>
      <c r="D22" s="34"/>
      <c r="E22" s="35"/>
    </row>
    <row r="23" spans="1:5" thickBot="1" x14ac:dyDescent="0.4">
      <c r="A23" s="71" t="s">
        <v>25</v>
      </c>
      <c r="B23" s="137">
        <f>B62-25</f>
        <v>550</v>
      </c>
      <c r="C23" s="140"/>
      <c r="D23" s="34"/>
      <c r="E23" s="35"/>
    </row>
    <row r="24" spans="1:5" thickBot="1" x14ac:dyDescent="0.4">
      <c r="A24" s="71" t="s">
        <v>27</v>
      </c>
      <c r="B24" s="137">
        <f>B63-10</f>
        <v>200</v>
      </c>
      <c r="C24" s="140"/>
      <c r="D24" s="34"/>
      <c r="E24" s="34"/>
    </row>
    <row r="25" spans="1:5" thickBot="1" x14ac:dyDescent="0.4">
      <c r="A25" s="69" t="s">
        <v>29</v>
      </c>
      <c r="B25" s="12"/>
      <c r="C25" s="13"/>
      <c r="D25" s="34"/>
      <c r="E25" s="35"/>
    </row>
    <row r="26" spans="1:5" thickBot="1" x14ac:dyDescent="0.4">
      <c r="A26" s="71" t="s">
        <v>63</v>
      </c>
      <c r="B26" s="137">
        <f>B65-40</f>
        <v>960</v>
      </c>
      <c r="C26" s="140"/>
      <c r="D26" s="34"/>
      <c r="E26" s="34"/>
    </row>
    <row r="27" spans="1:5" thickBot="1" x14ac:dyDescent="0.4">
      <c r="A27" s="71" t="s">
        <v>30</v>
      </c>
      <c r="B27" s="137">
        <f>B67-40</f>
        <v>1065</v>
      </c>
      <c r="C27" s="140"/>
      <c r="D27" s="34"/>
      <c r="E27" s="36"/>
    </row>
    <row r="28" spans="1:5" thickBot="1" x14ac:dyDescent="0.4">
      <c r="A28" s="71" t="s">
        <v>31</v>
      </c>
      <c r="B28" s="137">
        <f>B68</f>
        <v>1455</v>
      </c>
      <c r="C28" s="140"/>
      <c r="D28" s="34"/>
      <c r="E28" s="36"/>
    </row>
    <row r="29" spans="1:5" thickBot="1" x14ac:dyDescent="0.4">
      <c r="A29" s="71" t="s">
        <v>32</v>
      </c>
      <c r="B29" s="137">
        <f>B69-50</f>
        <v>955</v>
      </c>
      <c r="C29" s="140"/>
      <c r="D29" s="34"/>
      <c r="E29" s="34"/>
    </row>
    <row r="30" spans="1:5" thickBot="1" x14ac:dyDescent="0.4">
      <c r="A30" s="71" t="s">
        <v>34</v>
      </c>
      <c r="B30" s="137">
        <f>B71-25</f>
        <v>1925</v>
      </c>
      <c r="C30" s="140"/>
      <c r="D30" s="34"/>
      <c r="E30" s="34"/>
    </row>
    <row r="31" spans="1:5" thickBot="1" x14ac:dyDescent="0.4">
      <c r="A31" s="71" t="s">
        <v>38</v>
      </c>
      <c r="B31" s="137">
        <f>B6+B73-50</f>
        <v>1255</v>
      </c>
      <c r="C31" s="140"/>
      <c r="D31" s="34"/>
      <c r="E31" s="34"/>
    </row>
    <row r="32" spans="1:5" thickBot="1" x14ac:dyDescent="0.4">
      <c r="A32" s="71" t="s">
        <v>40</v>
      </c>
      <c r="B32" s="137">
        <f>B6+B77-50</f>
        <v>1700</v>
      </c>
      <c r="C32" s="140"/>
      <c r="D32" s="34"/>
      <c r="E32" s="34"/>
    </row>
    <row r="33" spans="1:9" thickBot="1" x14ac:dyDescent="0.4">
      <c r="A33" s="71" t="s">
        <v>42</v>
      </c>
      <c r="B33" s="137">
        <f>B6+B78-50</f>
        <v>1555</v>
      </c>
      <c r="C33" s="140"/>
      <c r="D33" s="34"/>
      <c r="E33" s="34"/>
    </row>
    <row r="34" spans="1:9" thickBot="1" x14ac:dyDescent="0.4">
      <c r="A34" s="71" t="s">
        <v>43</v>
      </c>
      <c r="B34" s="137">
        <f>B6+B79-50</f>
        <v>1265</v>
      </c>
      <c r="C34" s="140"/>
      <c r="D34" s="34"/>
      <c r="E34" s="34"/>
    </row>
    <row r="35" spans="1:9" thickBot="1" x14ac:dyDescent="0.4">
      <c r="A35" s="69" t="s">
        <v>44</v>
      </c>
      <c r="B35" s="12"/>
      <c r="C35" s="13"/>
      <c r="D35" s="34"/>
      <c r="E35" s="35"/>
    </row>
    <row r="36" spans="1:9" thickBot="1" x14ac:dyDescent="0.4">
      <c r="A36" s="71" t="s">
        <v>45</v>
      </c>
      <c r="B36" s="137">
        <f>vk!I51</f>
        <v>1795</v>
      </c>
      <c r="C36" s="140"/>
      <c r="D36" s="34"/>
      <c r="E36" s="34"/>
    </row>
    <row r="37" spans="1:9" thickBot="1" x14ac:dyDescent="0.4">
      <c r="A37" s="71" t="s">
        <v>46</v>
      </c>
      <c r="B37" s="137">
        <f>B7+B82-25</f>
        <v>1805</v>
      </c>
      <c r="C37" s="140"/>
      <c r="D37" s="34"/>
      <c r="E37" s="34"/>
    </row>
    <row r="38" spans="1:9" thickBot="1" x14ac:dyDescent="0.4">
      <c r="A38" s="71" t="s">
        <v>47</v>
      </c>
      <c r="B38" s="137">
        <f>B83-30</f>
        <v>740</v>
      </c>
      <c r="C38" s="140"/>
      <c r="D38" s="34"/>
      <c r="E38" s="35"/>
    </row>
    <row r="39" spans="1:9" thickBot="1" x14ac:dyDescent="0.4">
      <c r="A39" s="69" t="s">
        <v>48</v>
      </c>
      <c r="B39" s="12"/>
      <c r="C39" s="13"/>
      <c r="D39" s="34"/>
      <c r="E39" s="35"/>
    </row>
    <row r="40" spans="1:9" ht="15.75" thickBot="1" x14ac:dyDescent="0.3">
      <c r="A40" s="71" t="s">
        <v>49</v>
      </c>
      <c r="B40" s="137">
        <f>B85-25</f>
        <v>1070</v>
      </c>
      <c r="C40" s="140"/>
      <c r="D40" s="34"/>
      <c r="E40" s="34"/>
    </row>
    <row r="41" spans="1:9" ht="15.75" thickBot="1" x14ac:dyDescent="0.3">
      <c r="A41" s="71" t="s">
        <v>50</v>
      </c>
      <c r="B41" s="137">
        <f>B86-25</f>
        <v>1415</v>
      </c>
      <c r="C41" s="140"/>
      <c r="D41" s="34"/>
      <c r="E41" s="34"/>
    </row>
    <row r="42" spans="1:9" x14ac:dyDescent="0.25">
      <c r="A42" s="8"/>
      <c r="B42" s="9"/>
      <c r="C42" s="5"/>
      <c r="D42" s="5"/>
      <c r="E42" s="3"/>
    </row>
    <row r="43" spans="1:9" x14ac:dyDescent="0.25">
      <c r="A43" s="8"/>
      <c r="B43" s="9"/>
      <c r="C43" s="5"/>
      <c r="D43" s="5"/>
      <c r="E43" s="3"/>
    </row>
    <row r="44" spans="1:9" x14ac:dyDescent="0.25">
      <c r="A44" s="8"/>
      <c r="B44" s="9"/>
      <c r="C44" s="5"/>
      <c r="D44" s="5"/>
      <c r="E44" s="3"/>
    </row>
    <row r="45" spans="1:9" x14ac:dyDescent="0.25">
      <c r="A45" s="8"/>
      <c r="B45" s="9"/>
      <c r="C45" s="5"/>
      <c r="D45" s="5"/>
      <c r="E45" s="3"/>
    </row>
    <row r="46" spans="1:9" ht="15.75" thickBot="1" x14ac:dyDescent="0.3">
      <c r="A46" s="3"/>
      <c r="B46" s="10"/>
      <c r="C46" s="3"/>
      <c r="D46" s="27"/>
      <c r="E46" s="3"/>
      <c r="H46" s="29"/>
      <c r="I46" s="29"/>
    </row>
    <row r="47" spans="1:9" ht="45.75" customHeight="1" thickBot="1" x14ac:dyDescent="0.3">
      <c r="A47" s="136" t="s">
        <v>61</v>
      </c>
      <c r="B47" s="145" t="s">
        <v>81</v>
      </c>
      <c r="C47" s="146"/>
      <c r="D47" s="115"/>
      <c r="H47" s="29"/>
      <c r="I47" s="29"/>
    </row>
    <row r="48" spans="1:9" ht="15.75" thickBot="1" x14ac:dyDescent="0.3">
      <c r="A48" s="16"/>
      <c r="B48" s="114"/>
      <c r="C48" s="11"/>
      <c r="D48" s="115"/>
      <c r="H48" s="29"/>
      <c r="I48" s="29"/>
    </row>
    <row r="49" spans="1:9" ht="15.75" thickBot="1" x14ac:dyDescent="0.3">
      <c r="A49" s="17" t="s">
        <v>5</v>
      </c>
      <c r="B49" s="12"/>
      <c r="C49" s="13"/>
      <c r="D49" s="35"/>
      <c r="H49" s="29"/>
      <c r="I49" s="29"/>
    </row>
    <row r="50" spans="1:9" ht="15.75" thickBot="1" x14ac:dyDescent="0.3">
      <c r="A50" s="25" t="s">
        <v>62</v>
      </c>
      <c r="B50" s="139">
        <f>vk!I15</f>
        <v>-350</v>
      </c>
      <c r="C50" s="140"/>
      <c r="D50" s="116"/>
      <c r="H50" s="29"/>
      <c r="I50" s="29"/>
    </row>
    <row r="51" spans="1:9" ht="15.75" thickBot="1" x14ac:dyDescent="0.3">
      <c r="A51" s="18" t="s">
        <v>7</v>
      </c>
      <c r="B51" s="139">
        <f>vk!I16</f>
        <v>-1075</v>
      </c>
      <c r="C51" s="140"/>
      <c r="D51" s="116"/>
      <c r="H51" s="29"/>
      <c r="I51" s="29"/>
    </row>
    <row r="52" spans="1:9" ht="15.75" thickBot="1" x14ac:dyDescent="0.3">
      <c r="A52" s="18" t="s">
        <v>8</v>
      </c>
      <c r="B52" s="139">
        <f>vk!I17</f>
        <v>-1000</v>
      </c>
      <c r="C52" s="140"/>
      <c r="D52" s="116"/>
      <c r="H52" s="29"/>
      <c r="I52" s="29"/>
    </row>
    <row r="53" spans="1:9" ht="15.75" thickBot="1" x14ac:dyDescent="0.3">
      <c r="A53" s="18" t="s">
        <v>9</v>
      </c>
      <c r="B53" s="139">
        <f>vk!I18</f>
        <v>-520</v>
      </c>
      <c r="C53" s="140"/>
      <c r="D53" s="116"/>
      <c r="H53" s="29"/>
      <c r="I53" s="29"/>
    </row>
    <row r="54" spans="1:9" ht="15.75" thickBot="1" x14ac:dyDescent="0.3">
      <c r="A54" s="21" t="s">
        <v>10</v>
      </c>
      <c r="B54" s="141">
        <f>(vk!I19)/100</f>
        <v>0.58003652968036534</v>
      </c>
      <c r="C54" s="142"/>
      <c r="D54" s="116"/>
      <c r="H54" s="29"/>
      <c r="I54" s="29"/>
    </row>
    <row r="55" spans="1:9" ht="15.75" thickBot="1" x14ac:dyDescent="0.3">
      <c r="A55" s="21" t="s">
        <v>12</v>
      </c>
      <c r="B55" s="137">
        <f>vk!I21</f>
        <v>3120</v>
      </c>
      <c r="C55" s="138"/>
      <c r="D55" s="116"/>
      <c r="H55" s="29"/>
      <c r="I55" s="29"/>
    </row>
    <row r="56" spans="1:9" ht="15.75" thickBot="1" x14ac:dyDescent="0.3">
      <c r="A56" s="18" t="s">
        <v>14</v>
      </c>
      <c r="B56" s="137">
        <f>vk!I22</f>
        <v>3900</v>
      </c>
      <c r="C56" s="138"/>
      <c r="D56" s="116"/>
      <c r="H56" s="29"/>
      <c r="I56" s="29"/>
    </row>
    <row r="57" spans="1:9" ht="15.75" thickBot="1" x14ac:dyDescent="0.3">
      <c r="A57" s="18" t="s">
        <v>16</v>
      </c>
      <c r="B57" s="137">
        <f>vk!I23</f>
        <v>3400</v>
      </c>
      <c r="C57" s="138"/>
      <c r="D57" s="116"/>
      <c r="H57" s="29"/>
      <c r="I57" s="29"/>
    </row>
    <row r="58" spans="1:9" ht="15.75" thickBot="1" x14ac:dyDescent="0.3">
      <c r="A58" s="17" t="s">
        <v>18</v>
      </c>
      <c r="B58" s="14"/>
      <c r="C58" s="15"/>
      <c r="D58" s="117"/>
      <c r="H58" s="29"/>
      <c r="I58" s="29"/>
    </row>
    <row r="59" spans="1:9" ht="15.75" thickBot="1" x14ac:dyDescent="0.3">
      <c r="A59" s="18" t="s">
        <v>19</v>
      </c>
      <c r="B59" s="141">
        <f>(vk!I26)/100</f>
        <v>0.29960273972602741</v>
      </c>
      <c r="C59" s="142"/>
      <c r="D59" s="116"/>
      <c r="H59" s="29"/>
      <c r="I59" s="29"/>
    </row>
    <row r="60" spans="1:9" ht="15.75" thickBot="1" x14ac:dyDescent="0.3">
      <c r="A60" s="18" t="s">
        <v>22</v>
      </c>
      <c r="B60" s="137">
        <f>vk!I29</f>
        <v>2000</v>
      </c>
      <c r="C60" s="138"/>
      <c r="D60" s="116"/>
      <c r="H60" s="29"/>
      <c r="I60" s="29"/>
    </row>
    <row r="61" spans="1:9" ht="15.75" thickBot="1" x14ac:dyDescent="0.3">
      <c r="A61" s="17" t="s">
        <v>24</v>
      </c>
      <c r="B61" s="12"/>
      <c r="C61" s="13"/>
      <c r="D61" s="117"/>
      <c r="H61" s="29"/>
      <c r="I61" s="29"/>
    </row>
    <row r="62" spans="1:9" ht="15.75" thickBot="1" x14ac:dyDescent="0.3">
      <c r="A62" s="18" t="s">
        <v>25</v>
      </c>
      <c r="B62" s="137">
        <f>vk!I31</f>
        <v>575</v>
      </c>
      <c r="C62" s="138"/>
      <c r="D62" s="117"/>
      <c r="H62" s="29"/>
      <c r="I62" s="29"/>
    </row>
    <row r="63" spans="1:9" ht="15.75" thickBot="1" x14ac:dyDescent="0.3">
      <c r="A63" s="18" t="s">
        <v>27</v>
      </c>
      <c r="B63" s="137">
        <f>vk!I32</f>
        <v>210</v>
      </c>
      <c r="C63" s="138"/>
      <c r="D63" s="116"/>
      <c r="H63" s="29"/>
      <c r="I63" s="29"/>
    </row>
    <row r="64" spans="1:9" ht="15.75" thickBot="1" x14ac:dyDescent="0.3">
      <c r="A64" s="17" t="s">
        <v>29</v>
      </c>
      <c r="B64" s="12"/>
      <c r="C64" s="13"/>
      <c r="D64" s="117"/>
      <c r="H64" s="29"/>
      <c r="I64" s="29"/>
    </row>
    <row r="65" spans="1:9" ht="15.75" thickBot="1" x14ac:dyDescent="0.3">
      <c r="A65" s="18" t="s">
        <v>59</v>
      </c>
      <c r="B65" s="137">
        <f>vk!I34</f>
        <v>1000</v>
      </c>
      <c r="C65" s="138"/>
      <c r="D65" s="116"/>
      <c r="H65" s="29"/>
      <c r="I65" s="29"/>
    </row>
    <row r="66" spans="1:9" ht="15.75" thickBot="1" x14ac:dyDescent="0.3">
      <c r="A66" s="18" t="s">
        <v>60</v>
      </c>
      <c r="B66" s="137">
        <f>vk!I35</f>
        <v>1000</v>
      </c>
      <c r="C66" s="138"/>
      <c r="D66" s="116"/>
      <c r="H66" s="29"/>
      <c r="I66" s="29"/>
    </row>
    <row r="67" spans="1:9" ht="15.75" thickBot="1" x14ac:dyDescent="0.3">
      <c r="A67" s="18" t="s">
        <v>30</v>
      </c>
      <c r="B67" s="137">
        <f>vk!I36</f>
        <v>1105</v>
      </c>
      <c r="C67" s="138"/>
      <c r="D67" s="92"/>
      <c r="H67" s="29"/>
      <c r="I67" s="29"/>
    </row>
    <row r="68" spans="1:9" ht="15.75" thickBot="1" x14ac:dyDescent="0.3">
      <c r="A68" s="18" t="s">
        <v>31</v>
      </c>
      <c r="B68" s="137">
        <f>vk!I37</f>
        <v>1455</v>
      </c>
      <c r="C68" s="138"/>
      <c r="D68" s="92"/>
      <c r="H68" s="29"/>
      <c r="I68" s="29"/>
    </row>
    <row r="69" spans="1:9" ht="15.75" thickBot="1" x14ac:dyDescent="0.3">
      <c r="A69" s="18" t="s">
        <v>32</v>
      </c>
      <c r="B69" s="137">
        <f>vk!I38</f>
        <v>1005</v>
      </c>
      <c r="C69" s="138"/>
      <c r="D69" s="116"/>
      <c r="H69" s="29"/>
      <c r="I69" s="29"/>
    </row>
    <row r="70" spans="1:9" ht="15.75" thickBot="1" x14ac:dyDescent="0.3">
      <c r="A70" s="18" t="s">
        <v>53</v>
      </c>
      <c r="B70" s="137">
        <f>vk!I39</f>
        <v>700</v>
      </c>
      <c r="C70" s="138"/>
      <c r="D70" s="92"/>
      <c r="H70" s="29"/>
      <c r="I70" s="29"/>
    </row>
    <row r="71" spans="1:9" ht="15.75" thickBot="1" x14ac:dyDescent="0.3">
      <c r="A71" s="18" t="s">
        <v>34</v>
      </c>
      <c r="B71" s="137">
        <f>vk!I40</f>
        <v>1950</v>
      </c>
      <c r="C71" s="138"/>
      <c r="D71" s="116"/>
      <c r="H71" s="29"/>
      <c r="I71" s="29"/>
    </row>
    <row r="72" spans="1:9" ht="15.75" thickBot="1" x14ac:dyDescent="0.3">
      <c r="A72" s="18" t="s">
        <v>36</v>
      </c>
      <c r="B72" s="139">
        <f>vk!I41</f>
        <v>-435</v>
      </c>
      <c r="C72" s="140"/>
      <c r="D72" s="116"/>
      <c r="H72" s="29"/>
      <c r="I72" s="29"/>
    </row>
    <row r="73" spans="1:9" ht="15.75" thickBot="1" x14ac:dyDescent="0.3">
      <c r="A73" s="18" t="s">
        <v>38</v>
      </c>
      <c r="B73" s="139">
        <f>vk!I42</f>
        <v>-530</v>
      </c>
      <c r="C73" s="140"/>
      <c r="D73" s="116"/>
      <c r="H73" s="29"/>
      <c r="I73" s="29"/>
    </row>
    <row r="74" spans="1:9" ht="15.75" thickBot="1" x14ac:dyDescent="0.3">
      <c r="A74" s="18" t="s">
        <v>39</v>
      </c>
      <c r="B74" s="139">
        <f>vk!I43</f>
        <v>-435</v>
      </c>
      <c r="C74" s="140"/>
      <c r="D74" s="116"/>
      <c r="H74" s="29"/>
      <c r="I74" s="29"/>
    </row>
    <row r="75" spans="1:9" ht="15.75" thickBot="1" x14ac:dyDescent="0.3">
      <c r="A75" s="18" t="s">
        <v>73</v>
      </c>
      <c r="B75" s="139">
        <f>vk!I44</f>
        <v>-250</v>
      </c>
      <c r="C75" s="140"/>
      <c r="D75" s="116"/>
      <c r="H75" s="29"/>
      <c r="I75" s="29"/>
    </row>
    <row r="76" spans="1:9" ht="15.75" thickBot="1" x14ac:dyDescent="0.3">
      <c r="A76" s="18" t="s">
        <v>41</v>
      </c>
      <c r="B76" s="139">
        <f>vk!I45</f>
        <v>-80</v>
      </c>
      <c r="C76" s="140"/>
      <c r="D76" s="116"/>
      <c r="H76" s="29"/>
      <c r="I76" s="29"/>
    </row>
    <row r="77" spans="1:9" ht="15.75" thickBot="1" x14ac:dyDescent="0.3">
      <c r="A77" s="18" t="s">
        <v>40</v>
      </c>
      <c r="B77" s="139">
        <f>vk!I46</f>
        <v>-85</v>
      </c>
      <c r="C77" s="140"/>
      <c r="D77" s="116"/>
      <c r="H77" s="29"/>
      <c r="I77" s="29"/>
    </row>
    <row r="78" spans="1:9" ht="15.75" thickBot="1" x14ac:dyDescent="0.3">
      <c r="A78" s="18" t="s">
        <v>42</v>
      </c>
      <c r="B78" s="139">
        <f>vk!I47</f>
        <v>-230</v>
      </c>
      <c r="C78" s="140"/>
      <c r="D78" s="116"/>
      <c r="H78" s="29"/>
      <c r="I78" s="29"/>
    </row>
    <row r="79" spans="1:9" ht="15.75" thickBot="1" x14ac:dyDescent="0.3">
      <c r="A79" s="18" t="s">
        <v>43</v>
      </c>
      <c r="B79" s="139">
        <f>vk!I48</f>
        <v>-520</v>
      </c>
      <c r="C79" s="140"/>
      <c r="D79" s="116"/>
      <c r="H79" s="29"/>
      <c r="I79" s="29"/>
    </row>
    <row r="80" spans="1:9" ht="15.75" thickBot="1" x14ac:dyDescent="0.3">
      <c r="A80" s="17" t="s">
        <v>44</v>
      </c>
      <c r="B80" s="12"/>
      <c r="C80" s="13"/>
      <c r="D80" s="117"/>
      <c r="H80" s="29"/>
      <c r="I80" s="29"/>
    </row>
    <row r="81" spans="1:9" ht="15.75" thickBot="1" x14ac:dyDescent="0.3">
      <c r="A81" s="18" t="s">
        <v>45</v>
      </c>
      <c r="B81" s="141">
        <f>(vk!I50)/100</f>
        <v>0.69117187499999999</v>
      </c>
      <c r="C81" s="142"/>
      <c r="D81" s="116"/>
      <c r="H81" s="29"/>
      <c r="I81" s="29"/>
    </row>
    <row r="82" spans="1:9" ht="15.75" thickBot="1" x14ac:dyDescent="0.3">
      <c r="A82" s="18" t="s">
        <v>46</v>
      </c>
      <c r="B82" s="139">
        <f>vk!I52</f>
        <v>-350</v>
      </c>
      <c r="C82" s="140"/>
      <c r="D82" s="116"/>
      <c r="H82" s="29"/>
      <c r="I82" s="29"/>
    </row>
    <row r="83" spans="1:9" ht="15.75" thickBot="1" x14ac:dyDescent="0.3">
      <c r="A83" s="18" t="s">
        <v>47</v>
      </c>
      <c r="B83" s="137">
        <f>vk!I53</f>
        <v>770</v>
      </c>
      <c r="C83" s="138"/>
      <c r="D83" s="117"/>
      <c r="H83" s="29"/>
      <c r="I83" s="29"/>
    </row>
    <row r="84" spans="1:9" ht="15.75" thickBot="1" x14ac:dyDescent="0.3">
      <c r="A84" s="17" t="s">
        <v>48</v>
      </c>
      <c r="B84" s="12"/>
      <c r="C84" s="13"/>
      <c r="D84" s="117"/>
      <c r="H84" s="29"/>
      <c r="I84" s="29"/>
    </row>
    <row r="85" spans="1:9" ht="15.75" thickBot="1" x14ac:dyDescent="0.3">
      <c r="A85" s="18" t="s">
        <v>49</v>
      </c>
      <c r="B85" s="137">
        <f>vk!I55</f>
        <v>1095</v>
      </c>
      <c r="C85" s="138"/>
      <c r="D85" s="116"/>
      <c r="H85" s="29"/>
      <c r="I85" s="29"/>
    </row>
    <row r="86" spans="1:9" ht="15.75" thickBot="1" x14ac:dyDescent="0.3">
      <c r="A86" s="18" t="s">
        <v>50</v>
      </c>
      <c r="B86" s="137">
        <f>vk!I56</f>
        <v>1440</v>
      </c>
      <c r="C86" s="138"/>
      <c r="D86" s="116"/>
      <c r="H86" s="29"/>
      <c r="I86" s="29"/>
    </row>
    <row r="87" spans="1:9" ht="15.75" thickBot="1" x14ac:dyDescent="0.3">
      <c r="A87" s="18" t="s">
        <v>51</v>
      </c>
      <c r="B87" s="137">
        <f>vk!I57</f>
        <v>300</v>
      </c>
      <c r="C87" s="138"/>
      <c r="D87" s="117"/>
      <c r="H87" s="29"/>
      <c r="I87" s="29"/>
    </row>
    <row r="88" spans="1:9" ht="15.75" thickBot="1" x14ac:dyDescent="0.3">
      <c r="A88" s="18" t="s">
        <v>52</v>
      </c>
      <c r="B88" s="137">
        <f>vk!I58</f>
        <v>360</v>
      </c>
      <c r="C88" s="138"/>
      <c r="D88" s="116"/>
      <c r="H88" s="29"/>
      <c r="I88" s="29"/>
    </row>
    <row r="89" spans="1:9" x14ac:dyDescent="0.25">
      <c r="A89" s="1"/>
      <c r="H89" s="29"/>
      <c r="I89" s="29"/>
    </row>
    <row r="90" spans="1:9" x14ac:dyDescent="0.25">
      <c r="H90" s="29"/>
      <c r="I90" s="29"/>
    </row>
    <row r="91" spans="1:9" x14ac:dyDescent="0.25">
      <c r="H91" s="29"/>
      <c r="I91" s="29"/>
    </row>
    <row r="92" spans="1:9" x14ac:dyDescent="0.25">
      <c r="H92" s="29"/>
      <c r="I92" s="29"/>
    </row>
    <row r="93" spans="1:9" x14ac:dyDescent="0.25">
      <c r="H93" s="29"/>
      <c r="I93" s="29"/>
    </row>
    <row r="94" spans="1:9" ht="15.75" thickBot="1" x14ac:dyDescent="0.3">
      <c r="A94" s="135" t="s">
        <v>82</v>
      </c>
    </row>
    <row r="95" spans="1:9" x14ac:dyDescent="0.25">
      <c r="A95" s="119" t="s">
        <v>62</v>
      </c>
      <c r="B95" s="120"/>
      <c r="C95" s="121" t="s">
        <v>58</v>
      </c>
      <c r="D95" s="122"/>
    </row>
    <row r="96" spans="1:9" x14ac:dyDescent="0.25">
      <c r="A96" s="131" t="s">
        <v>10</v>
      </c>
      <c r="B96" s="132"/>
      <c r="C96" s="133" t="s">
        <v>11</v>
      </c>
      <c r="D96" s="134"/>
    </row>
    <row r="97" spans="1:4" x14ac:dyDescent="0.25">
      <c r="A97" s="123" t="s">
        <v>12</v>
      </c>
      <c r="B97" s="124"/>
      <c r="C97" s="125" t="s">
        <v>13</v>
      </c>
      <c r="D97" s="126"/>
    </row>
    <row r="98" spans="1:4" x14ac:dyDescent="0.25">
      <c r="A98" s="131" t="s">
        <v>14</v>
      </c>
      <c r="B98" s="132"/>
      <c r="C98" s="133" t="s">
        <v>15</v>
      </c>
      <c r="D98" s="134"/>
    </row>
    <row r="99" spans="1:4" x14ac:dyDescent="0.25">
      <c r="A99" s="123" t="s">
        <v>16</v>
      </c>
      <c r="B99" s="124"/>
      <c r="C99" s="125" t="s">
        <v>17</v>
      </c>
      <c r="D99" s="126"/>
    </row>
    <row r="100" spans="1:4" x14ac:dyDescent="0.25">
      <c r="A100" s="131" t="s">
        <v>19</v>
      </c>
      <c r="B100" s="132"/>
      <c r="C100" s="133" t="s">
        <v>69</v>
      </c>
      <c r="D100" s="134"/>
    </row>
    <row r="101" spans="1:4" x14ac:dyDescent="0.25">
      <c r="A101" s="123" t="s">
        <v>20</v>
      </c>
      <c r="B101" s="124"/>
      <c r="C101" s="125" t="s">
        <v>21</v>
      </c>
      <c r="D101" s="126"/>
    </row>
    <row r="102" spans="1:4" x14ac:dyDescent="0.25">
      <c r="A102" s="131" t="s">
        <v>22</v>
      </c>
      <c r="B102" s="132"/>
      <c r="C102" s="133" t="s">
        <v>23</v>
      </c>
      <c r="D102" s="134"/>
    </row>
    <row r="103" spans="1:4" x14ac:dyDescent="0.25">
      <c r="A103" s="123" t="s">
        <v>25</v>
      </c>
      <c r="B103" s="124"/>
      <c r="C103" s="125" t="s">
        <v>26</v>
      </c>
      <c r="D103" s="126"/>
    </row>
    <row r="104" spans="1:4" x14ac:dyDescent="0.25">
      <c r="A104" s="131" t="s">
        <v>27</v>
      </c>
      <c r="B104" s="132"/>
      <c r="C104" s="133" t="s">
        <v>28</v>
      </c>
      <c r="D104" s="134"/>
    </row>
    <row r="105" spans="1:4" x14ac:dyDescent="0.25">
      <c r="A105" s="123" t="s">
        <v>32</v>
      </c>
      <c r="B105" s="124"/>
      <c r="C105" s="125" t="s">
        <v>33</v>
      </c>
      <c r="D105" s="126"/>
    </row>
    <row r="106" spans="1:4" x14ac:dyDescent="0.25">
      <c r="A106" s="131" t="s">
        <v>34</v>
      </c>
      <c r="B106" s="132"/>
      <c r="C106" s="133" t="s">
        <v>35</v>
      </c>
      <c r="D106" s="134"/>
    </row>
    <row r="107" spans="1:4" x14ac:dyDescent="0.25">
      <c r="A107" s="123" t="s">
        <v>36</v>
      </c>
      <c r="B107" s="124"/>
      <c r="C107" s="125" t="s">
        <v>37</v>
      </c>
      <c r="D107" s="126"/>
    </row>
    <row r="108" spans="1:4" x14ac:dyDescent="0.25">
      <c r="A108" s="131" t="s">
        <v>49</v>
      </c>
      <c r="B108" s="132"/>
      <c r="C108" s="133" t="s">
        <v>78</v>
      </c>
      <c r="D108" s="134"/>
    </row>
    <row r="109" spans="1:4" ht="15.75" thickBot="1" x14ac:dyDescent="0.3">
      <c r="A109" s="127" t="s">
        <v>50</v>
      </c>
      <c r="B109" s="128"/>
      <c r="C109" s="129" t="s">
        <v>79</v>
      </c>
      <c r="D109" s="130"/>
    </row>
  </sheetData>
  <mergeCells count="59">
    <mergeCell ref="B11:C11"/>
    <mergeCell ref="B14:C14"/>
    <mergeCell ref="B15:C15"/>
    <mergeCell ref="B16:C16"/>
    <mergeCell ref="B78:C78"/>
    <mergeCell ref="B72:C72"/>
    <mergeCell ref="B73:C73"/>
    <mergeCell ref="B74:C74"/>
    <mergeCell ref="B75:C75"/>
    <mergeCell ref="B76:C76"/>
    <mergeCell ref="B77:C77"/>
    <mergeCell ref="B53:C53"/>
    <mergeCell ref="B47:C47"/>
    <mergeCell ref="B50:C50"/>
    <mergeCell ref="B51:C51"/>
    <mergeCell ref="B52:C52"/>
    <mergeCell ref="B17:C17"/>
    <mergeCell ref="B18:C18"/>
    <mergeCell ref="B20:C20"/>
    <mergeCell ref="B21:C21"/>
    <mergeCell ref="B23:C23"/>
    <mergeCell ref="B24:C24"/>
    <mergeCell ref="B26:C26"/>
    <mergeCell ref="B27:C27"/>
    <mergeCell ref="B28:C28"/>
    <mergeCell ref="B29:C29"/>
    <mergeCell ref="B55:C55"/>
    <mergeCell ref="B56:C56"/>
    <mergeCell ref="B57:C57"/>
    <mergeCell ref="B63:C63"/>
    <mergeCell ref="B30:C30"/>
    <mergeCell ref="B38:C38"/>
    <mergeCell ref="B40:C40"/>
    <mergeCell ref="B41:C41"/>
    <mergeCell ref="B54:C54"/>
    <mergeCell ref="B32:C32"/>
    <mergeCell ref="B33:C33"/>
    <mergeCell ref="B34:C34"/>
    <mergeCell ref="B36:C36"/>
    <mergeCell ref="B37:C37"/>
    <mergeCell ref="B31:C31"/>
    <mergeCell ref="B65:C65"/>
    <mergeCell ref="B66:C66"/>
    <mergeCell ref="B67:C67"/>
    <mergeCell ref="B59:C59"/>
    <mergeCell ref="B60:C60"/>
    <mergeCell ref="B62:C62"/>
    <mergeCell ref="B85:C85"/>
    <mergeCell ref="B86:C86"/>
    <mergeCell ref="B87:C87"/>
    <mergeCell ref="B88:C88"/>
    <mergeCell ref="B68:C68"/>
    <mergeCell ref="B69:C69"/>
    <mergeCell ref="B70:C70"/>
    <mergeCell ref="B71:C71"/>
    <mergeCell ref="B83:C83"/>
    <mergeCell ref="B79:C79"/>
    <mergeCell ref="B81:C81"/>
    <mergeCell ref="B82:C82"/>
  </mergeCells>
  <conditionalFormatting sqref="D4:D9">
    <cfRule type="cellIs" dxfId="7" priority="5" operator="lessThan">
      <formula>0</formula>
    </cfRule>
    <cfRule type="cellIs" dxfId="6" priority="6" operator="greaterThan">
      <formula>0</formula>
    </cfRule>
    <cfRule type="cellIs" dxfId="5" priority="7" operator="lessThan">
      <formula>0</formula>
    </cfRule>
    <cfRule type="cellIs" dxfId="4" priority="8" operator="greaterThan">
      <formula>0</formula>
    </cfRule>
  </conditionalFormatting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2:W72"/>
  <sheetViews>
    <sheetView tabSelected="1" zoomScale="115" zoomScaleNormal="115" workbookViewId="0">
      <selection activeCell="K14" sqref="K14"/>
    </sheetView>
  </sheetViews>
  <sheetFormatPr defaultRowHeight="15" x14ac:dyDescent="0.25"/>
  <cols>
    <col min="1" max="1" width="10.42578125" style="6" bestFit="1" customWidth="1"/>
    <col min="3" max="3" width="40.42578125" bestFit="1" customWidth="1"/>
    <col min="4" max="4" width="7.85546875" bestFit="1" customWidth="1"/>
    <col min="5" max="5" width="8.28515625" style="6" customWidth="1"/>
    <col min="6" max="6" width="9.85546875" style="6" bestFit="1" customWidth="1"/>
    <col min="7" max="7" width="11.28515625" style="6" bestFit="1" customWidth="1"/>
    <col min="8" max="8" width="6.5703125" style="94" bestFit="1" customWidth="1"/>
    <col min="9" max="9" width="8.5703125" style="95" customWidth="1"/>
    <col min="10" max="10" width="16" customWidth="1"/>
    <col min="11" max="11" width="10" style="29" bestFit="1" customWidth="1"/>
    <col min="12" max="12" width="32.5703125" style="29" bestFit="1" customWidth="1"/>
    <col min="13" max="15" width="9.140625" style="29"/>
    <col min="16" max="16" width="14" style="29" bestFit="1" customWidth="1"/>
    <col min="17" max="23" width="9.140625" style="29"/>
  </cols>
  <sheetData>
    <row r="2" spans="1:20" thickBot="1" x14ac:dyDescent="0.4">
      <c r="C2" s="1"/>
      <c r="D2" s="1"/>
    </row>
    <row r="3" spans="1:20" ht="18.600000000000001" x14ac:dyDescent="0.35">
      <c r="C3" s="2" t="s">
        <v>72</v>
      </c>
      <c r="D3" s="59"/>
      <c r="E3" s="7"/>
      <c r="F3" s="7"/>
      <c r="G3" s="7"/>
    </row>
    <row r="4" spans="1:20" ht="18.95" thickBot="1" x14ac:dyDescent="0.4">
      <c r="C4" s="4"/>
      <c r="D4" s="59"/>
      <c r="E4" s="93" t="s">
        <v>70</v>
      </c>
      <c r="F4" s="7" t="s">
        <v>71</v>
      </c>
      <c r="G4" s="7"/>
      <c r="M4" s="90"/>
      <c r="N4" s="91"/>
    </row>
    <row r="5" spans="1:20" ht="18.95" thickBot="1" x14ac:dyDescent="0.4">
      <c r="C5" s="24" t="s">
        <v>57</v>
      </c>
      <c r="D5" s="24"/>
      <c r="E5" s="22">
        <v>1.0664</v>
      </c>
      <c r="F5" s="22">
        <v>1.0682</v>
      </c>
      <c r="G5" s="26">
        <f t="shared" ref="G5:G10" si="0">E5-F5</f>
        <v>-1.8000000000000238E-3</v>
      </c>
      <c r="M5" s="90"/>
      <c r="N5" s="91"/>
    </row>
    <row r="6" spans="1:20" thickBot="1" x14ac:dyDescent="0.4">
      <c r="C6" s="23" t="s">
        <v>0</v>
      </c>
      <c r="D6" s="23"/>
      <c r="E6" s="22">
        <v>5475</v>
      </c>
      <c r="F6" s="22">
        <v>5500</v>
      </c>
      <c r="G6" s="84">
        <f t="shared" si="0"/>
        <v>-25</v>
      </c>
      <c r="M6" s="34"/>
      <c r="N6" s="34"/>
    </row>
    <row r="7" spans="1:20" thickBot="1" x14ac:dyDescent="0.4">
      <c r="C7" s="23" t="s">
        <v>1</v>
      </c>
      <c r="D7" s="23"/>
      <c r="E7" s="19">
        <v>1835</v>
      </c>
      <c r="F7" s="19">
        <v>1830</v>
      </c>
      <c r="G7" s="84">
        <f t="shared" si="0"/>
        <v>5</v>
      </c>
      <c r="M7" s="34"/>
      <c r="N7" s="34"/>
    </row>
    <row r="8" spans="1:20" thickBot="1" x14ac:dyDescent="0.4">
      <c r="C8" s="23" t="s">
        <v>2</v>
      </c>
      <c r="D8" s="23"/>
      <c r="E8" s="19">
        <v>2180</v>
      </c>
      <c r="F8" s="19">
        <v>2160</v>
      </c>
      <c r="G8" s="84">
        <f t="shared" si="0"/>
        <v>20</v>
      </c>
      <c r="M8" s="34"/>
      <c r="N8" s="34"/>
    </row>
    <row r="9" spans="1:20" thickBot="1" x14ac:dyDescent="0.4">
      <c r="C9" s="23" t="s">
        <v>3</v>
      </c>
      <c r="D9" s="23"/>
      <c r="E9" s="19">
        <v>2560</v>
      </c>
      <c r="F9" s="19">
        <v>2630</v>
      </c>
      <c r="G9" s="84">
        <f t="shared" si="0"/>
        <v>-70</v>
      </c>
      <c r="M9" s="34"/>
      <c r="N9" s="34"/>
    </row>
    <row r="10" spans="1:20" thickBot="1" x14ac:dyDescent="0.4">
      <c r="C10" s="19" t="s">
        <v>4</v>
      </c>
      <c r="D10" s="20"/>
      <c r="E10" s="20">
        <v>9330</v>
      </c>
      <c r="F10" s="20">
        <v>9370</v>
      </c>
      <c r="G10" s="85">
        <f t="shared" si="0"/>
        <v>-40</v>
      </c>
      <c r="M10" s="34"/>
      <c r="N10" s="34"/>
    </row>
    <row r="11" spans="1:20" ht="14.45" x14ac:dyDescent="0.35">
      <c r="C11" s="37"/>
      <c r="D11" s="37"/>
      <c r="E11" s="37"/>
      <c r="F11" s="96"/>
      <c r="G11" s="38"/>
      <c r="M11" s="34"/>
      <c r="N11" s="34"/>
    </row>
    <row r="12" spans="1:20" thickBot="1" x14ac:dyDescent="0.4">
      <c r="A12" s="100">
        <f ca="1">TODAY()</f>
        <v>42989</v>
      </c>
      <c r="E12" s="31"/>
      <c r="F12" s="39"/>
      <c r="G12" s="39"/>
      <c r="H12" s="44"/>
      <c r="I12" s="45"/>
      <c r="J12" s="29"/>
      <c r="M12" s="31"/>
      <c r="N12" s="39"/>
      <c r="O12" s="39"/>
      <c r="P12" s="31"/>
      <c r="Q12" s="31"/>
      <c r="T12" s="27"/>
    </row>
    <row r="13" spans="1:20" thickBot="1" x14ac:dyDescent="0.4">
      <c r="A13" s="83" t="s">
        <v>66</v>
      </c>
      <c r="D13" s="62" t="s">
        <v>67</v>
      </c>
      <c r="E13" s="63" t="s">
        <v>55</v>
      </c>
      <c r="F13" s="40" t="s">
        <v>64</v>
      </c>
      <c r="G13" s="40" t="s">
        <v>65</v>
      </c>
      <c r="H13" s="64" t="s">
        <v>54</v>
      </c>
      <c r="I13" s="65" t="s">
        <v>56</v>
      </c>
      <c r="J13" s="29"/>
      <c r="N13" s="40"/>
      <c r="O13" s="40"/>
      <c r="T13" s="30"/>
    </row>
    <row r="14" spans="1:20" thickBot="1" x14ac:dyDescent="0.4">
      <c r="A14" s="61"/>
      <c r="C14" s="47" t="s">
        <v>5</v>
      </c>
      <c r="D14" s="66"/>
      <c r="E14" s="97"/>
      <c r="F14" s="40"/>
      <c r="G14" s="40"/>
      <c r="H14" s="64"/>
      <c r="I14" s="98"/>
      <c r="J14" s="29"/>
      <c r="L14" s="92"/>
      <c r="N14" s="40"/>
      <c r="O14" s="40"/>
      <c r="T14" s="30"/>
    </row>
    <row r="15" spans="1:20" ht="14.45" x14ac:dyDescent="0.35">
      <c r="A15" s="55">
        <f t="shared" ref="A15:A21" si="1">(E15*-1+F15+G15)*-1</f>
        <v>-160</v>
      </c>
      <c r="B15" s="54"/>
      <c r="C15" s="48" t="s">
        <v>6</v>
      </c>
      <c r="D15" s="108"/>
      <c r="E15" s="76">
        <v>-150</v>
      </c>
      <c r="F15" s="77">
        <v>10</v>
      </c>
      <c r="G15" s="78">
        <v>0</v>
      </c>
      <c r="H15" s="79">
        <v>190</v>
      </c>
      <c r="I15" s="80">
        <f t="shared" ref="I15:I21" si="2">((E15*-1)+F15+G15+H15)*-1</f>
        <v>-350</v>
      </c>
      <c r="J15" s="29"/>
      <c r="L15" s="92"/>
      <c r="N15" s="40"/>
      <c r="O15" s="40"/>
      <c r="T15" s="30"/>
    </row>
    <row r="16" spans="1:20" ht="14.45" x14ac:dyDescent="0.35">
      <c r="A16" s="55">
        <f t="shared" si="1"/>
        <v>-860</v>
      </c>
      <c r="B16" s="54"/>
      <c r="C16" s="49" t="s">
        <v>7</v>
      </c>
      <c r="D16" s="60">
        <f>((E6*0.05)+570)*-1</f>
        <v>-843.75</v>
      </c>
      <c r="E16" s="109">
        <v>-840</v>
      </c>
      <c r="F16" s="77">
        <v>20</v>
      </c>
      <c r="G16" s="78">
        <v>0</v>
      </c>
      <c r="H16" s="79">
        <v>215</v>
      </c>
      <c r="I16" s="80">
        <f t="shared" si="2"/>
        <v>-1075</v>
      </c>
      <c r="J16" s="29"/>
      <c r="L16" s="92"/>
      <c r="N16" s="40"/>
      <c r="O16" s="40"/>
      <c r="Q16" s="41"/>
      <c r="T16" s="30"/>
    </row>
    <row r="17" spans="1:20" ht="14.45" x14ac:dyDescent="0.35">
      <c r="A17" s="55">
        <f t="shared" si="1"/>
        <v>-735</v>
      </c>
      <c r="B17" s="54"/>
      <c r="C17" s="49" t="s">
        <v>8</v>
      </c>
      <c r="D17" s="60">
        <f>((E6*0.03)+550)*-1</f>
        <v>-714.25</v>
      </c>
      <c r="E17" s="76">
        <v>-715</v>
      </c>
      <c r="F17" s="77">
        <v>20</v>
      </c>
      <c r="G17" s="78">
        <v>0</v>
      </c>
      <c r="H17" s="79">
        <v>265</v>
      </c>
      <c r="I17" s="80">
        <f>((E17*-1)+F17+G17+H17)*-1</f>
        <v>-1000</v>
      </c>
      <c r="J17" s="29"/>
      <c r="L17" s="92"/>
      <c r="N17" s="40"/>
      <c r="O17" s="40"/>
      <c r="Q17" s="41"/>
      <c r="T17" s="30"/>
    </row>
    <row r="18" spans="1:20" ht="14.45" x14ac:dyDescent="0.35">
      <c r="A18" s="55">
        <f t="shared" si="1"/>
        <v>-220</v>
      </c>
      <c r="B18" s="54"/>
      <c r="C18" s="49" t="s">
        <v>9</v>
      </c>
      <c r="D18" s="67"/>
      <c r="E18" s="76">
        <v>-200</v>
      </c>
      <c r="F18" s="77">
        <v>20</v>
      </c>
      <c r="G18" s="78">
        <v>0</v>
      </c>
      <c r="H18" s="79">
        <v>300</v>
      </c>
      <c r="I18" s="80">
        <f t="shared" si="2"/>
        <v>-520</v>
      </c>
      <c r="J18" s="29"/>
      <c r="L18" s="92"/>
      <c r="N18" s="40"/>
      <c r="O18" s="40"/>
      <c r="T18" s="30"/>
    </row>
    <row r="19" spans="1:20" ht="14.45" x14ac:dyDescent="0.35">
      <c r="A19" s="55">
        <f t="shared" si="1"/>
        <v>61.2</v>
      </c>
      <c r="B19" s="54"/>
      <c r="C19" s="50" t="s">
        <v>10</v>
      </c>
      <c r="D19" s="67">
        <v>61.2</v>
      </c>
      <c r="E19" s="76">
        <v>61.2</v>
      </c>
      <c r="F19" s="77">
        <v>0</v>
      </c>
      <c r="G19" s="78">
        <v>0</v>
      </c>
      <c r="H19" s="79">
        <v>175</v>
      </c>
      <c r="I19" s="113">
        <f>E19-(H19/(E6/100))</f>
        <v>58.003652968036533</v>
      </c>
      <c r="J19" s="42"/>
      <c r="L19" s="92"/>
      <c r="N19" s="40"/>
      <c r="O19" s="40"/>
      <c r="Q19" s="41"/>
      <c r="R19" s="42"/>
      <c r="S19" s="43"/>
      <c r="T19" s="30"/>
    </row>
    <row r="20" spans="1:20" ht="14.45" x14ac:dyDescent="0.35">
      <c r="A20" s="55">
        <f t="shared" si="1"/>
        <v>3250</v>
      </c>
      <c r="B20" s="54"/>
      <c r="C20" s="50" t="s">
        <v>74</v>
      </c>
      <c r="D20" s="110">
        <f>D19*E6/100</f>
        <v>3350.7</v>
      </c>
      <c r="E20" s="111">
        <v>3250</v>
      </c>
      <c r="F20" s="77">
        <v>0</v>
      </c>
      <c r="G20" s="78">
        <v>0</v>
      </c>
      <c r="H20" s="79">
        <v>150</v>
      </c>
      <c r="I20" s="81">
        <f>E20-H20</f>
        <v>3100</v>
      </c>
      <c r="J20" s="42"/>
      <c r="L20" s="92"/>
      <c r="N20" s="40"/>
      <c r="O20" s="40"/>
      <c r="Q20" s="41"/>
      <c r="R20" s="42"/>
      <c r="S20" s="43"/>
      <c r="T20" s="30"/>
    </row>
    <row r="21" spans="1:20" ht="14.45" x14ac:dyDescent="0.35">
      <c r="A21" s="55">
        <f t="shared" si="1"/>
        <v>3200</v>
      </c>
      <c r="B21" s="54"/>
      <c r="C21" s="50" t="s">
        <v>12</v>
      </c>
      <c r="D21" s="67"/>
      <c r="E21" s="76">
        <v>3200</v>
      </c>
      <c r="F21" s="77">
        <v>0</v>
      </c>
      <c r="G21" s="78">
        <v>0</v>
      </c>
      <c r="H21" s="79">
        <v>80</v>
      </c>
      <c r="I21" s="81">
        <f t="shared" si="2"/>
        <v>3120</v>
      </c>
      <c r="J21" s="42"/>
      <c r="L21" s="92"/>
      <c r="N21" s="40"/>
      <c r="O21" s="40"/>
      <c r="Q21" s="41"/>
      <c r="R21" s="42"/>
      <c r="S21" s="43"/>
      <c r="T21" s="30"/>
    </row>
    <row r="22" spans="1:20" ht="14.45" x14ac:dyDescent="0.35">
      <c r="A22" s="55">
        <f t="shared" ref="A22:A58" si="3">(E22*-1+F22+G22)*-1</f>
        <v>4100</v>
      </c>
      <c r="B22" s="54"/>
      <c r="C22" s="49" t="s">
        <v>14</v>
      </c>
      <c r="D22" s="67"/>
      <c r="E22" s="76">
        <v>4150</v>
      </c>
      <c r="F22" s="77">
        <v>50</v>
      </c>
      <c r="G22" s="78">
        <v>0</v>
      </c>
      <c r="H22" s="79">
        <v>200</v>
      </c>
      <c r="I22" s="80">
        <f t="shared" ref="I22:I58" si="4">((E22*-1)+F22+G22+H22)*-1</f>
        <v>3900</v>
      </c>
      <c r="J22" s="29"/>
      <c r="L22" s="92"/>
      <c r="N22" s="40"/>
      <c r="O22" s="40"/>
      <c r="T22" s="30"/>
    </row>
    <row r="23" spans="1:20" ht="14.45" x14ac:dyDescent="0.35">
      <c r="A23" s="55">
        <f t="shared" si="3"/>
        <v>3600</v>
      </c>
      <c r="B23" s="54"/>
      <c r="C23" s="49" t="s">
        <v>16</v>
      </c>
      <c r="D23" s="67"/>
      <c r="E23" s="76">
        <v>3650</v>
      </c>
      <c r="F23" s="77">
        <v>50</v>
      </c>
      <c r="G23" s="78">
        <v>0</v>
      </c>
      <c r="H23" s="79">
        <v>200</v>
      </c>
      <c r="I23" s="80">
        <f t="shared" si="4"/>
        <v>3400</v>
      </c>
      <c r="J23" s="29"/>
      <c r="L23" s="92"/>
      <c r="N23" s="40"/>
      <c r="O23" s="40"/>
      <c r="T23" s="30"/>
    </row>
    <row r="24" spans="1:20" ht="14.45" x14ac:dyDescent="0.35">
      <c r="A24" s="55"/>
      <c r="B24" s="54"/>
      <c r="C24" s="49"/>
      <c r="D24" s="67"/>
      <c r="E24" s="76"/>
      <c r="F24" s="77"/>
      <c r="G24" s="78"/>
      <c r="H24" s="79"/>
      <c r="I24" s="80"/>
      <c r="J24" s="29"/>
      <c r="L24" s="92"/>
      <c r="N24" s="40"/>
      <c r="O24" s="40"/>
      <c r="T24" s="30"/>
    </row>
    <row r="25" spans="1:20" ht="14.45" x14ac:dyDescent="0.35">
      <c r="A25" s="55"/>
      <c r="B25" s="54"/>
      <c r="C25" s="51" t="s">
        <v>18</v>
      </c>
      <c r="D25" s="67"/>
      <c r="E25" s="76"/>
      <c r="F25" s="77"/>
      <c r="G25" s="78"/>
      <c r="H25" s="79"/>
      <c r="I25" s="80"/>
      <c r="J25" s="29"/>
      <c r="L25" s="92"/>
      <c r="N25" s="40"/>
      <c r="O25" s="40"/>
      <c r="T25" s="30"/>
    </row>
    <row r="26" spans="1:20" ht="14.45" x14ac:dyDescent="0.35">
      <c r="A26" s="55">
        <f t="shared" si="3"/>
        <v>32.700000000000003</v>
      </c>
      <c r="B26" s="54"/>
      <c r="C26" s="49" t="s">
        <v>19</v>
      </c>
      <c r="D26" s="67">
        <v>32.700000000000003</v>
      </c>
      <c r="E26" s="76">
        <v>32.700000000000003</v>
      </c>
      <c r="F26" s="77">
        <v>0</v>
      </c>
      <c r="G26" s="78">
        <v>0</v>
      </c>
      <c r="H26" s="79">
        <v>150</v>
      </c>
      <c r="I26" s="113">
        <f>E26-(H26/(E6/100))</f>
        <v>29.960273972602742</v>
      </c>
      <c r="J26" s="29"/>
      <c r="L26" s="92"/>
      <c r="N26" s="40"/>
      <c r="O26" s="40"/>
      <c r="Q26" s="41"/>
      <c r="T26" s="30"/>
    </row>
    <row r="27" spans="1:20" ht="14.45" x14ac:dyDescent="0.35">
      <c r="A27" s="55"/>
      <c r="B27" s="54"/>
      <c r="C27" s="49" t="s">
        <v>76</v>
      </c>
      <c r="D27" s="112">
        <f>E6*E26/100</f>
        <v>1790.3250000000003</v>
      </c>
      <c r="E27" s="76">
        <v>1760</v>
      </c>
      <c r="F27" s="77">
        <v>0</v>
      </c>
      <c r="G27" s="78">
        <v>0</v>
      </c>
      <c r="H27" s="79">
        <v>150</v>
      </c>
      <c r="I27" s="80">
        <f>E27-H27</f>
        <v>1610</v>
      </c>
      <c r="J27" s="29"/>
      <c r="L27" s="92"/>
      <c r="N27" s="40"/>
      <c r="O27" s="40"/>
      <c r="Q27" s="41"/>
      <c r="T27" s="30"/>
    </row>
    <row r="28" spans="1:20" ht="14.45" x14ac:dyDescent="0.35">
      <c r="A28" s="55">
        <f t="shared" si="3"/>
        <v>1035</v>
      </c>
      <c r="B28" s="54"/>
      <c r="C28" s="49" t="s">
        <v>20</v>
      </c>
      <c r="D28" s="67">
        <f>(E6-600)*0.26-200</f>
        <v>1067.5</v>
      </c>
      <c r="E28" s="76">
        <v>1050</v>
      </c>
      <c r="F28" s="77">
        <v>15</v>
      </c>
      <c r="G28" s="78">
        <v>0</v>
      </c>
      <c r="H28" s="79">
        <v>150</v>
      </c>
      <c r="I28" s="80">
        <f t="shared" si="4"/>
        <v>885</v>
      </c>
      <c r="J28" s="29"/>
      <c r="L28" s="92"/>
      <c r="N28" s="40"/>
      <c r="O28" s="40"/>
      <c r="Q28" s="41"/>
      <c r="T28" s="30"/>
    </row>
    <row r="29" spans="1:20" ht="14.45" x14ac:dyDescent="0.35">
      <c r="A29" s="55">
        <f t="shared" si="3"/>
        <v>2185</v>
      </c>
      <c r="B29" s="54"/>
      <c r="C29" s="49" t="s">
        <v>22</v>
      </c>
      <c r="D29" s="67">
        <f>(E6-600)*0.5-200</f>
        <v>2237.5</v>
      </c>
      <c r="E29" s="82">
        <v>2200</v>
      </c>
      <c r="F29" s="77">
        <v>15</v>
      </c>
      <c r="G29" s="78">
        <v>0</v>
      </c>
      <c r="H29" s="79">
        <v>185</v>
      </c>
      <c r="I29" s="80">
        <f t="shared" si="4"/>
        <v>2000</v>
      </c>
      <c r="J29" s="29"/>
      <c r="L29" s="92"/>
      <c r="M29" s="41"/>
      <c r="N29" s="40"/>
      <c r="O29" s="40"/>
      <c r="T29" s="30"/>
    </row>
    <row r="30" spans="1:20" ht="14.45" x14ac:dyDescent="0.35">
      <c r="A30" s="55"/>
      <c r="B30" s="54"/>
      <c r="C30" s="51" t="s">
        <v>24</v>
      </c>
      <c r="D30" s="67"/>
      <c r="E30" s="56"/>
      <c r="F30" s="53"/>
      <c r="G30" s="46"/>
      <c r="H30" s="57"/>
      <c r="I30" s="58"/>
      <c r="J30" s="29"/>
      <c r="L30" s="92"/>
      <c r="N30" s="40"/>
      <c r="O30" s="40"/>
      <c r="T30" s="30"/>
    </row>
    <row r="31" spans="1:20" ht="14.45" x14ac:dyDescent="0.35">
      <c r="A31" s="55">
        <f t="shared" si="3"/>
        <v>635</v>
      </c>
      <c r="B31" s="54"/>
      <c r="C31" s="49" t="s">
        <v>25</v>
      </c>
      <c r="D31" s="67"/>
      <c r="E31" s="56">
        <v>635</v>
      </c>
      <c r="F31" s="53">
        <v>0</v>
      </c>
      <c r="G31" s="46">
        <v>0</v>
      </c>
      <c r="H31" s="57">
        <v>60</v>
      </c>
      <c r="I31" s="58">
        <f>((E31*-1)+F31+G31+H31)*-1</f>
        <v>575</v>
      </c>
      <c r="J31" s="29"/>
      <c r="L31" s="92"/>
      <c r="N31" s="40"/>
      <c r="O31" s="40"/>
      <c r="Q31" s="41"/>
      <c r="T31" s="30"/>
    </row>
    <row r="32" spans="1:20" ht="14.45" x14ac:dyDescent="0.35">
      <c r="A32" s="55">
        <f t="shared" si="3"/>
        <v>285</v>
      </c>
      <c r="B32" s="54"/>
      <c r="C32" s="49" t="s">
        <v>27</v>
      </c>
      <c r="D32" s="67"/>
      <c r="E32" s="56">
        <v>300</v>
      </c>
      <c r="F32" s="53">
        <v>15</v>
      </c>
      <c r="G32" s="46">
        <v>0</v>
      </c>
      <c r="H32" s="57">
        <v>75</v>
      </c>
      <c r="I32" s="58">
        <f t="shared" si="4"/>
        <v>210</v>
      </c>
      <c r="J32" s="29"/>
      <c r="L32" s="92"/>
      <c r="N32" s="40"/>
      <c r="O32" s="40"/>
      <c r="T32" s="30"/>
    </row>
    <row r="33" spans="1:20" ht="14.45" x14ac:dyDescent="0.35">
      <c r="A33" s="55"/>
      <c r="B33" s="54"/>
      <c r="C33" s="51" t="s">
        <v>29</v>
      </c>
      <c r="D33" s="67"/>
      <c r="E33" s="56"/>
      <c r="F33" s="53"/>
      <c r="G33" s="46"/>
      <c r="H33" s="57"/>
      <c r="I33" s="58">
        <f t="shared" si="4"/>
        <v>0</v>
      </c>
      <c r="J33" s="29"/>
      <c r="L33" s="92"/>
      <c r="N33" s="40"/>
      <c r="O33" s="40"/>
      <c r="T33" s="30"/>
    </row>
    <row r="34" spans="1:20" ht="14.45" x14ac:dyDescent="0.35">
      <c r="A34" s="55">
        <f t="shared" si="3"/>
        <v>1060</v>
      </c>
      <c r="B34" s="54"/>
      <c r="C34" s="49" t="s">
        <v>59</v>
      </c>
      <c r="D34" s="67"/>
      <c r="E34" s="56">
        <v>1080</v>
      </c>
      <c r="F34" s="53">
        <v>0</v>
      </c>
      <c r="G34" s="46">
        <v>20</v>
      </c>
      <c r="H34" s="57">
        <v>60</v>
      </c>
      <c r="I34" s="58">
        <f t="shared" si="4"/>
        <v>1000</v>
      </c>
      <c r="J34" s="29"/>
      <c r="L34" s="92"/>
      <c r="N34" s="40"/>
      <c r="O34" s="40"/>
      <c r="T34" s="30"/>
    </row>
    <row r="35" spans="1:20" x14ac:dyDescent="0.25">
      <c r="A35" s="55">
        <f t="shared" si="3"/>
        <v>1060</v>
      </c>
      <c r="B35" s="54"/>
      <c r="C35" s="49" t="s">
        <v>60</v>
      </c>
      <c r="D35" s="67"/>
      <c r="E35" s="56">
        <v>1080</v>
      </c>
      <c r="F35" s="53">
        <v>0</v>
      </c>
      <c r="G35" s="46">
        <v>20</v>
      </c>
      <c r="H35" s="57">
        <v>60</v>
      </c>
      <c r="I35" s="58">
        <f t="shared" si="4"/>
        <v>1000</v>
      </c>
      <c r="J35" s="29"/>
      <c r="L35" s="92"/>
      <c r="N35" s="40"/>
      <c r="O35" s="40"/>
      <c r="T35" s="30"/>
    </row>
    <row r="36" spans="1:20" x14ac:dyDescent="0.25">
      <c r="A36" s="55">
        <f t="shared" si="3"/>
        <v>1190</v>
      </c>
      <c r="B36" s="54"/>
      <c r="C36" s="49" t="s">
        <v>30</v>
      </c>
      <c r="D36" s="67">
        <f>1200*0.95</f>
        <v>1140</v>
      </c>
      <c r="E36" s="56">
        <v>1190</v>
      </c>
      <c r="F36" s="53">
        <v>0</v>
      </c>
      <c r="G36" s="46">
        <v>0</v>
      </c>
      <c r="H36" s="57">
        <v>85</v>
      </c>
      <c r="I36" s="58">
        <f t="shared" si="4"/>
        <v>1105</v>
      </c>
      <c r="J36" s="29"/>
      <c r="L36" s="92"/>
      <c r="N36" s="40"/>
      <c r="O36" s="40"/>
      <c r="T36" s="30"/>
    </row>
    <row r="37" spans="1:20" x14ac:dyDescent="0.25">
      <c r="A37" s="55">
        <f t="shared" si="3"/>
        <v>1520</v>
      </c>
      <c r="B37" s="54"/>
      <c r="C37" s="49" t="s">
        <v>31</v>
      </c>
      <c r="D37" s="67"/>
      <c r="E37" s="56">
        <v>1600</v>
      </c>
      <c r="F37" s="53">
        <v>80</v>
      </c>
      <c r="G37" s="46">
        <v>0</v>
      </c>
      <c r="H37" s="57">
        <v>65</v>
      </c>
      <c r="I37" s="58">
        <f t="shared" si="4"/>
        <v>1455</v>
      </c>
      <c r="J37" s="29"/>
      <c r="L37" s="92"/>
      <c r="N37" s="40"/>
      <c r="O37" s="40"/>
      <c r="T37" s="30"/>
    </row>
    <row r="38" spans="1:20" x14ac:dyDescent="0.25">
      <c r="A38" s="55">
        <f t="shared" si="3"/>
        <v>1185</v>
      </c>
      <c r="B38" s="54"/>
      <c r="C38" s="49" t="s">
        <v>32</v>
      </c>
      <c r="D38" s="49"/>
      <c r="E38" s="56">
        <v>1215</v>
      </c>
      <c r="F38" s="53">
        <v>0</v>
      </c>
      <c r="G38" s="46">
        <v>30</v>
      </c>
      <c r="H38" s="57">
        <v>180</v>
      </c>
      <c r="I38" s="58">
        <f t="shared" si="4"/>
        <v>1005</v>
      </c>
      <c r="J38" s="29"/>
      <c r="L38" s="92"/>
      <c r="N38" s="40"/>
      <c r="O38" s="40"/>
      <c r="T38" s="30"/>
    </row>
    <row r="39" spans="1:20" x14ac:dyDescent="0.25">
      <c r="A39" s="55">
        <f t="shared" si="3"/>
        <v>800</v>
      </c>
      <c r="B39" s="54"/>
      <c r="C39" s="49" t="s">
        <v>53</v>
      </c>
      <c r="D39" s="49"/>
      <c r="E39" s="56">
        <v>900</v>
      </c>
      <c r="F39" s="53">
        <v>70</v>
      </c>
      <c r="G39" s="46">
        <v>30</v>
      </c>
      <c r="H39" s="57">
        <v>100</v>
      </c>
      <c r="I39" s="58">
        <f t="shared" si="4"/>
        <v>700</v>
      </c>
      <c r="J39" s="29"/>
      <c r="L39" s="92"/>
      <c r="N39" s="40"/>
      <c r="O39" s="40"/>
      <c r="T39" s="30"/>
    </row>
    <row r="40" spans="1:20" x14ac:dyDescent="0.25">
      <c r="A40" s="55">
        <f t="shared" si="3"/>
        <v>2050</v>
      </c>
      <c r="B40" s="54"/>
      <c r="C40" s="49" t="s">
        <v>34</v>
      </c>
      <c r="D40" s="49"/>
      <c r="E40" s="56">
        <v>2100</v>
      </c>
      <c r="F40" s="53">
        <v>0</v>
      </c>
      <c r="G40" s="46">
        <v>50</v>
      </c>
      <c r="H40" s="57">
        <v>100</v>
      </c>
      <c r="I40" s="58">
        <f t="shared" si="4"/>
        <v>1950</v>
      </c>
      <c r="J40" s="29"/>
      <c r="L40" s="92"/>
      <c r="N40" s="40"/>
      <c r="O40" s="40"/>
      <c r="T40" s="30"/>
    </row>
    <row r="41" spans="1:20" x14ac:dyDescent="0.25">
      <c r="A41" s="55">
        <f t="shared" si="3"/>
        <v>-335</v>
      </c>
      <c r="B41" s="54"/>
      <c r="C41" s="49" t="s">
        <v>36</v>
      </c>
      <c r="D41" s="49"/>
      <c r="E41" s="56">
        <v>-300</v>
      </c>
      <c r="F41" s="53">
        <v>15</v>
      </c>
      <c r="G41" s="46">
        <v>20</v>
      </c>
      <c r="H41" s="57">
        <v>100</v>
      </c>
      <c r="I41" s="58">
        <f t="shared" si="4"/>
        <v>-435</v>
      </c>
      <c r="J41" s="29"/>
      <c r="L41" s="92"/>
      <c r="N41" s="40"/>
      <c r="O41" s="40"/>
      <c r="T41" s="30"/>
    </row>
    <row r="42" spans="1:20" x14ac:dyDescent="0.25">
      <c r="A42" s="55">
        <f t="shared" si="3"/>
        <v>-435</v>
      </c>
      <c r="B42" s="54"/>
      <c r="C42" s="49" t="s">
        <v>38</v>
      </c>
      <c r="D42" s="49"/>
      <c r="E42" s="56">
        <v>-400</v>
      </c>
      <c r="F42" s="53">
        <v>15</v>
      </c>
      <c r="G42" s="46">
        <v>20</v>
      </c>
      <c r="H42" s="57">
        <v>95</v>
      </c>
      <c r="I42" s="58">
        <f t="shared" si="4"/>
        <v>-530</v>
      </c>
      <c r="J42" s="29"/>
      <c r="L42" s="92"/>
      <c r="N42" s="40"/>
      <c r="O42" s="40"/>
      <c r="T42" s="30"/>
    </row>
    <row r="43" spans="1:20" x14ac:dyDescent="0.25">
      <c r="A43" s="55">
        <f t="shared" si="3"/>
        <v>-340</v>
      </c>
      <c r="B43" s="54"/>
      <c r="C43" s="49" t="s">
        <v>39</v>
      </c>
      <c r="D43" s="49"/>
      <c r="E43" s="56">
        <v>-300</v>
      </c>
      <c r="F43" s="53">
        <v>15</v>
      </c>
      <c r="G43" s="46">
        <v>25</v>
      </c>
      <c r="H43" s="57">
        <v>95</v>
      </c>
      <c r="I43" s="58">
        <f t="shared" si="4"/>
        <v>-435</v>
      </c>
      <c r="J43" s="29"/>
      <c r="L43" s="92"/>
      <c r="N43" s="40"/>
      <c r="O43" s="40"/>
      <c r="T43" s="30"/>
    </row>
    <row r="44" spans="1:20" x14ac:dyDescent="0.25">
      <c r="A44" s="55">
        <f t="shared" si="3"/>
        <v>-150</v>
      </c>
      <c r="B44" s="54"/>
      <c r="C44" s="49" t="s">
        <v>73</v>
      </c>
      <c r="D44" s="49">
        <f>E7*0.04</f>
        <v>73.400000000000006</v>
      </c>
      <c r="E44" s="56">
        <v>-75</v>
      </c>
      <c r="F44" s="107">
        <v>75</v>
      </c>
      <c r="G44" s="46">
        <v>0</v>
      </c>
      <c r="H44" s="57">
        <v>100</v>
      </c>
      <c r="I44" s="58">
        <f>((E44*-1)+F44+G44+H44)*-1</f>
        <v>-250</v>
      </c>
      <c r="J44" s="42"/>
      <c r="K44" s="118"/>
      <c r="L44" s="92"/>
      <c r="N44" s="40"/>
      <c r="O44" s="40"/>
      <c r="R44" s="42"/>
      <c r="T44" s="30"/>
    </row>
    <row r="45" spans="1:20" x14ac:dyDescent="0.25">
      <c r="A45" s="55">
        <f t="shared" si="3"/>
        <v>-10</v>
      </c>
      <c r="B45" s="54"/>
      <c r="C45" s="49" t="s">
        <v>41</v>
      </c>
      <c r="D45" s="49"/>
      <c r="E45" s="56">
        <v>40</v>
      </c>
      <c r="F45" s="53">
        <v>10</v>
      </c>
      <c r="G45" s="46">
        <v>40</v>
      </c>
      <c r="H45" s="57">
        <v>70</v>
      </c>
      <c r="I45" s="58">
        <f t="shared" si="4"/>
        <v>-80</v>
      </c>
      <c r="J45" s="29"/>
      <c r="L45" s="92"/>
      <c r="N45" s="40"/>
      <c r="O45" s="40"/>
      <c r="T45" s="30"/>
    </row>
    <row r="46" spans="1:20" x14ac:dyDescent="0.25">
      <c r="A46" s="55">
        <f t="shared" si="3"/>
        <v>5</v>
      </c>
      <c r="B46" s="54"/>
      <c r="C46" s="49" t="s">
        <v>40</v>
      </c>
      <c r="D46" s="49"/>
      <c r="E46" s="56">
        <v>35</v>
      </c>
      <c r="F46" s="53">
        <v>10</v>
      </c>
      <c r="G46" s="46">
        <v>20</v>
      </c>
      <c r="H46" s="57">
        <v>90</v>
      </c>
      <c r="I46" s="58">
        <f t="shared" si="4"/>
        <v>-85</v>
      </c>
      <c r="J46" s="29"/>
      <c r="L46" s="92"/>
      <c r="N46" s="40"/>
      <c r="O46" s="40"/>
      <c r="T46" s="30"/>
    </row>
    <row r="47" spans="1:20" x14ac:dyDescent="0.25">
      <c r="A47" s="55">
        <f t="shared" si="3"/>
        <v>-170</v>
      </c>
      <c r="B47" s="54"/>
      <c r="C47" s="49" t="s">
        <v>42</v>
      </c>
      <c r="D47" s="49">
        <f>E7*(100-92)/100</f>
        <v>146.80000000000001</v>
      </c>
      <c r="E47" s="56">
        <v>-140</v>
      </c>
      <c r="F47" s="53">
        <v>10</v>
      </c>
      <c r="G47" s="46">
        <v>20</v>
      </c>
      <c r="H47" s="57">
        <v>60</v>
      </c>
      <c r="I47" s="58">
        <f t="shared" si="4"/>
        <v>-230</v>
      </c>
      <c r="J47" s="42"/>
      <c r="L47" s="92"/>
      <c r="N47" s="40"/>
      <c r="O47" s="40"/>
      <c r="R47" s="42"/>
      <c r="T47" s="30"/>
    </row>
    <row r="48" spans="1:20" x14ac:dyDescent="0.25">
      <c r="A48" s="55">
        <f t="shared" si="3"/>
        <v>-430</v>
      </c>
      <c r="B48" s="54"/>
      <c r="C48" s="49" t="s">
        <v>43</v>
      </c>
      <c r="D48" s="67">
        <f>E7*(100-77)/100</f>
        <v>422.05</v>
      </c>
      <c r="E48" s="56">
        <v>-400</v>
      </c>
      <c r="F48" s="53">
        <v>10</v>
      </c>
      <c r="G48" s="46">
        <v>20</v>
      </c>
      <c r="H48" s="57">
        <v>90</v>
      </c>
      <c r="I48" s="58">
        <f t="shared" si="4"/>
        <v>-520</v>
      </c>
      <c r="J48" s="42"/>
      <c r="L48" s="92"/>
      <c r="N48" s="40"/>
      <c r="O48" s="40"/>
      <c r="R48" s="42"/>
      <c r="T48" s="30"/>
    </row>
    <row r="49" spans="1:20" x14ac:dyDescent="0.25">
      <c r="A49" s="55"/>
      <c r="B49" s="54"/>
      <c r="C49" s="51" t="s">
        <v>44</v>
      </c>
      <c r="D49" s="67"/>
      <c r="E49" s="56"/>
      <c r="F49" s="53"/>
      <c r="G49" s="46"/>
      <c r="H49" s="57"/>
      <c r="I49" s="58">
        <f t="shared" si="4"/>
        <v>0</v>
      </c>
      <c r="J49" s="29"/>
      <c r="L49" s="92"/>
      <c r="N49" s="40"/>
      <c r="O49" s="40"/>
      <c r="T49" s="30"/>
    </row>
    <row r="50" spans="1:20" x14ac:dyDescent="0.25">
      <c r="A50" s="55">
        <f t="shared" si="3"/>
        <v>54</v>
      </c>
      <c r="B50" s="54"/>
      <c r="C50" s="49" t="s">
        <v>45</v>
      </c>
      <c r="D50" s="106">
        <v>74</v>
      </c>
      <c r="E50" s="56">
        <v>74</v>
      </c>
      <c r="F50" s="53">
        <v>20</v>
      </c>
      <c r="G50" s="46">
        <v>0</v>
      </c>
      <c r="H50" s="57">
        <v>105</v>
      </c>
      <c r="I50" s="58">
        <f>E50-((H50+F50)*100/E9)</f>
        <v>69.1171875</v>
      </c>
      <c r="J50" s="29"/>
      <c r="L50" s="92"/>
      <c r="N50" s="40"/>
      <c r="O50" s="40"/>
      <c r="T50" s="32"/>
    </row>
    <row r="51" spans="1:20" x14ac:dyDescent="0.25">
      <c r="A51" s="55"/>
      <c r="B51" s="54"/>
      <c r="C51" s="49" t="s">
        <v>77</v>
      </c>
      <c r="D51" s="106">
        <f>E50*E9/100</f>
        <v>1894.4</v>
      </c>
      <c r="E51" s="56">
        <v>1945</v>
      </c>
      <c r="F51" s="53">
        <v>20</v>
      </c>
      <c r="G51" s="46"/>
      <c r="H51" s="57">
        <v>130</v>
      </c>
      <c r="I51" s="58">
        <f>E51-F51-G51-H51</f>
        <v>1795</v>
      </c>
      <c r="J51" s="29"/>
      <c r="L51" s="92"/>
      <c r="N51" s="40"/>
      <c r="O51" s="40"/>
      <c r="T51" s="32"/>
    </row>
    <row r="52" spans="1:20" x14ac:dyDescent="0.25">
      <c r="A52" s="55">
        <f t="shared" si="3"/>
        <v>-290</v>
      </c>
      <c r="B52" s="54"/>
      <c r="C52" s="49" t="s">
        <v>46</v>
      </c>
      <c r="D52" s="67"/>
      <c r="E52" s="56">
        <v>-280</v>
      </c>
      <c r="F52" s="53">
        <v>10</v>
      </c>
      <c r="G52" s="46">
        <v>0</v>
      </c>
      <c r="H52" s="57">
        <v>60</v>
      </c>
      <c r="I52" s="58">
        <f t="shared" si="4"/>
        <v>-350</v>
      </c>
      <c r="J52" s="29"/>
      <c r="L52" s="92"/>
      <c r="N52" s="40"/>
      <c r="O52" s="40"/>
      <c r="T52" s="30"/>
    </row>
    <row r="53" spans="1:20" x14ac:dyDescent="0.25">
      <c r="A53" s="55">
        <f t="shared" si="3"/>
        <v>840</v>
      </c>
      <c r="B53" s="54"/>
      <c r="C53" s="49" t="s">
        <v>47</v>
      </c>
      <c r="D53" s="67"/>
      <c r="E53" s="56">
        <v>840</v>
      </c>
      <c r="F53" s="53">
        <v>0</v>
      </c>
      <c r="G53" s="46">
        <v>0</v>
      </c>
      <c r="H53" s="57">
        <v>70</v>
      </c>
      <c r="I53" s="58">
        <f t="shared" si="4"/>
        <v>770</v>
      </c>
      <c r="J53" s="29"/>
      <c r="L53" s="92"/>
      <c r="N53" s="40"/>
      <c r="O53" s="40"/>
      <c r="T53" s="30"/>
    </row>
    <row r="54" spans="1:20" x14ac:dyDescent="0.25">
      <c r="A54" s="55" t="s">
        <v>66</v>
      </c>
      <c r="B54" s="54"/>
      <c r="C54" s="51" t="s">
        <v>48</v>
      </c>
      <c r="D54" s="67"/>
      <c r="E54" s="56"/>
      <c r="F54" s="53"/>
      <c r="G54" s="46"/>
      <c r="H54" s="57"/>
      <c r="I54" s="58">
        <f t="shared" si="4"/>
        <v>0</v>
      </c>
      <c r="J54" s="29"/>
      <c r="L54" s="92"/>
      <c r="N54" s="40"/>
      <c r="O54" s="40"/>
      <c r="T54" s="30"/>
    </row>
    <row r="55" spans="1:20" x14ac:dyDescent="0.25">
      <c r="A55" s="55">
        <f t="shared" si="3"/>
        <v>1160</v>
      </c>
      <c r="B55" s="54"/>
      <c r="C55" s="49" t="s">
        <v>49</v>
      </c>
      <c r="D55" s="67"/>
      <c r="E55" s="56">
        <v>1170</v>
      </c>
      <c r="F55" s="53">
        <v>10</v>
      </c>
      <c r="G55" s="46"/>
      <c r="H55" s="57">
        <v>65</v>
      </c>
      <c r="I55" s="58">
        <f t="shared" si="4"/>
        <v>1095</v>
      </c>
      <c r="J55" s="29"/>
      <c r="L55" s="92"/>
      <c r="N55" s="40"/>
      <c r="O55" s="40"/>
      <c r="T55" s="30"/>
    </row>
    <row r="56" spans="1:20" x14ac:dyDescent="0.25">
      <c r="A56" s="55">
        <f t="shared" si="3"/>
        <v>1510</v>
      </c>
      <c r="B56" s="54"/>
      <c r="C56" s="49" t="s">
        <v>50</v>
      </c>
      <c r="D56" s="49"/>
      <c r="E56" s="56">
        <v>1520</v>
      </c>
      <c r="F56" s="53">
        <v>10</v>
      </c>
      <c r="G56" s="46"/>
      <c r="H56" s="57">
        <v>70</v>
      </c>
      <c r="I56" s="58">
        <f t="shared" si="4"/>
        <v>1440</v>
      </c>
      <c r="J56" s="29"/>
      <c r="L56" s="92"/>
      <c r="N56" s="40"/>
      <c r="O56" s="40"/>
      <c r="T56" s="30"/>
    </row>
    <row r="57" spans="1:20" x14ac:dyDescent="0.25">
      <c r="A57" s="55">
        <f t="shared" si="3"/>
        <v>340</v>
      </c>
      <c r="B57" s="54"/>
      <c r="C57" s="49" t="s">
        <v>51</v>
      </c>
      <c r="D57" s="49"/>
      <c r="E57" s="56">
        <v>350</v>
      </c>
      <c r="F57" s="53">
        <v>10</v>
      </c>
      <c r="G57" s="46"/>
      <c r="H57" s="57">
        <v>40</v>
      </c>
      <c r="I57" s="58">
        <f t="shared" si="4"/>
        <v>300</v>
      </c>
      <c r="J57" s="29"/>
      <c r="L57" s="92"/>
      <c r="N57" s="40"/>
      <c r="O57" s="40"/>
      <c r="T57" s="30"/>
    </row>
    <row r="58" spans="1:20" ht="15.75" thickBot="1" x14ac:dyDescent="0.3">
      <c r="A58" s="55">
        <f t="shared" si="3"/>
        <v>400</v>
      </c>
      <c r="B58" s="54"/>
      <c r="C58" s="52" t="s">
        <v>52</v>
      </c>
      <c r="D58" s="52"/>
      <c r="E58" s="99">
        <v>410</v>
      </c>
      <c r="F58" s="53">
        <v>10</v>
      </c>
      <c r="G58" s="46"/>
      <c r="H58" s="57">
        <v>40</v>
      </c>
      <c r="I58" s="58">
        <f t="shared" si="4"/>
        <v>360</v>
      </c>
      <c r="J58" s="29"/>
      <c r="L58" s="92"/>
      <c r="N58" s="40"/>
      <c r="O58" s="40"/>
      <c r="T58" s="30"/>
    </row>
    <row r="63" spans="1:20" x14ac:dyDescent="0.25">
      <c r="A63" s="101"/>
      <c r="B63" s="102"/>
      <c r="C63" s="102"/>
      <c r="D63" s="102"/>
      <c r="E63" s="101"/>
      <c r="F63" s="101"/>
      <c r="G63" s="101"/>
      <c r="H63" s="64"/>
      <c r="I63" s="103"/>
      <c r="J63" s="102"/>
    </row>
    <row r="64" spans="1:20" x14ac:dyDescent="0.25">
      <c r="A64" s="101"/>
      <c r="B64" s="102"/>
      <c r="C64" s="102"/>
      <c r="D64" s="102"/>
      <c r="E64" s="101"/>
      <c r="F64" s="101"/>
      <c r="G64" s="101"/>
      <c r="H64" s="64"/>
      <c r="I64" s="103"/>
      <c r="J64" s="102"/>
    </row>
    <row r="65" spans="1:10" x14ac:dyDescent="0.25">
      <c r="A65" s="101" t="s">
        <v>75</v>
      </c>
      <c r="B65" s="102"/>
      <c r="C65" s="102"/>
      <c r="D65" s="102"/>
      <c r="E65" s="101"/>
      <c r="F65" s="101"/>
      <c r="G65" s="101"/>
      <c r="H65" s="64"/>
      <c r="I65" s="103"/>
      <c r="J65" s="102"/>
    </row>
    <row r="66" spans="1:10" x14ac:dyDescent="0.25">
      <c r="A66" s="101"/>
      <c r="B66" s="102"/>
      <c r="C66" s="50" t="s">
        <v>68</v>
      </c>
      <c r="D66" s="56">
        <v>3550</v>
      </c>
      <c r="E66" s="76">
        <f>D66*0.76-200</f>
        <v>2498</v>
      </c>
      <c r="F66" s="77">
        <v>15</v>
      </c>
      <c r="G66" s="78">
        <v>0</v>
      </c>
      <c r="H66" s="79">
        <v>120</v>
      </c>
      <c r="I66" s="80">
        <f>((E66*-1)+F66+G66+H66)*-1</f>
        <v>2363</v>
      </c>
      <c r="J66" s="102"/>
    </row>
    <row r="67" spans="1:10" x14ac:dyDescent="0.25">
      <c r="A67" s="101"/>
      <c r="B67" s="102"/>
      <c r="C67" s="92"/>
      <c r="D67" s="92"/>
      <c r="E67" s="104"/>
      <c r="F67" s="40"/>
      <c r="G67" s="40"/>
      <c r="H67" s="64"/>
      <c r="I67" s="103"/>
      <c r="J67" s="102"/>
    </row>
    <row r="68" spans="1:10" x14ac:dyDescent="0.25">
      <c r="A68" s="101"/>
      <c r="B68" s="102"/>
      <c r="C68" s="105"/>
      <c r="D68" s="92"/>
      <c r="E68" s="104"/>
      <c r="F68" s="40"/>
      <c r="G68" s="40"/>
      <c r="H68" s="64"/>
      <c r="I68" s="103"/>
      <c r="J68" s="102"/>
    </row>
    <row r="69" spans="1:10" x14ac:dyDescent="0.25">
      <c r="A69" s="101"/>
      <c r="B69" s="102"/>
      <c r="C69" s="105"/>
      <c r="D69" s="105"/>
      <c r="E69" s="104"/>
      <c r="F69" s="40"/>
      <c r="G69" s="40"/>
      <c r="H69" s="64"/>
      <c r="I69" s="103"/>
      <c r="J69" s="102"/>
    </row>
    <row r="70" spans="1:10" x14ac:dyDescent="0.25">
      <c r="A70" s="101"/>
      <c r="B70" s="102"/>
      <c r="C70" s="105"/>
      <c r="D70" s="105"/>
      <c r="E70" s="104"/>
      <c r="F70" s="40"/>
      <c r="G70" s="40"/>
      <c r="H70" s="64"/>
      <c r="I70" s="103"/>
      <c r="J70" s="102"/>
    </row>
    <row r="71" spans="1:10" x14ac:dyDescent="0.25">
      <c r="A71" s="101"/>
      <c r="B71" s="102"/>
      <c r="C71" s="105"/>
      <c r="D71" s="105"/>
      <c r="E71" s="104"/>
      <c r="F71" s="40"/>
      <c r="G71" s="40"/>
      <c r="H71" s="64"/>
      <c r="I71" s="103"/>
      <c r="J71" s="102"/>
    </row>
    <row r="72" spans="1:10" x14ac:dyDescent="0.25">
      <c r="A72" s="101"/>
      <c r="B72" s="102"/>
      <c r="C72" s="102"/>
      <c r="D72" s="102"/>
      <c r="E72" s="101"/>
      <c r="F72" s="101"/>
      <c r="G72" s="101"/>
      <c r="H72" s="64"/>
      <c r="I72" s="103"/>
      <c r="J72" s="102"/>
    </row>
  </sheetData>
  <conditionalFormatting sqref="G5:G11">
    <cfRule type="cellIs" dxfId="3" priority="1" operator="lessThan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H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prijzen </vt:lpstr>
      <vt:lpstr>vk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Machiel Smit</dc:creator>
  <cp:lastModifiedBy>Machiel Smit</cp:lastModifiedBy>
  <cp:lastPrinted>2016-06-13T06:37:25Z</cp:lastPrinted>
  <dcterms:created xsi:type="dcterms:W3CDTF">2016-03-29T06:46:35Z</dcterms:created>
  <dcterms:modified xsi:type="dcterms:W3CDTF">2017-09-11T17:20:24Z</dcterms:modified>
</cp:coreProperties>
</file>