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anursu/Library/Mobile Documents/com~apple~CloudDocs/Hult/Data and Decisions /"/>
    </mc:Choice>
  </mc:AlternateContent>
  <xr:revisionPtr revIDLastSave="0" documentId="13_ncr:1_{9F9FD9DE-5044-4A46-BB71-651BA329C1FC}" xr6:coauthVersionLast="44" xr6:coauthVersionMax="44" xr10:uidLastSave="{00000000-0000-0000-0000-000000000000}"/>
  <bookViews>
    <workbookView xWindow="11620" yWindow="460" windowWidth="26780" windowHeight="23540" activeTab="4" xr2:uid="{02CBC310-AFA1-E54C-BACF-B948AC1873FE}"/>
  </bookViews>
  <sheets>
    <sheet name="Sheet 1" sheetId="1" r:id="rId1"/>
    <sheet name="Sheet 2" sheetId="2" r:id="rId2"/>
    <sheet name="Sheet 3" sheetId="3" r:id="rId3"/>
    <sheet name="Sheet4" sheetId="4" r:id="rId4"/>
    <sheet name="Sheet5" sheetId="5" r:id="rId5"/>
  </sheets>
  <definedNames>
    <definedName name="_xlchart.v1.1" hidden="1">'Sheet 2'!$M$32:$U$32</definedName>
    <definedName name="_xlchart.v2.0" hidden="1">'Sheet 2'!$M$32:$U$32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" i="1" l="1"/>
  <c r="C74" i="2"/>
  <c r="C73" i="2"/>
  <c r="C72" i="2"/>
  <c r="C71" i="2"/>
  <c r="C70" i="2"/>
  <c r="K69" i="2"/>
  <c r="J69" i="2"/>
  <c r="I69" i="2"/>
  <c r="H69" i="2"/>
  <c r="G69" i="2"/>
  <c r="F69" i="2"/>
  <c r="E69" i="2"/>
  <c r="D69" i="2"/>
  <c r="C69" i="2"/>
  <c r="K68" i="2"/>
  <c r="J68" i="2"/>
  <c r="I68" i="2"/>
  <c r="H68" i="2"/>
  <c r="G68" i="2"/>
  <c r="F68" i="2"/>
  <c r="E68" i="2"/>
  <c r="D68" i="2"/>
  <c r="C68" i="2"/>
  <c r="K67" i="2"/>
  <c r="J67" i="2"/>
  <c r="I67" i="2"/>
  <c r="H67" i="2"/>
  <c r="G67" i="2"/>
  <c r="F67" i="2"/>
  <c r="E67" i="2"/>
  <c r="D67" i="2"/>
  <c r="C67" i="2"/>
  <c r="K66" i="2"/>
  <c r="J66" i="2"/>
  <c r="I66" i="2"/>
  <c r="H66" i="2"/>
  <c r="G66" i="2"/>
  <c r="F66" i="2"/>
  <c r="E66" i="2"/>
  <c r="D66" i="2"/>
  <c r="C66" i="2"/>
  <c r="K65" i="2"/>
  <c r="J65" i="2"/>
  <c r="I65" i="2"/>
  <c r="H65" i="2"/>
  <c r="G65" i="2"/>
  <c r="F65" i="2"/>
  <c r="E65" i="2"/>
  <c r="D65" i="2"/>
  <c r="C65" i="2"/>
  <c r="K64" i="2"/>
  <c r="J64" i="2"/>
  <c r="I64" i="2"/>
  <c r="H64" i="2"/>
  <c r="G64" i="2"/>
  <c r="F64" i="2"/>
  <c r="E64" i="2"/>
  <c r="D64" i="2"/>
  <c r="C64" i="2"/>
  <c r="K63" i="2"/>
  <c r="J63" i="2"/>
  <c r="I63" i="2"/>
  <c r="H63" i="2"/>
  <c r="G63" i="2"/>
  <c r="F63" i="2"/>
  <c r="E63" i="2"/>
  <c r="D63" i="2"/>
  <c r="C63" i="2"/>
  <c r="K62" i="2"/>
  <c r="J62" i="2"/>
  <c r="I62" i="2"/>
  <c r="H62" i="2"/>
  <c r="G62" i="2"/>
  <c r="F62" i="2"/>
  <c r="E62" i="2"/>
  <c r="D62" i="2"/>
  <c r="C62" i="2"/>
  <c r="K61" i="2"/>
  <c r="J61" i="2"/>
  <c r="I61" i="2"/>
  <c r="H61" i="2"/>
  <c r="G61" i="2"/>
  <c r="F61" i="2"/>
  <c r="E61" i="2"/>
  <c r="D61" i="2"/>
  <c r="C61" i="2"/>
  <c r="K60" i="2"/>
  <c r="J60" i="2"/>
  <c r="I60" i="2"/>
  <c r="H60" i="2"/>
  <c r="G60" i="2"/>
  <c r="F60" i="2"/>
  <c r="E60" i="2"/>
  <c r="D60" i="2"/>
  <c r="C60" i="2"/>
  <c r="C59" i="2"/>
  <c r="K58" i="2"/>
  <c r="J58" i="2"/>
  <c r="I58" i="2"/>
  <c r="H58" i="2"/>
  <c r="G58" i="2"/>
  <c r="F58" i="2"/>
  <c r="E58" i="2"/>
  <c r="D58" i="2"/>
  <c r="C58" i="2"/>
  <c r="K57" i="2"/>
  <c r="J57" i="2"/>
  <c r="I57" i="2"/>
  <c r="H57" i="2"/>
  <c r="G57" i="2"/>
  <c r="F57" i="2"/>
  <c r="E57" i="2"/>
  <c r="D57" i="2"/>
  <c r="C57" i="2"/>
  <c r="K56" i="2"/>
  <c r="J56" i="2"/>
  <c r="I56" i="2"/>
  <c r="H56" i="2"/>
  <c r="G56" i="2"/>
  <c r="F56" i="2"/>
  <c r="E56" i="2"/>
  <c r="D56" i="2"/>
  <c r="C56" i="2"/>
  <c r="K55" i="2"/>
  <c r="J55" i="2"/>
  <c r="I55" i="2"/>
  <c r="H55" i="2"/>
  <c r="G55" i="2"/>
  <c r="F55" i="2"/>
  <c r="E55" i="2"/>
  <c r="D55" i="2"/>
  <c r="C55" i="2"/>
  <c r="K54" i="2"/>
  <c r="J54" i="2"/>
  <c r="I54" i="2"/>
  <c r="H54" i="2"/>
  <c r="G54" i="2"/>
  <c r="F54" i="2"/>
  <c r="E54" i="2"/>
  <c r="D54" i="2"/>
  <c r="C54" i="2"/>
  <c r="K53" i="2"/>
  <c r="J53" i="2"/>
  <c r="I53" i="2"/>
  <c r="H53" i="2"/>
  <c r="G53" i="2"/>
  <c r="F53" i="2"/>
  <c r="E53" i="2"/>
  <c r="D53" i="2"/>
  <c r="C53" i="2"/>
  <c r="K52" i="2"/>
  <c r="J52" i="2"/>
  <c r="I52" i="2"/>
  <c r="H52" i="2"/>
  <c r="G52" i="2"/>
  <c r="F52" i="2"/>
  <c r="E52" i="2"/>
  <c r="D52" i="2"/>
  <c r="C52" i="2"/>
  <c r="K51" i="2"/>
  <c r="J51" i="2"/>
  <c r="I51" i="2"/>
  <c r="H51" i="2"/>
  <c r="G51" i="2"/>
  <c r="F51" i="2"/>
  <c r="E51" i="2"/>
  <c r="D51" i="2"/>
  <c r="C51" i="2"/>
  <c r="K50" i="2"/>
  <c r="J50" i="2"/>
  <c r="I50" i="2"/>
  <c r="H50" i="2"/>
  <c r="G50" i="2"/>
  <c r="F50" i="2"/>
  <c r="E50" i="2"/>
  <c r="D50" i="2"/>
  <c r="C50" i="2"/>
  <c r="K49" i="2"/>
  <c r="J49" i="2"/>
  <c r="I49" i="2"/>
  <c r="H49" i="2"/>
  <c r="G49" i="2"/>
  <c r="F49" i="2"/>
  <c r="E49" i="2"/>
  <c r="D49" i="2"/>
  <c r="C49" i="2"/>
  <c r="K48" i="2"/>
  <c r="J48" i="2"/>
  <c r="I48" i="2"/>
  <c r="H48" i="2"/>
  <c r="G48" i="2"/>
  <c r="F48" i="2"/>
  <c r="E48" i="2"/>
  <c r="D48" i="2"/>
  <c r="C48" i="2"/>
  <c r="K47" i="2"/>
  <c r="J47" i="2"/>
  <c r="I47" i="2"/>
  <c r="H47" i="2"/>
  <c r="G47" i="2"/>
  <c r="F47" i="2"/>
  <c r="E47" i="2"/>
  <c r="D47" i="2"/>
  <c r="C47" i="2"/>
  <c r="K46" i="2"/>
  <c r="J46" i="2"/>
  <c r="I46" i="2"/>
  <c r="H46" i="2"/>
  <c r="G46" i="2"/>
  <c r="F46" i="2"/>
  <c r="E46" i="2"/>
  <c r="D46" i="2"/>
  <c r="C46" i="2"/>
  <c r="K45" i="2"/>
  <c r="J45" i="2"/>
  <c r="I45" i="2"/>
  <c r="H45" i="2"/>
  <c r="G45" i="2"/>
  <c r="F45" i="2"/>
  <c r="E45" i="2"/>
  <c r="D45" i="2"/>
  <c r="C45" i="2"/>
  <c r="C44" i="2"/>
  <c r="K43" i="2"/>
  <c r="J43" i="2"/>
  <c r="I43" i="2"/>
  <c r="H43" i="2"/>
  <c r="G43" i="2"/>
  <c r="F43" i="2"/>
  <c r="E43" i="2"/>
  <c r="D43" i="2"/>
  <c r="C43" i="2"/>
  <c r="K42" i="2"/>
  <c r="J42" i="2"/>
  <c r="I42" i="2"/>
  <c r="H42" i="2"/>
  <c r="G42" i="2"/>
  <c r="F42" i="2"/>
  <c r="E42" i="2"/>
  <c r="D42" i="2"/>
  <c r="C42" i="2"/>
  <c r="K41" i="2"/>
  <c r="J41" i="2"/>
  <c r="I41" i="2"/>
  <c r="H41" i="2"/>
  <c r="G41" i="2"/>
  <c r="F41" i="2"/>
  <c r="E41" i="2"/>
  <c r="D41" i="2"/>
  <c r="C41" i="2"/>
  <c r="K40" i="2"/>
  <c r="J40" i="2"/>
  <c r="I40" i="2"/>
  <c r="H40" i="2"/>
  <c r="G40" i="2"/>
  <c r="F40" i="2"/>
  <c r="E40" i="2"/>
  <c r="D40" i="2"/>
  <c r="C40" i="2"/>
  <c r="K39" i="2"/>
  <c r="J39" i="2"/>
  <c r="I39" i="2"/>
  <c r="H39" i="2"/>
  <c r="G39" i="2"/>
  <c r="F39" i="2"/>
  <c r="E39" i="2"/>
  <c r="D39" i="2"/>
  <c r="C39" i="2"/>
  <c r="K38" i="2"/>
  <c r="J38" i="2"/>
  <c r="I38" i="2"/>
  <c r="H38" i="2"/>
  <c r="G38" i="2"/>
  <c r="F38" i="2"/>
  <c r="E38" i="2"/>
  <c r="D38" i="2"/>
  <c r="C38" i="2"/>
  <c r="K37" i="2"/>
  <c r="J37" i="2"/>
  <c r="I37" i="2"/>
  <c r="H37" i="2"/>
  <c r="G37" i="2"/>
  <c r="F37" i="2"/>
  <c r="E37" i="2"/>
  <c r="D37" i="2"/>
  <c r="C37" i="2"/>
  <c r="K36" i="2"/>
  <c r="J36" i="2"/>
  <c r="I36" i="2"/>
  <c r="H36" i="2"/>
  <c r="G36" i="2"/>
  <c r="F36" i="2"/>
  <c r="E36" i="2"/>
  <c r="D36" i="2"/>
  <c r="C36" i="2"/>
  <c r="C35" i="2"/>
  <c r="K34" i="2"/>
  <c r="J34" i="2"/>
  <c r="I34" i="2"/>
  <c r="H34" i="2"/>
  <c r="G34" i="2"/>
  <c r="F34" i="2"/>
  <c r="E34" i="2"/>
  <c r="D34" i="2"/>
  <c r="C34" i="2"/>
  <c r="K33" i="2"/>
  <c r="J33" i="2"/>
  <c r="I33" i="2"/>
  <c r="H33" i="2"/>
  <c r="G33" i="2"/>
  <c r="F33" i="2"/>
  <c r="E33" i="2"/>
  <c r="D33" i="2"/>
  <c r="C33" i="2"/>
  <c r="K32" i="2"/>
  <c r="J32" i="2"/>
  <c r="I32" i="2"/>
  <c r="H32" i="2"/>
  <c r="G32" i="2"/>
  <c r="F32" i="2"/>
  <c r="E32" i="2"/>
  <c r="D32" i="2"/>
  <c r="C32" i="2"/>
  <c r="K31" i="2"/>
  <c r="J31" i="2"/>
  <c r="I31" i="2"/>
  <c r="H31" i="2"/>
  <c r="G31" i="2"/>
  <c r="F31" i="2"/>
  <c r="E31" i="2"/>
  <c r="D31" i="2"/>
  <c r="C31" i="2"/>
  <c r="K30" i="2"/>
  <c r="J30" i="2"/>
  <c r="I30" i="2"/>
  <c r="H30" i="2"/>
  <c r="G30" i="2"/>
  <c r="F30" i="2"/>
  <c r="E30" i="2"/>
  <c r="D30" i="2"/>
  <c r="C30" i="2"/>
  <c r="K29" i="2"/>
  <c r="J29" i="2"/>
  <c r="I29" i="2"/>
  <c r="H29" i="2"/>
  <c r="G29" i="2"/>
  <c r="F29" i="2"/>
  <c r="E29" i="2"/>
  <c r="D29" i="2"/>
  <c r="C29" i="2"/>
  <c r="K28" i="2"/>
  <c r="J28" i="2"/>
  <c r="I28" i="2"/>
  <c r="H28" i="2"/>
  <c r="G28" i="2"/>
  <c r="F28" i="2"/>
  <c r="E28" i="2"/>
  <c r="D28" i="2"/>
  <c r="C28" i="2"/>
  <c r="K27" i="2"/>
  <c r="J27" i="2"/>
  <c r="I27" i="2"/>
  <c r="H27" i="2"/>
  <c r="G27" i="2"/>
  <c r="F27" i="2"/>
  <c r="E27" i="2"/>
  <c r="D27" i="2"/>
  <c r="C27" i="2"/>
  <c r="K26" i="2"/>
  <c r="J26" i="2"/>
  <c r="I26" i="2"/>
  <c r="H26" i="2"/>
  <c r="G26" i="2"/>
  <c r="F26" i="2"/>
  <c r="E26" i="2"/>
  <c r="D26" i="2"/>
  <c r="C26" i="2"/>
  <c r="K25" i="2"/>
  <c r="J25" i="2"/>
  <c r="I25" i="2"/>
  <c r="H25" i="2"/>
  <c r="G25" i="2"/>
  <c r="F25" i="2"/>
  <c r="E25" i="2"/>
  <c r="D25" i="2"/>
  <c r="C25" i="2"/>
  <c r="K24" i="2"/>
  <c r="J24" i="2"/>
  <c r="I24" i="2"/>
  <c r="H24" i="2"/>
  <c r="G24" i="2"/>
  <c r="F24" i="2"/>
  <c r="E24" i="2"/>
  <c r="D24" i="2"/>
  <c r="C24" i="2"/>
  <c r="K23" i="2"/>
  <c r="J23" i="2"/>
  <c r="I23" i="2"/>
  <c r="H23" i="2"/>
  <c r="G23" i="2"/>
  <c r="F23" i="2"/>
  <c r="E23" i="2"/>
  <c r="D23" i="2"/>
  <c r="C23" i="2"/>
  <c r="C22" i="2"/>
  <c r="K21" i="2"/>
  <c r="J21" i="2"/>
  <c r="I21" i="2"/>
  <c r="H21" i="2"/>
  <c r="G21" i="2"/>
  <c r="F21" i="2"/>
  <c r="E21" i="2"/>
  <c r="D21" i="2"/>
  <c r="C21" i="2"/>
  <c r="K20" i="2"/>
  <c r="J20" i="2"/>
  <c r="I20" i="2"/>
  <c r="H20" i="2"/>
  <c r="G20" i="2"/>
  <c r="F20" i="2"/>
  <c r="E20" i="2"/>
  <c r="D20" i="2"/>
  <c r="C20" i="2"/>
  <c r="K19" i="2"/>
  <c r="J19" i="2"/>
  <c r="I19" i="2"/>
  <c r="H19" i="2"/>
  <c r="G19" i="2"/>
  <c r="F19" i="2"/>
  <c r="E19" i="2"/>
  <c r="D19" i="2"/>
  <c r="C19" i="2"/>
  <c r="K18" i="2"/>
  <c r="J18" i="2"/>
  <c r="I18" i="2"/>
  <c r="H18" i="2"/>
  <c r="G18" i="2"/>
  <c r="F18" i="2"/>
  <c r="E18" i="2"/>
  <c r="D18" i="2"/>
  <c r="C18" i="2"/>
  <c r="K17" i="2"/>
  <c r="J17" i="2"/>
  <c r="I17" i="2"/>
  <c r="H17" i="2"/>
  <c r="G17" i="2"/>
  <c r="F17" i="2"/>
  <c r="E17" i="2"/>
  <c r="D17" i="2"/>
  <c r="C17" i="2"/>
  <c r="K16" i="2"/>
  <c r="J16" i="2"/>
  <c r="I16" i="2"/>
  <c r="H16" i="2"/>
  <c r="G16" i="2"/>
  <c r="F16" i="2"/>
  <c r="E16" i="2"/>
  <c r="D16" i="2"/>
  <c r="C16" i="2"/>
  <c r="K15" i="2"/>
  <c r="J15" i="2"/>
  <c r="I15" i="2"/>
  <c r="H15" i="2"/>
  <c r="G15" i="2"/>
  <c r="F15" i="2"/>
  <c r="E15" i="2"/>
  <c r="D15" i="2"/>
  <c r="C15" i="2"/>
  <c r="K14" i="2"/>
  <c r="J14" i="2"/>
  <c r="I14" i="2"/>
  <c r="H14" i="2"/>
  <c r="G14" i="2"/>
  <c r="F14" i="2"/>
  <c r="E14" i="2"/>
  <c r="D14" i="2"/>
  <c r="C14" i="2"/>
  <c r="K13" i="2"/>
  <c r="J13" i="2"/>
  <c r="I13" i="2"/>
  <c r="H13" i="2"/>
  <c r="G13" i="2"/>
  <c r="F13" i="2"/>
  <c r="E13" i="2"/>
  <c r="D13" i="2"/>
  <c r="C13" i="2"/>
  <c r="K12" i="2"/>
  <c r="J12" i="2"/>
  <c r="I12" i="2"/>
  <c r="H12" i="2"/>
  <c r="G12" i="2"/>
  <c r="F12" i="2"/>
  <c r="E12" i="2"/>
  <c r="D12" i="2"/>
  <c r="C12" i="2"/>
  <c r="K11" i="2"/>
  <c r="J11" i="2"/>
  <c r="I11" i="2"/>
  <c r="H11" i="2"/>
  <c r="G11" i="2"/>
  <c r="F11" i="2"/>
  <c r="E11" i="2"/>
  <c r="D11" i="2"/>
  <c r="C11" i="2"/>
  <c r="C10" i="2"/>
</calcChain>
</file>

<file path=xl/sharedStrings.xml><?xml version="1.0" encoding="utf-8"?>
<sst xmlns="http://schemas.openxmlformats.org/spreadsheetml/2006/main" count="2567" uniqueCount="174">
  <si>
    <t>Date</t>
  </si>
  <si>
    <t>Name</t>
  </si>
  <si>
    <t>Close</t>
  </si>
  <si>
    <t>High</t>
  </si>
  <si>
    <t>Low</t>
  </si>
  <si>
    <t>Open</t>
  </si>
  <si>
    <t>Volume</t>
  </si>
  <si>
    <t>Red Robin Gourmet Burgers Inc</t>
  </si>
  <si>
    <t>Key Metrics (TTM)</t>
  </si>
  <si>
    <t>Downloaded On: 08-Feb-2020</t>
  </si>
  <si>
    <t>Summary Stats</t>
  </si>
  <si>
    <t>Company: Red Robin Gourmet Burgers (NAS: RRGB)</t>
  </si>
  <si>
    <t>Median</t>
  </si>
  <si>
    <t>Mean</t>
  </si>
  <si>
    <t>Min</t>
  </si>
  <si>
    <t>Max</t>
  </si>
  <si>
    <t>25th pctile</t>
  </si>
  <si>
    <t>75th pctile</t>
  </si>
  <si>
    <t>Std. Dev</t>
  </si>
  <si>
    <t>Coefficient of Variation</t>
  </si>
  <si>
    <t>Sep-2019</t>
  </si>
  <si>
    <t>Jun-2019</t>
  </si>
  <si>
    <t>Mar-2019</t>
  </si>
  <si>
    <t>Dec-2018</t>
  </si>
  <si>
    <t>Sep-2018</t>
  </si>
  <si>
    <t>Jun-2018</t>
  </si>
  <si>
    <t>Mar-2018</t>
  </si>
  <si>
    <t>Dec-2017</t>
  </si>
  <si>
    <t>Sep-2017</t>
  </si>
  <si>
    <t>Jun-2017</t>
  </si>
  <si>
    <t>Mar-2017</t>
  </si>
  <si>
    <t>Dec-2016</t>
  </si>
  <si>
    <t>Sep-2016</t>
  </si>
  <si>
    <t>Jun-2016</t>
  </si>
  <si>
    <t>Mar-2016</t>
  </si>
  <si>
    <t>Dec-2015</t>
  </si>
  <si>
    <t>Sep-2015</t>
  </si>
  <si>
    <t>Jun-2015</t>
  </si>
  <si>
    <t>Mar-2015</t>
  </si>
  <si>
    <t>Dec-2014</t>
  </si>
  <si>
    <t>Sep-2014</t>
  </si>
  <si>
    <t>Jun-2014</t>
  </si>
  <si>
    <t>Mar-2014</t>
  </si>
  <si>
    <t>Dec-2013</t>
  </si>
  <si>
    <t>Sep-2013</t>
  </si>
  <si>
    <t>Jun-2013</t>
  </si>
  <si>
    <t>Mar-2013</t>
  </si>
  <si>
    <t>Dec-2012</t>
  </si>
  <si>
    <t>Sep-2012</t>
  </si>
  <si>
    <t>Jun-2012</t>
  </si>
  <si>
    <t>Mar-2012</t>
  </si>
  <si>
    <t>Dec-2011</t>
  </si>
  <si>
    <t>Sep-2011</t>
  </si>
  <si>
    <t>Jun-2011</t>
  </si>
  <si>
    <t>Mar-2011</t>
  </si>
  <si>
    <t>Dec-2010</t>
  </si>
  <si>
    <t>Sep-2010</t>
  </si>
  <si>
    <t>Jun-2010</t>
  </si>
  <si>
    <t>Mar-2010</t>
  </si>
  <si>
    <t>Dec-2009</t>
  </si>
  <si>
    <t>Sep-2009</t>
  </si>
  <si>
    <t>Jun-2009</t>
  </si>
  <si>
    <t>Mar-2009</t>
  </si>
  <si>
    <t>Dec-2008</t>
  </si>
  <si>
    <t>Sep-2008</t>
  </si>
  <si>
    <t>Jun-2008</t>
  </si>
  <si>
    <t>Mar-2008</t>
  </si>
  <si>
    <t>Dec-2007</t>
  </si>
  <si>
    <t>Sep-2007</t>
  </si>
  <si>
    <t>Jun-2007</t>
  </si>
  <si>
    <t>Mar-2007</t>
  </si>
  <si>
    <t>Dec-2006</t>
  </si>
  <si>
    <t>Sep-2006</t>
  </si>
  <si>
    <t>Jun-2006</t>
  </si>
  <si>
    <t>Mar-2006</t>
  </si>
  <si>
    <t>Dec-2005</t>
  </si>
  <si>
    <t>Sep-2005</t>
  </si>
  <si>
    <t>Jun-2005</t>
  </si>
  <si>
    <t>Mar-2005</t>
  </si>
  <si>
    <t>Dec-2004</t>
  </si>
  <si>
    <t>Sep-2004</t>
  </si>
  <si>
    <t>Jun-2004</t>
  </si>
  <si>
    <t>Mar-2004</t>
  </si>
  <si>
    <t>Dec-2003</t>
  </si>
  <si>
    <t>Sep-2003</t>
  </si>
  <si>
    <t>Jun-2003</t>
  </si>
  <si>
    <t>Mar-2003</t>
  </si>
  <si>
    <t>Dec-2002</t>
  </si>
  <si>
    <t>Dec-2001</t>
  </si>
  <si>
    <t>Dec-2000</t>
  </si>
  <si>
    <t>Dec-1999</t>
  </si>
  <si>
    <t>Dec-1998</t>
  </si>
  <si>
    <t>Amounts in Thousands, USD (except Ratios, Multiples &amp; per share items)</t>
  </si>
  <si>
    <t>Filed:  05-Nov-2019</t>
  </si>
  <si>
    <t>Filed:  23-Aug-2019</t>
  </si>
  <si>
    <t>Filed:  30-May-2019</t>
  </si>
  <si>
    <t>Filed:  27-Feb-2019</t>
  </si>
  <si>
    <t>Filed:  07-Nov-2018</t>
  </si>
  <si>
    <t>Filed:  22-Aug-2018</t>
  </si>
  <si>
    <t>Filed:  24-May-2018</t>
  </si>
  <si>
    <t>Filed:  07-Nov-2017</t>
  </si>
  <si>
    <t>Filed:  09-Aug-2017</t>
  </si>
  <si>
    <t>Filed:  17-May-2017</t>
  </si>
  <si>
    <t>Filed:  27-Feb-2018</t>
  </si>
  <si>
    <t>Filed:  03-Nov-2016</t>
  </si>
  <si>
    <t>Filed:  10-Aug-2016</t>
  </si>
  <si>
    <t>Filed:  18-May-2016</t>
  </si>
  <si>
    <t>Filed:  21-Feb-2017</t>
  </si>
  <si>
    <t>Filed:  04-Nov-2015</t>
  </si>
  <si>
    <t>Filed:  13-Aug-2015</t>
  </si>
  <si>
    <t>Filed:  21-May-2015</t>
  </si>
  <si>
    <t>Filed:  19-Feb-2016</t>
  </si>
  <si>
    <t>Filed:  07-Nov-2014</t>
  </si>
  <si>
    <t>Filed:  15-Aug-2014</t>
  </si>
  <si>
    <t>Filed:  23-May-2014</t>
  </si>
  <si>
    <t>Filed:  31-Dec-2012</t>
  </si>
  <si>
    <t>Filed:  30-Sep-2012</t>
  </si>
  <si>
    <t>Filed:  30-Jun-2012</t>
  </si>
  <si>
    <t>Filed:  31-Mar-2012</t>
  </si>
  <si>
    <t>Filed:  31-Dec-2011</t>
  </si>
  <si>
    <t>Filed:  30-Sep-2011</t>
  </si>
  <si>
    <t>Filed:  30-Jun-2011</t>
  </si>
  <si>
    <t>Filed:  31-Mar-2011</t>
  </si>
  <si>
    <t>Filed:  31-Dec-2010</t>
  </si>
  <si>
    <t>Filed:  30-Sep-2010</t>
  </si>
  <si>
    <t>Filed:  30-Jun-2010</t>
  </si>
  <si>
    <t>Filed:  31-Mar-2010</t>
  </si>
  <si>
    <t>Filed:  31-Dec-2009</t>
  </si>
  <si>
    <t>Filed:  30-Sep-2009</t>
  </si>
  <si>
    <t>Filed:  30-Jun-2009</t>
  </si>
  <si>
    <t>Filed:  31-Mar-2009</t>
  </si>
  <si>
    <t>Filed:  31-Dec-2008</t>
  </si>
  <si>
    <t>Filed:  30-Sep-2008</t>
  </si>
  <si>
    <t>Filed:  30-Jun-2008</t>
  </si>
  <si>
    <t>Filed:  31-Mar-2008</t>
  </si>
  <si>
    <t>Filed:  31-Dec-2007</t>
  </si>
  <si>
    <t>Filed:  30-Sep-2007</t>
  </si>
  <si>
    <t>Filed:  30-Jun-2007</t>
  </si>
  <si>
    <t>Filed:  31-Mar-2007</t>
  </si>
  <si>
    <t>Filed:  31-Dec-2006</t>
  </si>
  <si>
    <t>Filed:  30-Sep-2006</t>
  </si>
  <si>
    <t>Filed:  30-Jun-2006</t>
  </si>
  <si>
    <t>Filed:  31-Mar-2006</t>
  </si>
  <si>
    <t>Filed:  31-Dec-2005</t>
  </si>
  <si>
    <t>Filed:  30-Sep-2005</t>
  </si>
  <si>
    <t>Filed:  30-Jun-2005</t>
  </si>
  <si>
    <t>Filed:  31-Mar-2005</t>
  </si>
  <si>
    <t>Filed:  31-Dec-2004</t>
  </si>
  <si>
    <t>Filed:  30-Sep-2004</t>
  </si>
  <si>
    <t>Filed:  30-Jun-2004</t>
  </si>
  <si>
    <t>Filed:  31-Mar-2004</t>
  </si>
  <si>
    <t>Filed:  31-Dec-2003</t>
  </si>
  <si>
    <t>Filed:  30-Sep-2003</t>
  </si>
  <si>
    <t>Filed:  30-Jun-2003</t>
  </si>
  <si>
    <t>Filed:  31-Mar-2003</t>
  </si>
  <si>
    <t>Filed:  31-Dec-2002</t>
  </si>
  <si>
    <t>Filed:  31-Dec-2001</t>
  </si>
  <si>
    <t>Filed:  31-Dec-2000</t>
  </si>
  <si>
    <t>Filed:  31-Dec-1999</t>
  </si>
  <si>
    <t>Filed:  31-Dec-1998</t>
  </si>
  <si>
    <t/>
  </si>
  <si>
    <t>No</t>
  </si>
  <si>
    <t>Yes</t>
  </si>
  <si>
    <t>© PitchBook Data, Inc. 2020</t>
  </si>
  <si>
    <t>Public Fundamental Data provided by Morningstar, Inc.</t>
  </si>
  <si>
    <t>Key</t>
  </si>
  <si>
    <t>Source:</t>
  </si>
  <si>
    <t>https://www.statista.com/chart/16796/us-interest-in-healthy-food/</t>
  </si>
  <si>
    <t xml:space="preserve">Stock Price change in last 5 Years: </t>
  </si>
  <si>
    <t>She</t>
  </si>
  <si>
    <t xml:space="preserve">Source : </t>
  </si>
  <si>
    <t xml:space="preserve">Source: </t>
  </si>
  <si>
    <t>https://snapshot.numerator.com/brand/red_robin</t>
  </si>
  <si>
    <t>https://restaurant.org/research/restaurant-statistics/restaurant-industry-facts-at-a-glance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</si>
</sst>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;[Red]\(#,##0\)"/>
    <numFmt numFmtId="165" formatCode="d\-mmm\-yyyy"/>
    <numFmt numFmtId="166" formatCode="#,##0.00;[Red]\(#,##0.00\)"/>
    <numFmt numFmtId="167" formatCode="#,##0.00%;[Red]\-#,##0.00%"/>
    <numFmt numFmtId="168" formatCode="[$-409]#,##0.00_);[Red]\(#,##0.00\)"/>
    <numFmt numFmtId="169" formatCode="0.0%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0"/>
      <color rgb="FF010000"/>
      <name val="Calibri"/>
      <family val="2"/>
      <charset val="1"/>
    </font>
    <font>
      <u/>
      <sz val="12"/>
      <color theme="10"/>
      <name val="Calibri"/>
      <family val="2"/>
      <scheme val="minor"/>
    </font>
    <font>
      <b/>
      <i/>
      <sz val="14"/>
      <color rgb="FF010000"/>
      <name val="Calibri"/>
      <family val="2"/>
      <charset val="204"/>
    </font>
    <font>
      <sz val="8"/>
      <color rgb="FF010000"/>
      <name val="Arial"/>
      <family val="2"/>
      <charset val="204"/>
    </font>
    <font>
      <b/>
      <sz val="16"/>
      <color rgb="FF010000"/>
      <name val="Calibri"/>
      <family val="2"/>
      <charset val="204"/>
    </font>
    <font>
      <b/>
      <sz val="10"/>
      <color rgb="FF010000"/>
      <name val="Calibri"/>
      <family val="2"/>
      <charset val="204"/>
    </font>
    <font>
      <b/>
      <u/>
      <sz val="10"/>
      <color rgb="FF558ED5"/>
      <name val="Calibri"/>
      <family val="2"/>
      <charset val="1"/>
    </font>
    <font>
      <i/>
      <sz val="9"/>
      <color rgb="FF010000"/>
      <name val="Calibri"/>
      <family val="2"/>
      <charset val="204"/>
    </font>
    <font>
      <sz val="8"/>
      <color rgb="FF010000"/>
      <name val="Calibri"/>
      <family val="2"/>
      <charset val="1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8D8D8"/>
        <bgColor rgb="FFBFBFBF"/>
      </patternFill>
    </fill>
    <fill>
      <patternFill patternType="solid">
        <fgColor rgb="FFF2F2F2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medium">
        <color rgb="FF808080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 style="medium">
        <color rgb="FF80808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14" fontId="3" fillId="0" borderId="0" xfId="0" applyNumberFormat="1" applyFont="1"/>
    <xf numFmtId="0" fontId="2" fillId="0" borderId="0" xfId="0" applyFont="1"/>
    <xf numFmtId="3" fontId="2" fillId="0" borderId="0" xfId="0" applyNumberFormat="1" applyFont="1"/>
    <xf numFmtId="164" fontId="5" fillId="2" borderId="0" xfId="0" applyNumberFormat="1" applyFont="1" applyFill="1" applyAlignment="1">
      <alignment horizontal="right" vertical="top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 applyAlignment="1">
      <alignment horizontal="left" vertical="top"/>
    </xf>
    <xf numFmtId="0" fontId="8" fillId="0" borderId="0" xfId="0" applyFont="1"/>
    <xf numFmtId="0" fontId="9" fillId="4" borderId="4" xfId="0" applyFont="1" applyFill="1" applyBorder="1"/>
    <xf numFmtId="0" fontId="10" fillId="4" borderId="5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165" fontId="13" fillId="2" borderId="4" xfId="0" applyNumberFormat="1" applyFont="1" applyFill="1" applyBorder="1" applyAlignment="1">
      <alignment horizontal="left"/>
    </xf>
    <xf numFmtId="166" fontId="10" fillId="4" borderId="0" xfId="0" applyNumberFormat="1" applyFont="1" applyFill="1" applyAlignment="1">
      <alignment horizontal="right" vertical="top"/>
    </xf>
    <xf numFmtId="0" fontId="5" fillId="2" borderId="0" xfId="0" applyFont="1" applyFill="1" applyAlignment="1">
      <alignment horizontal="left" vertical="top"/>
    </xf>
    <xf numFmtId="164" fontId="5" fillId="4" borderId="0" xfId="0" applyNumberFormat="1" applyFont="1" applyFill="1" applyAlignment="1">
      <alignment horizontal="right" vertical="top"/>
    </xf>
    <xf numFmtId="166" fontId="5" fillId="4" borderId="0" xfId="0" applyNumberFormat="1" applyFont="1" applyFill="1" applyAlignment="1">
      <alignment horizontal="right" vertical="top"/>
    </xf>
    <xf numFmtId="166" fontId="5" fillId="2" borderId="0" xfId="0" applyNumberFormat="1" applyFont="1" applyFill="1" applyAlignment="1">
      <alignment horizontal="right" vertical="top"/>
    </xf>
    <xf numFmtId="167" fontId="5" fillId="4" borderId="0" xfId="0" applyNumberFormat="1" applyFont="1" applyFill="1" applyAlignment="1">
      <alignment horizontal="right" vertical="top"/>
    </xf>
    <xf numFmtId="167" fontId="5" fillId="2" borderId="0" xfId="0" applyNumberFormat="1" applyFont="1" applyFill="1" applyAlignment="1">
      <alignment horizontal="right" vertical="top"/>
    </xf>
    <xf numFmtId="168" fontId="5" fillId="4" borderId="0" xfId="0" applyNumberFormat="1" applyFont="1" applyFill="1" applyAlignment="1">
      <alignment horizontal="right" vertical="top"/>
    </xf>
    <xf numFmtId="168" fontId="5" fillId="2" borderId="0" xfId="0" applyNumberFormat="1" applyFont="1" applyFill="1" applyAlignment="1">
      <alignment horizontal="right" vertical="top"/>
    </xf>
    <xf numFmtId="49" fontId="5" fillId="4" borderId="0" xfId="0" applyNumberFormat="1" applyFont="1" applyFill="1" applyAlignment="1">
      <alignment horizontal="right" vertical="top"/>
    </xf>
    <xf numFmtId="49" fontId="5" fillId="2" borderId="0" xfId="0" applyNumberFormat="1" applyFont="1" applyFill="1" applyAlignment="1">
      <alignment horizontal="right" vertical="top"/>
    </xf>
    <xf numFmtId="0" fontId="14" fillId="0" borderId="0" xfId="0" applyFont="1" applyAlignment="1">
      <alignment wrapText="1"/>
    </xf>
    <xf numFmtId="0" fontId="0" fillId="3" borderId="6" xfId="0" applyFill="1" applyBorder="1"/>
    <xf numFmtId="0" fontId="6" fillId="0" borderId="0" xfId="2"/>
    <xf numFmtId="169" fontId="0" fillId="0" borderId="0" xfId="1" applyNumberFormat="1" applyFont="1"/>
    <xf numFmtId="164" fontId="5" fillId="2" borderId="0" xfId="0" applyNumberFormat="1" applyFont="1" applyFill="1" applyBorder="1" applyAlignment="1">
      <alignment horizontal="right" vertical="top"/>
    </xf>
    <xf numFmtId="0" fontId="0" fillId="0" borderId="0" xfId="0" applyBorder="1"/>
    <xf numFmtId="0" fontId="10" fillId="4" borderId="5" xfId="0" applyFont="1" applyFill="1" applyBorder="1" applyAlignment="1">
      <alignment horizontal="left" vertical="top" wrapText="1"/>
    </xf>
    <xf numFmtId="0" fontId="0" fillId="0" borderId="0" xfId="0"/>
  </cellXfs>
  <cellStyles count="3">
    <cellStyle name="Hyperlink" xfId="2" builtinId="8"/>
    <cellStyle name="Normal" xfId="0" builtinId="0"/>
    <cellStyle name="Percent" xfId="1" builtinId="5"/>
  </cellStyles>
  <dxfs count="1">
    <dxf>
      <border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RRGB STOCK 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rgbClr val="C00000">
                    <a:alpha val="88000"/>
                  </a:srgb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'Sheet 1'!$A$2:$A$1523</c:f>
              <c:numCache>
                <c:formatCode>m/d/yy</c:formatCode>
                <c:ptCount val="1522"/>
                <c:pt idx="0">
                  <c:v>41646</c:v>
                </c:pt>
                <c:pt idx="1">
                  <c:v>41647</c:v>
                </c:pt>
                <c:pt idx="2">
                  <c:v>41648</c:v>
                </c:pt>
                <c:pt idx="3">
                  <c:v>41649</c:v>
                </c:pt>
                <c:pt idx="4">
                  <c:v>41652</c:v>
                </c:pt>
                <c:pt idx="5">
                  <c:v>41653</c:v>
                </c:pt>
                <c:pt idx="6">
                  <c:v>41654</c:v>
                </c:pt>
                <c:pt idx="7">
                  <c:v>41655</c:v>
                </c:pt>
                <c:pt idx="8">
                  <c:v>41656</c:v>
                </c:pt>
                <c:pt idx="9">
                  <c:v>41660</c:v>
                </c:pt>
                <c:pt idx="10">
                  <c:v>41661</c:v>
                </c:pt>
                <c:pt idx="11">
                  <c:v>41662</c:v>
                </c:pt>
                <c:pt idx="12">
                  <c:v>41663</c:v>
                </c:pt>
                <c:pt idx="13">
                  <c:v>41666</c:v>
                </c:pt>
                <c:pt idx="14">
                  <c:v>41667</c:v>
                </c:pt>
                <c:pt idx="15">
                  <c:v>41668</c:v>
                </c:pt>
                <c:pt idx="16">
                  <c:v>41669</c:v>
                </c:pt>
                <c:pt idx="17">
                  <c:v>41670</c:v>
                </c:pt>
                <c:pt idx="18">
                  <c:v>41673</c:v>
                </c:pt>
                <c:pt idx="19">
                  <c:v>41674</c:v>
                </c:pt>
                <c:pt idx="20">
                  <c:v>41675</c:v>
                </c:pt>
                <c:pt idx="21">
                  <c:v>41676</c:v>
                </c:pt>
                <c:pt idx="22">
                  <c:v>41677</c:v>
                </c:pt>
                <c:pt idx="23">
                  <c:v>41680</c:v>
                </c:pt>
                <c:pt idx="24">
                  <c:v>41681</c:v>
                </c:pt>
                <c:pt idx="25">
                  <c:v>41682</c:v>
                </c:pt>
                <c:pt idx="26">
                  <c:v>41683</c:v>
                </c:pt>
                <c:pt idx="27">
                  <c:v>41684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41736</c:v>
                </c:pt>
                <c:pt idx="63">
                  <c:v>41737</c:v>
                </c:pt>
                <c:pt idx="64">
                  <c:v>41738</c:v>
                </c:pt>
                <c:pt idx="65">
                  <c:v>41739</c:v>
                </c:pt>
                <c:pt idx="66">
                  <c:v>41740</c:v>
                </c:pt>
                <c:pt idx="67">
                  <c:v>41743</c:v>
                </c:pt>
                <c:pt idx="68">
                  <c:v>41744</c:v>
                </c:pt>
                <c:pt idx="69">
                  <c:v>41745</c:v>
                </c:pt>
                <c:pt idx="70">
                  <c:v>41746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41760</c:v>
                </c:pt>
                <c:pt idx="80">
                  <c:v>41761</c:v>
                </c:pt>
                <c:pt idx="81">
                  <c:v>41764</c:v>
                </c:pt>
                <c:pt idx="82">
                  <c:v>41765</c:v>
                </c:pt>
                <c:pt idx="83">
                  <c:v>41766</c:v>
                </c:pt>
                <c:pt idx="84">
                  <c:v>41767</c:v>
                </c:pt>
                <c:pt idx="85">
                  <c:v>41768</c:v>
                </c:pt>
                <c:pt idx="86">
                  <c:v>41771</c:v>
                </c:pt>
                <c:pt idx="87">
                  <c:v>41772</c:v>
                </c:pt>
                <c:pt idx="88">
                  <c:v>41773</c:v>
                </c:pt>
                <c:pt idx="89">
                  <c:v>41774</c:v>
                </c:pt>
                <c:pt idx="90">
                  <c:v>41775</c:v>
                </c:pt>
                <c:pt idx="91">
                  <c:v>41778</c:v>
                </c:pt>
                <c:pt idx="92">
                  <c:v>41779</c:v>
                </c:pt>
                <c:pt idx="93">
                  <c:v>41780</c:v>
                </c:pt>
                <c:pt idx="94">
                  <c:v>41781</c:v>
                </c:pt>
                <c:pt idx="95">
                  <c:v>41782</c:v>
                </c:pt>
                <c:pt idx="96">
                  <c:v>41786</c:v>
                </c:pt>
                <c:pt idx="97">
                  <c:v>41787</c:v>
                </c:pt>
                <c:pt idx="98">
                  <c:v>41788</c:v>
                </c:pt>
                <c:pt idx="99">
                  <c:v>41789</c:v>
                </c:pt>
                <c:pt idx="100">
                  <c:v>41792</c:v>
                </c:pt>
                <c:pt idx="101">
                  <c:v>41793</c:v>
                </c:pt>
                <c:pt idx="102">
                  <c:v>41794</c:v>
                </c:pt>
                <c:pt idx="103">
                  <c:v>41795</c:v>
                </c:pt>
                <c:pt idx="104">
                  <c:v>41796</c:v>
                </c:pt>
                <c:pt idx="105">
                  <c:v>41799</c:v>
                </c:pt>
                <c:pt idx="106">
                  <c:v>41800</c:v>
                </c:pt>
                <c:pt idx="107">
                  <c:v>41801</c:v>
                </c:pt>
                <c:pt idx="108">
                  <c:v>41802</c:v>
                </c:pt>
                <c:pt idx="109">
                  <c:v>41803</c:v>
                </c:pt>
                <c:pt idx="110">
                  <c:v>41806</c:v>
                </c:pt>
                <c:pt idx="111">
                  <c:v>41807</c:v>
                </c:pt>
                <c:pt idx="112">
                  <c:v>41808</c:v>
                </c:pt>
                <c:pt idx="113">
                  <c:v>41809</c:v>
                </c:pt>
                <c:pt idx="114">
                  <c:v>41810</c:v>
                </c:pt>
                <c:pt idx="115">
                  <c:v>41813</c:v>
                </c:pt>
                <c:pt idx="116">
                  <c:v>41814</c:v>
                </c:pt>
                <c:pt idx="117">
                  <c:v>41815</c:v>
                </c:pt>
                <c:pt idx="118">
                  <c:v>41816</c:v>
                </c:pt>
                <c:pt idx="119">
                  <c:v>41817</c:v>
                </c:pt>
                <c:pt idx="120">
                  <c:v>41820</c:v>
                </c:pt>
                <c:pt idx="121">
                  <c:v>41821</c:v>
                </c:pt>
                <c:pt idx="122">
                  <c:v>41822</c:v>
                </c:pt>
                <c:pt idx="123">
                  <c:v>41823</c:v>
                </c:pt>
                <c:pt idx="124">
                  <c:v>41827</c:v>
                </c:pt>
                <c:pt idx="125">
                  <c:v>41828</c:v>
                </c:pt>
                <c:pt idx="126">
                  <c:v>41829</c:v>
                </c:pt>
                <c:pt idx="127">
                  <c:v>41830</c:v>
                </c:pt>
                <c:pt idx="128">
                  <c:v>41831</c:v>
                </c:pt>
                <c:pt idx="129">
                  <c:v>41834</c:v>
                </c:pt>
                <c:pt idx="130">
                  <c:v>41835</c:v>
                </c:pt>
                <c:pt idx="131">
                  <c:v>41836</c:v>
                </c:pt>
                <c:pt idx="132">
                  <c:v>41837</c:v>
                </c:pt>
                <c:pt idx="133">
                  <c:v>41838</c:v>
                </c:pt>
                <c:pt idx="134">
                  <c:v>41841</c:v>
                </c:pt>
                <c:pt idx="135">
                  <c:v>41842</c:v>
                </c:pt>
                <c:pt idx="136">
                  <c:v>41843</c:v>
                </c:pt>
                <c:pt idx="137">
                  <c:v>41844</c:v>
                </c:pt>
                <c:pt idx="138">
                  <c:v>41845</c:v>
                </c:pt>
                <c:pt idx="139">
                  <c:v>41848</c:v>
                </c:pt>
                <c:pt idx="140">
                  <c:v>41849</c:v>
                </c:pt>
                <c:pt idx="141">
                  <c:v>41850</c:v>
                </c:pt>
                <c:pt idx="142">
                  <c:v>41851</c:v>
                </c:pt>
                <c:pt idx="143">
                  <c:v>41852</c:v>
                </c:pt>
                <c:pt idx="144">
                  <c:v>41855</c:v>
                </c:pt>
                <c:pt idx="145">
                  <c:v>41856</c:v>
                </c:pt>
                <c:pt idx="146">
                  <c:v>41857</c:v>
                </c:pt>
                <c:pt idx="147">
                  <c:v>41858</c:v>
                </c:pt>
                <c:pt idx="148">
                  <c:v>41859</c:v>
                </c:pt>
                <c:pt idx="149">
                  <c:v>41862</c:v>
                </c:pt>
                <c:pt idx="150">
                  <c:v>41863</c:v>
                </c:pt>
                <c:pt idx="151">
                  <c:v>41864</c:v>
                </c:pt>
                <c:pt idx="152">
                  <c:v>41865</c:v>
                </c:pt>
                <c:pt idx="153">
                  <c:v>41866</c:v>
                </c:pt>
                <c:pt idx="154">
                  <c:v>41869</c:v>
                </c:pt>
                <c:pt idx="155">
                  <c:v>41870</c:v>
                </c:pt>
                <c:pt idx="156">
                  <c:v>41871</c:v>
                </c:pt>
                <c:pt idx="157">
                  <c:v>41872</c:v>
                </c:pt>
                <c:pt idx="158">
                  <c:v>41873</c:v>
                </c:pt>
                <c:pt idx="159">
                  <c:v>41876</c:v>
                </c:pt>
                <c:pt idx="160">
                  <c:v>41877</c:v>
                </c:pt>
                <c:pt idx="161">
                  <c:v>41878</c:v>
                </c:pt>
                <c:pt idx="162">
                  <c:v>41879</c:v>
                </c:pt>
                <c:pt idx="163">
                  <c:v>41880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41890</c:v>
                </c:pt>
                <c:pt idx="169">
                  <c:v>41891</c:v>
                </c:pt>
                <c:pt idx="170">
                  <c:v>41892</c:v>
                </c:pt>
                <c:pt idx="171">
                  <c:v>41893</c:v>
                </c:pt>
                <c:pt idx="172">
                  <c:v>41894</c:v>
                </c:pt>
                <c:pt idx="173">
                  <c:v>41897</c:v>
                </c:pt>
                <c:pt idx="174">
                  <c:v>41898</c:v>
                </c:pt>
                <c:pt idx="175">
                  <c:v>41899</c:v>
                </c:pt>
                <c:pt idx="176">
                  <c:v>41900</c:v>
                </c:pt>
                <c:pt idx="177">
                  <c:v>41901</c:v>
                </c:pt>
                <c:pt idx="178">
                  <c:v>41904</c:v>
                </c:pt>
                <c:pt idx="179">
                  <c:v>41905</c:v>
                </c:pt>
                <c:pt idx="180">
                  <c:v>41906</c:v>
                </c:pt>
                <c:pt idx="181">
                  <c:v>41907</c:v>
                </c:pt>
                <c:pt idx="182">
                  <c:v>41908</c:v>
                </c:pt>
                <c:pt idx="183">
                  <c:v>41911</c:v>
                </c:pt>
                <c:pt idx="184">
                  <c:v>41912</c:v>
                </c:pt>
                <c:pt idx="185">
                  <c:v>41913</c:v>
                </c:pt>
                <c:pt idx="186">
                  <c:v>41914</c:v>
                </c:pt>
                <c:pt idx="187">
                  <c:v>41915</c:v>
                </c:pt>
                <c:pt idx="188">
                  <c:v>41918</c:v>
                </c:pt>
                <c:pt idx="189">
                  <c:v>41919</c:v>
                </c:pt>
                <c:pt idx="190">
                  <c:v>41920</c:v>
                </c:pt>
                <c:pt idx="191">
                  <c:v>41921</c:v>
                </c:pt>
                <c:pt idx="192">
                  <c:v>41922</c:v>
                </c:pt>
                <c:pt idx="193">
                  <c:v>41925</c:v>
                </c:pt>
                <c:pt idx="194">
                  <c:v>41926</c:v>
                </c:pt>
                <c:pt idx="195">
                  <c:v>41927</c:v>
                </c:pt>
                <c:pt idx="196">
                  <c:v>41928</c:v>
                </c:pt>
                <c:pt idx="197">
                  <c:v>41929</c:v>
                </c:pt>
                <c:pt idx="198">
                  <c:v>41932</c:v>
                </c:pt>
                <c:pt idx="199">
                  <c:v>41933</c:v>
                </c:pt>
                <c:pt idx="200">
                  <c:v>41934</c:v>
                </c:pt>
                <c:pt idx="201">
                  <c:v>41935</c:v>
                </c:pt>
                <c:pt idx="202">
                  <c:v>41936</c:v>
                </c:pt>
                <c:pt idx="203">
                  <c:v>41939</c:v>
                </c:pt>
                <c:pt idx="204">
                  <c:v>41940</c:v>
                </c:pt>
                <c:pt idx="205">
                  <c:v>41941</c:v>
                </c:pt>
                <c:pt idx="206">
                  <c:v>41942</c:v>
                </c:pt>
                <c:pt idx="207">
                  <c:v>41943</c:v>
                </c:pt>
                <c:pt idx="208">
                  <c:v>41946</c:v>
                </c:pt>
                <c:pt idx="209">
                  <c:v>41947</c:v>
                </c:pt>
                <c:pt idx="210">
                  <c:v>41948</c:v>
                </c:pt>
                <c:pt idx="211">
                  <c:v>41949</c:v>
                </c:pt>
                <c:pt idx="212">
                  <c:v>41950</c:v>
                </c:pt>
                <c:pt idx="213">
                  <c:v>41953</c:v>
                </c:pt>
                <c:pt idx="214">
                  <c:v>41954</c:v>
                </c:pt>
                <c:pt idx="215">
                  <c:v>41955</c:v>
                </c:pt>
                <c:pt idx="216">
                  <c:v>41956</c:v>
                </c:pt>
                <c:pt idx="217">
                  <c:v>41957</c:v>
                </c:pt>
                <c:pt idx="218">
                  <c:v>41960</c:v>
                </c:pt>
                <c:pt idx="219">
                  <c:v>41961</c:v>
                </c:pt>
                <c:pt idx="220">
                  <c:v>41962</c:v>
                </c:pt>
                <c:pt idx="221">
                  <c:v>41963</c:v>
                </c:pt>
                <c:pt idx="222">
                  <c:v>41964</c:v>
                </c:pt>
                <c:pt idx="223">
                  <c:v>41967</c:v>
                </c:pt>
                <c:pt idx="224">
                  <c:v>41968</c:v>
                </c:pt>
                <c:pt idx="225">
                  <c:v>41969</c:v>
                </c:pt>
                <c:pt idx="226">
                  <c:v>41971</c:v>
                </c:pt>
                <c:pt idx="227">
                  <c:v>41974</c:v>
                </c:pt>
                <c:pt idx="228">
                  <c:v>41975</c:v>
                </c:pt>
                <c:pt idx="229">
                  <c:v>41976</c:v>
                </c:pt>
                <c:pt idx="230">
                  <c:v>41977</c:v>
                </c:pt>
                <c:pt idx="231">
                  <c:v>41978</c:v>
                </c:pt>
                <c:pt idx="232">
                  <c:v>41981</c:v>
                </c:pt>
                <c:pt idx="233">
                  <c:v>41982</c:v>
                </c:pt>
                <c:pt idx="234">
                  <c:v>41983</c:v>
                </c:pt>
                <c:pt idx="235">
                  <c:v>41984</c:v>
                </c:pt>
                <c:pt idx="236">
                  <c:v>41985</c:v>
                </c:pt>
                <c:pt idx="237">
                  <c:v>41988</c:v>
                </c:pt>
                <c:pt idx="238">
                  <c:v>41989</c:v>
                </c:pt>
                <c:pt idx="239">
                  <c:v>41990</c:v>
                </c:pt>
                <c:pt idx="240">
                  <c:v>41991</c:v>
                </c:pt>
                <c:pt idx="241">
                  <c:v>41992</c:v>
                </c:pt>
                <c:pt idx="242">
                  <c:v>41995</c:v>
                </c:pt>
                <c:pt idx="243">
                  <c:v>41996</c:v>
                </c:pt>
                <c:pt idx="244">
                  <c:v>41997</c:v>
                </c:pt>
                <c:pt idx="245">
                  <c:v>41999</c:v>
                </c:pt>
                <c:pt idx="246">
                  <c:v>42002</c:v>
                </c:pt>
                <c:pt idx="247">
                  <c:v>42003</c:v>
                </c:pt>
                <c:pt idx="248">
                  <c:v>42004</c:v>
                </c:pt>
                <c:pt idx="249">
                  <c:v>42006</c:v>
                </c:pt>
                <c:pt idx="250">
                  <c:v>42009</c:v>
                </c:pt>
                <c:pt idx="251">
                  <c:v>42010</c:v>
                </c:pt>
                <c:pt idx="252">
                  <c:v>42011</c:v>
                </c:pt>
                <c:pt idx="253">
                  <c:v>42012</c:v>
                </c:pt>
                <c:pt idx="254">
                  <c:v>42013</c:v>
                </c:pt>
                <c:pt idx="255">
                  <c:v>42016</c:v>
                </c:pt>
                <c:pt idx="256">
                  <c:v>42017</c:v>
                </c:pt>
                <c:pt idx="257">
                  <c:v>42018</c:v>
                </c:pt>
                <c:pt idx="258">
                  <c:v>42019</c:v>
                </c:pt>
                <c:pt idx="259">
                  <c:v>42020</c:v>
                </c:pt>
                <c:pt idx="260">
                  <c:v>42024</c:v>
                </c:pt>
                <c:pt idx="261">
                  <c:v>42025</c:v>
                </c:pt>
                <c:pt idx="262">
                  <c:v>42026</c:v>
                </c:pt>
                <c:pt idx="263">
                  <c:v>42027</c:v>
                </c:pt>
                <c:pt idx="264">
                  <c:v>42030</c:v>
                </c:pt>
                <c:pt idx="265">
                  <c:v>42031</c:v>
                </c:pt>
                <c:pt idx="266">
                  <c:v>42032</c:v>
                </c:pt>
                <c:pt idx="267">
                  <c:v>42033</c:v>
                </c:pt>
                <c:pt idx="268">
                  <c:v>42034</c:v>
                </c:pt>
                <c:pt idx="269">
                  <c:v>42037</c:v>
                </c:pt>
                <c:pt idx="270">
                  <c:v>42038</c:v>
                </c:pt>
                <c:pt idx="271">
                  <c:v>42039</c:v>
                </c:pt>
                <c:pt idx="272">
                  <c:v>42040</c:v>
                </c:pt>
                <c:pt idx="273">
                  <c:v>42041</c:v>
                </c:pt>
                <c:pt idx="274">
                  <c:v>42044</c:v>
                </c:pt>
                <c:pt idx="275">
                  <c:v>42045</c:v>
                </c:pt>
                <c:pt idx="276">
                  <c:v>42046</c:v>
                </c:pt>
                <c:pt idx="277">
                  <c:v>42047</c:v>
                </c:pt>
                <c:pt idx="278">
                  <c:v>42048</c:v>
                </c:pt>
                <c:pt idx="279">
                  <c:v>42052</c:v>
                </c:pt>
                <c:pt idx="280">
                  <c:v>42053</c:v>
                </c:pt>
                <c:pt idx="281">
                  <c:v>42054</c:v>
                </c:pt>
                <c:pt idx="282">
                  <c:v>42055</c:v>
                </c:pt>
                <c:pt idx="283">
                  <c:v>42058</c:v>
                </c:pt>
                <c:pt idx="284">
                  <c:v>42059</c:v>
                </c:pt>
                <c:pt idx="285">
                  <c:v>42060</c:v>
                </c:pt>
                <c:pt idx="286">
                  <c:v>42061</c:v>
                </c:pt>
                <c:pt idx="287">
                  <c:v>42062</c:v>
                </c:pt>
                <c:pt idx="288">
                  <c:v>42065</c:v>
                </c:pt>
                <c:pt idx="289">
                  <c:v>42066</c:v>
                </c:pt>
                <c:pt idx="290">
                  <c:v>42067</c:v>
                </c:pt>
                <c:pt idx="291">
                  <c:v>42068</c:v>
                </c:pt>
                <c:pt idx="292">
                  <c:v>42069</c:v>
                </c:pt>
                <c:pt idx="293">
                  <c:v>42072</c:v>
                </c:pt>
                <c:pt idx="294">
                  <c:v>42073</c:v>
                </c:pt>
                <c:pt idx="295">
                  <c:v>42074</c:v>
                </c:pt>
                <c:pt idx="296">
                  <c:v>42075</c:v>
                </c:pt>
                <c:pt idx="297">
                  <c:v>42076</c:v>
                </c:pt>
                <c:pt idx="298">
                  <c:v>42079</c:v>
                </c:pt>
                <c:pt idx="299">
                  <c:v>42080</c:v>
                </c:pt>
                <c:pt idx="300">
                  <c:v>42081</c:v>
                </c:pt>
                <c:pt idx="301">
                  <c:v>42082</c:v>
                </c:pt>
                <c:pt idx="302">
                  <c:v>42083</c:v>
                </c:pt>
                <c:pt idx="303">
                  <c:v>42086</c:v>
                </c:pt>
                <c:pt idx="304">
                  <c:v>42087</c:v>
                </c:pt>
                <c:pt idx="305">
                  <c:v>42088</c:v>
                </c:pt>
                <c:pt idx="306">
                  <c:v>42089</c:v>
                </c:pt>
                <c:pt idx="307">
                  <c:v>42090</c:v>
                </c:pt>
                <c:pt idx="308">
                  <c:v>42093</c:v>
                </c:pt>
                <c:pt idx="309">
                  <c:v>42094</c:v>
                </c:pt>
                <c:pt idx="310">
                  <c:v>42095</c:v>
                </c:pt>
                <c:pt idx="311">
                  <c:v>42096</c:v>
                </c:pt>
                <c:pt idx="312">
                  <c:v>42100</c:v>
                </c:pt>
                <c:pt idx="313">
                  <c:v>42101</c:v>
                </c:pt>
                <c:pt idx="314">
                  <c:v>42102</c:v>
                </c:pt>
                <c:pt idx="315">
                  <c:v>42103</c:v>
                </c:pt>
                <c:pt idx="316">
                  <c:v>42104</c:v>
                </c:pt>
                <c:pt idx="317">
                  <c:v>42107</c:v>
                </c:pt>
                <c:pt idx="318">
                  <c:v>42108</c:v>
                </c:pt>
                <c:pt idx="319">
                  <c:v>42109</c:v>
                </c:pt>
                <c:pt idx="320">
                  <c:v>42110</c:v>
                </c:pt>
                <c:pt idx="321">
                  <c:v>42111</c:v>
                </c:pt>
                <c:pt idx="322">
                  <c:v>42114</c:v>
                </c:pt>
                <c:pt idx="323">
                  <c:v>42115</c:v>
                </c:pt>
                <c:pt idx="324">
                  <c:v>42116</c:v>
                </c:pt>
                <c:pt idx="325">
                  <c:v>42117</c:v>
                </c:pt>
                <c:pt idx="326">
                  <c:v>42118</c:v>
                </c:pt>
                <c:pt idx="327">
                  <c:v>42121</c:v>
                </c:pt>
                <c:pt idx="328">
                  <c:v>42122</c:v>
                </c:pt>
                <c:pt idx="329">
                  <c:v>42123</c:v>
                </c:pt>
                <c:pt idx="330">
                  <c:v>42124</c:v>
                </c:pt>
                <c:pt idx="331">
                  <c:v>42125</c:v>
                </c:pt>
                <c:pt idx="332">
                  <c:v>42128</c:v>
                </c:pt>
                <c:pt idx="333">
                  <c:v>42129</c:v>
                </c:pt>
                <c:pt idx="334">
                  <c:v>42130</c:v>
                </c:pt>
                <c:pt idx="335">
                  <c:v>42131</c:v>
                </c:pt>
                <c:pt idx="336">
                  <c:v>42132</c:v>
                </c:pt>
                <c:pt idx="337">
                  <c:v>42135</c:v>
                </c:pt>
                <c:pt idx="338">
                  <c:v>42136</c:v>
                </c:pt>
                <c:pt idx="339">
                  <c:v>42137</c:v>
                </c:pt>
                <c:pt idx="340">
                  <c:v>42138</c:v>
                </c:pt>
                <c:pt idx="341">
                  <c:v>42139</c:v>
                </c:pt>
                <c:pt idx="342">
                  <c:v>42142</c:v>
                </c:pt>
                <c:pt idx="343">
                  <c:v>42143</c:v>
                </c:pt>
                <c:pt idx="344">
                  <c:v>42144</c:v>
                </c:pt>
                <c:pt idx="345">
                  <c:v>42145</c:v>
                </c:pt>
                <c:pt idx="346">
                  <c:v>42146</c:v>
                </c:pt>
                <c:pt idx="347">
                  <c:v>42150</c:v>
                </c:pt>
                <c:pt idx="348">
                  <c:v>42151</c:v>
                </c:pt>
                <c:pt idx="349">
                  <c:v>42152</c:v>
                </c:pt>
                <c:pt idx="350">
                  <c:v>42153</c:v>
                </c:pt>
                <c:pt idx="351">
                  <c:v>42156</c:v>
                </c:pt>
                <c:pt idx="352">
                  <c:v>42157</c:v>
                </c:pt>
                <c:pt idx="353">
                  <c:v>42158</c:v>
                </c:pt>
                <c:pt idx="354">
                  <c:v>42159</c:v>
                </c:pt>
                <c:pt idx="355">
                  <c:v>42160</c:v>
                </c:pt>
                <c:pt idx="356">
                  <c:v>42163</c:v>
                </c:pt>
                <c:pt idx="357">
                  <c:v>42164</c:v>
                </c:pt>
                <c:pt idx="358">
                  <c:v>42165</c:v>
                </c:pt>
                <c:pt idx="359">
                  <c:v>42166</c:v>
                </c:pt>
                <c:pt idx="360">
                  <c:v>42167</c:v>
                </c:pt>
                <c:pt idx="361">
                  <c:v>42170</c:v>
                </c:pt>
                <c:pt idx="362">
                  <c:v>42171</c:v>
                </c:pt>
                <c:pt idx="363">
                  <c:v>42172</c:v>
                </c:pt>
                <c:pt idx="364">
                  <c:v>42173</c:v>
                </c:pt>
                <c:pt idx="365">
                  <c:v>42174</c:v>
                </c:pt>
                <c:pt idx="366">
                  <c:v>42177</c:v>
                </c:pt>
                <c:pt idx="367">
                  <c:v>42178</c:v>
                </c:pt>
                <c:pt idx="368">
                  <c:v>42179</c:v>
                </c:pt>
                <c:pt idx="369">
                  <c:v>42180</c:v>
                </c:pt>
                <c:pt idx="370">
                  <c:v>42181</c:v>
                </c:pt>
                <c:pt idx="371">
                  <c:v>42184</c:v>
                </c:pt>
                <c:pt idx="372">
                  <c:v>42185</c:v>
                </c:pt>
                <c:pt idx="373">
                  <c:v>42186</c:v>
                </c:pt>
                <c:pt idx="374">
                  <c:v>42187</c:v>
                </c:pt>
                <c:pt idx="375">
                  <c:v>42191</c:v>
                </c:pt>
                <c:pt idx="376">
                  <c:v>42192</c:v>
                </c:pt>
                <c:pt idx="377">
                  <c:v>42193</c:v>
                </c:pt>
                <c:pt idx="378">
                  <c:v>42194</c:v>
                </c:pt>
                <c:pt idx="379">
                  <c:v>42195</c:v>
                </c:pt>
                <c:pt idx="380">
                  <c:v>42198</c:v>
                </c:pt>
                <c:pt idx="381">
                  <c:v>42199</c:v>
                </c:pt>
                <c:pt idx="382">
                  <c:v>42200</c:v>
                </c:pt>
                <c:pt idx="383">
                  <c:v>42201</c:v>
                </c:pt>
                <c:pt idx="384">
                  <c:v>42202</c:v>
                </c:pt>
                <c:pt idx="385">
                  <c:v>42205</c:v>
                </c:pt>
                <c:pt idx="386">
                  <c:v>42206</c:v>
                </c:pt>
                <c:pt idx="387">
                  <c:v>42207</c:v>
                </c:pt>
                <c:pt idx="388">
                  <c:v>42208</c:v>
                </c:pt>
                <c:pt idx="389">
                  <c:v>42209</c:v>
                </c:pt>
                <c:pt idx="390">
                  <c:v>42212</c:v>
                </c:pt>
                <c:pt idx="391">
                  <c:v>42213</c:v>
                </c:pt>
                <c:pt idx="392">
                  <c:v>42214</c:v>
                </c:pt>
                <c:pt idx="393">
                  <c:v>42215</c:v>
                </c:pt>
                <c:pt idx="394">
                  <c:v>42216</c:v>
                </c:pt>
                <c:pt idx="395">
                  <c:v>42219</c:v>
                </c:pt>
                <c:pt idx="396">
                  <c:v>42220</c:v>
                </c:pt>
                <c:pt idx="397">
                  <c:v>42221</c:v>
                </c:pt>
                <c:pt idx="398">
                  <c:v>42222</c:v>
                </c:pt>
                <c:pt idx="399">
                  <c:v>42223</c:v>
                </c:pt>
                <c:pt idx="400">
                  <c:v>42226</c:v>
                </c:pt>
                <c:pt idx="401">
                  <c:v>42227</c:v>
                </c:pt>
                <c:pt idx="402">
                  <c:v>42228</c:v>
                </c:pt>
                <c:pt idx="403">
                  <c:v>42229</c:v>
                </c:pt>
                <c:pt idx="404">
                  <c:v>42230</c:v>
                </c:pt>
                <c:pt idx="405">
                  <c:v>42233</c:v>
                </c:pt>
                <c:pt idx="406">
                  <c:v>42234</c:v>
                </c:pt>
                <c:pt idx="407">
                  <c:v>42235</c:v>
                </c:pt>
                <c:pt idx="408">
                  <c:v>42236</c:v>
                </c:pt>
                <c:pt idx="409">
                  <c:v>42237</c:v>
                </c:pt>
                <c:pt idx="410">
                  <c:v>42240</c:v>
                </c:pt>
                <c:pt idx="411">
                  <c:v>42241</c:v>
                </c:pt>
                <c:pt idx="412">
                  <c:v>42242</c:v>
                </c:pt>
                <c:pt idx="413">
                  <c:v>42243</c:v>
                </c:pt>
                <c:pt idx="414">
                  <c:v>42244</c:v>
                </c:pt>
                <c:pt idx="415">
                  <c:v>42247</c:v>
                </c:pt>
                <c:pt idx="416">
                  <c:v>42248</c:v>
                </c:pt>
                <c:pt idx="417">
                  <c:v>42249</c:v>
                </c:pt>
                <c:pt idx="418">
                  <c:v>42250</c:v>
                </c:pt>
                <c:pt idx="419">
                  <c:v>42251</c:v>
                </c:pt>
                <c:pt idx="420">
                  <c:v>42255</c:v>
                </c:pt>
                <c:pt idx="421">
                  <c:v>42256</c:v>
                </c:pt>
                <c:pt idx="422">
                  <c:v>42257</c:v>
                </c:pt>
                <c:pt idx="423">
                  <c:v>42258</c:v>
                </c:pt>
                <c:pt idx="424">
                  <c:v>42261</c:v>
                </c:pt>
                <c:pt idx="425">
                  <c:v>42262</c:v>
                </c:pt>
                <c:pt idx="426">
                  <c:v>42263</c:v>
                </c:pt>
                <c:pt idx="427">
                  <c:v>42264</c:v>
                </c:pt>
                <c:pt idx="428">
                  <c:v>42265</c:v>
                </c:pt>
                <c:pt idx="429">
                  <c:v>42268</c:v>
                </c:pt>
                <c:pt idx="430">
                  <c:v>42269</c:v>
                </c:pt>
                <c:pt idx="431">
                  <c:v>42270</c:v>
                </c:pt>
                <c:pt idx="432">
                  <c:v>42271</c:v>
                </c:pt>
                <c:pt idx="433">
                  <c:v>42272</c:v>
                </c:pt>
                <c:pt idx="434">
                  <c:v>42275</c:v>
                </c:pt>
                <c:pt idx="435">
                  <c:v>42276</c:v>
                </c:pt>
                <c:pt idx="436">
                  <c:v>42277</c:v>
                </c:pt>
                <c:pt idx="437">
                  <c:v>42278</c:v>
                </c:pt>
                <c:pt idx="438">
                  <c:v>42279</c:v>
                </c:pt>
                <c:pt idx="439">
                  <c:v>42282</c:v>
                </c:pt>
                <c:pt idx="440">
                  <c:v>42283</c:v>
                </c:pt>
                <c:pt idx="441">
                  <c:v>42284</c:v>
                </c:pt>
                <c:pt idx="442">
                  <c:v>42285</c:v>
                </c:pt>
                <c:pt idx="443">
                  <c:v>42286</c:v>
                </c:pt>
                <c:pt idx="444">
                  <c:v>42289</c:v>
                </c:pt>
                <c:pt idx="445">
                  <c:v>42290</c:v>
                </c:pt>
                <c:pt idx="446">
                  <c:v>42291</c:v>
                </c:pt>
                <c:pt idx="447">
                  <c:v>42292</c:v>
                </c:pt>
                <c:pt idx="448">
                  <c:v>42293</c:v>
                </c:pt>
                <c:pt idx="449">
                  <c:v>42296</c:v>
                </c:pt>
                <c:pt idx="450">
                  <c:v>42297</c:v>
                </c:pt>
                <c:pt idx="451">
                  <c:v>42298</c:v>
                </c:pt>
                <c:pt idx="452">
                  <c:v>42299</c:v>
                </c:pt>
                <c:pt idx="453">
                  <c:v>42300</c:v>
                </c:pt>
                <c:pt idx="454">
                  <c:v>42303</c:v>
                </c:pt>
                <c:pt idx="455">
                  <c:v>42304</c:v>
                </c:pt>
                <c:pt idx="456">
                  <c:v>42305</c:v>
                </c:pt>
                <c:pt idx="457">
                  <c:v>42306</c:v>
                </c:pt>
                <c:pt idx="458">
                  <c:v>42307</c:v>
                </c:pt>
                <c:pt idx="459">
                  <c:v>42310</c:v>
                </c:pt>
                <c:pt idx="460">
                  <c:v>42311</c:v>
                </c:pt>
                <c:pt idx="461">
                  <c:v>42312</c:v>
                </c:pt>
                <c:pt idx="462">
                  <c:v>42313</c:v>
                </c:pt>
                <c:pt idx="463">
                  <c:v>42314</c:v>
                </c:pt>
                <c:pt idx="464">
                  <c:v>42317</c:v>
                </c:pt>
                <c:pt idx="465">
                  <c:v>42318</c:v>
                </c:pt>
                <c:pt idx="466">
                  <c:v>42319</c:v>
                </c:pt>
                <c:pt idx="467">
                  <c:v>42320</c:v>
                </c:pt>
                <c:pt idx="468">
                  <c:v>42321</c:v>
                </c:pt>
                <c:pt idx="469">
                  <c:v>42324</c:v>
                </c:pt>
                <c:pt idx="470">
                  <c:v>42325</c:v>
                </c:pt>
                <c:pt idx="471">
                  <c:v>42326</c:v>
                </c:pt>
                <c:pt idx="472">
                  <c:v>42327</c:v>
                </c:pt>
                <c:pt idx="473">
                  <c:v>42328</c:v>
                </c:pt>
                <c:pt idx="474">
                  <c:v>42331</c:v>
                </c:pt>
                <c:pt idx="475">
                  <c:v>42332</c:v>
                </c:pt>
                <c:pt idx="476">
                  <c:v>42333</c:v>
                </c:pt>
                <c:pt idx="477">
                  <c:v>42335</c:v>
                </c:pt>
                <c:pt idx="478">
                  <c:v>42338</c:v>
                </c:pt>
                <c:pt idx="479">
                  <c:v>42339</c:v>
                </c:pt>
                <c:pt idx="480">
                  <c:v>42340</c:v>
                </c:pt>
                <c:pt idx="481">
                  <c:v>42341</c:v>
                </c:pt>
                <c:pt idx="482">
                  <c:v>42342</c:v>
                </c:pt>
                <c:pt idx="483">
                  <c:v>42345</c:v>
                </c:pt>
                <c:pt idx="484">
                  <c:v>42346</c:v>
                </c:pt>
                <c:pt idx="485">
                  <c:v>42347</c:v>
                </c:pt>
                <c:pt idx="486">
                  <c:v>42348</c:v>
                </c:pt>
                <c:pt idx="487">
                  <c:v>42349</c:v>
                </c:pt>
                <c:pt idx="488">
                  <c:v>42352</c:v>
                </c:pt>
                <c:pt idx="489">
                  <c:v>42353</c:v>
                </c:pt>
                <c:pt idx="490">
                  <c:v>42354</c:v>
                </c:pt>
                <c:pt idx="491">
                  <c:v>42355</c:v>
                </c:pt>
                <c:pt idx="492">
                  <c:v>42356</c:v>
                </c:pt>
                <c:pt idx="493">
                  <c:v>42359</c:v>
                </c:pt>
                <c:pt idx="494">
                  <c:v>42360</c:v>
                </c:pt>
                <c:pt idx="495">
                  <c:v>42361</c:v>
                </c:pt>
                <c:pt idx="496">
                  <c:v>42362</c:v>
                </c:pt>
                <c:pt idx="497">
                  <c:v>42366</c:v>
                </c:pt>
                <c:pt idx="498">
                  <c:v>42367</c:v>
                </c:pt>
                <c:pt idx="499">
                  <c:v>42368</c:v>
                </c:pt>
                <c:pt idx="500">
                  <c:v>42369</c:v>
                </c:pt>
                <c:pt idx="501">
                  <c:v>42373</c:v>
                </c:pt>
                <c:pt idx="502">
                  <c:v>42374</c:v>
                </c:pt>
                <c:pt idx="503">
                  <c:v>42375</c:v>
                </c:pt>
                <c:pt idx="504">
                  <c:v>42376</c:v>
                </c:pt>
                <c:pt idx="505">
                  <c:v>42377</c:v>
                </c:pt>
                <c:pt idx="506">
                  <c:v>42380</c:v>
                </c:pt>
                <c:pt idx="507">
                  <c:v>42381</c:v>
                </c:pt>
                <c:pt idx="508">
                  <c:v>42382</c:v>
                </c:pt>
                <c:pt idx="509">
                  <c:v>42383</c:v>
                </c:pt>
                <c:pt idx="510">
                  <c:v>42384</c:v>
                </c:pt>
                <c:pt idx="511">
                  <c:v>42388</c:v>
                </c:pt>
                <c:pt idx="512">
                  <c:v>42389</c:v>
                </c:pt>
                <c:pt idx="513">
                  <c:v>42390</c:v>
                </c:pt>
                <c:pt idx="514">
                  <c:v>42391</c:v>
                </c:pt>
                <c:pt idx="515">
                  <c:v>42394</c:v>
                </c:pt>
                <c:pt idx="516">
                  <c:v>42395</c:v>
                </c:pt>
                <c:pt idx="517">
                  <c:v>42396</c:v>
                </c:pt>
                <c:pt idx="518">
                  <c:v>42397</c:v>
                </c:pt>
                <c:pt idx="519">
                  <c:v>42398</c:v>
                </c:pt>
                <c:pt idx="520">
                  <c:v>42401</c:v>
                </c:pt>
                <c:pt idx="521">
                  <c:v>42402</c:v>
                </c:pt>
                <c:pt idx="522">
                  <c:v>42403</c:v>
                </c:pt>
                <c:pt idx="523">
                  <c:v>42404</c:v>
                </c:pt>
                <c:pt idx="524">
                  <c:v>42405</c:v>
                </c:pt>
                <c:pt idx="525">
                  <c:v>42408</c:v>
                </c:pt>
                <c:pt idx="526">
                  <c:v>42409</c:v>
                </c:pt>
                <c:pt idx="527">
                  <c:v>42410</c:v>
                </c:pt>
                <c:pt idx="528">
                  <c:v>42411</c:v>
                </c:pt>
                <c:pt idx="529">
                  <c:v>42412</c:v>
                </c:pt>
                <c:pt idx="530">
                  <c:v>42416</c:v>
                </c:pt>
                <c:pt idx="531">
                  <c:v>42417</c:v>
                </c:pt>
                <c:pt idx="532">
                  <c:v>42418</c:v>
                </c:pt>
                <c:pt idx="533">
                  <c:v>42419</c:v>
                </c:pt>
                <c:pt idx="534">
                  <c:v>42422</c:v>
                </c:pt>
                <c:pt idx="535">
                  <c:v>42423</c:v>
                </c:pt>
                <c:pt idx="536">
                  <c:v>42424</c:v>
                </c:pt>
                <c:pt idx="537">
                  <c:v>42425</c:v>
                </c:pt>
                <c:pt idx="538">
                  <c:v>42426</c:v>
                </c:pt>
                <c:pt idx="539">
                  <c:v>42429</c:v>
                </c:pt>
                <c:pt idx="540">
                  <c:v>42430</c:v>
                </c:pt>
                <c:pt idx="541">
                  <c:v>42431</c:v>
                </c:pt>
                <c:pt idx="542">
                  <c:v>42432</c:v>
                </c:pt>
                <c:pt idx="543">
                  <c:v>42433</c:v>
                </c:pt>
                <c:pt idx="544">
                  <c:v>42436</c:v>
                </c:pt>
                <c:pt idx="545">
                  <c:v>42437</c:v>
                </c:pt>
                <c:pt idx="546">
                  <c:v>42438</c:v>
                </c:pt>
                <c:pt idx="547">
                  <c:v>42439</c:v>
                </c:pt>
                <c:pt idx="548">
                  <c:v>42440</c:v>
                </c:pt>
                <c:pt idx="549">
                  <c:v>42443</c:v>
                </c:pt>
                <c:pt idx="550">
                  <c:v>42444</c:v>
                </c:pt>
                <c:pt idx="551">
                  <c:v>42445</c:v>
                </c:pt>
                <c:pt idx="552">
                  <c:v>42446</c:v>
                </c:pt>
                <c:pt idx="553">
                  <c:v>42447</c:v>
                </c:pt>
                <c:pt idx="554">
                  <c:v>42450</c:v>
                </c:pt>
                <c:pt idx="555">
                  <c:v>42451</c:v>
                </c:pt>
                <c:pt idx="556">
                  <c:v>42452</c:v>
                </c:pt>
                <c:pt idx="557">
                  <c:v>42453</c:v>
                </c:pt>
                <c:pt idx="558">
                  <c:v>42457</c:v>
                </c:pt>
                <c:pt idx="559">
                  <c:v>42458</c:v>
                </c:pt>
                <c:pt idx="560">
                  <c:v>42459</c:v>
                </c:pt>
                <c:pt idx="561">
                  <c:v>42460</c:v>
                </c:pt>
                <c:pt idx="562">
                  <c:v>42461</c:v>
                </c:pt>
                <c:pt idx="563">
                  <c:v>42464</c:v>
                </c:pt>
                <c:pt idx="564">
                  <c:v>42465</c:v>
                </c:pt>
                <c:pt idx="565">
                  <c:v>42466</c:v>
                </c:pt>
                <c:pt idx="566">
                  <c:v>42467</c:v>
                </c:pt>
                <c:pt idx="567">
                  <c:v>42468</c:v>
                </c:pt>
                <c:pt idx="568">
                  <c:v>42471</c:v>
                </c:pt>
                <c:pt idx="569">
                  <c:v>42472</c:v>
                </c:pt>
                <c:pt idx="570">
                  <c:v>42473</c:v>
                </c:pt>
                <c:pt idx="571">
                  <c:v>42474</c:v>
                </c:pt>
                <c:pt idx="572">
                  <c:v>42475</c:v>
                </c:pt>
                <c:pt idx="573">
                  <c:v>42478</c:v>
                </c:pt>
                <c:pt idx="574">
                  <c:v>42479</c:v>
                </c:pt>
                <c:pt idx="575">
                  <c:v>42480</c:v>
                </c:pt>
                <c:pt idx="576">
                  <c:v>42481</c:v>
                </c:pt>
                <c:pt idx="577">
                  <c:v>42482</c:v>
                </c:pt>
                <c:pt idx="578">
                  <c:v>42485</c:v>
                </c:pt>
                <c:pt idx="579">
                  <c:v>42486</c:v>
                </c:pt>
                <c:pt idx="580">
                  <c:v>42487</c:v>
                </c:pt>
                <c:pt idx="581">
                  <c:v>42488</c:v>
                </c:pt>
                <c:pt idx="582">
                  <c:v>42489</c:v>
                </c:pt>
                <c:pt idx="583">
                  <c:v>42492</c:v>
                </c:pt>
                <c:pt idx="584">
                  <c:v>42493</c:v>
                </c:pt>
                <c:pt idx="585">
                  <c:v>42494</c:v>
                </c:pt>
                <c:pt idx="586">
                  <c:v>42495</c:v>
                </c:pt>
                <c:pt idx="587">
                  <c:v>42496</c:v>
                </c:pt>
                <c:pt idx="588">
                  <c:v>42499</c:v>
                </c:pt>
                <c:pt idx="589">
                  <c:v>42500</c:v>
                </c:pt>
                <c:pt idx="590">
                  <c:v>42501</c:v>
                </c:pt>
                <c:pt idx="591">
                  <c:v>42502</c:v>
                </c:pt>
                <c:pt idx="592">
                  <c:v>42503</c:v>
                </c:pt>
                <c:pt idx="593">
                  <c:v>42506</c:v>
                </c:pt>
                <c:pt idx="594">
                  <c:v>42507</c:v>
                </c:pt>
                <c:pt idx="595">
                  <c:v>42508</c:v>
                </c:pt>
                <c:pt idx="596">
                  <c:v>42509</c:v>
                </c:pt>
                <c:pt idx="597">
                  <c:v>42510</c:v>
                </c:pt>
                <c:pt idx="598">
                  <c:v>42513</c:v>
                </c:pt>
                <c:pt idx="599">
                  <c:v>42514</c:v>
                </c:pt>
                <c:pt idx="600">
                  <c:v>42515</c:v>
                </c:pt>
                <c:pt idx="601">
                  <c:v>42516</c:v>
                </c:pt>
                <c:pt idx="602">
                  <c:v>42517</c:v>
                </c:pt>
                <c:pt idx="603">
                  <c:v>42521</c:v>
                </c:pt>
                <c:pt idx="604">
                  <c:v>42522</c:v>
                </c:pt>
                <c:pt idx="605">
                  <c:v>42523</c:v>
                </c:pt>
                <c:pt idx="606">
                  <c:v>42524</c:v>
                </c:pt>
                <c:pt idx="607">
                  <c:v>42527</c:v>
                </c:pt>
                <c:pt idx="608">
                  <c:v>42528</c:v>
                </c:pt>
                <c:pt idx="609">
                  <c:v>42529</c:v>
                </c:pt>
                <c:pt idx="610">
                  <c:v>42530</c:v>
                </c:pt>
                <c:pt idx="611">
                  <c:v>42531</c:v>
                </c:pt>
                <c:pt idx="612">
                  <c:v>42534</c:v>
                </c:pt>
                <c:pt idx="613">
                  <c:v>42535</c:v>
                </c:pt>
                <c:pt idx="614">
                  <c:v>42536</c:v>
                </c:pt>
                <c:pt idx="615">
                  <c:v>42537</c:v>
                </c:pt>
                <c:pt idx="616">
                  <c:v>42538</c:v>
                </c:pt>
                <c:pt idx="617">
                  <c:v>42541</c:v>
                </c:pt>
                <c:pt idx="618">
                  <c:v>42542</c:v>
                </c:pt>
                <c:pt idx="619">
                  <c:v>42543</c:v>
                </c:pt>
                <c:pt idx="620">
                  <c:v>42544</c:v>
                </c:pt>
                <c:pt idx="621">
                  <c:v>42545</c:v>
                </c:pt>
                <c:pt idx="622">
                  <c:v>42548</c:v>
                </c:pt>
                <c:pt idx="623">
                  <c:v>42549</c:v>
                </c:pt>
                <c:pt idx="624">
                  <c:v>42550</c:v>
                </c:pt>
                <c:pt idx="625">
                  <c:v>42551</c:v>
                </c:pt>
                <c:pt idx="626">
                  <c:v>42552</c:v>
                </c:pt>
                <c:pt idx="627">
                  <c:v>42556</c:v>
                </c:pt>
                <c:pt idx="628">
                  <c:v>42557</c:v>
                </c:pt>
                <c:pt idx="629">
                  <c:v>42558</c:v>
                </c:pt>
                <c:pt idx="630">
                  <c:v>42559</c:v>
                </c:pt>
                <c:pt idx="631">
                  <c:v>42562</c:v>
                </c:pt>
                <c:pt idx="632">
                  <c:v>42563</c:v>
                </c:pt>
                <c:pt idx="633">
                  <c:v>42564</c:v>
                </c:pt>
                <c:pt idx="634">
                  <c:v>42565</c:v>
                </c:pt>
                <c:pt idx="635">
                  <c:v>42566</c:v>
                </c:pt>
                <c:pt idx="636">
                  <c:v>42569</c:v>
                </c:pt>
                <c:pt idx="637">
                  <c:v>42570</c:v>
                </c:pt>
                <c:pt idx="638">
                  <c:v>42571</c:v>
                </c:pt>
                <c:pt idx="639">
                  <c:v>42572</c:v>
                </c:pt>
                <c:pt idx="640">
                  <c:v>42573</c:v>
                </c:pt>
                <c:pt idx="641">
                  <c:v>42576</c:v>
                </c:pt>
                <c:pt idx="642">
                  <c:v>42577</c:v>
                </c:pt>
                <c:pt idx="643">
                  <c:v>42578</c:v>
                </c:pt>
                <c:pt idx="644">
                  <c:v>42579</c:v>
                </c:pt>
                <c:pt idx="645">
                  <c:v>42580</c:v>
                </c:pt>
                <c:pt idx="646">
                  <c:v>42583</c:v>
                </c:pt>
                <c:pt idx="647">
                  <c:v>42584</c:v>
                </c:pt>
                <c:pt idx="648">
                  <c:v>42585</c:v>
                </c:pt>
                <c:pt idx="649">
                  <c:v>42586</c:v>
                </c:pt>
                <c:pt idx="650">
                  <c:v>42587</c:v>
                </c:pt>
                <c:pt idx="651">
                  <c:v>42590</c:v>
                </c:pt>
                <c:pt idx="652">
                  <c:v>42591</c:v>
                </c:pt>
                <c:pt idx="653">
                  <c:v>42592</c:v>
                </c:pt>
                <c:pt idx="654">
                  <c:v>42593</c:v>
                </c:pt>
                <c:pt idx="655">
                  <c:v>42594</c:v>
                </c:pt>
                <c:pt idx="656">
                  <c:v>42597</c:v>
                </c:pt>
                <c:pt idx="657">
                  <c:v>42598</c:v>
                </c:pt>
                <c:pt idx="658">
                  <c:v>42599</c:v>
                </c:pt>
                <c:pt idx="659">
                  <c:v>42600</c:v>
                </c:pt>
                <c:pt idx="660">
                  <c:v>42601</c:v>
                </c:pt>
                <c:pt idx="661">
                  <c:v>42604</c:v>
                </c:pt>
                <c:pt idx="662">
                  <c:v>42605</c:v>
                </c:pt>
                <c:pt idx="663">
                  <c:v>42606</c:v>
                </c:pt>
                <c:pt idx="664">
                  <c:v>42607</c:v>
                </c:pt>
                <c:pt idx="665">
                  <c:v>42608</c:v>
                </c:pt>
                <c:pt idx="666">
                  <c:v>42611</c:v>
                </c:pt>
                <c:pt idx="667">
                  <c:v>42612</c:v>
                </c:pt>
                <c:pt idx="668">
                  <c:v>42613</c:v>
                </c:pt>
                <c:pt idx="669">
                  <c:v>42614</c:v>
                </c:pt>
                <c:pt idx="670">
                  <c:v>42615</c:v>
                </c:pt>
                <c:pt idx="671">
                  <c:v>42619</c:v>
                </c:pt>
                <c:pt idx="672">
                  <c:v>42620</c:v>
                </c:pt>
                <c:pt idx="673">
                  <c:v>42621</c:v>
                </c:pt>
                <c:pt idx="674">
                  <c:v>42622</c:v>
                </c:pt>
                <c:pt idx="675">
                  <c:v>42625</c:v>
                </c:pt>
                <c:pt idx="676">
                  <c:v>42626</c:v>
                </c:pt>
                <c:pt idx="677">
                  <c:v>42627</c:v>
                </c:pt>
                <c:pt idx="678">
                  <c:v>42628</c:v>
                </c:pt>
                <c:pt idx="679">
                  <c:v>42629</c:v>
                </c:pt>
                <c:pt idx="680">
                  <c:v>42632</c:v>
                </c:pt>
                <c:pt idx="681">
                  <c:v>42633</c:v>
                </c:pt>
                <c:pt idx="682">
                  <c:v>42634</c:v>
                </c:pt>
                <c:pt idx="683">
                  <c:v>42635</c:v>
                </c:pt>
                <c:pt idx="684">
                  <c:v>42636</c:v>
                </c:pt>
                <c:pt idx="685">
                  <c:v>42639</c:v>
                </c:pt>
                <c:pt idx="686">
                  <c:v>42640</c:v>
                </c:pt>
                <c:pt idx="687">
                  <c:v>42641</c:v>
                </c:pt>
                <c:pt idx="688">
                  <c:v>42642</c:v>
                </c:pt>
                <c:pt idx="689">
                  <c:v>42643</c:v>
                </c:pt>
                <c:pt idx="690">
                  <c:v>42646</c:v>
                </c:pt>
                <c:pt idx="691">
                  <c:v>42647</c:v>
                </c:pt>
                <c:pt idx="692">
                  <c:v>42648</c:v>
                </c:pt>
                <c:pt idx="693">
                  <c:v>42649</c:v>
                </c:pt>
                <c:pt idx="694">
                  <c:v>42650</c:v>
                </c:pt>
                <c:pt idx="695">
                  <c:v>42653</c:v>
                </c:pt>
                <c:pt idx="696">
                  <c:v>42654</c:v>
                </c:pt>
                <c:pt idx="697">
                  <c:v>42655</c:v>
                </c:pt>
                <c:pt idx="698">
                  <c:v>42656</c:v>
                </c:pt>
                <c:pt idx="699">
                  <c:v>42657</c:v>
                </c:pt>
                <c:pt idx="700">
                  <c:v>42660</c:v>
                </c:pt>
                <c:pt idx="701">
                  <c:v>42661</c:v>
                </c:pt>
                <c:pt idx="702">
                  <c:v>42662</c:v>
                </c:pt>
                <c:pt idx="703">
                  <c:v>42663</c:v>
                </c:pt>
                <c:pt idx="704">
                  <c:v>42664</c:v>
                </c:pt>
                <c:pt idx="705">
                  <c:v>42667</c:v>
                </c:pt>
                <c:pt idx="706">
                  <c:v>42668</c:v>
                </c:pt>
                <c:pt idx="707">
                  <c:v>42669</c:v>
                </c:pt>
                <c:pt idx="708">
                  <c:v>42670</c:v>
                </c:pt>
                <c:pt idx="709">
                  <c:v>42671</c:v>
                </c:pt>
                <c:pt idx="710">
                  <c:v>42674</c:v>
                </c:pt>
                <c:pt idx="711">
                  <c:v>42675</c:v>
                </c:pt>
                <c:pt idx="712">
                  <c:v>42676</c:v>
                </c:pt>
                <c:pt idx="713">
                  <c:v>42677</c:v>
                </c:pt>
                <c:pt idx="714">
                  <c:v>42678</c:v>
                </c:pt>
                <c:pt idx="715">
                  <c:v>42681</c:v>
                </c:pt>
                <c:pt idx="716">
                  <c:v>42682</c:v>
                </c:pt>
                <c:pt idx="717">
                  <c:v>42683</c:v>
                </c:pt>
                <c:pt idx="718">
                  <c:v>42684</c:v>
                </c:pt>
                <c:pt idx="719">
                  <c:v>42685</c:v>
                </c:pt>
                <c:pt idx="720">
                  <c:v>42688</c:v>
                </c:pt>
                <c:pt idx="721">
                  <c:v>42689</c:v>
                </c:pt>
                <c:pt idx="722">
                  <c:v>42690</c:v>
                </c:pt>
                <c:pt idx="723">
                  <c:v>42691</c:v>
                </c:pt>
                <c:pt idx="724">
                  <c:v>42692</c:v>
                </c:pt>
                <c:pt idx="725">
                  <c:v>42695</c:v>
                </c:pt>
                <c:pt idx="726">
                  <c:v>42696</c:v>
                </c:pt>
                <c:pt idx="727">
                  <c:v>42697</c:v>
                </c:pt>
                <c:pt idx="728">
                  <c:v>42699</c:v>
                </c:pt>
                <c:pt idx="729">
                  <c:v>42702</c:v>
                </c:pt>
                <c:pt idx="730">
                  <c:v>42703</c:v>
                </c:pt>
                <c:pt idx="731">
                  <c:v>42704</c:v>
                </c:pt>
                <c:pt idx="732">
                  <c:v>42705</c:v>
                </c:pt>
                <c:pt idx="733">
                  <c:v>42706</c:v>
                </c:pt>
                <c:pt idx="734">
                  <c:v>42709</c:v>
                </c:pt>
                <c:pt idx="735">
                  <c:v>42710</c:v>
                </c:pt>
                <c:pt idx="736">
                  <c:v>42711</c:v>
                </c:pt>
                <c:pt idx="737">
                  <c:v>42712</c:v>
                </c:pt>
                <c:pt idx="738">
                  <c:v>42713</c:v>
                </c:pt>
                <c:pt idx="739">
                  <c:v>42716</c:v>
                </c:pt>
                <c:pt idx="740">
                  <c:v>42717</c:v>
                </c:pt>
                <c:pt idx="741">
                  <c:v>42718</c:v>
                </c:pt>
                <c:pt idx="742">
                  <c:v>42719</c:v>
                </c:pt>
                <c:pt idx="743">
                  <c:v>42720</c:v>
                </c:pt>
                <c:pt idx="744">
                  <c:v>42723</c:v>
                </c:pt>
                <c:pt idx="745">
                  <c:v>42724</c:v>
                </c:pt>
                <c:pt idx="746">
                  <c:v>42725</c:v>
                </c:pt>
                <c:pt idx="747">
                  <c:v>42726</c:v>
                </c:pt>
                <c:pt idx="748">
                  <c:v>42727</c:v>
                </c:pt>
                <c:pt idx="749">
                  <c:v>42731</c:v>
                </c:pt>
                <c:pt idx="750">
                  <c:v>42732</c:v>
                </c:pt>
                <c:pt idx="751">
                  <c:v>42733</c:v>
                </c:pt>
                <c:pt idx="752">
                  <c:v>42734</c:v>
                </c:pt>
                <c:pt idx="753">
                  <c:v>42738</c:v>
                </c:pt>
                <c:pt idx="754">
                  <c:v>42739</c:v>
                </c:pt>
                <c:pt idx="755">
                  <c:v>42740</c:v>
                </c:pt>
                <c:pt idx="756">
                  <c:v>42741</c:v>
                </c:pt>
                <c:pt idx="757">
                  <c:v>42744</c:v>
                </c:pt>
                <c:pt idx="758">
                  <c:v>42745</c:v>
                </c:pt>
                <c:pt idx="759">
                  <c:v>42746</c:v>
                </c:pt>
                <c:pt idx="760">
                  <c:v>42747</c:v>
                </c:pt>
                <c:pt idx="761">
                  <c:v>42748</c:v>
                </c:pt>
                <c:pt idx="762">
                  <c:v>42752</c:v>
                </c:pt>
                <c:pt idx="763">
                  <c:v>42753</c:v>
                </c:pt>
                <c:pt idx="764">
                  <c:v>42754</c:v>
                </c:pt>
                <c:pt idx="765">
                  <c:v>42755</c:v>
                </c:pt>
                <c:pt idx="766">
                  <c:v>42758</c:v>
                </c:pt>
                <c:pt idx="767">
                  <c:v>42759</c:v>
                </c:pt>
                <c:pt idx="768">
                  <c:v>42760</c:v>
                </c:pt>
                <c:pt idx="769">
                  <c:v>42761</c:v>
                </c:pt>
                <c:pt idx="770">
                  <c:v>42762</c:v>
                </c:pt>
                <c:pt idx="771">
                  <c:v>42765</c:v>
                </c:pt>
                <c:pt idx="772">
                  <c:v>42766</c:v>
                </c:pt>
                <c:pt idx="773">
                  <c:v>42767</c:v>
                </c:pt>
                <c:pt idx="774">
                  <c:v>42768</c:v>
                </c:pt>
                <c:pt idx="775">
                  <c:v>42769</c:v>
                </c:pt>
                <c:pt idx="776">
                  <c:v>42772</c:v>
                </c:pt>
                <c:pt idx="777">
                  <c:v>42773</c:v>
                </c:pt>
                <c:pt idx="778">
                  <c:v>42774</c:v>
                </c:pt>
                <c:pt idx="779">
                  <c:v>42775</c:v>
                </c:pt>
                <c:pt idx="780">
                  <c:v>42776</c:v>
                </c:pt>
                <c:pt idx="781">
                  <c:v>42779</c:v>
                </c:pt>
                <c:pt idx="782">
                  <c:v>42780</c:v>
                </c:pt>
                <c:pt idx="783">
                  <c:v>42781</c:v>
                </c:pt>
                <c:pt idx="784">
                  <c:v>42782</c:v>
                </c:pt>
                <c:pt idx="785">
                  <c:v>42783</c:v>
                </c:pt>
                <c:pt idx="786">
                  <c:v>42787</c:v>
                </c:pt>
                <c:pt idx="787">
                  <c:v>42788</c:v>
                </c:pt>
                <c:pt idx="788">
                  <c:v>42789</c:v>
                </c:pt>
                <c:pt idx="789">
                  <c:v>42790</c:v>
                </c:pt>
                <c:pt idx="790">
                  <c:v>42793</c:v>
                </c:pt>
                <c:pt idx="791">
                  <c:v>42794</c:v>
                </c:pt>
                <c:pt idx="792">
                  <c:v>42795</c:v>
                </c:pt>
                <c:pt idx="793">
                  <c:v>42796</c:v>
                </c:pt>
                <c:pt idx="794">
                  <c:v>42797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42807</c:v>
                </c:pt>
                <c:pt idx="801">
                  <c:v>42808</c:v>
                </c:pt>
                <c:pt idx="802">
                  <c:v>42809</c:v>
                </c:pt>
                <c:pt idx="803">
                  <c:v>42810</c:v>
                </c:pt>
                <c:pt idx="804">
                  <c:v>42811</c:v>
                </c:pt>
                <c:pt idx="805">
                  <c:v>42814</c:v>
                </c:pt>
                <c:pt idx="806">
                  <c:v>42815</c:v>
                </c:pt>
                <c:pt idx="807">
                  <c:v>42816</c:v>
                </c:pt>
                <c:pt idx="808">
                  <c:v>42817</c:v>
                </c:pt>
                <c:pt idx="809">
                  <c:v>42818</c:v>
                </c:pt>
                <c:pt idx="810">
                  <c:v>42821</c:v>
                </c:pt>
                <c:pt idx="811">
                  <c:v>42822</c:v>
                </c:pt>
                <c:pt idx="812">
                  <c:v>42823</c:v>
                </c:pt>
                <c:pt idx="813">
                  <c:v>42824</c:v>
                </c:pt>
                <c:pt idx="814">
                  <c:v>42825</c:v>
                </c:pt>
                <c:pt idx="815">
                  <c:v>42828</c:v>
                </c:pt>
                <c:pt idx="816">
                  <c:v>42829</c:v>
                </c:pt>
                <c:pt idx="817">
                  <c:v>42830</c:v>
                </c:pt>
                <c:pt idx="818">
                  <c:v>42831</c:v>
                </c:pt>
                <c:pt idx="819">
                  <c:v>42832</c:v>
                </c:pt>
                <c:pt idx="820">
                  <c:v>42835</c:v>
                </c:pt>
                <c:pt idx="821">
                  <c:v>42836</c:v>
                </c:pt>
                <c:pt idx="822">
                  <c:v>42837</c:v>
                </c:pt>
                <c:pt idx="823">
                  <c:v>42838</c:v>
                </c:pt>
                <c:pt idx="824">
                  <c:v>42842</c:v>
                </c:pt>
                <c:pt idx="825">
                  <c:v>42843</c:v>
                </c:pt>
                <c:pt idx="826">
                  <c:v>42844</c:v>
                </c:pt>
                <c:pt idx="827">
                  <c:v>42845</c:v>
                </c:pt>
                <c:pt idx="828">
                  <c:v>42846</c:v>
                </c:pt>
                <c:pt idx="829">
                  <c:v>42849</c:v>
                </c:pt>
                <c:pt idx="830">
                  <c:v>42850</c:v>
                </c:pt>
                <c:pt idx="831">
                  <c:v>42851</c:v>
                </c:pt>
                <c:pt idx="832">
                  <c:v>42852</c:v>
                </c:pt>
                <c:pt idx="833">
                  <c:v>42853</c:v>
                </c:pt>
                <c:pt idx="834">
                  <c:v>42856</c:v>
                </c:pt>
                <c:pt idx="835">
                  <c:v>42857</c:v>
                </c:pt>
                <c:pt idx="836">
                  <c:v>42858</c:v>
                </c:pt>
                <c:pt idx="837">
                  <c:v>42859</c:v>
                </c:pt>
                <c:pt idx="838">
                  <c:v>42860</c:v>
                </c:pt>
                <c:pt idx="839">
                  <c:v>42863</c:v>
                </c:pt>
                <c:pt idx="840">
                  <c:v>42864</c:v>
                </c:pt>
                <c:pt idx="841">
                  <c:v>42865</c:v>
                </c:pt>
                <c:pt idx="842">
                  <c:v>42866</c:v>
                </c:pt>
                <c:pt idx="843">
                  <c:v>42867</c:v>
                </c:pt>
                <c:pt idx="844">
                  <c:v>42870</c:v>
                </c:pt>
                <c:pt idx="845">
                  <c:v>42871</c:v>
                </c:pt>
                <c:pt idx="846">
                  <c:v>42872</c:v>
                </c:pt>
                <c:pt idx="847">
                  <c:v>42873</c:v>
                </c:pt>
                <c:pt idx="848">
                  <c:v>42874</c:v>
                </c:pt>
                <c:pt idx="849">
                  <c:v>42877</c:v>
                </c:pt>
                <c:pt idx="850">
                  <c:v>42878</c:v>
                </c:pt>
                <c:pt idx="851">
                  <c:v>42879</c:v>
                </c:pt>
                <c:pt idx="852">
                  <c:v>42880</c:v>
                </c:pt>
                <c:pt idx="853">
                  <c:v>42881</c:v>
                </c:pt>
                <c:pt idx="854">
                  <c:v>42885</c:v>
                </c:pt>
                <c:pt idx="855">
                  <c:v>42886</c:v>
                </c:pt>
                <c:pt idx="856">
                  <c:v>42887</c:v>
                </c:pt>
                <c:pt idx="857">
                  <c:v>42888</c:v>
                </c:pt>
                <c:pt idx="858">
                  <c:v>42891</c:v>
                </c:pt>
                <c:pt idx="859">
                  <c:v>42892</c:v>
                </c:pt>
                <c:pt idx="860">
                  <c:v>42893</c:v>
                </c:pt>
                <c:pt idx="861">
                  <c:v>42894</c:v>
                </c:pt>
                <c:pt idx="862">
                  <c:v>42895</c:v>
                </c:pt>
                <c:pt idx="863">
                  <c:v>42898</c:v>
                </c:pt>
                <c:pt idx="864">
                  <c:v>42899</c:v>
                </c:pt>
                <c:pt idx="865">
                  <c:v>42900</c:v>
                </c:pt>
                <c:pt idx="866">
                  <c:v>42901</c:v>
                </c:pt>
                <c:pt idx="867">
                  <c:v>42902</c:v>
                </c:pt>
                <c:pt idx="868">
                  <c:v>42905</c:v>
                </c:pt>
                <c:pt idx="869">
                  <c:v>42906</c:v>
                </c:pt>
                <c:pt idx="870">
                  <c:v>42907</c:v>
                </c:pt>
                <c:pt idx="871">
                  <c:v>42908</c:v>
                </c:pt>
                <c:pt idx="872">
                  <c:v>42909</c:v>
                </c:pt>
                <c:pt idx="873">
                  <c:v>42912</c:v>
                </c:pt>
                <c:pt idx="874">
                  <c:v>42913</c:v>
                </c:pt>
                <c:pt idx="875">
                  <c:v>42914</c:v>
                </c:pt>
                <c:pt idx="876">
                  <c:v>42915</c:v>
                </c:pt>
                <c:pt idx="877">
                  <c:v>42916</c:v>
                </c:pt>
                <c:pt idx="878">
                  <c:v>42919</c:v>
                </c:pt>
                <c:pt idx="879">
                  <c:v>42921</c:v>
                </c:pt>
                <c:pt idx="880">
                  <c:v>42922</c:v>
                </c:pt>
                <c:pt idx="881">
                  <c:v>42923</c:v>
                </c:pt>
                <c:pt idx="882">
                  <c:v>42926</c:v>
                </c:pt>
                <c:pt idx="883">
                  <c:v>42927</c:v>
                </c:pt>
                <c:pt idx="884">
                  <c:v>42928</c:v>
                </c:pt>
                <c:pt idx="885">
                  <c:v>42929</c:v>
                </c:pt>
                <c:pt idx="886">
                  <c:v>42930</c:v>
                </c:pt>
                <c:pt idx="887">
                  <c:v>42933</c:v>
                </c:pt>
                <c:pt idx="888">
                  <c:v>42934</c:v>
                </c:pt>
                <c:pt idx="889">
                  <c:v>42935</c:v>
                </c:pt>
                <c:pt idx="890">
                  <c:v>42936</c:v>
                </c:pt>
                <c:pt idx="891">
                  <c:v>42937</c:v>
                </c:pt>
                <c:pt idx="892">
                  <c:v>42940</c:v>
                </c:pt>
                <c:pt idx="893">
                  <c:v>42941</c:v>
                </c:pt>
                <c:pt idx="894">
                  <c:v>42942</c:v>
                </c:pt>
                <c:pt idx="895">
                  <c:v>42943</c:v>
                </c:pt>
                <c:pt idx="896">
                  <c:v>42944</c:v>
                </c:pt>
                <c:pt idx="897">
                  <c:v>42947</c:v>
                </c:pt>
                <c:pt idx="898">
                  <c:v>42948</c:v>
                </c:pt>
                <c:pt idx="899">
                  <c:v>42949</c:v>
                </c:pt>
                <c:pt idx="900">
                  <c:v>42950</c:v>
                </c:pt>
                <c:pt idx="901">
                  <c:v>42951</c:v>
                </c:pt>
                <c:pt idx="902">
                  <c:v>42954</c:v>
                </c:pt>
                <c:pt idx="903">
                  <c:v>42955</c:v>
                </c:pt>
                <c:pt idx="904">
                  <c:v>42956</c:v>
                </c:pt>
                <c:pt idx="905">
                  <c:v>42957</c:v>
                </c:pt>
                <c:pt idx="906">
                  <c:v>42958</c:v>
                </c:pt>
                <c:pt idx="907">
                  <c:v>42961</c:v>
                </c:pt>
                <c:pt idx="908">
                  <c:v>42962</c:v>
                </c:pt>
                <c:pt idx="909">
                  <c:v>42963</c:v>
                </c:pt>
                <c:pt idx="910">
                  <c:v>42964</c:v>
                </c:pt>
                <c:pt idx="911">
                  <c:v>42965</c:v>
                </c:pt>
                <c:pt idx="912">
                  <c:v>42968</c:v>
                </c:pt>
                <c:pt idx="913">
                  <c:v>42969</c:v>
                </c:pt>
                <c:pt idx="914">
                  <c:v>42970</c:v>
                </c:pt>
                <c:pt idx="915">
                  <c:v>42971</c:v>
                </c:pt>
                <c:pt idx="916">
                  <c:v>42972</c:v>
                </c:pt>
                <c:pt idx="917">
                  <c:v>42975</c:v>
                </c:pt>
                <c:pt idx="918">
                  <c:v>42976</c:v>
                </c:pt>
                <c:pt idx="919">
                  <c:v>42977</c:v>
                </c:pt>
                <c:pt idx="920">
                  <c:v>42978</c:v>
                </c:pt>
                <c:pt idx="921">
                  <c:v>42979</c:v>
                </c:pt>
                <c:pt idx="922">
                  <c:v>42983</c:v>
                </c:pt>
                <c:pt idx="923">
                  <c:v>42984</c:v>
                </c:pt>
                <c:pt idx="924">
                  <c:v>42985</c:v>
                </c:pt>
                <c:pt idx="925">
                  <c:v>42986</c:v>
                </c:pt>
                <c:pt idx="926">
                  <c:v>42989</c:v>
                </c:pt>
                <c:pt idx="927">
                  <c:v>42990</c:v>
                </c:pt>
                <c:pt idx="928">
                  <c:v>42991</c:v>
                </c:pt>
                <c:pt idx="929">
                  <c:v>42992</c:v>
                </c:pt>
                <c:pt idx="930">
                  <c:v>42993</c:v>
                </c:pt>
                <c:pt idx="931">
                  <c:v>42996</c:v>
                </c:pt>
                <c:pt idx="932">
                  <c:v>42997</c:v>
                </c:pt>
                <c:pt idx="933">
                  <c:v>42998</c:v>
                </c:pt>
                <c:pt idx="934">
                  <c:v>42999</c:v>
                </c:pt>
                <c:pt idx="935">
                  <c:v>43000</c:v>
                </c:pt>
                <c:pt idx="936">
                  <c:v>43003</c:v>
                </c:pt>
                <c:pt idx="937">
                  <c:v>43004</c:v>
                </c:pt>
                <c:pt idx="938">
                  <c:v>43005</c:v>
                </c:pt>
                <c:pt idx="939">
                  <c:v>43006</c:v>
                </c:pt>
                <c:pt idx="940">
                  <c:v>43007</c:v>
                </c:pt>
                <c:pt idx="941">
                  <c:v>43010</c:v>
                </c:pt>
                <c:pt idx="942">
                  <c:v>43011</c:v>
                </c:pt>
                <c:pt idx="943">
                  <c:v>43012</c:v>
                </c:pt>
                <c:pt idx="944">
                  <c:v>43013</c:v>
                </c:pt>
                <c:pt idx="945">
                  <c:v>43014</c:v>
                </c:pt>
                <c:pt idx="946">
                  <c:v>43017</c:v>
                </c:pt>
                <c:pt idx="947">
                  <c:v>43018</c:v>
                </c:pt>
                <c:pt idx="948">
                  <c:v>43019</c:v>
                </c:pt>
                <c:pt idx="949">
                  <c:v>43020</c:v>
                </c:pt>
                <c:pt idx="950">
                  <c:v>43021</c:v>
                </c:pt>
                <c:pt idx="951">
                  <c:v>43024</c:v>
                </c:pt>
                <c:pt idx="952">
                  <c:v>43025</c:v>
                </c:pt>
                <c:pt idx="953">
                  <c:v>43026</c:v>
                </c:pt>
                <c:pt idx="954">
                  <c:v>43027</c:v>
                </c:pt>
                <c:pt idx="955">
                  <c:v>43028</c:v>
                </c:pt>
                <c:pt idx="956">
                  <c:v>43031</c:v>
                </c:pt>
                <c:pt idx="957">
                  <c:v>43032</c:v>
                </c:pt>
                <c:pt idx="958">
                  <c:v>43033</c:v>
                </c:pt>
                <c:pt idx="959">
                  <c:v>43034</c:v>
                </c:pt>
                <c:pt idx="960">
                  <c:v>43035</c:v>
                </c:pt>
                <c:pt idx="961">
                  <c:v>43038</c:v>
                </c:pt>
                <c:pt idx="962">
                  <c:v>43039</c:v>
                </c:pt>
                <c:pt idx="963">
                  <c:v>43040</c:v>
                </c:pt>
                <c:pt idx="964">
                  <c:v>43041</c:v>
                </c:pt>
                <c:pt idx="965">
                  <c:v>43042</c:v>
                </c:pt>
                <c:pt idx="966">
                  <c:v>43045</c:v>
                </c:pt>
                <c:pt idx="967">
                  <c:v>43046</c:v>
                </c:pt>
                <c:pt idx="968">
                  <c:v>43047</c:v>
                </c:pt>
                <c:pt idx="969">
                  <c:v>43048</c:v>
                </c:pt>
                <c:pt idx="970">
                  <c:v>43049</c:v>
                </c:pt>
                <c:pt idx="971">
                  <c:v>43052</c:v>
                </c:pt>
                <c:pt idx="972">
                  <c:v>43053</c:v>
                </c:pt>
                <c:pt idx="973">
                  <c:v>43054</c:v>
                </c:pt>
                <c:pt idx="974">
                  <c:v>43055</c:v>
                </c:pt>
                <c:pt idx="975">
                  <c:v>43056</c:v>
                </c:pt>
                <c:pt idx="976">
                  <c:v>43059</c:v>
                </c:pt>
                <c:pt idx="977">
                  <c:v>43060</c:v>
                </c:pt>
                <c:pt idx="978">
                  <c:v>43061</c:v>
                </c:pt>
                <c:pt idx="979">
                  <c:v>43063</c:v>
                </c:pt>
                <c:pt idx="980">
                  <c:v>43066</c:v>
                </c:pt>
                <c:pt idx="981">
                  <c:v>43067</c:v>
                </c:pt>
                <c:pt idx="982">
                  <c:v>43068</c:v>
                </c:pt>
                <c:pt idx="983">
                  <c:v>43069</c:v>
                </c:pt>
                <c:pt idx="984">
                  <c:v>43070</c:v>
                </c:pt>
                <c:pt idx="985">
                  <c:v>43073</c:v>
                </c:pt>
                <c:pt idx="986">
                  <c:v>43074</c:v>
                </c:pt>
                <c:pt idx="987">
                  <c:v>43075</c:v>
                </c:pt>
                <c:pt idx="988">
                  <c:v>43076</c:v>
                </c:pt>
                <c:pt idx="989">
                  <c:v>43077</c:v>
                </c:pt>
                <c:pt idx="990">
                  <c:v>43080</c:v>
                </c:pt>
                <c:pt idx="991">
                  <c:v>43081</c:v>
                </c:pt>
                <c:pt idx="992">
                  <c:v>43082</c:v>
                </c:pt>
                <c:pt idx="993">
                  <c:v>43083</c:v>
                </c:pt>
                <c:pt idx="994">
                  <c:v>43084</c:v>
                </c:pt>
                <c:pt idx="995">
                  <c:v>43087</c:v>
                </c:pt>
                <c:pt idx="996">
                  <c:v>43088</c:v>
                </c:pt>
                <c:pt idx="997">
                  <c:v>43089</c:v>
                </c:pt>
                <c:pt idx="998">
                  <c:v>43090</c:v>
                </c:pt>
                <c:pt idx="999">
                  <c:v>43091</c:v>
                </c:pt>
                <c:pt idx="1000">
                  <c:v>43095</c:v>
                </c:pt>
                <c:pt idx="1001">
                  <c:v>43096</c:v>
                </c:pt>
                <c:pt idx="1002">
                  <c:v>43097</c:v>
                </c:pt>
                <c:pt idx="1003">
                  <c:v>43098</c:v>
                </c:pt>
                <c:pt idx="1004">
                  <c:v>43102</c:v>
                </c:pt>
                <c:pt idx="1005">
                  <c:v>43103</c:v>
                </c:pt>
                <c:pt idx="1006">
                  <c:v>43104</c:v>
                </c:pt>
                <c:pt idx="1007">
                  <c:v>43105</c:v>
                </c:pt>
                <c:pt idx="1008">
                  <c:v>43108</c:v>
                </c:pt>
                <c:pt idx="1009">
                  <c:v>43109</c:v>
                </c:pt>
                <c:pt idx="1010">
                  <c:v>43110</c:v>
                </c:pt>
                <c:pt idx="1011">
                  <c:v>43111</c:v>
                </c:pt>
                <c:pt idx="1012">
                  <c:v>43112</c:v>
                </c:pt>
                <c:pt idx="1013">
                  <c:v>43116</c:v>
                </c:pt>
                <c:pt idx="1014">
                  <c:v>43117</c:v>
                </c:pt>
                <c:pt idx="1015">
                  <c:v>43118</c:v>
                </c:pt>
                <c:pt idx="1016">
                  <c:v>43119</c:v>
                </c:pt>
                <c:pt idx="1017">
                  <c:v>43122</c:v>
                </c:pt>
                <c:pt idx="1018">
                  <c:v>43123</c:v>
                </c:pt>
                <c:pt idx="1019">
                  <c:v>43124</c:v>
                </c:pt>
                <c:pt idx="1020">
                  <c:v>43125</c:v>
                </c:pt>
                <c:pt idx="1021">
                  <c:v>43126</c:v>
                </c:pt>
                <c:pt idx="1022">
                  <c:v>43129</c:v>
                </c:pt>
                <c:pt idx="1023">
                  <c:v>43130</c:v>
                </c:pt>
                <c:pt idx="1024">
                  <c:v>43131</c:v>
                </c:pt>
                <c:pt idx="1025">
                  <c:v>43132</c:v>
                </c:pt>
                <c:pt idx="1026">
                  <c:v>43133</c:v>
                </c:pt>
                <c:pt idx="1027">
                  <c:v>43136</c:v>
                </c:pt>
                <c:pt idx="1028">
                  <c:v>43137</c:v>
                </c:pt>
                <c:pt idx="1029">
                  <c:v>43138</c:v>
                </c:pt>
                <c:pt idx="1030">
                  <c:v>43139</c:v>
                </c:pt>
                <c:pt idx="1031">
                  <c:v>43140</c:v>
                </c:pt>
                <c:pt idx="1032">
                  <c:v>43143</c:v>
                </c:pt>
                <c:pt idx="1033">
                  <c:v>43144</c:v>
                </c:pt>
                <c:pt idx="1034">
                  <c:v>43145</c:v>
                </c:pt>
                <c:pt idx="1035">
                  <c:v>43146</c:v>
                </c:pt>
                <c:pt idx="1036">
                  <c:v>43147</c:v>
                </c:pt>
                <c:pt idx="1037">
                  <c:v>43151</c:v>
                </c:pt>
                <c:pt idx="1038">
                  <c:v>43152</c:v>
                </c:pt>
                <c:pt idx="1039">
                  <c:v>43153</c:v>
                </c:pt>
                <c:pt idx="1040">
                  <c:v>43154</c:v>
                </c:pt>
                <c:pt idx="1041">
                  <c:v>43157</c:v>
                </c:pt>
                <c:pt idx="1042">
                  <c:v>43158</c:v>
                </c:pt>
                <c:pt idx="1043">
                  <c:v>43159</c:v>
                </c:pt>
                <c:pt idx="1044">
                  <c:v>43160</c:v>
                </c:pt>
                <c:pt idx="1045">
                  <c:v>43161</c:v>
                </c:pt>
                <c:pt idx="1046">
                  <c:v>43164</c:v>
                </c:pt>
                <c:pt idx="1047">
                  <c:v>43165</c:v>
                </c:pt>
                <c:pt idx="1048">
                  <c:v>43166</c:v>
                </c:pt>
                <c:pt idx="1049">
                  <c:v>43167</c:v>
                </c:pt>
                <c:pt idx="1050">
                  <c:v>43168</c:v>
                </c:pt>
                <c:pt idx="1051">
                  <c:v>43171</c:v>
                </c:pt>
                <c:pt idx="1052">
                  <c:v>43172</c:v>
                </c:pt>
                <c:pt idx="1053">
                  <c:v>43173</c:v>
                </c:pt>
                <c:pt idx="1054">
                  <c:v>43174</c:v>
                </c:pt>
                <c:pt idx="1055">
                  <c:v>43175</c:v>
                </c:pt>
                <c:pt idx="1056">
                  <c:v>43178</c:v>
                </c:pt>
                <c:pt idx="1057">
                  <c:v>43179</c:v>
                </c:pt>
                <c:pt idx="1058">
                  <c:v>43180</c:v>
                </c:pt>
                <c:pt idx="1059">
                  <c:v>43181</c:v>
                </c:pt>
                <c:pt idx="1060">
                  <c:v>43182</c:v>
                </c:pt>
                <c:pt idx="1061">
                  <c:v>43185</c:v>
                </c:pt>
                <c:pt idx="1062">
                  <c:v>43186</c:v>
                </c:pt>
                <c:pt idx="1063">
                  <c:v>43187</c:v>
                </c:pt>
                <c:pt idx="1064">
                  <c:v>43188</c:v>
                </c:pt>
                <c:pt idx="1065">
                  <c:v>43192</c:v>
                </c:pt>
                <c:pt idx="1066">
                  <c:v>43193</c:v>
                </c:pt>
                <c:pt idx="1067">
                  <c:v>43194</c:v>
                </c:pt>
                <c:pt idx="1068">
                  <c:v>43195</c:v>
                </c:pt>
                <c:pt idx="1069">
                  <c:v>43196</c:v>
                </c:pt>
                <c:pt idx="1070">
                  <c:v>43199</c:v>
                </c:pt>
                <c:pt idx="1071">
                  <c:v>43200</c:v>
                </c:pt>
                <c:pt idx="1072">
                  <c:v>43201</c:v>
                </c:pt>
                <c:pt idx="1073">
                  <c:v>43202</c:v>
                </c:pt>
                <c:pt idx="1074">
                  <c:v>43203</c:v>
                </c:pt>
                <c:pt idx="1075">
                  <c:v>43206</c:v>
                </c:pt>
                <c:pt idx="1076">
                  <c:v>43207</c:v>
                </c:pt>
                <c:pt idx="1077">
                  <c:v>43208</c:v>
                </c:pt>
                <c:pt idx="1078">
                  <c:v>43209</c:v>
                </c:pt>
                <c:pt idx="1079">
                  <c:v>43211</c:v>
                </c:pt>
                <c:pt idx="1080">
                  <c:v>43213</c:v>
                </c:pt>
                <c:pt idx="1081">
                  <c:v>43214</c:v>
                </c:pt>
                <c:pt idx="1082">
                  <c:v>43215</c:v>
                </c:pt>
                <c:pt idx="1083">
                  <c:v>43216</c:v>
                </c:pt>
                <c:pt idx="1084">
                  <c:v>43217</c:v>
                </c:pt>
                <c:pt idx="1085">
                  <c:v>43220</c:v>
                </c:pt>
                <c:pt idx="1086">
                  <c:v>43221</c:v>
                </c:pt>
                <c:pt idx="1087">
                  <c:v>43222</c:v>
                </c:pt>
                <c:pt idx="1088">
                  <c:v>43223</c:v>
                </c:pt>
                <c:pt idx="1089">
                  <c:v>43224</c:v>
                </c:pt>
                <c:pt idx="1090">
                  <c:v>43227</c:v>
                </c:pt>
                <c:pt idx="1091">
                  <c:v>43228</c:v>
                </c:pt>
                <c:pt idx="1092">
                  <c:v>43229</c:v>
                </c:pt>
                <c:pt idx="1093">
                  <c:v>43230</c:v>
                </c:pt>
                <c:pt idx="1094">
                  <c:v>43231</c:v>
                </c:pt>
                <c:pt idx="1095">
                  <c:v>43234</c:v>
                </c:pt>
                <c:pt idx="1096">
                  <c:v>43235</c:v>
                </c:pt>
                <c:pt idx="1097">
                  <c:v>43236</c:v>
                </c:pt>
                <c:pt idx="1098">
                  <c:v>43237</c:v>
                </c:pt>
                <c:pt idx="1099">
                  <c:v>43238</c:v>
                </c:pt>
                <c:pt idx="1100">
                  <c:v>43241</c:v>
                </c:pt>
                <c:pt idx="1101">
                  <c:v>43242</c:v>
                </c:pt>
                <c:pt idx="1102">
                  <c:v>43243</c:v>
                </c:pt>
                <c:pt idx="1103">
                  <c:v>43244</c:v>
                </c:pt>
                <c:pt idx="1104">
                  <c:v>43245</c:v>
                </c:pt>
                <c:pt idx="1105">
                  <c:v>43249</c:v>
                </c:pt>
                <c:pt idx="1106">
                  <c:v>43250</c:v>
                </c:pt>
                <c:pt idx="1107">
                  <c:v>43251</c:v>
                </c:pt>
                <c:pt idx="1108">
                  <c:v>43252</c:v>
                </c:pt>
                <c:pt idx="1109">
                  <c:v>43255</c:v>
                </c:pt>
                <c:pt idx="1110">
                  <c:v>43256</c:v>
                </c:pt>
                <c:pt idx="1111">
                  <c:v>43257</c:v>
                </c:pt>
                <c:pt idx="1112">
                  <c:v>43258</c:v>
                </c:pt>
                <c:pt idx="1113">
                  <c:v>43259</c:v>
                </c:pt>
                <c:pt idx="1114">
                  <c:v>43262</c:v>
                </c:pt>
                <c:pt idx="1115">
                  <c:v>43263</c:v>
                </c:pt>
                <c:pt idx="1116">
                  <c:v>43264</c:v>
                </c:pt>
                <c:pt idx="1117">
                  <c:v>43265</c:v>
                </c:pt>
                <c:pt idx="1118">
                  <c:v>43266</c:v>
                </c:pt>
                <c:pt idx="1119">
                  <c:v>43269</c:v>
                </c:pt>
                <c:pt idx="1120">
                  <c:v>43270</c:v>
                </c:pt>
                <c:pt idx="1121">
                  <c:v>43271</c:v>
                </c:pt>
                <c:pt idx="1122">
                  <c:v>43272</c:v>
                </c:pt>
                <c:pt idx="1123">
                  <c:v>43273</c:v>
                </c:pt>
                <c:pt idx="1124">
                  <c:v>43276</c:v>
                </c:pt>
                <c:pt idx="1125">
                  <c:v>43277</c:v>
                </c:pt>
                <c:pt idx="1126">
                  <c:v>43278</c:v>
                </c:pt>
                <c:pt idx="1127">
                  <c:v>43279</c:v>
                </c:pt>
                <c:pt idx="1128">
                  <c:v>43280</c:v>
                </c:pt>
                <c:pt idx="1129">
                  <c:v>43283</c:v>
                </c:pt>
                <c:pt idx="1130">
                  <c:v>43284</c:v>
                </c:pt>
                <c:pt idx="1131">
                  <c:v>43286</c:v>
                </c:pt>
                <c:pt idx="1132">
                  <c:v>43287</c:v>
                </c:pt>
                <c:pt idx="1133">
                  <c:v>43290</c:v>
                </c:pt>
                <c:pt idx="1134">
                  <c:v>43291</c:v>
                </c:pt>
                <c:pt idx="1135">
                  <c:v>43292</c:v>
                </c:pt>
                <c:pt idx="1136">
                  <c:v>43293</c:v>
                </c:pt>
                <c:pt idx="1137">
                  <c:v>43294</c:v>
                </c:pt>
                <c:pt idx="1138">
                  <c:v>43297</c:v>
                </c:pt>
                <c:pt idx="1139">
                  <c:v>43298</c:v>
                </c:pt>
                <c:pt idx="1140">
                  <c:v>43299</c:v>
                </c:pt>
                <c:pt idx="1141">
                  <c:v>43300</c:v>
                </c:pt>
                <c:pt idx="1142">
                  <c:v>43301</c:v>
                </c:pt>
                <c:pt idx="1143">
                  <c:v>43304</c:v>
                </c:pt>
                <c:pt idx="1144">
                  <c:v>43305</c:v>
                </c:pt>
                <c:pt idx="1145">
                  <c:v>43306</c:v>
                </c:pt>
                <c:pt idx="1146">
                  <c:v>43307</c:v>
                </c:pt>
                <c:pt idx="1147">
                  <c:v>43308</c:v>
                </c:pt>
                <c:pt idx="1148">
                  <c:v>43311</c:v>
                </c:pt>
                <c:pt idx="1149">
                  <c:v>43312</c:v>
                </c:pt>
                <c:pt idx="1150">
                  <c:v>43313</c:v>
                </c:pt>
                <c:pt idx="1151">
                  <c:v>43314</c:v>
                </c:pt>
                <c:pt idx="1152">
                  <c:v>43315</c:v>
                </c:pt>
                <c:pt idx="1153">
                  <c:v>43318</c:v>
                </c:pt>
                <c:pt idx="1154">
                  <c:v>43319</c:v>
                </c:pt>
                <c:pt idx="1155">
                  <c:v>43320</c:v>
                </c:pt>
                <c:pt idx="1156">
                  <c:v>43321</c:v>
                </c:pt>
                <c:pt idx="1157">
                  <c:v>43322</c:v>
                </c:pt>
                <c:pt idx="1158">
                  <c:v>43325</c:v>
                </c:pt>
                <c:pt idx="1159">
                  <c:v>43326</c:v>
                </c:pt>
                <c:pt idx="1160">
                  <c:v>43327</c:v>
                </c:pt>
                <c:pt idx="1161">
                  <c:v>43328</c:v>
                </c:pt>
                <c:pt idx="1162">
                  <c:v>43329</c:v>
                </c:pt>
                <c:pt idx="1163">
                  <c:v>43332</c:v>
                </c:pt>
                <c:pt idx="1164">
                  <c:v>43333</c:v>
                </c:pt>
                <c:pt idx="1165">
                  <c:v>43334</c:v>
                </c:pt>
                <c:pt idx="1166">
                  <c:v>43335</c:v>
                </c:pt>
                <c:pt idx="1167">
                  <c:v>43336</c:v>
                </c:pt>
                <c:pt idx="1168">
                  <c:v>43339</c:v>
                </c:pt>
                <c:pt idx="1169">
                  <c:v>43340</c:v>
                </c:pt>
                <c:pt idx="1170">
                  <c:v>43341</c:v>
                </c:pt>
                <c:pt idx="1171">
                  <c:v>43342</c:v>
                </c:pt>
                <c:pt idx="1172">
                  <c:v>43343</c:v>
                </c:pt>
                <c:pt idx="1173">
                  <c:v>43347</c:v>
                </c:pt>
                <c:pt idx="1174">
                  <c:v>43348</c:v>
                </c:pt>
                <c:pt idx="1175">
                  <c:v>43349</c:v>
                </c:pt>
                <c:pt idx="1176">
                  <c:v>43350</c:v>
                </c:pt>
                <c:pt idx="1177">
                  <c:v>43353</c:v>
                </c:pt>
                <c:pt idx="1178">
                  <c:v>43354</c:v>
                </c:pt>
                <c:pt idx="1179">
                  <c:v>43355</c:v>
                </c:pt>
                <c:pt idx="1180">
                  <c:v>43356</c:v>
                </c:pt>
                <c:pt idx="1181">
                  <c:v>43357</c:v>
                </c:pt>
                <c:pt idx="1182">
                  <c:v>43360</c:v>
                </c:pt>
                <c:pt idx="1183">
                  <c:v>43361</c:v>
                </c:pt>
                <c:pt idx="1184">
                  <c:v>43362</c:v>
                </c:pt>
                <c:pt idx="1185">
                  <c:v>43363</c:v>
                </c:pt>
                <c:pt idx="1186">
                  <c:v>43364</c:v>
                </c:pt>
                <c:pt idx="1187">
                  <c:v>43367</c:v>
                </c:pt>
                <c:pt idx="1188">
                  <c:v>43368</c:v>
                </c:pt>
                <c:pt idx="1189">
                  <c:v>43369</c:v>
                </c:pt>
                <c:pt idx="1190">
                  <c:v>43370</c:v>
                </c:pt>
                <c:pt idx="1191">
                  <c:v>43371</c:v>
                </c:pt>
                <c:pt idx="1192">
                  <c:v>43374</c:v>
                </c:pt>
                <c:pt idx="1193">
                  <c:v>43375</c:v>
                </c:pt>
                <c:pt idx="1194">
                  <c:v>43376</c:v>
                </c:pt>
                <c:pt idx="1195">
                  <c:v>43377</c:v>
                </c:pt>
                <c:pt idx="1196">
                  <c:v>43378</c:v>
                </c:pt>
                <c:pt idx="1197">
                  <c:v>43381</c:v>
                </c:pt>
                <c:pt idx="1198">
                  <c:v>43382</c:v>
                </c:pt>
                <c:pt idx="1199">
                  <c:v>43383</c:v>
                </c:pt>
                <c:pt idx="1200">
                  <c:v>43384</c:v>
                </c:pt>
                <c:pt idx="1201">
                  <c:v>43385</c:v>
                </c:pt>
                <c:pt idx="1202">
                  <c:v>43388</c:v>
                </c:pt>
                <c:pt idx="1203">
                  <c:v>43389</c:v>
                </c:pt>
                <c:pt idx="1204">
                  <c:v>43390</c:v>
                </c:pt>
                <c:pt idx="1205">
                  <c:v>43391</c:v>
                </c:pt>
                <c:pt idx="1206">
                  <c:v>43392</c:v>
                </c:pt>
                <c:pt idx="1207">
                  <c:v>43395</c:v>
                </c:pt>
                <c:pt idx="1208">
                  <c:v>43396</c:v>
                </c:pt>
                <c:pt idx="1209">
                  <c:v>43397</c:v>
                </c:pt>
                <c:pt idx="1210">
                  <c:v>43398</c:v>
                </c:pt>
                <c:pt idx="1211">
                  <c:v>43399</c:v>
                </c:pt>
                <c:pt idx="1212">
                  <c:v>43402</c:v>
                </c:pt>
                <c:pt idx="1213">
                  <c:v>43403</c:v>
                </c:pt>
                <c:pt idx="1214">
                  <c:v>43404</c:v>
                </c:pt>
                <c:pt idx="1215">
                  <c:v>43405</c:v>
                </c:pt>
                <c:pt idx="1216">
                  <c:v>43406</c:v>
                </c:pt>
                <c:pt idx="1217">
                  <c:v>43409</c:v>
                </c:pt>
                <c:pt idx="1218">
                  <c:v>43410</c:v>
                </c:pt>
                <c:pt idx="1219">
                  <c:v>43411</c:v>
                </c:pt>
                <c:pt idx="1220">
                  <c:v>43412</c:v>
                </c:pt>
                <c:pt idx="1221">
                  <c:v>43413</c:v>
                </c:pt>
                <c:pt idx="1222">
                  <c:v>43416</c:v>
                </c:pt>
                <c:pt idx="1223">
                  <c:v>43417</c:v>
                </c:pt>
                <c:pt idx="1224">
                  <c:v>43418</c:v>
                </c:pt>
                <c:pt idx="1225">
                  <c:v>43419</c:v>
                </c:pt>
                <c:pt idx="1226">
                  <c:v>43420</c:v>
                </c:pt>
                <c:pt idx="1227">
                  <c:v>43423</c:v>
                </c:pt>
                <c:pt idx="1228">
                  <c:v>43424</c:v>
                </c:pt>
                <c:pt idx="1229">
                  <c:v>43425</c:v>
                </c:pt>
                <c:pt idx="1230">
                  <c:v>43427</c:v>
                </c:pt>
                <c:pt idx="1231">
                  <c:v>43430</c:v>
                </c:pt>
                <c:pt idx="1232">
                  <c:v>43431</c:v>
                </c:pt>
                <c:pt idx="1233">
                  <c:v>43432</c:v>
                </c:pt>
                <c:pt idx="1234">
                  <c:v>43433</c:v>
                </c:pt>
                <c:pt idx="1235">
                  <c:v>43434</c:v>
                </c:pt>
                <c:pt idx="1236">
                  <c:v>43437</c:v>
                </c:pt>
                <c:pt idx="1237">
                  <c:v>43438</c:v>
                </c:pt>
                <c:pt idx="1238">
                  <c:v>43440</c:v>
                </c:pt>
                <c:pt idx="1239">
                  <c:v>43441</c:v>
                </c:pt>
                <c:pt idx="1240">
                  <c:v>43444</c:v>
                </c:pt>
                <c:pt idx="1241">
                  <c:v>43445</c:v>
                </c:pt>
                <c:pt idx="1242">
                  <c:v>43446</c:v>
                </c:pt>
                <c:pt idx="1243">
                  <c:v>43447</c:v>
                </c:pt>
                <c:pt idx="1244">
                  <c:v>43448</c:v>
                </c:pt>
                <c:pt idx="1245">
                  <c:v>43451</c:v>
                </c:pt>
                <c:pt idx="1246">
                  <c:v>43452</c:v>
                </c:pt>
                <c:pt idx="1247">
                  <c:v>43453</c:v>
                </c:pt>
                <c:pt idx="1248">
                  <c:v>43454</c:v>
                </c:pt>
                <c:pt idx="1249">
                  <c:v>43455</c:v>
                </c:pt>
                <c:pt idx="1250">
                  <c:v>43458</c:v>
                </c:pt>
                <c:pt idx="1251">
                  <c:v>43460</c:v>
                </c:pt>
                <c:pt idx="1252">
                  <c:v>43461</c:v>
                </c:pt>
                <c:pt idx="1253">
                  <c:v>43462</c:v>
                </c:pt>
                <c:pt idx="1254">
                  <c:v>43465</c:v>
                </c:pt>
                <c:pt idx="1255">
                  <c:v>43467</c:v>
                </c:pt>
                <c:pt idx="1256">
                  <c:v>43468</c:v>
                </c:pt>
                <c:pt idx="1257">
                  <c:v>43469</c:v>
                </c:pt>
                <c:pt idx="1258">
                  <c:v>43472</c:v>
                </c:pt>
                <c:pt idx="1259">
                  <c:v>43473</c:v>
                </c:pt>
                <c:pt idx="1260">
                  <c:v>43474</c:v>
                </c:pt>
                <c:pt idx="1261">
                  <c:v>43475</c:v>
                </c:pt>
                <c:pt idx="1262">
                  <c:v>43476</c:v>
                </c:pt>
                <c:pt idx="1263">
                  <c:v>43479</c:v>
                </c:pt>
                <c:pt idx="1264">
                  <c:v>43480</c:v>
                </c:pt>
                <c:pt idx="1265">
                  <c:v>43481</c:v>
                </c:pt>
                <c:pt idx="1266">
                  <c:v>43482</c:v>
                </c:pt>
                <c:pt idx="1267">
                  <c:v>43483</c:v>
                </c:pt>
                <c:pt idx="1268">
                  <c:v>43487</c:v>
                </c:pt>
                <c:pt idx="1269">
                  <c:v>43488</c:v>
                </c:pt>
                <c:pt idx="1270">
                  <c:v>43489</c:v>
                </c:pt>
                <c:pt idx="1271">
                  <c:v>43490</c:v>
                </c:pt>
                <c:pt idx="1272">
                  <c:v>43493</c:v>
                </c:pt>
                <c:pt idx="1273">
                  <c:v>43494</c:v>
                </c:pt>
                <c:pt idx="1274">
                  <c:v>43495</c:v>
                </c:pt>
                <c:pt idx="1275">
                  <c:v>43496</c:v>
                </c:pt>
                <c:pt idx="1276">
                  <c:v>43497</c:v>
                </c:pt>
                <c:pt idx="1277">
                  <c:v>43500</c:v>
                </c:pt>
                <c:pt idx="1278">
                  <c:v>43501</c:v>
                </c:pt>
                <c:pt idx="1279">
                  <c:v>43502</c:v>
                </c:pt>
                <c:pt idx="1280">
                  <c:v>43503</c:v>
                </c:pt>
                <c:pt idx="1281">
                  <c:v>43504</c:v>
                </c:pt>
                <c:pt idx="1282">
                  <c:v>43507</c:v>
                </c:pt>
                <c:pt idx="1283">
                  <c:v>43508</c:v>
                </c:pt>
                <c:pt idx="1284">
                  <c:v>43509</c:v>
                </c:pt>
                <c:pt idx="1285">
                  <c:v>43510</c:v>
                </c:pt>
                <c:pt idx="1286">
                  <c:v>43511</c:v>
                </c:pt>
                <c:pt idx="1287">
                  <c:v>43515</c:v>
                </c:pt>
                <c:pt idx="1288">
                  <c:v>43516</c:v>
                </c:pt>
                <c:pt idx="1289">
                  <c:v>43517</c:v>
                </c:pt>
                <c:pt idx="1290">
                  <c:v>43518</c:v>
                </c:pt>
                <c:pt idx="1291">
                  <c:v>43521</c:v>
                </c:pt>
                <c:pt idx="1292">
                  <c:v>43522</c:v>
                </c:pt>
                <c:pt idx="1293">
                  <c:v>43523</c:v>
                </c:pt>
                <c:pt idx="1294">
                  <c:v>43524</c:v>
                </c:pt>
                <c:pt idx="1295">
                  <c:v>43525</c:v>
                </c:pt>
                <c:pt idx="1296">
                  <c:v>43528</c:v>
                </c:pt>
                <c:pt idx="1297">
                  <c:v>43529</c:v>
                </c:pt>
                <c:pt idx="1298">
                  <c:v>43530</c:v>
                </c:pt>
                <c:pt idx="1299">
                  <c:v>43531</c:v>
                </c:pt>
                <c:pt idx="1300">
                  <c:v>43532</c:v>
                </c:pt>
                <c:pt idx="1301">
                  <c:v>43535</c:v>
                </c:pt>
                <c:pt idx="1302">
                  <c:v>43536</c:v>
                </c:pt>
                <c:pt idx="1303">
                  <c:v>43537</c:v>
                </c:pt>
                <c:pt idx="1304">
                  <c:v>43538</c:v>
                </c:pt>
                <c:pt idx="1305">
                  <c:v>43539</c:v>
                </c:pt>
                <c:pt idx="1306">
                  <c:v>43542</c:v>
                </c:pt>
                <c:pt idx="1307">
                  <c:v>43543</c:v>
                </c:pt>
                <c:pt idx="1308">
                  <c:v>43544</c:v>
                </c:pt>
                <c:pt idx="1309">
                  <c:v>43545</c:v>
                </c:pt>
                <c:pt idx="1310">
                  <c:v>43546</c:v>
                </c:pt>
                <c:pt idx="1311">
                  <c:v>43549</c:v>
                </c:pt>
                <c:pt idx="1312">
                  <c:v>43550</c:v>
                </c:pt>
                <c:pt idx="1313">
                  <c:v>43551</c:v>
                </c:pt>
                <c:pt idx="1314">
                  <c:v>43552</c:v>
                </c:pt>
                <c:pt idx="1315">
                  <c:v>43553</c:v>
                </c:pt>
                <c:pt idx="1316">
                  <c:v>43556</c:v>
                </c:pt>
                <c:pt idx="1317">
                  <c:v>43557</c:v>
                </c:pt>
                <c:pt idx="1318">
                  <c:v>43558</c:v>
                </c:pt>
                <c:pt idx="1319">
                  <c:v>43559</c:v>
                </c:pt>
                <c:pt idx="1320">
                  <c:v>43560</c:v>
                </c:pt>
                <c:pt idx="1321">
                  <c:v>43563</c:v>
                </c:pt>
                <c:pt idx="1322">
                  <c:v>43564</c:v>
                </c:pt>
                <c:pt idx="1323">
                  <c:v>43565</c:v>
                </c:pt>
                <c:pt idx="1324">
                  <c:v>43566</c:v>
                </c:pt>
                <c:pt idx="1325">
                  <c:v>43567</c:v>
                </c:pt>
                <c:pt idx="1326">
                  <c:v>43570</c:v>
                </c:pt>
                <c:pt idx="1327">
                  <c:v>43571</c:v>
                </c:pt>
                <c:pt idx="1328">
                  <c:v>43572</c:v>
                </c:pt>
                <c:pt idx="1329">
                  <c:v>43573</c:v>
                </c:pt>
                <c:pt idx="1330">
                  <c:v>43577</c:v>
                </c:pt>
                <c:pt idx="1331">
                  <c:v>43578</c:v>
                </c:pt>
                <c:pt idx="1332">
                  <c:v>43579</c:v>
                </c:pt>
                <c:pt idx="1333">
                  <c:v>43580</c:v>
                </c:pt>
                <c:pt idx="1334">
                  <c:v>43581</c:v>
                </c:pt>
                <c:pt idx="1335">
                  <c:v>43584</c:v>
                </c:pt>
                <c:pt idx="1336">
                  <c:v>43585</c:v>
                </c:pt>
                <c:pt idx="1337">
                  <c:v>43586</c:v>
                </c:pt>
                <c:pt idx="1338">
                  <c:v>43587</c:v>
                </c:pt>
                <c:pt idx="1339">
                  <c:v>43588</c:v>
                </c:pt>
                <c:pt idx="1340">
                  <c:v>43591</c:v>
                </c:pt>
                <c:pt idx="1341">
                  <c:v>43592</c:v>
                </c:pt>
                <c:pt idx="1342">
                  <c:v>43593</c:v>
                </c:pt>
                <c:pt idx="1343">
                  <c:v>43594</c:v>
                </c:pt>
                <c:pt idx="1344">
                  <c:v>43595</c:v>
                </c:pt>
                <c:pt idx="1345">
                  <c:v>43598</c:v>
                </c:pt>
                <c:pt idx="1346">
                  <c:v>43599</c:v>
                </c:pt>
                <c:pt idx="1347">
                  <c:v>43600</c:v>
                </c:pt>
                <c:pt idx="1348">
                  <c:v>43601</c:v>
                </c:pt>
                <c:pt idx="1349">
                  <c:v>43602</c:v>
                </c:pt>
                <c:pt idx="1350">
                  <c:v>43605</c:v>
                </c:pt>
                <c:pt idx="1351">
                  <c:v>43606</c:v>
                </c:pt>
                <c:pt idx="1352">
                  <c:v>43607</c:v>
                </c:pt>
                <c:pt idx="1353">
                  <c:v>43608</c:v>
                </c:pt>
                <c:pt idx="1354">
                  <c:v>43609</c:v>
                </c:pt>
                <c:pt idx="1355">
                  <c:v>43613</c:v>
                </c:pt>
                <c:pt idx="1356">
                  <c:v>43614</c:v>
                </c:pt>
                <c:pt idx="1357">
                  <c:v>43615</c:v>
                </c:pt>
                <c:pt idx="1358">
                  <c:v>43616</c:v>
                </c:pt>
                <c:pt idx="1359">
                  <c:v>43619</c:v>
                </c:pt>
                <c:pt idx="1360">
                  <c:v>43620</c:v>
                </c:pt>
                <c:pt idx="1361">
                  <c:v>43621</c:v>
                </c:pt>
                <c:pt idx="1362">
                  <c:v>43622</c:v>
                </c:pt>
                <c:pt idx="1363">
                  <c:v>43623</c:v>
                </c:pt>
                <c:pt idx="1364">
                  <c:v>43626</c:v>
                </c:pt>
                <c:pt idx="1365">
                  <c:v>43627</c:v>
                </c:pt>
                <c:pt idx="1366">
                  <c:v>43628</c:v>
                </c:pt>
                <c:pt idx="1367">
                  <c:v>43629</c:v>
                </c:pt>
                <c:pt idx="1368">
                  <c:v>43630</c:v>
                </c:pt>
                <c:pt idx="1369">
                  <c:v>43633</c:v>
                </c:pt>
                <c:pt idx="1370">
                  <c:v>43634</c:v>
                </c:pt>
                <c:pt idx="1371">
                  <c:v>43635</c:v>
                </c:pt>
                <c:pt idx="1372">
                  <c:v>43636</c:v>
                </c:pt>
                <c:pt idx="1373">
                  <c:v>43637</c:v>
                </c:pt>
                <c:pt idx="1374">
                  <c:v>43640</c:v>
                </c:pt>
                <c:pt idx="1375">
                  <c:v>43641</c:v>
                </c:pt>
                <c:pt idx="1376">
                  <c:v>43642</c:v>
                </c:pt>
                <c:pt idx="1377">
                  <c:v>43643</c:v>
                </c:pt>
                <c:pt idx="1378">
                  <c:v>43644</c:v>
                </c:pt>
                <c:pt idx="1379">
                  <c:v>43647</c:v>
                </c:pt>
                <c:pt idx="1380">
                  <c:v>43648</c:v>
                </c:pt>
                <c:pt idx="1381">
                  <c:v>43649</c:v>
                </c:pt>
                <c:pt idx="1382">
                  <c:v>43651</c:v>
                </c:pt>
                <c:pt idx="1383">
                  <c:v>43654</c:v>
                </c:pt>
                <c:pt idx="1384">
                  <c:v>43655</c:v>
                </c:pt>
                <c:pt idx="1385">
                  <c:v>43656</c:v>
                </c:pt>
                <c:pt idx="1386">
                  <c:v>43657</c:v>
                </c:pt>
                <c:pt idx="1387">
                  <c:v>43658</c:v>
                </c:pt>
                <c:pt idx="1388">
                  <c:v>43661</c:v>
                </c:pt>
                <c:pt idx="1389">
                  <c:v>43662</c:v>
                </c:pt>
                <c:pt idx="1390">
                  <c:v>43663</c:v>
                </c:pt>
                <c:pt idx="1391">
                  <c:v>43664</c:v>
                </c:pt>
                <c:pt idx="1392">
                  <c:v>43665</c:v>
                </c:pt>
                <c:pt idx="1393">
                  <c:v>43668</c:v>
                </c:pt>
                <c:pt idx="1394">
                  <c:v>43669</c:v>
                </c:pt>
                <c:pt idx="1395">
                  <c:v>43670</c:v>
                </c:pt>
                <c:pt idx="1396">
                  <c:v>43671</c:v>
                </c:pt>
                <c:pt idx="1397">
                  <c:v>43672</c:v>
                </c:pt>
                <c:pt idx="1398">
                  <c:v>43675</c:v>
                </c:pt>
                <c:pt idx="1399">
                  <c:v>43676</c:v>
                </c:pt>
                <c:pt idx="1400">
                  <c:v>43677</c:v>
                </c:pt>
                <c:pt idx="1401">
                  <c:v>43678</c:v>
                </c:pt>
                <c:pt idx="1402">
                  <c:v>43679</c:v>
                </c:pt>
                <c:pt idx="1403">
                  <c:v>43682</c:v>
                </c:pt>
                <c:pt idx="1404">
                  <c:v>43683</c:v>
                </c:pt>
                <c:pt idx="1405">
                  <c:v>43684</c:v>
                </c:pt>
                <c:pt idx="1406">
                  <c:v>43685</c:v>
                </c:pt>
                <c:pt idx="1407">
                  <c:v>43686</c:v>
                </c:pt>
                <c:pt idx="1408">
                  <c:v>43689</c:v>
                </c:pt>
                <c:pt idx="1409">
                  <c:v>43690</c:v>
                </c:pt>
                <c:pt idx="1410">
                  <c:v>43691</c:v>
                </c:pt>
                <c:pt idx="1411">
                  <c:v>43692</c:v>
                </c:pt>
                <c:pt idx="1412">
                  <c:v>43693</c:v>
                </c:pt>
                <c:pt idx="1413">
                  <c:v>43696</c:v>
                </c:pt>
                <c:pt idx="1414">
                  <c:v>43697</c:v>
                </c:pt>
                <c:pt idx="1415">
                  <c:v>43698</c:v>
                </c:pt>
                <c:pt idx="1416">
                  <c:v>43699</c:v>
                </c:pt>
                <c:pt idx="1417">
                  <c:v>43700</c:v>
                </c:pt>
                <c:pt idx="1418">
                  <c:v>43703</c:v>
                </c:pt>
                <c:pt idx="1419">
                  <c:v>43704</c:v>
                </c:pt>
                <c:pt idx="1420">
                  <c:v>43705</c:v>
                </c:pt>
                <c:pt idx="1421">
                  <c:v>43706</c:v>
                </c:pt>
                <c:pt idx="1422">
                  <c:v>43707</c:v>
                </c:pt>
                <c:pt idx="1423">
                  <c:v>43711</c:v>
                </c:pt>
                <c:pt idx="1424">
                  <c:v>43712</c:v>
                </c:pt>
                <c:pt idx="1425">
                  <c:v>43713</c:v>
                </c:pt>
                <c:pt idx="1426">
                  <c:v>43714</c:v>
                </c:pt>
                <c:pt idx="1427">
                  <c:v>43717</c:v>
                </c:pt>
                <c:pt idx="1428">
                  <c:v>43718</c:v>
                </c:pt>
                <c:pt idx="1429">
                  <c:v>43719</c:v>
                </c:pt>
                <c:pt idx="1430">
                  <c:v>43720</c:v>
                </c:pt>
                <c:pt idx="1431">
                  <c:v>43721</c:v>
                </c:pt>
                <c:pt idx="1432">
                  <c:v>43724</c:v>
                </c:pt>
                <c:pt idx="1433">
                  <c:v>43725</c:v>
                </c:pt>
                <c:pt idx="1434">
                  <c:v>43726</c:v>
                </c:pt>
                <c:pt idx="1435">
                  <c:v>43727</c:v>
                </c:pt>
                <c:pt idx="1436">
                  <c:v>43728</c:v>
                </c:pt>
                <c:pt idx="1437">
                  <c:v>43731</c:v>
                </c:pt>
                <c:pt idx="1438">
                  <c:v>43732</c:v>
                </c:pt>
                <c:pt idx="1439">
                  <c:v>43733</c:v>
                </c:pt>
                <c:pt idx="1440">
                  <c:v>43734</c:v>
                </c:pt>
                <c:pt idx="1441">
                  <c:v>43735</c:v>
                </c:pt>
                <c:pt idx="1442">
                  <c:v>43738</c:v>
                </c:pt>
                <c:pt idx="1443">
                  <c:v>43739</c:v>
                </c:pt>
                <c:pt idx="1444">
                  <c:v>43740</c:v>
                </c:pt>
                <c:pt idx="1445">
                  <c:v>43741</c:v>
                </c:pt>
                <c:pt idx="1446">
                  <c:v>43742</c:v>
                </c:pt>
                <c:pt idx="1447">
                  <c:v>43745</c:v>
                </c:pt>
                <c:pt idx="1448">
                  <c:v>43746</c:v>
                </c:pt>
                <c:pt idx="1449">
                  <c:v>43747</c:v>
                </c:pt>
                <c:pt idx="1450">
                  <c:v>43748</c:v>
                </c:pt>
                <c:pt idx="1451">
                  <c:v>43749</c:v>
                </c:pt>
                <c:pt idx="1452">
                  <c:v>43752</c:v>
                </c:pt>
                <c:pt idx="1453">
                  <c:v>43753</c:v>
                </c:pt>
                <c:pt idx="1454">
                  <c:v>43754</c:v>
                </c:pt>
                <c:pt idx="1455">
                  <c:v>43755</c:v>
                </c:pt>
                <c:pt idx="1456">
                  <c:v>43756</c:v>
                </c:pt>
                <c:pt idx="1457">
                  <c:v>43759</c:v>
                </c:pt>
                <c:pt idx="1458">
                  <c:v>43760</c:v>
                </c:pt>
                <c:pt idx="1459">
                  <c:v>43761</c:v>
                </c:pt>
                <c:pt idx="1460">
                  <c:v>43762</c:v>
                </c:pt>
                <c:pt idx="1461">
                  <c:v>43763</c:v>
                </c:pt>
                <c:pt idx="1462">
                  <c:v>43766</c:v>
                </c:pt>
                <c:pt idx="1463">
                  <c:v>43767</c:v>
                </c:pt>
                <c:pt idx="1464">
                  <c:v>43768</c:v>
                </c:pt>
                <c:pt idx="1465">
                  <c:v>43769</c:v>
                </c:pt>
                <c:pt idx="1466">
                  <c:v>43770</c:v>
                </c:pt>
                <c:pt idx="1467">
                  <c:v>43773</c:v>
                </c:pt>
                <c:pt idx="1468">
                  <c:v>43774</c:v>
                </c:pt>
                <c:pt idx="1469">
                  <c:v>43775</c:v>
                </c:pt>
                <c:pt idx="1470">
                  <c:v>43776</c:v>
                </c:pt>
                <c:pt idx="1471">
                  <c:v>43777</c:v>
                </c:pt>
                <c:pt idx="1472">
                  <c:v>43780</c:v>
                </c:pt>
                <c:pt idx="1473">
                  <c:v>43781</c:v>
                </c:pt>
                <c:pt idx="1474">
                  <c:v>43782</c:v>
                </c:pt>
                <c:pt idx="1475">
                  <c:v>43783</c:v>
                </c:pt>
                <c:pt idx="1476">
                  <c:v>43784</c:v>
                </c:pt>
                <c:pt idx="1477">
                  <c:v>43787</c:v>
                </c:pt>
                <c:pt idx="1478">
                  <c:v>43788</c:v>
                </c:pt>
                <c:pt idx="1479">
                  <c:v>43789</c:v>
                </c:pt>
                <c:pt idx="1480">
                  <c:v>43790</c:v>
                </c:pt>
                <c:pt idx="1481">
                  <c:v>43791</c:v>
                </c:pt>
                <c:pt idx="1482">
                  <c:v>43794</c:v>
                </c:pt>
                <c:pt idx="1483">
                  <c:v>43795</c:v>
                </c:pt>
                <c:pt idx="1484">
                  <c:v>43796</c:v>
                </c:pt>
                <c:pt idx="1485">
                  <c:v>43798</c:v>
                </c:pt>
                <c:pt idx="1486">
                  <c:v>43801</c:v>
                </c:pt>
                <c:pt idx="1487">
                  <c:v>43802</c:v>
                </c:pt>
                <c:pt idx="1488">
                  <c:v>43803</c:v>
                </c:pt>
                <c:pt idx="1489">
                  <c:v>43804</c:v>
                </c:pt>
                <c:pt idx="1490">
                  <c:v>43805</c:v>
                </c:pt>
                <c:pt idx="1491">
                  <c:v>43809</c:v>
                </c:pt>
                <c:pt idx="1492">
                  <c:v>43810</c:v>
                </c:pt>
                <c:pt idx="1493">
                  <c:v>43811</c:v>
                </c:pt>
                <c:pt idx="1494">
                  <c:v>43812</c:v>
                </c:pt>
                <c:pt idx="1495">
                  <c:v>43815</c:v>
                </c:pt>
                <c:pt idx="1496">
                  <c:v>43816</c:v>
                </c:pt>
                <c:pt idx="1497">
                  <c:v>43817</c:v>
                </c:pt>
                <c:pt idx="1498">
                  <c:v>43818</c:v>
                </c:pt>
                <c:pt idx="1499">
                  <c:v>43819</c:v>
                </c:pt>
                <c:pt idx="1500">
                  <c:v>43822</c:v>
                </c:pt>
                <c:pt idx="1501">
                  <c:v>43823</c:v>
                </c:pt>
                <c:pt idx="1502">
                  <c:v>43825</c:v>
                </c:pt>
                <c:pt idx="1503">
                  <c:v>43826</c:v>
                </c:pt>
                <c:pt idx="1504">
                  <c:v>43829</c:v>
                </c:pt>
                <c:pt idx="1505">
                  <c:v>43830</c:v>
                </c:pt>
                <c:pt idx="1506">
                  <c:v>43832</c:v>
                </c:pt>
                <c:pt idx="1507">
                  <c:v>43833</c:v>
                </c:pt>
                <c:pt idx="1508">
                  <c:v>43836</c:v>
                </c:pt>
                <c:pt idx="1509">
                  <c:v>43837</c:v>
                </c:pt>
                <c:pt idx="1510">
                  <c:v>43838</c:v>
                </c:pt>
                <c:pt idx="1511">
                  <c:v>43839</c:v>
                </c:pt>
                <c:pt idx="1512">
                  <c:v>43840</c:v>
                </c:pt>
                <c:pt idx="1513">
                  <c:v>43843</c:v>
                </c:pt>
                <c:pt idx="1514">
                  <c:v>43844</c:v>
                </c:pt>
                <c:pt idx="1515">
                  <c:v>43845</c:v>
                </c:pt>
                <c:pt idx="1516">
                  <c:v>43846</c:v>
                </c:pt>
                <c:pt idx="1517">
                  <c:v>43847</c:v>
                </c:pt>
                <c:pt idx="1518">
                  <c:v>43851</c:v>
                </c:pt>
                <c:pt idx="1519">
                  <c:v>43852</c:v>
                </c:pt>
                <c:pt idx="1520">
                  <c:v>43853</c:v>
                </c:pt>
                <c:pt idx="1521">
                  <c:v>43854</c:v>
                </c:pt>
              </c:numCache>
            </c:numRef>
          </c:cat>
          <c:val>
            <c:numRef>
              <c:f>'Sheet 1'!$C$2:$C$1523</c:f>
              <c:numCache>
                <c:formatCode>General</c:formatCode>
                <c:ptCount val="1522"/>
                <c:pt idx="0">
                  <c:v>71.63</c:v>
                </c:pt>
                <c:pt idx="1">
                  <c:v>71.05</c:v>
                </c:pt>
                <c:pt idx="2">
                  <c:v>68.989999999999995</c:v>
                </c:pt>
                <c:pt idx="3">
                  <c:v>67.12</c:v>
                </c:pt>
                <c:pt idx="4">
                  <c:v>66</c:v>
                </c:pt>
                <c:pt idx="5">
                  <c:v>67.28</c:v>
                </c:pt>
                <c:pt idx="6">
                  <c:v>67.44</c:v>
                </c:pt>
                <c:pt idx="7">
                  <c:v>66.34</c:v>
                </c:pt>
                <c:pt idx="8">
                  <c:v>64.63</c:v>
                </c:pt>
                <c:pt idx="9">
                  <c:v>65.67</c:v>
                </c:pt>
                <c:pt idx="10">
                  <c:v>66.260000000000005</c:v>
                </c:pt>
                <c:pt idx="11">
                  <c:v>65.569999999999993</c:v>
                </c:pt>
                <c:pt idx="12">
                  <c:v>64.92</c:v>
                </c:pt>
                <c:pt idx="13">
                  <c:v>64.260000000000005</c:v>
                </c:pt>
                <c:pt idx="14">
                  <c:v>64.53</c:v>
                </c:pt>
                <c:pt idx="15">
                  <c:v>62.1</c:v>
                </c:pt>
                <c:pt idx="16">
                  <c:v>63.49</c:v>
                </c:pt>
                <c:pt idx="17">
                  <c:v>64.430000000000007</c:v>
                </c:pt>
                <c:pt idx="18">
                  <c:v>62.17</c:v>
                </c:pt>
                <c:pt idx="19">
                  <c:v>62.71</c:v>
                </c:pt>
                <c:pt idx="20">
                  <c:v>62.27</c:v>
                </c:pt>
                <c:pt idx="21">
                  <c:v>64.83</c:v>
                </c:pt>
                <c:pt idx="22">
                  <c:v>66.599999999999994</c:v>
                </c:pt>
                <c:pt idx="23">
                  <c:v>75.260000000000005</c:v>
                </c:pt>
                <c:pt idx="24">
                  <c:v>73.739999999999995</c:v>
                </c:pt>
                <c:pt idx="25">
                  <c:v>72.010000000000005</c:v>
                </c:pt>
                <c:pt idx="26">
                  <c:v>73.650000000000006</c:v>
                </c:pt>
                <c:pt idx="27">
                  <c:v>73.510000000000005</c:v>
                </c:pt>
                <c:pt idx="28">
                  <c:v>73.13</c:v>
                </c:pt>
                <c:pt idx="29">
                  <c:v>71.989999999999995</c:v>
                </c:pt>
                <c:pt idx="30">
                  <c:v>73.87</c:v>
                </c:pt>
                <c:pt idx="31">
                  <c:v>73.39</c:v>
                </c:pt>
                <c:pt idx="32">
                  <c:v>75.959999999999994</c:v>
                </c:pt>
                <c:pt idx="33">
                  <c:v>76.58</c:v>
                </c:pt>
                <c:pt idx="34">
                  <c:v>77.209999999999994</c:v>
                </c:pt>
                <c:pt idx="35">
                  <c:v>77.84</c:v>
                </c:pt>
                <c:pt idx="36">
                  <c:v>77.930000000000007</c:v>
                </c:pt>
                <c:pt idx="37">
                  <c:v>76.73</c:v>
                </c:pt>
                <c:pt idx="38">
                  <c:v>77.349999999999994</c:v>
                </c:pt>
                <c:pt idx="39">
                  <c:v>74.290000000000006</c:v>
                </c:pt>
                <c:pt idx="40">
                  <c:v>73.95</c:v>
                </c:pt>
                <c:pt idx="41">
                  <c:v>73.63</c:v>
                </c:pt>
                <c:pt idx="42">
                  <c:v>71.900000000000006</c:v>
                </c:pt>
                <c:pt idx="43">
                  <c:v>70.790000000000006</c:v>
                </c:pt>
                <c:pt idx="44">
                  <c:v>72.78</c:v>
                </c:pt>
                <c:pt idx="45">
                  <c:v>70.64</c:v>
                </c:pt>
                <c:pt idx="46">
                  <c:v>72.11</c:v>
                </c:pt>
                <c:pt idx="47">
                  <c:v>73.3</c:v>
                </c:pt>
                <c:pt idx="48">
                  <c:v>74.09</c:v>
                </c:pt>
                <c:pt idx="49">
                  <c:v>73.28</c:v>
                </c:pt>
                <c:pt idx="50">
                  <c:v>73.38</c:v>
                </c:pt>
                <c:pt idx="51">
                  <c:v>72.7</c:v>
                </c:pt>
                <c:pt idx="52">
                  <c:v>69.83</c:v>
                </c:pt>
                <c:pt idx="53">
                  <c:v>71.28</c:v>
                </c:pt>
                <c:pt idx="54">
                  <c:v>71.45</c:v>
                </c:pt>
                <c:pt idx="55">
                  <c:v>71.099999999999994</c:v>
                </c:pt>
                <c:pt idx="56">
                  <c:v>71.38</c:v>
                </c:pt>
                <c:pt idx="57">
                  <c:v>71.680000000000007</c:v>
                </c:pt>
                <c:pt idx="58">
                  <c:v>73.38</c:v>
                </c:pt>
                <c:pt idx="59">
                  <c:v>72.819999999999993</c:v>
                </c:pt>
                <c:pt idx="60">
                  <c:v>74.05</c:v>
                </c:pt>
                <c:pt idx="61">
                  <c:v>72.73</c:v>
                </c:pt>
                <c:pt idx="62">
                  <c:v>69.37</c:v>
                </c:pt>
                <c:pt idx="63">
                  <c:v>69.72</c:v>
                </c:pt>
                <c:pt idx="64">
                  <c:v>72.13</c:v>
                </c:pt>
                <c:pt idx="65">
                  <c:v>69.959999999999994</c:v>
                </c:pt>
                <c:pt idx="66">
                  <c:v>67.84</c:v>
                </c:pt>
                <c:pt idx="67">
                  <c:v>67.28</c:v>
                </c:pt>
                <c:pt idx="68">
                  <c:v>67.72</c:v>
                </c:pt>
                <c:pt idx="69">
                  <c:v>68.03</c:v>
                </c:pt>
                <c:pt idx="70">
                  <c:v>67.88</c:v>
                </c:pt>
                <c:pt idx="71">
                  <c:v>66.84</c:v>
                </c:pt>
                <c:pt idx="72">
                  <c:v>68.239999999999995</c:v>
                </c:pt>
                <c:pt idx="73">
                  <c:v>67.2</c:v>
                </c:pt>
                <c:pt idx="74">
                  <c:v>67.11</c:v>
                </c:pt>
                <c:pt idx="75">
                  <c:v>66.47</c:v>
                </c:pt>
                <c:pt idx="76">
                  <c:v>65.16</c:v>
                </c:pt>
                <c:pt idx="77">
                  <c:v>65.28</c:v>
                </c:pt>
                <c:pt idx="78">
                  <c:v>67.98</c:v>
                </c:pt>
                <c:pt idx="79">
                  <c:v>66.36</c:v>
                </c:pt>
                <c:pt idx="80">
                  <c:v>67.14</c:v>
                </c:pt>
                <c:pt idx="81">
                  <c:v>65.89</c:v>
                </c:pt>
                <c:pt idx="82">
                  <c:v>65.33</c:v>
                </c:pt>
                <c:pt idx="83">
                  <c:v>63.35</c:v>
                </c:pt>
                <c:pt idx="84">
                  <c:v>65.13</c:v>
                </c:pt>
                <c:pt idx="85">
                  <c:v>64.400000000000006</c:v>
                </c:pt>
                <c:pt idx="86">
                  <c:v>66.349999999999994</c:v>
                </c:pt>
                <c:pt idx="87">
                  <c:v>65.040000000000006</c:v>
                </c:pt>
                <c:pt idx="88">
                  <c:v>62.59</c:v>
                </c:pt>
                <c:pt idx="89">
                  <c:v>62.29</c:v>
                </c:pt>
                <c:pt idx="90">
                  <c:v>61.94</c:v>
                </c:pt>
                <c:pt idx="91">
                  <c:v>63.85</c:v>
                </c:pt>
                <c:pt idx="92">
                  <c:v>71.8</c:v>
                </c:pt>
                <c:pt idx="93">
                  <c:v>71.8</c:v>
                </c:pt>
                <c:pt idx="94">
                  <c:v>72.09</c:v>
                </c:pt>
                <c:pt idx="95">
                  <c:v>72.010000000000005</c:v>
                </c:pt>
                <c:pt idx="96">
                  <c:v>73.58</c:v>
                </c:pt>
                <c:pt idx="97">
                  <c:v>72.22</c:v>
                </c:pt>
                <c:pt idx="98">
                  <c:v>71.95</c:v>
                </c:pt>
                <c:pt idx="99">
                  <c:v>72.08</c:v>
                </c:pt>
                <c:pt idx="100">
                  <c:v>72.7</c:v>
                </c:pt>
                <c:pt idx="101">
                  <c:v>72.89</c:v>
                </c:pt>
                <c:pt idx="102">
                  <c:v>73.8</c:v>
                </c:pt>
                <c:pt idx="103">
                  <c:v>75.09</c:v>
                </c:pt>
                <c:pt idx="104">
                  <c:v>74.790000000000006</c:v>
                </c:pt>
                <c:pt idx="105">
                  <c:v>74.83</c:v>
                </c:pt>
                <c:pt idx="106">
                  <c:v>74.12</c:v>
                </c:pt>
                <c:pt idx="107">
                  <c:v>74.319999999999993</c:v>
                </c:pt>
                <c:pt idx="108">
                  <c:v>72.98</c:v>
                </c:pt>
                <c:pt idx="109">
                  <c:v>73.540000000000006</c:v>
                </c:pt>
                <c:pt idx="110">
                  <c:v>73.099999999999994</c:v>
                </c:pt>
                <c:pt idx="111">
                  <c:v>73.069999999999993</c:v>
                </c:pt>
                <c:pt idx="112">
                  <c:v>72.95</c:v>
                </c:pt>
                <c:pt idx="113">
                  <c:v>74.2</c:v>
                </c:pt>
                <c:pt idx="114">
                  <c:v>72.89</c:v>
                </c:pt>
                <c:pt idx="115">
                  <c:v>72.42</c:v>
                </c:pt>
                <c:pt idx="116">
                  <c:v>72.05</c:v>
                </c:pt>
                <c:pt idx="117">
                  <c:v>73.12</c:v>
                </c:pt>
                <c:pt idx="118">
                  <c:v>72.459999999999994</c:v>
                </c:pt>
                <c:pt idx="119">
                  <c:v>71.39</c:v>
                </c:pt>
                <c:pt idx="120">
                  <c:v>71.2</c:v>
                </c:pt>
                <c:pt idx="121">
                  <c:v>73</c:v>
                </c:pt>
                <c:pt idx="122">
                  <c:v>72.3</c:v>
                </c:pt>
                <c:pt idx="123">
                  <c:v>72.58</c:v>
                </c:pt>
                <c:pt idx="124">
                  <c:v>71.17</c:v>
                </c:pt>
                <c:pt idx="125">
                  <c:v>70.86</c:v>
                </c:pt>
                <c:pt idx="126">
                  <c:v>71.02</c:v>
                </c:pt>
                <c:pt idx="127">
                  <c:v>69.739999999999995</c:v>
                </c:pt>
                <c:pt idx="128">
                  <c:v>68.95</c:v>
                </c:pt>
                <c:pt idx="129">
                  <c:v>67.44</c:v>
                </c:pt>
                <c:pt idx="130">
                  <c:v>67.42</c:v>
                </c:pt>
                <c:pt idx="131">
                  <c:v>66.819999999999993</c:v>
                </c:pt>
                <c:pt idx="132">
                  <c:v>65.260000000000005</c:v>
                </c:pt>
                <c:pt idx="133">
                  <c:v>65.2</c:v>
                </c:pt>
                <c:pt idx="134">
                  <c:v>63.67</c:v>
                </c:pt>
                <c:pt idx="135">
                  <c:v>64.569999999999993</c:v>
                </c:pt>
                <c:pt idx="136">
                  <c:v>65</c:v>
                </c:pt>
                <c:pt idx="137">
                  <c:v>65.28</c:v>
                </c:pt>
                <c:pt idx="138">
                  <c:v>65.739999999999995</c:v>
                </c:pt>
                <c:pt idx="139">
                  <c:v>66.19</c:v>
                </c:pt>
                <c:pt idx="140">
                  <c:v>66.69</c:v>
                </c:pt>
                <c:pt idx="141">
                  <c:v>66.12</c:v>
                </c:pt>
                <c:pt idx="142">
                  <c:v>64.36</c:v>
                </c:pt>
                <c:pt idx="143">
                  <c:v>64.13</c:v>
                </c:pt>
                <c:pt idx="144">
                  <c:v>65.290000000000006</c:v>
                </c:pt>
                <c:pt idx="145">
                  <c:v>64.400000000000006</c:v>
                </c:pt>
                <c:pt idx="146">
                  <c:v>63.08</c:v>
                </c:pt>
                <c:pt idx="147">
                  <c:v>63.47</c:v>
                </c:pt>
                <c:pt idx="148">
                  <c:v>63.54</c:v>
                </c:pt>
                <c:pt idx="149">
                  <c:v>63.74</c:v>
                </c:pt>
                <c:pt idx="150">
                  <c:v>63.98</c:v>
                </c:pt>
                <c:pt idx="151">
                  <c:v>64.55</c:v>
                </c:pt>
                <c:pt idx="152">
                  <c:v>52.63</c:v>
                </c:pt>
                <c:pt idx="153">
                  <c:v>54.9</c:v>
                </c:pt>
                <c:pt idx="154">
                  <c:v>53.69</c:v>
                </c:pt>
                <c:pt idx="155">
                  <c:v>53.85</c:v>
                </c:pt>
                <c:pt idx="156">
                  <c:v>53.31</c:v>
                </c:pt>
                <c:pt idx="157">
                  <c:v>53.31</c:v>
                </c:pt>
                <c:pt idx="158">
                  <c:v>53.2</c:v>
                </c:pt>
                <c:pt idx="159">
                  <c:v>53.6</c:v>
                </c:pt>
                <c:pt idx="160">
                  <c:v>53.43</c:v>
                </c:pt>
                <c:pt idx="161">
                  <c:v>53.46</c:v>
                </c:pt>
                <c:pt idx="162">
                  <c:v>53.07</c:v>
                </c:pt>
                <c:pt idx="163">
                  <c:v>53.1</c:v>
                </c:pt>
                <c:pt idx="164">
                  <c:v>53.38</c:v>
                </c:pt>
                <c:pt idx="165">
                  <c:v>52.66</c:v>
                </c:pt>
                <c:pt idx="166">
                  <c:v>53.23</c:v>
                </c:pt>
                <c:pt idx="167">
                  <c:v>54.07</c:v>
                </c:pt>
                <c:pt idx="168">
                  <c:v>53.73</c:v>
                </c:pt>
                <c:pt idx="169">
                  <c:v>53.38</c:v>
                </c:pt>
                <c:pt idx="170">
                  <c:v>53.65</c:v>
                </c:pt>
                <c:pt idx="171">
                  <c:v>53.95</c:v>
                </c:pt>
                <c:pt idx="172">
                  <c:v>53.64</c:v>
                </c:pt>
                <c:pt idx="173">
                  <c:v>54.66</c:v>
                </c:pt>
                <c:pt idx="174">
                  <c:v>55.03</c:v>
                </c:pt>
                <c:pt idx="175">
                  <c:v>55.58</c:v>
                </c:pt>
                <c:pt idx="176">
                  <c:v>58.06</c:v>
                </c:pt>
                <c:pt idx="177">
                  <c:v>57.59</c:v>
                </c:pt>
                <c:pt idx="178">
                  <c:v>56.74</c:v>
                </c:pt>
                <c:pt idx="179">
                  <c:v>55.79</c:v>
                </c:pt>
                <c:pt idx="180">
                  <c:v>57.03</c:v>
                </c:pt>
                <c:pt idx="181">
                  <c:v>56.87</c:v>
                </c:pt>
                <c:pt idx="182">
                  <c:v>57.23</c:v>
                </c:pt>
                <c:pt idx="183">
                  <c:v>57.58</c:v>
                </c:pt>
                <c:pt idx="184">
                  <c:v>56.9</c:v>
                </c:pt>
                <c:pt idx="185">
                  <c:v>54.41</c:v>
                </c:pt>
                <c:pt idx="186">
                  <c:v>54.86</c:v>
                </c:pt>
                <c:pt idx="187">
                  <c:v>54.63</c:v>
                </c:pt>
                <c:pt idx="188">
                  <c:v>52.58</c:v>
                </c:pt>
                <c:pt idx="189">
                  <c:v>49.98</c:v>
                </c:pt>
                <c:pt idx="190">
                  <c:v>49.54</c:v>
                </c:pt>
                <c:pt idx="191">
                  <c:v>48.61</c:v>
                </c:pt>
                <c:pt idx="192">
                  <c:v>48.12</c:v>
                </c:pt>
                <c:pt idx="193">
                  <c:v>48.12</c:v>
                </c:pt>
                <c:pt idx="194">
                  <c:v>49.59</c:v>
                </c:pt>
                <c:pt idx="195">
                  <c:v>50.32</c:v>
                </c:pt>
                <c:pt idx="196">
                  <c:v>51.04</c:v>
                </c:pt>
                <c:pt idx="197">
                  <c:v>50.91</c:v>
                </c:pt>
                <c:pt idx="198">
                  <c:v>51.32</c:v>
                </c:pt>
                <c:pt idx="199">
                  <c:v>51.08</c:v>
                </c:pt>
                <c:pt idx="200">
                  <c:v>50.59</c:v>
                </c:pt>
                <c:pt idx="201">
                  <c:v>48.71</c:v>
                </c:pt>
                <c:pt idx="202">
                  <c:v>49.73</c:v>
                </c:pt>
                <c:pt idx="203">
                  <c:v>51.08</c:v>
                </c:pt>
                <c:pt idx="204">
                  <c:v>53.37</c:v>
                </c:pt>
                <c:pt idx="205">
                  <c:v>53.12</c:v>
                </c:pt>
                <c:pt idx="206">
                  <c:v>54.25</c:v>
                </c:pt>
                <c:pt idx="207">
                  <c:v>54.97</c:v>
                </c:pt>
                <c:pt idx="208">
                  <c:v>54.89</c:v>
                </c:pt>
                <c:pt idx="209">
                  <c:v>63.42</c:v>
                </c:pt>
                <c:pt idx="210">
                  <c:v>66.09</c:v>
                </c:pt>
                <c:pt idx="211">
                  <c:v>68.27</c:v>
                </c:pt>
                <c:pt idx="212">
                  <c:v>68.260000000000005</c:v>
                </c:pt>
                <c:pt idx="213">
                  <c:v>69.17</c:v>
                </c:pt>
                <c:pt idx="214">
                  <c:v>68.8</c:v>
                </c:pt>
                <c:pt idx="215">
                  <c:v>69.760000000000005</c:v>
                </c:pt>
                <c:pt idx="216">
                  <c:v>68.89</c:v>
                </c:pt>
                <c:pt idx="217">
                  <c:v>68.510000000000005</c:v>
                </c:pt>
                <c:pt idx="218">
                  <c:v>67.45</c:v>
                </c:pt>
                <c:pt idx="219">
                  <c:v>67.23</c:v>
                </c:pt>
                <c:pt idx="220">
                  <c:v>66.415000000000006</c:v>
                </c:pt>
                <c:pt idx="221">
                  <c:v>66.989999999999995</c:v>
                </c:pt>
                <c:pt idx="222">
                  <c:v>66.489999999999995</c:v>
                </c:pt>
                <c:pt idx="223">
                  <c:v>68.150000000000006</c:v>
                </c:pt>
                <c:pt idx="224">
                  <c:v>67</c:v>
                </c:pt>
                <c:pt idx="225">
                  <c:v>66.67</c:v>
                </c:pt>
                <c:pt idx="226">
                  <c:v>67.349999999999994</c:v>
                </c:pt>
                <c:pt idx="227">
                  <c:v>69.03</c:v>
                </c:pt>
                <c:pt idx="228">
                  <c:v>70.319999999999993</c:v>
                </c:pt>
                <c:pt idx="229">
                  <c:v>71.430000000000007</c:v>
                </c:pt>
                <c:pt idx="230">
                  <c:v>71.760000000000005</c:v>
                </c:pt>
                <c:pt idx="231">
                  <c:v>71.62</c:v>
                </c:pt>
                <c:pt idx="232">
                  <c:v>72.38</c:v>
                </c:pt>
                <c:pt idx="233">
                  <c:v>72.290000000000006</c:v>
                </c:pt>
                <c:pt idx="234">
                  <c:v>70.72</c:v>
                </c:pt>
                <c:pt idx="235">
                  <c:v>71.39</c:v>
                </c:pt>
                <c:pt idx="236">
                  <c:v>73.03</c:v>
                </c:pt>
                <c:pt idx="237">
                  <c:v>71.59</c:v>
                </c:pt>
                <c:pt idx="238">
                  <c:v>70.510000000000005</c:v>
                </c:pt>
                <c:pt idx="239">
                  <c:v>72.7</c:v>
                </c:pt>
                <c:pt idx="240">
                  <c:v>72.930000000000007</c:v>
                </c:pt>
                <c:pt idx="241">
                  <c:v>73.52</c:v>
                </c:pt>
                <c:pt idx="242">
                  <c:v>74.98</c:v>
                </c:pt>
                <c:pt idx="243">
                  <c:v>76.38</c:v>
                </c:pt>
                <c:pt idx="244">
                  <c:v>76.510000000000005</c:v>
                </c:pt>
                <c:pt idx="245">
                  <c:v>76.42</c:v>
                </c:pt>
                <c:pt idx="246">
                  <c:v>78.39</c:v>
                </c:pt>
                <c:pt idx="247">
                  <c:v>77.849999999999994</c:v>
                </c:pt>
                <c:pt idx="248">
                  <c:v>76.974999999999994</c:v>
                </c:pt>
                <c:pt idx="249">
                  <c:v>76.400000000000006</c:v>
                </c:pt>
                <c:pt idx="250">
                  <c:v>75.75</c:v>
                </c:pt>
                <c:pt idx="251">
                  <c:v>74.83</c:v>
                </c:pt>
                <c:pt idx="252">
                  <c:v>77.849999999999994</c:v>
                </c:pt>
                <c:pt idx="253">
                  <c:v>79.66</c:v>
                </c:pt>
                <c:pt idx="254">
                  <c:v>79.91</c:v>
                </c:pt>
                <c:pt idx="255">
                  <c:v>79.3</c:v>
                </c:pt>
                <c:pt idx="256">
                  <c:v>82.11</c:v>
                </c:pt>
                <c:pt idx="257">
                  <c:v>81.540000000000006</c:v>
                </c:pt>
                <c:pt idx="258">
                  <c:v>79.87</c:v>
                </c:pt>
                <c:pt idx="259">
                  <c:v>79.84</c:v>
                </c:pt>
                <c:pt idx="260">
                  <c:v>81.17</c:v>
                </c:pt>
                <c:pt idx="261">
                  <c:v>80.260000000000005</c:v>
                </c:pt>
                <c:pt idx="262">
                  <c:v>81.09</c:v>
                </c:pt>
                <c:pt idx="263">
                  <c:v>81.680000000000007</c:v>
                </c:pt>
                <c:pt idx="264">
                  <c:v>83.12</c:v>
                </c:pt>
                <c:pt idx="265">
                  <c:v>81.17</c:v>
                </c:pt>
                <c:pt idx="266">
                  <c:v>80.430000000000007</c:v>
                </c:pt>
                <c:pt idx="267">
                  <c:v>80.8</c:v>
                </c:pt>
                <c:pt idx="268">
                  <c:v>77.5</c:v>
                </c:pt>
                <c:pt idx="269">
                  <c:v>75.95</c:v>
                </c:pt>
                <c:pt idx="270">
                  <c:v>76.069999999999993</c:v>
                </c:pt>
                <c:pt idx="271">
                  <c:v>77.239999999999995</c:v>
                </c:pt>
                <c:pt idx="272">
                  <c:v>77.77</c:v>
                </c:pt>
                <c:pt idx="273">
                  <c:v>78.510000000000005</c:v>
                </c:pt>
                <c:pt idx="274">
                  <c:v>76.599999999999994</c:v>
                </c:pt>
                <c:pt idx="275">
                  <c:v>78.38</c:v>
                </c:pt>
                <c:pt idx="276">
                  <c:v>79.02</c:v>
                </c:pt>
                <c:pt idx="277">
                  <c:v>77.97</c:v>
                </c:pt>
                <c:pt idx="278">
                  <c:v>77.77</c:v>
                </c:pt>
                <c:pt idx="279">
                  <c:v>81.010000000000005</c:v>
                </c:pt>
                <c:pt idx="280">
                  <c:v>81.650000000000006</c:v>
                </c:pt>
                <c:pt idx="281">
                  <c:v>81.819999999999993</c:v>
                </c:pt>
                <c:pt idx="282">
                  <c:v>80.64</c:v>
                </c:pt>
                <c:pt idx="283">
                  <c:v>81.540000000000006</c:v>
                </c:pt>
                <c:pt idx="284">
                  <c:v>83.53</c:v>
                </c:pt>
                <c:pt idx="285">
                  <c:v>84</c:v>
                </c:pt>
                <c:pt idx="286">
                  <c:v>84.07</c:v>
                </c:pt>
                <c:pt idx="287">
                  <c:v>83.47</c:v>
                </c:pt>
                <c:pt idx="288">
                  <c:v>84.66</c:v>
                </c:pt>
                <c:pt idx="289">
                  <c:v>84.01</c:v>
                </c:pt>
                <c:pt idx="290">
                  <c:v>81.16</c:v>
                </c:pt>
                <c:pt idx="291">
                  <c:v>81.83</c:v>
                </c:pt>
                <c:pt idx="292">
                  <c:v>78.48</c:v>
                </c:pt>
                <c:pt idx="293">
                  <c:v>79.430000000000007</c:v>
                </c:pt>
                <c:pt idx="294">
                  <c:v>76.89</c:v>
                </c:pt>
                <c:pt idx="295">
                  <c:v>78.16</c:v>
                </c:pt>
                <c:pt idx="296">
                  <c:v>82.89</c:v>
                </c:pt>
                <c:pt idx="297">
                  <c:v>81.8</c:v>
                </c:pt>
                <c:pt idx="298">
                  <c:v>83.47</c:v>
                </c:pt>
                <c:pt idx="299">
                  <c:v>84.24</c:v>
                </c:pt>
                <c:pt idx="300">
                  <c:v>83.97</c:v>
                </c:pt>
                <c:pt idx="301">
                  <c:v>84.62</c:v>
                </c:pt>
                <c:pt idx="302">
                  <c:v>84.12</c:v>
                </c:pt>
                <c:pt idx="303">
                  <c:v>85.99</c:v>
                </c:pt>
                <c:pt idx="304">
                  <c:v>89.25</c:v>
                </c:pt>
                <c:pt idx="305">
                  <c:v>84.57</c:v>
                </c:pt>
                <c:pt idx="306">
                  <c:v>83.75</c:v>
                </c:pt>
                <c:pt idx="307">
                  <c:v>86.56</c:v>
                </c:pt>
                <c:pt idx="308">
                  <c:v>87.114999999999995</c:v>
                </c:pt>
                <c:pt idx="309">
                  <c:v>87</c:v>
                </c:pt>
                <c:pt idx="310">
                  <c:v>85.42</c:v>
                </c:pt>
                <c:pt idx="311">
                  <c:v>85.85</c:v>
                </c:pt>
                <c:pt idx="312">
                  <c:v>84.93</c:v>
                </c:pt>
                <c:pt idx="313">
                  <c:v>83.24</c:v>
                </c:pt>
                <c:pt idx="314">
                  <c:v>84.75</c:v>
                </c:pt>
                <c:pt idx="315">
                  <c:v>83.415000000000006</c:v>
                </c:pt>
                <c:pt idx="316">
                  <c:v>84.89</c:v>
                </c:pt>
                <c:pt idx="317">
                  <c:v>85.08</c:v>
                </c:pt>
                <c:pt idx="318">
                  <c:v>84.14</c:v>
                </c:pt>
                <c:pt idx="319">
                  <c:v>82.88</c:v>
                </c:pt>
                <c:pt idx="320">
                  <c:v>81.25</c:v>
                </c:pt>
                <c:pt idx="321">
                  <c:v>80.55</c:v>
                </c:pt>
                <c:pt idx="322">
                  <c:v>82.94</c:v>
                </c:pt>
                <c:pt idx="323">
                  <c:v>83.01</c:v>
                </c:pt>
                <c:pt idx="324">
                  <c:v>80.989999999999995</c:v>
                </c:pt>
                <c:pt idx="325">
                  <c:v>81.91</c:v>
                </c:pt>
                <c:pt idx="326">
                  <c:v>83.32</c:v>
                </c:pt>
                <c:pt idx="327">
                  <c:v>82.19</c:v>
                </c:pt>
                <c:pt idx="328">
                  <c:v>82.72</c:v>
                </c:pt>
                <c:pt idx="329">
                  <c:v>77.88</c:v>
                </c:pt>
                <c:pt idx="330">
                  <c:v>75.09</c:v>
                </c:pt>
                <c:pt idx="331">
                  <c:v>75.47</c:v>
                </c:pt>
                <c:pt idx="332">
                  <c:v>74.489999999999995</c:v>
                </c:pt>
                <c:pt idx="333">
                  <c:v>73.16</c:v>
                </c:pt>
                <c:pt idx="334">
                  <c:v>71.7</c:v>
                </c:pt>
                <c:pt idx="335">
                  <c:v>73.989999999999995</c:v>
                </c:pt>
                <c:pt idx="336">
                  <c:v>73.650000000000006</c:v>
                </c:pt>
                <c:pt idx="337">
                  <c:v>74.319999999999993</c:v>
                </c:pt>
                <c:pt idx="338">
                  <c:v>74.63</c:v>
                </c:pt>
                <c:pt idx="339">
                  <c:v>74.709999999999994</c:v>
                </c:pt>
                <c:pt idx="340">
                  <c:v>74.3</c:v>
                </c:pt>
                <c:pt idx="341">
                  <c:v>72.86</c:v>
                </c:pt>
                <c:pt idx="342">
                  <c:v>72.95</c:v>
                </c:pt>
                <c:pt idx="343">
                  <c:v>84.14</c:v>
                </c:pt>
                <c:pt idx="344">
                  <c:v>87.04</c:v>
                </c:pt>
                <c:pt idx="345">
                  <c:v>85.37</c:v>
                </c:pt>
                <c:pt idx="346">
                  <c:v>85.88</c:v>
                </c:pt>
                <c:pt idx="347">
                  <c:v>84.81</c:v>
                </c:pt>
                <c:pt idx="348">
                  <c:v>83.5</c:v>
                </c:pt>
                <c:pt idx="349">
                  <c:v>83.6</c:v>
                </c:pt>
                <c:pt idx="350">
                  <c:v>83.39</c:v>
                </c:pt>
                <c:pt idx="351">
                  <c:v>83.18</c:v>
                </c:pt>
                <c:pt idx="352">
                  <c:v>83.4</c:v>
                </c:pt>
                <c:pt idx="353">
                  <c:v>84.35</c:v>
                </c:pt>
                <c:pt idx="354">
                  <c:v>83.74</c:v>
                </c:pt>
                <c:pt idx="355">
                  <c:v>84.61</c:v>
                </c:pt>
                <c:pt idx="356">
                  <c:v>85.36</c:v>
                </c:pt>
                <c:pt idx="357">
                  <c:v>85.38</c:v>
                </c:pt>
                <c:pt idx="358">
                  <c:v>87.36</c:v>
                </c:pt>
                <c:pt idx="359">
                  <c:v>87.69</c:v>
                </c:pt>
                <c:pt idx="360">
                  <c:v>87.79</c:v>
                </c:pt>
                <c:pt idx="361">
                  <c:v>88.13</c:v>
                </c:pt>
                <c:pt idx="362">
                  <c:v>87.22</c:v>
                </c:pt>
                <c:pt idx="363">
                  <c:v>86.84</c:v>
                </c:pt>
                <c:pt idx="364">
                  <c:v>87.6</c:v>
                </c:pt>
                <c:pt idx="365">
                  <c:v>87.57</c:v>
                </c:pt>
                <c:pt idx="366">
                  <c:v>87.36</c:v>
                </c:pt>
                <c:pt idx="367">
                  <c:v>86.27</c:v>
                </c:pt>
                <c:pt idx="368">
                  <c:v>85.26</c:v>
                </c:pt>
                <c:pt idx="369">
                  <c:v>84.6</c:v>
                </c:pt>
                <c:pt idx="370">
                  <c:v>86.54</c:v>
                </c:pt>
                <c:pt idx="371">
                  <c:v>84.4</c:v>
                </c:pt>
                <c:pt idx="372">
                  <c:v>85.82</c:v>
                </c:pt>
                <c:pt idx="373">
                  <c:v>86.29</c:v>
                </c:pt>
                <c:pt idx="374">
                  <c:v>85.19</c:v>
                </c:pt>
                <c:pt idx="375">
                  <c:v>85.99</c:v>
                </c:pt>
                <c:pt idx="376">
                  <c:v>88.7</c:v>
                </c:pt>
                <c:pt idx="377">
                  <c:v>88.13</c:v>
                </c:pt>
                <c:pt idx="378">
                  <c:v>89.76</c:v>
                </c:pt>
                <c:pt idx="379">
                  <c:v>91.52</c:v>
                </c:pt>
                <c:pt idx="380">
                  <c:v>91.35</c:v>
                </c:pt>
                <c:pt idx="381">
                  <c:v>91.66</c:v>
                </c:pt>
                <c:pt idx="382">
                  <c:v>90.75</c:v>
                </c:pt>
                <c:pt idx="383">
                  <c:v>91.08</c:v>
                </c:pt>
                <c:pt idx="384">
                  <c:v>89.66</c:v>
                </c:pt>
                <c:pt idx="385">
                  <c:v>90.2</c:v>
                </c:pt>
                <c:pt idx="386">
                  <c:v>90.24</c:v>
                </c:pt>
                <c:pt idx="387">
                  <c:v>92.01</c:v>
                </c:pt>
                <c:pt idx="388">
                  <c:v>89.58</c:v>
                </c:pt>
                <c:pt idx="389">
                  <c:v>88.01</c:v>
                </c:pt>
                <c:pt idx="390">
                  <c:v>87.9</c:v>
                </c:pt>
                <c:pt idx="391">
                  <c:v>87.89</c:v>
                </c:pt>
                <c:pt idx="392">
                  <c:v>91.95</c:v>
                </c:pt>
                <c:pt idx="393">
                  <c:v>90.66</c:v>
                </c:pt>
                <c:pt idx="394">
                  <c:v>91.65</c:v>
                </c:pt>
                <c:pt idx="395">
                  <c:v>91.99</c:v>
                </c:pt>
                <c:pt idx="396">
                  <c:v>92.28</c:v>
                </c:pt>
                <c:pt idx="397">
                  <c:v>92.9</c:v>
                </c:pt>
                <c:pt idx="398">
                  <c:v>88.79</c:v>
                </c:pt>
                <c:pt idx="399">
                  <c:v>88.94</c:v>
                </c:pt>
                <c:pt idx="400">
                  <c:v>88.31</c:v>
                </c:pt>
                <c:pt idx="401">
                  <c:v>80.150000000000006</c:v>
                </c:pt>
                <c:pt idx="402">
                  <c:v>82.37</c:v>
                </c:pt>
                <c:pt idx="403">
                  <c:v>83.875</c:v>
                </c:pt>
                <c:pt idx="404">
                  <c:v>83.74</c:v>
                </c:pt>
                <c:pt idx="405">
                  <c:v>83.15</c:v>
                </c:pt>
                <c:pt idx="406">
                  <c:v>83.02</c:v>
                </c:pt>
                <c:pt idx="407">
                  <c:v>83.11</c:v>
                </c:pt>
                <c:pt idx="408">
                  <c:v>80.62</c:v>
                </c:pt>
                <c:pt idx="409">
                  <c:v>80.150000000000006</c:v>
                </c:pt>
                <c:pt idx="410">
                  <c:v>79.16</c:v>
                </c:pt>
                <c:pt idx="411">
                  <c:v>78.95</c:v>
                </c:pt>
                <c:pt idx="412">
                  <c:v>79.055000000000007</c:v>
                </c:pt>
                <c:pt idx="413">
                  <c:v>80.34</c:v>
                </c:pt>
                <c:pt idx="414">
                  <c:v>81.099999999999994</c:v>
                </c:pt>
                <c:pt idx="415">
                  <c:v>78.790000000000006</c:v>
                </c:pt>
                <c:pt idx="416">
                  <c:v>78.73</c:v>
                </c:pt>
                <c:pt idx="417">
                  <c:v>80.28</c:v>
                </c:pt>
                <c:pt idx="418">
                  <c:v>78.959999999999994</c:v>
                </c:pt>
                <c:pt idx="419">
                  <c:v>78.73</c:v>
                </c:pt>
                <c:pt idx="420">
                  <c:v>80.64</c:v>
                </c:pt>
                <c:pt idx="421">
                  <c:v>79.55</c:v>
                </c:pt>
                <c:pt idx="422">
                  <c:v>78.819999999999993</c:v>
                </c:pt>
                <c:pt idx="423">
                  <c:v>81.775000000000006</c:v>
                </c:pt>
                <c:pt idx="424">
                  <c:v>81.45</c:v>
                </c:pt>
                <c:pt idx="425">
                  <c:v>79.239999999999995</c:v>
                </c:pt>
                <c:pt idx="426">
                  <c:v>79.89</c:v>
                </c:pt>
                <c:pt idx="427">
                  <c:v>80.680000000000007</c:v>
                </c:pt>
                <c:pt idx="428">
                  <c:v>78.209999999999994</c:v>
                </c:pt>
                <c:pt idx="429">
                  <c:v>78.709999999999994</c:v>
                </c:pt>
                <c:pt idx="430">
                  <c:v>78.069999999999993</c:v>
                </c:pt>
                <c:pt idx="431">
                  <c:v>78.12</c:v>
                </c:pt>
                <c:pt idx="432">
                  <c:v>78.11</c:v>
                </c:pt>
                <c:pt idx="433">
                  <c:v>77.510000000000005</c:v>
                </c:pt>
                <c:pt idx="434">
                  <c:v>74.89</c:v>
                </c:pt>
                <c:pt idx="435">
                  <c:v>74.540000000000006</c:v>
                </c:pt>
                <c:pt idx="436">
                  <c:v>75.739999999999995</c:v>
                </c:pt>
                <c:pt idx="437">
                  <c:v>76.540000000000006</c:v>
                </c:pt>
                <c:pt idx="438">
                  <c:v>77.180000000000007</c:v>
                </c:pt>
                <c:pt idx="439">
                  <c:v>78.69</c:v>
                </c:pt>
                <c:pt idx="440">
                  <c:v>79.09</c:v>
                </c:pt>
                <c:pt idx="441">
                  <c:v>79.38</c:v>
                </c:pt>
                <c:pt idx="442">
                  <c:v>79.959999999999994</c:v>
                </c:pt>
                <c:pt idx="443">
                  <c:v>79.28</c:v>
                </c:pt>
                <c:pt idx="444">
                  <c:v>80.06</c:v>
                </c:pt>
                <c:pt idx="445">
                  <c:v>79.14</c:v>
                </c:pt>
                <c:pt idx="446">
                  <c:v>76.23</c:v>
                </c:pt>
                <c:pt idx="447">
                  <c:v>77.83</c:v>
                </c:pt>
                <c:pt idx="448">
                  <c:v>78.900000000000006</c:v>
                </c:pt>
                <c:pt idx="449">
                  <c:v>81.11</c:v>
                </c:pt>
                <c:pt idx="450">
                  <c:v>80.16</c:v>
                </c:pt>
                <c:pt idx="451">
                  <c:v>77.099999999999994</c:v>
                </c:pt>
                <c:pt idx="452">
                  <c:v>77.150000000000006</c:v>
                </c:pt>
                <c:pt idx="453">
                  <c:v>79.06</c:v>
                </c:pt>
                <c:pt idx="454">
                  <c:v>81.19</c:v>
                </c:pt>
                <c:pt idx="455">
                  <c:v>79.95</c:v>
                </c:pt>
                <c:pt idx="456">
                  <c:v>82.63</c:v>
                </c:pt>
                <c:pt idx="457">
                  <c:v>77.150000000000006</c:v>
                </c:pt>
                <c:pt idx="458">
                  <c:v>74.89</c:v>
                </c:pt>
                <c:pt idx="459">
                  <c:v>77.44</c:v>
                </c:pt>
                <c:pt idx="460">
                  <c:v>71.03</c:v>
                </c:pt>
                <c:pt idx="461">
                  <c:v>66.680000000000007</c:v>
                </c:pt>
                <c:pt idx="462">
                  <c:v>66.39</c:v>
                </c:pt>
                <c:pt idx="463">
                  <c:v>67.3</c:v>
                </c:pt>
                <c:pt idx="464">
                  <c:v>66.2</c:v>
                </c:pt>
                <c:pt idx="465">
                  <c:v>66.64</c:v>
                </c:pt>
                <c:pt idx="466">
                  <c:v>68.67</c:v>
                </c:pt>
                <c:pt idx="467">
                  <c:v>68.31</c:v>
                </c:pt>
                <c:pt idx="468">
                  <c:v>67.510000000000005</c:v>
                </c:pt>
                <c:pt idx="469">
                  <c:v>67.77</c:v>
                </c:pt>
                <c:pt idx="470">
                  <c:v>66.45</c:v>
                </c:pt>
                <c:pt idx="471">
                  <c:v>66.209999999999994</c:v>
                </c:pt>
                <c:pt idx="472">
                  <c:v>65.739999999999995</c:v>
                </c:pt>
                <c:pt idx="473">
                  <c:v>66.319999999999993</c:v>
                </c:pt>
                <c:pt idx="474">
                  <c:v>66.41</c:v>
                </c:pt>
                <c:pt idx="475">
                  <c:v>67.02</c:v>
                </c:pt>
                <c:pt idx="476">
                  <c:v>68.81</c:v>
                </c:pt>
                <c:pt idx="477">
                  <c:v>68.66</c:v>
                </c:pt>
                <c:pt idx="478">
                  <c:v>67.48</c:v>
                </c:pt>
                <c:pt idx="479">
                  <c:v>65.72</c:v>
                </c:pt>
                <c:pt idx="480">
                  <c:v>67.88</c:v>
                </c:pt>
                <c:pt idx="481">
                  <c:v>66.45</c:v>
                </c:pt>
                <c:pt idx="482">
                  <c:v>67.760000000000005</c:v>
                </c:pt>
                <c:pt idx="483">
                  <c:v>68.13</c:v>
                </c:pt>
                <c:pt idx="484">
                  <c:v>67.290000000000006</c:v>
                </c:pt>
                <c:pt idx="485">
                  <c:v>63.55</c:v>
                </c:pt>
                <c:pt idx="486">
                  <c:v>63.27</c:v>
                </c:pt>
                <c:pt idx="487">
                  <c:v>61.34</c:v>
                </c:pt>
                <c:pt idx="488">
                  <c:v>62.05</c:v>
                </c:pt>
                <c:pt idx="489">
                  <c:v>63.97</c:v>
                </c:pt>
                <c:pt idx="490">
                  <c:v>63.22</c:v>
                </c:pt>
                <c:pt idx="491">
                  <c:v>61.71</c:v>
                </c:pt>
                <c:pt idx="492">
                  <c:v>61.44</c:v>
                </c:pt>
                <c:pt idx="493">
                  <c:v>62.04</c:v>
                </c:pt>
                <c:pt idx="494">
                  <c:v>62.48</c:v>
                </c:pt>
                <c:pt idx="495">
                  <c:v>62.07</c:v>
                </c:pt>
                <c:pt idx="496">
                  <c:v>61.84</c:v>
                </c:pt>
                <c:pt idx="497">
                  <c:v>61.7</c:v>
                </c:pt>
                <c:pt idx="498">
                  <c:v>62.01</c:v>
                </c:pt>
                <c:pt idx="499">
                  <c:v>61.47</c:v>
                </c:pt>
                <c:pt idx="500">
                  <c:v>61.74</c:v>
                </c:pt>
                <c:pt idx="501">
                  <c:v>59.94</c:v>
                </c:pt>
                <c:pt idx="502">
                  <c:v>58.92</c:v>
                </c:pt>
                <c:pt idx="503">
                  <c:v>59.3</c:v>
                </c:pt>
                <c:pt idx="504">
                  <c:v>56.62</c:v>
                </c:pt>
                <c:pt idx="505">
                  <c:v>58.29</c:v>
                </c:pt>
                <c:pt idx="506">
                  <c:v>59.46</c:v>
                </c:pt>
                <c:pt idx="507">
                  <c:v>60.56</c:v>
                </c:pt>
                <c:pt idx="508">
                  <c:v>58</c:v>
                </c:pt>
                <c:pt idx="509">
                  <c:v>57.97</c:v>
                </c:pt>
                <c:pt idx="510">
                  <c:v>59.1</c:v>
                </c:pt>
                <c:pt idx="511">
                  <c:v>58.89</c:v>
                </c:pt>
                <c:pt idx="512">
                  <c:v>59.93</c:v>
                </c:pt>
                <c:pt idx="513">
                  <c:v>62.21</c:v>
                </c:pt>
                <c:pt idx="514">
                  <c:v>61.89</c:v>
                </c:pt>
                <c:pt idx="515">
                  <c:v>61.21</c:v>
                </c:pt>
                <c:pt idx="516">
                  <c:v>61.84</c:v>
                </c:pt>
                <c:pt idx="517">
                  <c:v>60.5</c:v>
                </c:pt>
                <c:pt idx="518">
                  <c:v>60.1</c:v>
                </c:pt>
                <c:pt idx="519">
                  <c:v>61.74</c:v>
                </c:pt>
                <c:pt idx="520">
                  <c:v>61.98</c:v>
                </c:pt>
                <c:pt idx="521">
                  <c:v>62.04</c:v>
                </c:pt>
                <c:pt idx="522">
                  <c:v>60.66</c:v>
                </c:pt>
                <c:pt idx="523">
                  <c:v>60.74</c:v>
                </c:pt>
                <c:pt idx="524">
                  <c:v>59.12</c:v>
                </c:pt>
                <c:pt idx="525">
                  <c:v>59.28</c:v>
                </c:pt>
                <c:pt idx="526">
                  <c:v>59.51</c:v>
                </c:pt>
                <c:pt idx="527">
                  <c:v>58.05</c:v>
                </c:pt>
                <c:pt idx="528">
                  <c:v>58.77</c:v>
                </c:pt>
                <c:pt idx="529">
                  <c:v>62.94</c:v>
                </c:pt>
                <c:pt idx="530">
                  <c:v>62.97</c:v>
                </c:pt>
                <c:pt idx="531">
                  <c:v>63.82</c:v>
                </c:pt>
                <c:pt idx="532">
                  <c:v>62.82</c:v>
                </c:pt>
                <c:pt idx="533">
                  <c:v>62.6</c:v>
                </c:pt>
                <c:pt idx="534">
                  <c:v>63.12</c:v>
                </c:pt>
                <c:pt idx="535">
                  <c:v>63.38</c:v>
                </c:pt>
                <c:pt idx="536">
                  <c:v>62.96</c:v>
                </c:pt>
                <c:pt idx="537">
                  <c:v>64.010000000000005</c:v>
                </c:pt>
                <c:pt idx="538">
                  <c:v>64.13</c:v>
                </c:pt>
                <c:pt idx="539">
                  <c:v>65.099999999999994</c:v>
                </c:pt>
                <c:pt idx="540">
                  <c:v>66.150000000000006</c:v>
                </c:pt>
                <c:pt idx="541">
                  <c:v>66.95</c:v>
                </c:pt>
                <c:pt idx="542">
                  <c:v>67.989999999999995</c:v>
                </c:pt>
                <c:pt idx="543">
                  <c:v>68.86</c:v>
                </c:pt>
                <c:pt idx="544">
                  <c:v>68.069999999999993</c:v>
                </c:pt>
                <c:pt idx="545">
                  <c:v>66.72</c:v>
                </c:pt>
                <c:pt idx="546">
                  <c:v>67.290000000000006</c:v>
                </c:pt>
                <c:pt idx="547">
                  <c:v>66.260000000000005</c:v>
                </c:pt>
                <c:pt idx="548">
                  <c:v>67.19</c:v>
                </c:pt>
                <c:pt idx="549">
                  <c:v>66.63</c:v>
                </c:pt>
                <c:pt idx="550">
                  <c:v>64.03</c:v>
                </c:pt>
                <c:pt idx="551">
                  <c:v>63.33</c:v>
                </c:pt>
                <c:pt idx="552">
                  <c:v>64.17</c:v>
                </c:pt>
                <c:pt idx="553">
                  <c:v>64.31</c:v>
                </c:pt>
                <c:pt idx="554">
                  <c:v>62.93</c:v>
                </c:pt>
                <c:pt idx="555">
                  <c:v>61.83</c:v>
                </c:pt>
                <c:pt idx="556">
                  <c:v>59.63</c:v>
                </c:pt>
                <c:pt idx="557">
                  <c:v>59.21</c:v>
                </c:pt>
                <c:pt idx="558">
                  <c:v>59.77</c:v>
                </c:pt>
                <c:pt idx="559">
                  <c:v>63.7</c:v>
                </c:pt>
                <c:pt idx="560">
                  <c:v>64.23</c:v>
                </c:pt>
                <c:pt idx="561">
                  <c:v>64.47</c:v>
                </c:pt>
                <c:pt idx="562">
                  <c:v>63.17</c:v>
                </c:pt>
                <c:pt idx="563">
                  <c:v>63.96</c:v>
                </c:pt>
                <c:pt idx="564">
                  <c:v>63.47</c:v>
                </c:pt>
                <c:pt idx="565">
                  <c:v>64.33</c:v>
                </c:pt>
                <c:pt idx="566">
                  <c:v>63.64</c:v>
                </c:pt>
                <c:pt idx="567">
                  <c:v>62.92</c:v>
                </c:pt>
                <c:pt idx="568">
                  <c:v>63.88</c:v>
                </c:pt>
                <c:pt idx="569">
                  <c:v>62.33</c:v>
                </c:pt>
                <c:pt idx="570">
                  <c:v>63.64</c:v>
                </c:pt>
                <c:pt idx="571">
                  <c:v>62.67</c:v>
                </c:pt>
                <c:pt idx="572">
                  <c:v>62.13</c:v>
                </c:pt>
                <c:pt idx="573">
                  <c:v>63.64</c:v>
                </c:pt>
                <c:pt idx="574">
                  <c:v>63.84</c:v>
                </c:pt>
                <c:pt idx="575">
                  <c:v>64.510000000000005</c:v>
                </c:pt>
                <c:pt idx="576">
                  <c:v>64.61</c:v>
                </c:pt>
                <c:pt idx="577">
                  <c:v>64.95</c:v>
                </c:pt>
                <c:pt idx="578">
                  <c:v>65.099999999999994</c:v>
                </c:pt>
                <c:pt idx="579">
                  <c:v>65.84</c:v>
                </c:pt>
                <c:pt idx="580">
                  <c:v>64.06</c:v>
                </c:pt>
                <c:pt idx="581">
                  <c:v>64</c:v>
                </c:pt>
                <c:pt idx="582">
                  <c:v>64.86</c:v>
                </c:pt>
                <c:pt idx="583">
                  <c:v>66.64</c:v>
                </c:pt>
                <c:pt idx="584">
                  <c:v>65.23</c:v>
                </c:pt>
                <c:pt idx="585">
                  <c:v>65.319999999999993</c:v>
                </c:pt>
                <c:pt idx="586">
                  <c:v>63.56</c:v>
                </c:pt>
                <c:pt idx="587">
                  <c:v>63.21</c:v>
                </c:pt>
                <c:pt idx="588">
                  <c:v>65.734999999999999</c:v>
                </c:pt>
                <c:pt idx="589">
                  <c:v>65.069999999999993</c:v>
                </c:pt>
                <c:pt idx="590">
                  <c:v>62.43</c:v>
                </c:pt>
                <c:pt idx="591">
                  <c:v>62.68</c:v>
                </c:pt>
                <c:pt idx="592">
                  <c:v>61.43</c:v>
                </c:pt>
                <c:pt idx="593">
                  <c:v>61.99</c:v>
                </c:pt>
                <c:pt idx="594">
                  <c:v>50.74</c:v>
                </c:pt>
                <c:pt idx="595">
                  <c:v>48.19</c:v>
                </c:pt>
                <c:pt idx="596">
                  <c:v>47.82</c:v>
                </c:pt>
                <c:pt idx="597">
                  <c:v>48.39</c:v>
                </c:pt>
                <c:pt idx="598">
                  <c:v>47.75</c:v>
                </c:pt>
                <c:pt idx="599">
                  <c:v>49.73</c:v>
                </c:pt>
                <c:pt idx="600">
                  <c:v>50.62</c:v>
                </c:pt>
                <c:pt idx="601">
                  <c:v>51.19</c:v>
                </c:pt>
                <c:pt idx="602">
                  <c:v>51.58</c:v>
                </c:pt>
                <c:pt idx="603">
                  <c:v>50.71</c:v>
                </c:pt>
                <c:pt idx="604">
                  <c:v>52.78</c:v>
                </c:pt>
                <c:pt idx="605">
                  <c:v>53.76</c:v>
                </c:pt>
                <c:pt idx="606">
                  <c:v>53.75</c:v>
                </c:pt>
                <c:pt idx="607">
                  <c:v>54.57</c:v>
                </c:pt>
                <c:pt idx="608">
                  <c:v>53.97</c:v>
                </c:pt>
                <c:pt idx="609">
                  <c:v>54.38</c:v>
                </c:pt>
                <c:pt idx="610">
                  <c:v>54.1</c:v>
                </c:pt>
                <c:pt idx="611">
                  <c:v>53.85</c:v>
                </c:pt>
                <c:pt idx="612">
                  <c:v>53.52</c:v>
                </c:pt>
                <c:pt idx="613">
                  <c:v>53.82</c:v>
                </c:pt>
                <c:pt idx="614">
                  <c:v>52.66</c:v>
                </c:pt>
                <c:pt idx="615">
                  <c:v>51.13</c:v>
                </c:pt>
                <c:pt idx="616">
                  <c:v>52.07</c:v>
                </c:pt>
                <c:pt idx="617">
                  <c:v>52.32</c:v>
                </c:pt>
                <c:pt idx="618">
                  <c:v>52.09</c:v>
                </c:pt>
                <c:pt idx="619">
                  <c:v>52.17</c:v>
                </c:pt>
                <c:pt idx="620">
                  <c:v>53.63</c:v>
                </c:pt>
                <c:pt idx="621">
                  <c:v>52.84</c:v>
                </c:pt>
                <c:pt idx="622">
                  <c:v>50.17</c:v>
                </c:pt>
                <c:pt idx="623">
                  <c:v>50.57</c:v>
                </c:pt>
                <c:pt idx="624">
                  <c:v>49.33</c:v>
                </c:pt>
                <c:pt idx="625">
                  <c:v>47.43</c:v>
                </c:pt>
                <c:pt idx="626">
                  <c:v>48.39</c:v>
                </c:pt>
                <c:pt idx="627">
                  <c:v>47.55</c:v>
                </c:pt>
                <c:pt idx="628">
                  <c:v>47.89</c:v>
                </c:pt>
                <c:pt idx="629">
                  <c:v>47.72</c:v>
                </c:pt>
                <c:pt idx="630">
                  <c:v>48.64</c:v>
                </c:pt>
                <c:pt idx="631">
                  <c:v>49.63</c:v>
                </c:pt>
                <c:pt idx="632">
                  <c:v>50.33</c:v>
                </c:pt>
                <c:pt idx="633">
                  <c:v>49.9</c:v>
                </c:pt>
                <c:pt idx="634">
                  <c:v>49.75</c:v>
                </c:pt>
                <c:pt idx="635">
                  <c:v>48.63</c:v>
                </c:pt>
                <c:pt idx="636">
                  <c:v>48.81</c:v>
                </c:pt>
                <c:pt idx="637">
                  <c:v>48.98</c:v>
                </c:pt>
                <c:pt idx="638">
                  <c:v>49.38</c:v>
                </c:pt>
                <c:pt idx="639">
                  <c:v>48.94</c:v>
                </c:pt>
                <c:pt idx="640">
                  <c:v>49.72</c:v>
                </c:pt>
                <c:pt idx="641">
                  <c:v>50.78</c:v>
                </c:pt>
                <c:pt idx="642">
                  <c:v>48.13</c:v>
                </c:pt>
                <c:pt idx="643">
                  <c:v>47.57</c:v>
                </c:pt>
                <c:pt idx="644">
                  <c:v>48</c:v>
                </c:pt>
                <c:pt idx="645">
                  <c:v>48.36</c:v>
                </c:pt>
                <c:pt idx="646">
                  <c:v>48.95</c:v>
                </c:pt>
                <c:pt idx="647">
                  <c:v>46.36</c:v>
                </c:pt>
                <c:pt idx="648">
                  <c:v>46.18</c:v>
                </c:pt>
                <c:pt idx="649">
                  <c:v>45.43</c:v>
                </c:pt>
                <c:pt idx="650">
                  <c:v>47.33</c:v>
                </c:pt>
                <c:pt idx="651">
                  <c:v>48.5</c:v>
                </c:pt>
                <c:pt idx="652">
                  <c:v>52.02</c:v>
                </c:pt>
                <c:pt idx="653">
                  <c:v>51.45</c:v>
                </c:pt>
                <c:pt idx="654">
                  <c:v>52.26</c:v>
                </c:pt>
                <c:pt idx="655">
                  <c:v>52.07</c:v>
                </c:pt>
                <c:pt idx="656">
                  <c:v>51.98</c:v>
                </c:pt>
                <c:pt idx="657">
                  <c:v>51.7</c:v>
                </c:pt>
                <c:pt idx="658">
                  <c:v>50.75</c:v>
                </c:pt>
                <c:pt idx="659">
                  <c:v>50.09</c:v>
                </c:pt>
                <c:pt idx="660">
                  <c:v>49.92</c:v>
                </c:pt>
                <c:pt idx="661">
                  <c:v>50.66</c:v>
                </c:pt>
                <c:pt idx="662">
                  <c:v>50.79</c:v>
                </c:pt>
                <c:pt idx="663">
                  <c:v>51.5</c:v>
                </c:pt>
                <c:pt idx="664">
                  <c:v>51.57</c:v>
                </c:pt>
                <c:pt idx="665">
                  <c:v>50.59</c:v>
                </c:pt>
                <c:pt idx="666">
                  <c:v>50.99</c:v>
                </c:pt>
                <c:pt idx="667">
                  <c:v>50.53</c:v>
                </c:pt>
                <c:pt idx="668">
                  <c:v>50.26</c:v>
                </c:pt>
                <c:pt idx="669">
                  <c:v>50.14</c:v>
                </c:pt>
                <c:pt idx="670">
                  <c:v>50.77</c:v>
                </c:pt>
                <c:pt idx="671">
                  <c:v>49.74</c:v>
                </c:pt>
                <c:pt idx="672">
                  <c:v>50.39</c:v>
                </c:pt>
                <c:pt idx="673">
                  <c:v>49.53</c:v>
                </c:pt>
                <c:pt idx="674">
                  <c:v>49.01</c:v>
                </c:pt>
                <c:pt idx="675">
                  <c:v>48.83</c:v>
                </c:pt>
                <c:pt idx="676">
                  <c:v>46.95</c:v>
                </c:pt>
                <c:pt idx="677">
                  <c:v>46.72</c:v>
                </c:pt>
                <c:pt idx="678">
                  <c:v>46.27</c:v>
                </c:pt>
                <c:pt idx="679">
                  <c:v>46.46</c:v>
                </c:pt>
                <c:pt idx="680">
                  <c:v>45.9</c:v>
                </c:pt>
                <c:pt idx="681">
                  <c:v>45.77</c:v>
                </c:pt>
                <c:pt idx="682">
                  <c:v>45.45</c:v>
                </c:pt>
                <c:pt idx="683">
                  <c:v>45.81</c:v>
                </c:pt>
                <c:pt idx="684">
                  <c:v>47.4</c:v>
                </c:pt>
                <c:pt idx="685">
                  <c:v>45.81</c:v>
                </c:pt>
                <c:pt idx="686">
                  <c:v>45.36</c:v>
                </c:pt>
                <c:pt idx="687">
                  <c:v>45.02</c:v>
                </c:pt>
                <c:pt idx="688">
                  <c:v>44.26</c:v>
                </c:pt>
                <c:pt idx="689">
                  <c:v>44.94</c:v>
                </c:pt>
                <c:pt idx="690">
                  <c:v>45.52</c:v>
                </c:pt>
                <c:pt idx="691">
                  <c:v>44.22</c:v>
                </c:pt>
                <c:pt idx="692">
                  <c:v>43.99</c:v>
                </c:pt>
                <c:pt idx="693">
                  <c:v>43.84</c:v>
                </c:pt>
                <c:pt idx="694">
                  <c:v>43.41</c:v>
                </c:pt>
                <c:pt idx="695">
                  <c:v>44.25</c:v>
                </c:pt>
                <c:pt idx="696">
                  <c:v>43.6</c:v>
                </c:pt>
                <c:pt idx="697">
                  <c:v>43.6</c:v>
                </c:pt>
                <c:pt idx="698">
                  <c:v>42.5</c:v>
                </c:pt>
                <c:pt idx="699">
                  <c:v>42.15</c:v>
                </c:pt>
                <c:pt idx="700">
                  <c:v>42.6</c:v>
                </c:pt>
                <c:pt idx="701">
                  <c:v>42.65</c:v>
                </c:pt>
                <c:pt idx="702">
                  <c:v>43.35</c:v>
                </c:pt>
                <c:pt idx="703">
                  <c:v>43.25</c:v>
                </c:pt>
                <c:pt idx="704">
                  <c:v>45.6</c:v>
                </c:pt>
                <c:pt idx="705">
                  <c:v>46.25</c:v>
                </c:pt>
                <c:pt idx="706">
                  <c:v>45.8</c:v>
                </c:pt>
                <c:pt idx="707">
                  <c:v>45.5</c:v>
                </c:pt>
                <c:pt idx="708">
                  <c:v>45.6</c:v>
                </c:pt>
                <c:pt idx="709">
                  <c:v>45.85</c:v>
                </c:pt>
                <c:pt idx="710">
                  <c:v>46</c:v>
                </c:pt>
                <c:pt idx="711">
                  <c:v>45.2</c:v>
                </c:pt>
                <c:pt idx="712">
                  <c:v>45.35</c:v>
                </c:pt>
                <c:pt idx="713">
                  <c:v>47.75</c:v>
                </c:pt>
                <c:pt idx="714">
                  <c:v>47.3</c:v>
                </c:pt>
                <c:pt idx="715">
                  <c:v>48.6</c:v>
                </c:pt>
                <c:pt idx="716">
                  <c:v>49</c:v>
                </c:pt>
                <c:pt idx="717">
                  <c:v>51.25</c:v>
                </c:pt>
                <c:pt idx="718">
                  <c:v>52.7</c:v>
                </c:pt>
                <c:pt idx="719">
                  <c:v>52.9</c:v>
                </c:pt>
                <c:pt idx="720">
                  <c:v>53.85</c:v>
                </c:pt>
                <c:pt idx="721">
                  <c:v>53.55</c:v>
                </c:pt>
                <c:pt idx="722">
                  <c:v>53.15</c:v>
                </c:pt>
                <c:pt idx="723">
                  <c:v>53</c:v>
                </c:pt>
                <c:pt idx="724">
                  <c:v>52.35</c:v>
                </c:pt>
                <c:pt idx="725">
                  <c:v>53.9</c:v>
                </c:pt>
                <c:pt idx="726">
                  <c:v>53.85</c:v>
                </c:pt>
                <c:pt idx="727">
                  <c:v>53.85</c:v>
                </c:pt>
                <c:pt idx="728">
                  <c:v>54</c:v>
                </c:pt>
                <c:pt idx="729">
                  <c:v>52.65</c:v>
                </c:pt>
                <c:pt idx="730">
                  <c:v>52</c:v>
                </c:pt>
                <c:pt idx="731">
                  <c:v>51.45</c:v>
                </c:pt>
                <c:pt idx="732">
                  <c:v>52.15</c:v>
                </c:pt>
                <c:pt idx="733">
                  <c:v>51.35</c:v>
                </c:pt>
                <c:pt idx="734">
                  <c:v>51.95</c:v>
                </c:pt>
                <c:pt idx="735">
                  <c:v>51.7</c:v>
                </c:pt>
                <c:pt idx="736">
                  <c:v>52.6</c:v>
                </c:pt>
                <c:pt idx="737">
                  <c:v>53.4</c:v>
                </c:pt>
                <c:pt idx="738">
                  <c:v>54.2</c:v>
                </c:pt>
                <c:pt idx="739">
                  <c:v>53.8</c:v>
                </c:pt>
                <c:pt idx="740">
                  <c:v>51.35</c:v>
                </c:pt>
                <c:pt idx="741">
                  <c:v>54.4</c:v>
                </c:pt>
                <c:pt idx="742">
                  <c:v>56.1</c:v>
                </c:pt>
                <c:pt idx="743">
                  <c:v>58.15</c:v>
                </c:pt>
                <c:pt idx="744">
                  <c:v>57.4</c:v>
                </c:pt>
                <c:pt idx="745">
                  <c:v>56.15</c:v>
                </c:pt>
                <c:pt idx="746">
                  <c:v>55.85</c:v>
                </c:pt>
                <c:pt idx="747">
                  <c:v>56.3</c:v>
                </c:pt>
                <c:pt idx="748">
                  <c:v>56.45</c:v>
                </c:pt>
                <c:pt idx="749">
                  <c:v>56.35</c:v>
                </c:pt>
                <c:pt idx="750">
                  <c:v>56.35</c:v>
                </c:pt>
                <c:pt idx="751">
                  <c:v>56.55</c:v>
                </c:pt>
                <c:pt idx="752">
                  <c:v>56.4</c:v>
                </c:pt>
                <c:pt idx="753">
                  <c:v>54.55</c:v>
                </c:pt>
                <c:pt idx="754">
                  <c:v>54.05</c:v>
                </c:pt>
                <c:pt idx="755">
                  <c:v>52.3</c:v>
                </c:pt>
                <c:pt idx="756">
                  <c:v>48.85</c:v>
                </c:pt>
                <c:pt idx="757">
                  <c:v>46.9</c:v>
                </c:pt>
                <c:pt idx="758">
                  <c:v>49.45</c:v>
                </c:pt>
                <c:pt idx="759">
                  <c:v>51.25</c:v>
                </c:pt>
                <c:pt idx="760">
                  <c:v>51.8</c:v>
                </c:pt>
                <c:pt idx="761">
                  <c:v>51.5</c:v>
                </c:pt>
                <c:pt idx="762">
                  <c:v>50.55</c:v>
                </c:pt>
                <c:pt idx="763">
                  <c:v>50.45</c:v>
                </c:pt>
                <c:pt idx="764">
                  <c:v>49.7</c:v>
                </c:pt>
                <c:pt idx="765">
                  <c:v>50.65</c:v>
                </c:pt>
                <c:pt idx="766">
                  <c:v>50</c:v>
                </c:pt>
                <c:pt idx="767">
                  <c:v>49.55</c:v>
                </c:pt>
                <c:pt idx="768">
                  <c:v>48.3</c:v>
                </c:pt>
                <c:pt idx="769">
                  <c:v>47.7</c:v>
                </c:pt>
                <c:pt idx="770">
                  <c:v>46.75</c:v>
                </c:pt>
                <c:pt idx="771">
                  <c:v>46.95</c:v>
                </c:pt>
                <c:pt idx="772">
                  <c:v>47.55</c:v>
                </c:pt>
                <c:pt idx="773">
                  <c:v>46.15</c:v>
                </c:pt>
                <c:pt idx="774">
                  <c:v>46.05</c:v>
                </c:pt>
                <c:pt idx="775">
                  <c:v>46.7</c:v>
                </c:pt>
                <c:pt idx="776">
                  <c:v>46.55</c:v>
                </c:pt>
                <c:pt idx="777">
                  <c:v>45.35</c:v>
                </c:pt>
                <c:pt idx="778">
                  <c:v>47.55</c:v>
                </c:pt>
                <c:pt idx="779">
                  <c:v>48.55</c:v>
                </c:pt>
                <c:pt idx="780">
                  <c:v>49.4</c:v>
                </c:pt>
                <c:pt idx="781">
                  <c:v>48.25</c:v>
                </c:pt>
                <c:pt idx="782">
                  <c:v>48.1</c:v>
                </c:pt>
                <c:pt idx="783">
                  <c:v>47.75</c:v>
                </c:pt>
                <c:pt idx="784">
                  <c:v>47.75</c:v>
                </c:pt>
                <c:pt idx="785">
                  <c:v>47.8</c:v>
                </c:pt>
                <c:pt idx="786">
                  <c:v>47.5</c:v>
                </c:pt>
                <c:pt idx="787">
                  <c:v>49.9</c:v>
                </c:pt>
                <c:pt idx="788">
                  <c:v>48.35</c:v>
                </c:pt>
                <c:pt idx="789">
                  <c:v>47</c:v>
                </c:pt>
                <c:pt idx="790">
                  <c:v>47.35</c:v>
                </c:pt>
                <c:pt idx="791">
                  <c:v>45.65</c:v>
                </c:pt>
                <c:pt idx="792">
                  <c:v>47.25</c:v>
                </c:pt>
                <c:pt idx="793">
                  <c:v>48.3</c:v>
                </c:pt>
                <c:pt idx="794">
                  <c:v>48.05</c:v>
                </c:pt>
                <c:pt idx="795">
                  <c:v>48.35</c:v>
                </c:pt>
                <c:pt idx="796">
                  <c:v>49.4</c:v>
                </c:pt>
                <c:pt idx="797">
                  <c:v>51.15</c:v>
                </c:pt>
                <c:pt idx="798">
                  <c:v>51.6</c:v>
                </c:pt>
                <c:pt idx="799">
                  <c:v>53.55</c:v>
                </c:pt>
                <c:pt idx="800">
                  <c:v>53.2</c:v>
                </c:pt>
                <c:pt idx="801">
                  <c:v>53</c:v>
                </c:pt>
                <c:pt idx="802">
                  <c:v>52.85</c:v>
                </c:pt>
                <c:pt idx="803">
                  <c:v>53</c:v>
                </c:pt>
                <c:pt idx="804">
                  <c:v>53.25</c:v>
                </c:pt>
                <c:pt idx="805">
                  <c:v>51.65</c:v>
                </c:pt>
                <c:pt idx="806">
                  <c:v>51</c:v>
                </c:pt>
                <c:pt idx="807">
                  <c:v>53.7</c:v>
                </c:pt>
                <c:pt idx="808">
                  <c:v>54</c:v>
                </c:pt>
                <c:pt idx="809">
                  <c:v>54.6</c:v>
                </c:pt>
                <c:pt idx="810">
                  <c:v>54.95</c:v>
                </c:pt>
                <c:pt idx="811">
                  <c:v>57.15</c:v>
                </c:pt>
                <c:pt idx="812">
                  <c:v>57.05</c:v>
                </c:pt>
                <c:pt idx="813">
                  <c:v>57.55</c:v>
                </c:pt>
                <c:pt idx="814">
                  <c:v>58.45</c:v>
                </c:pt>
                <c:pt idx="815">
                  <c:v>56.95</c:v>
                </c:pt>
                <c:pt idx="816">
                  <c:v>55.85</c:v>
                </c:pt>
                <c:pt idx="817">
                  <c:v>56.95</c:v>
                </c:pt>
                <c:pt idx="818">
                  <c:v>57.5</c:v>
                </c:pt>
                <c:pt idx="819">
                  <c:v>57.2</c:v>
                </c:pt>
                <c:pt idx="820">
                  <c:v>57.2</c:v>
                </c:pt>
                <c:pt idx="821">
                  <c:v>57.5</c:v>
                </c:pt>
                <c:pt idx="822">
                  <c:v>58.75</c:v>
                </c:pt>
                <c:pt idx="823">
                  <c:v>58.85</c:v>
                </c:pt>
                <c:pt idx="824">
                  <c:v>57.9</c:v>
                </c:pt>
                <c:pt idx="825">
                  <c:v>57.55</c:v>
                </c:pt>
                <c:pt idx="826">
                  <c:v>57.8</c:v>
                </c:pt>
                <c:pt idx="827">
                  <c:v>59.55</c:v>
                </c:pt>
                <c:pt idx="828">
                  <c:v>59.25</c:v>
                </c:pt>
                <c:pt idx="829">
                  <c:v>59.5</c:v>
                </c:pt>
                <c:pt idx="830">
                  <c:v>59.45</c:v>
                </c:pt>
                <c:pt idx="831">
                  <c:v>60.2</c:v>
                </c:pt>
                <c:pt idx="832">
                  <c:v>59.75</c:v>
                </c:pt>
                <c:pt idx="833">
                  <c:v>58.75</c:v>
                </c:pt>
                <c:pt idx="834">
                  <c:v>59.65</c:v>
                </c:pt>
                <c:pt idx="835">
                  <c:v>60.25</c:v>
                </c:pt>
                <c:pt idx="836">
                  <c:v>60.45</c:v>
                </c:pt>
                <c:pt idx="837">
                  <c:v>59.95</c:v>
                </c:pt>
                <c:pt idx="838">
                  <c:v>59.35</c:v>
                </c:pt>
                <c:pt idx="839">
                  <c:v>57.95</c:v>
                </c:pt>
                <c:pt idx="840">
                  <c:v>57.85</c:v>
                </c:pt>
                <c:pt idx="841">
                  <c:v>58.6</c:v>
                </c:pt>
                <c:pt idx="842">
                  <c:v>58.65</c:v>
                </c:pt>
                <c:pt idx="843">
                  <c:v>57.65</c:v>
                </c:pt>
                <c:pt idx="844">
                  <c:v>59.25</c:v>
                </c:pt>
                <c:pt idx="845">
                  <c:v>58</c:v>
                </c:pt>
                <c:pt idx="846">
                  <c:v>71.400000000000006</c:v>
                </c:pt>
                <c:pt idx="847">
                  <c:v>71.099999999999994</c:v>
                </c:pt>
                <c:pt idx="848">
                  <c:v>72.95</c:v>
                </c:pt>
                <c:pt idx="849">
                  <c:v>72.5</c:v>
                </c:pt>
                <c:pt idx="850">
                  <c:v>71.349999999999994</c:v>
                </c:pt>
                <c:pt idx="851">
                  <c:v>72.25</c:v>
                </c:pt>
                <c:pt idx="852">
                  <c:v>72</c:v>
                </c:pt>
                <c:pt idx="853">
                  <c:v>70.75</c:v>
                </c:pt>
                <c:pt idx="854">
                  <c:v>71.95</c:v>
                </c:pt>
                <c:pt idx="855">
                  <c:v>72.075000000000003</c:v>
                </c:pt>
                <c:pt idx="856">
                  <c:v>71.75</c:v>
                </c:pt>
                <c:pt idx="857">
                  <c:v>70.55</c:v>
                </c:pt>
                <c:pt idx="858">
                  <c:v>69.2</c:v>
                </c:pt>
                <c:pt idx="859">
                  <c:v>67</c:v>
                </c:pt>
                <c:pt idx="860">
                  <c:v>67.3</c:v>
                </c:pt>
                <c:pt idx="861">
                  <c:v>67.650000000000006</c:v>
                </c:pt>
                <c:pt idx="862">
                  <c:v>66.7</c:v>
                </c:pt>
                <c:pt idx="863">
                  <c:v>65.400000000000006</c:v>
                </c:pt>
                <c:pt idx="864">
                  <c:v>65.7</c:v>
                </c:pt>
                <c:pt idx="865">
                  <c:v>66</c:v>
                </c:pt>
                <c:pt idx="866">
                  <c:v>64.25</c:v>
                </c:pt>
                <c:pt idx="867">
                  <c:v>64.349999999999994</c:v>
                </c:pt>
                <c:pt idx="868">
                  <c:v>65.05</c:v>
                </c:pt>
                <c:pt idx="869">
                  <c:v>63.9</c:v>
                </c:pt>
                <c:pt idx="870">
                  <c:v>65.099999999999994</c:v>
                </c:pt>
                <c:pt idx="871">
                  <c:v>66.25</c:v>
                </c:pt>
                <c:pt idx="872">
                  <c:v>66.3</c:v>
                </c:pt>
                <c:pt idx="873">
                  <c:v>67</c:v>
                </c:pt>
                <c:pt idx="874">
                  <c:v>67.3</c:v>
                </c:pt>
                <c:pt idx="875">
                  <c:v>66.900000000000006</c:v>
                </c:pt>
                <c:pt idx="876">
                  <c:v>67.25</c:v>
                </c:pt>
                <c:pt idx="877">
                  <c:v>65.25</c:v>
                </c:pt>
                <c:pt idx="878">
                  <c:v>65</c:v>
                </c:pt>
                <c:pt idx="879">
                  <c:v>64.55</c:v>
                </c:pt>
                <c:pt idx="880">
                  <c:v>64.099999999999994</c:v>
                </c:pt>
                <c:pt idx="881">
                  <c:v>64.349999999999994</c:v>
                </c:pt>
                <c:pt idx="882">
                  <c:v>63.5</c:v>
                </c:pt>
                <c:pt idx="883">
                  <c:v>64.349999999999994</c:v>
                </c:pt>
                <c:pt idx="884">
                  <c:v>64.25</c:v>
                </c:pt>
                <c:pt idx="885">
                  <c:v>64.2</c:v>
                </c:pt>
                <c:pt idx="886">
                  <c:v>63.45</c:v>
                </c:pt>
                <c:pt idx="887">
                  <c:v>64.525000000000006</c:v>
                </c:pt>
                <c:pt idx="888">
                  <c:v>64.900000000000006</c:v>
                </c:pt>
                <c:pt idx="889">
                  <c:v>64.2</c:v>
                </c:pt>
                <c:pt idx="890">
                  <c:v>64.5</c:v>
                </c:pt>
                <c:pt idx="891">
                  <c:v>63.75</c:v>
                </c:pt>
                <c:pt idx="892">
                  <c:v>64.05</c:v>
                </c:pt>
                <c:pt idx="893">
                  <c:v>64.55</c:v>
                </c:pt>
                <c:pt idx="894">
                  <c:v>63.15</c:v>
                </c:pt>
                <c:pt idx="895">
                  <c:v>60.45</c:v>
                </c:pt>
                <c:pt idx="896">
                  <c:v>59.25</c:v>
                </c:pt>
                <c:pt idx="897">
                  <c:v>59.8</c:v>
                </c:pt>
                <c:pt idx="898">
                  <c:v>57.8</c:v>
                </c:pt>
                <c:pt idx="899">
                  <c:v>57.15</c:v>
                </c:pt>
                <c:pt idx="900">
                  <c:v>56.15</c:v>
                </c:pt>
                <c:pt idx="901">
                  <c:v>55.8</c:v>
                </c:pt>
                <c:pt idx="902">
                  <c:v>56.85</c:v>
                </c:pt>
                <c:pt idx="903">
                  <c:v>53.75</c:v>
                </c:pt>
                <c:pt idx="904">
                  <c:v>58.6</c:v>
                </c:pt>
                <c:pt idx="905">
                  <c:v>59.05</c:v>
                </c:pt>
                <c:pt idx="906">
                  <c:v>60.6</c:v>
                </c:pt>
                <c:pt idx="907">
                  <c:v>59.3</c:v>
                </c:pt>
                <c:pt idx="908">
                  <c:v>58.5</c:v>
                </c:pt>
                <c:pt idx="909">
                  <c:v>59.4</c:v>
                </c:pt>
                <c:pt idx="910">
                  <c:v>59.4</c:v>
                </c:pt>
                <c:pt idx="911">
                  <c:v>59.3</c:v>
                </c:pt>
                <c:pt idx="912">
                  <c:v>58.5</c:v>
                </c:pt>
                <c:pt idx="913">
                  <c:v>58.9</c:v>
                </c:pt>
                <c:pt idx="914">
                  <c:v>58.25</c:v>
                </c:pt>
                <c:pt idx="915">
                  <c:v>58.45</c:v>
                </c:pt>
                <c:pt idx="916">
                  <c:v>58.55</c:v>
                </c:pt>
                <c:pt idx="917">
                  <c:v>58.1</c:v>
                </c:pt>
                <c:pt idx="918">
                  <c:v>57.35</c:v>
                </c:pt>
                <c:pt idx="919">
                  <c:v>57.65</c:v>
                </c:pt>
                <c:pt idx="920">
                  <c:v>57</c:v>
                </c:pt>
                <c:pt idx="921">
                  <c:v>57.7</c:v>
                </c:pt>
                <c:pt idx="922">
                  <c:v>56.85</c:v>
                </c:pt>
                <c:pt idx="923">
                  <c:v>56.55</c:v>
                </c:pt>
                <c:pt idx="924">
                  <c:v>57.1</c:v>
                </c:pt>
                <c:pt idx="925">
                  <c:v>58.25</c:v>
                </c:pt>
                <c:pt idx="926">
                  <c:v>57.85</c:v>
                </c:pt>
                <c:pt idx="927">
                  <c:v>59.5</c:v>
                </c:pt>
                <c:pt idx="928">
                  <c:v>60.3</c:v>
                </c:pt>
                <c:pt idx="929">
                  <c:v>60.4</c:v>
                </c:pt>
                <c:pt idx="930">
                  <c:v>63.1</c:v>
                </c:pt>
                <c:pt idx="931">
                  <c:v>61.6</c:v>
                </c:pt>
                <c:pt idx="932">
                  <c:v>61.75</c:v>
                </c:pt>
                <c:pt idx="933">
                  <c:v>62.9</c:v>
                </c:pt>
                <c:pt idx="934">
                  <c:v>62.25</c:v>
                </c:pt>
                <c:pt idx="935">
                  <c:v>62.3</c:v>
                </c:pt>
                <c:pt idx="936">
                  <c:v>63</c:v>
                </c:pt>
                <c:pt idx="937">
                  <c:v>62.55</c:v>
                </c:pt>
                <c:pt idx="938">
                  <c:v>65.25</c:v>
                </c:pt>
                <c:pt idx="939">
                  <c:v>66.3</c:v>
                </c:pt>
                <c:pt idx="940">
                  <c:v>67</c:v>
                </c:pt>
                <c:pt idx="941">
                  <c:v>67.349999999999994</c:v>
                </c:pt>
                <c:pt idx="942">
                  <c:v>65.7</c:v>
                </c:pt>
                <c:pt idx="943">
                  <c:v>65.05</c:v>
                </c:pt>
                <c:pt idx="944">
                  <c:v>66.05</c:v>
                </c:pt>
                <c:pt idx="945">
                  <c:v>66.25</c:v>
                </c:pt>
                <c:pt idx="946">
                  <c:v>65.400000000000006</c:v>
                </c:pt>
                <c:pt idx="947">
                  <c:v>65.650000000000006</c:v>
                </c:pt>
                <c:pt idx="948">
                  <c:v>64.599999999999994</c:v>
                </c:pt>
                <c:pt idx="949">
                  <c:v>64.55</c:v>
                </c:pt>
                <c:pt idx="950">
                  <c:v>64.05</c:v>
                </c:pt>
                <c:pt idx="951">
                  <c:v>64</c:v>
                </c:pt>
                <c:pt idx="952">
                  <c:v>66.099999999999994</c:v>
                </c:pt>
                <c:pt idx="953">
                  <c:v>66.95</c:v>
                </c:pt>
                <c:pt idx="954">
                  <c:v>67.599999999999994</c:v>
                </c:pt>
                <c:pt idx="955">
                  <c:v>66.5</c:v>
                </c:pt>
                <c:pt idx="956">
                  <c:v>66.349999999999994</c:v>
                </c:pt>
                <c:pt idx="957">
                  <c:v>67.400000000000006</c:v>
                </c:pt>
                <c:pt idx="958">
                  <c:v>65.05</c:v>
                </c:pt>
                <c:pt idx="959">
                  <c:v>66.599999999999994</c:v>
                </c:pt>
                <c:pt idx="960">
                  <c:v>69.650000000000006</c:v>
                </c:pt>
                <c:pt idx="961">
                  <c:v>69.7</c:v>
                </c:pt>
                <c:pt idx="962">
                  <c:v>68.400000000000006</c:v>
                </c:pt>
                <c:pt idx="963">
                  <c:v>67.8</c:v>
                </c:pt>
                <c:pt idx="964">
                  <c:v>67</c:v>
                </c:pt>
                <c:pt idx="965">
                  <c:v>66.95</c:v>
                </c:pt>
                <c:pt idx="966">
                  <c:v>67.05</c:v>
                </c:pt>
                <c:pt idx="967">
                  <c:v>47.7</c:v>
                </c:pt>
                <c:pt idx="968">
                  <c:v>47.45</c:v>
                </c:pt>
                <c:pt idx="969">
                  <c:v>46.95</c:v>
                </c:pt>
                <c:pt idx="970">
                  <c:v>46.95</c:v>
                </c:pt>
                <c:pt idx="971">
                  <c:v>47.55</c:v>
                </c:pt>
                <c:pt idx="972">
                  <c:v>49.55</c:v>
                </c:pt>
                <c:pt idx="973">
                  <c:v>48.55</c:v>
                </c:pt>
                <c:pt idx="974">
                  <c:v>48.95</c:v>
                </c:pt>
                <c:pt idx="975">
                  <c:v>50.6</c:v>
                </c:pt>
                <c:pt idx="976">
                  <c:v>50.1</c:v>
                </c:pt>
                <c:pt idx="977">
                  <c:v>50.5</c:v>
                </c:pt>
                <c:pt idx="978">
                  <c:v>50.25</c:v>
                </c:pt>
                <c:pt idx="979">
                  <c:v>50</c:v>
                </c:pt>
                <c:pt idx="980">
                  <c:v>49</c:v>
                </c:pt>
                <c:pt idx="981">
                  <c:v>49.55</c:v>
                </c:pt>
                <c:pt idx="982">
                  <c:v>50.95</c:v>
                </c:pt>
                <c:pt idx="983">
                  <c:v>52.4</c:v>
                </c:pt>
                <c:pt idx="984">
                  <c:v>48.95</c:v>
                </c:pt>
                <c:pt idx="985">
                  <c:v>50.55</c:v>
                </c:pt>
                <c:pt idx="986">
                  <c:v>49.95</c:v>
                </c:pt>
                <c:pt idx="987">
                  <c:v>50.6</c:v>
                </c:pt>
                <c:pt idx="988">
                  <c:v>51.55</c:v>
                </c:pt>
                <c:pt idx="989">
                  <c:v>52.55</c:v>
                </c:pt>
                <c:pt idx="990">
                  <c:v>53.05</c:v>
                </c:pt>
                <c:pt idx="991">
                  <c:v>53.1</c:v>
                </c:pt>
                <c:pt idx="992">
                  <c:v>53.85</c:v>
                </c:pt>
                <c:pt idx="993">
                  <c:v>53.6</c:v>
                </c:pt>
                <c:pt idx="994">
                  <c:v>53.2</c:v>
                </c:pt>
                <c:pt idx="995">
                  <c:v>53.1</c:v>
                </c:pt>
                <c:pt idx="996">
                  <c:v>53.4</c:v>
                </c:pt>
                <c:pt idx="997">
                  <c:v>53.5</c:v>
                </c:pt>
                <c:pt idx="998">
                  <c:v>53.1</c:v>
                </c:pt>
                <c:pt idx="999">
                  <c:v>55.05</c:v>
                </c:pt>
                <c:pt idx="1000">
                  <c:v>54.1</c:v>
                </c:pt>
                <c:pt idx="1001">
                  <c:v>54.5</c:v>
                </c:pt>
                <c:pt idx="1002">
                  <c:v>56.1</c:v>
                </c:pt>
                <c:pt idx="1003">
                  <c:v>56.4</c:v>
                </c:pt>
                <c:pt idx="1004">
                  <c:v>54.6</c:v>
                </c:pt>
                <c:pt idx="1005">
                  <c:v>56.1</c:v>
                </c:pt>
                <c:pt idx="1006">
                  <c:v>55.05</c:v>
                </c:pt>
                <c:pt idx="1007">
                  <c:v>54.05</c:v>
                </c:pt>
                <c:pt idx="1008">
                  <c:v>54.05</c:v>
                </c:pt>
                <c:pt idx="1009">
                  <c:v>53.7</c:v>
                </c:pt>
                <c:pt idx="1010">
                  <c:v>54.6</c:v>
                </c:pt>
                <c:pt idx="1011">
                  <c:v>55.25</c:v>
                </c:pt>
                <c:pt idx="1012">
                  <c:v>55.75</c:v>
                </c:pt>
                <c:pt idx="1013">
                  <c:v>53.45</c:v>
                </c:pt>
                <c:pt idx="1014">
                  <c:v>53.3</c:v>
                </c:pt>
                <c:pt idx="1015">
                  <c:v>52.5</c:v>
                </c:pt>
                <c:pt idx="1016">
                  <c:v>52.75</c:v>
                </c:pt>
                <c:pt idx="1017">
                  <c:v>52.85</c:v>
                </c:pt>
                <c:pt idx="1018">
                  <c:v>52.75</c:v>
                </c:pt>
                <c:pt idx="1019">
                  <c:v>52.45</c:v>
                </c:pt>
                <c:pt idx="1020">
                  <c:v>53.45</c:v>
                </c:pt>
                <c:pt idx="1021">
                  <c:v>53.2</c:v>
                </c:pt>
                <c:pt idx="1022">
                  <c:v>53.4</c:v>
                </c:pt>
                <c:pt idx="1023">
                  <c:v>52.4</c:v>
                </c:pt>
                <c:pt idx="1024">
                  <c:v>52.65</c:v>
                </c:pt>
                <c:pt idx="1025">
                  <c:v>52.05</c:v>
                </c:pt>
                <c:pt idx="1026">
                  <c:v>52.6</c:v>
                </c:pt>
                <c:pt idx="1027">
                  <c:v>52.55</c:v>
                </c:pt>
                <c:pt idx="1028">
                  <c:v>53</c:v>
                </c:pt>
                <c:pt idx="1029">
                  <c:v>53.85</c:v>
                </c:pt>
                <c:pt idx="1030">
                  <c:v>52.2</c:v>
                </c:pt>
                <c:pt idx="1031">
                  <c:v>53.2</c:v>
                </c:pt>
                <c:pt idx="1032">
                  <c:v>53.9</c:v>
                </c:pt>
                <c:pt idx="1033">
                  <c:v>53.15</c:v>
                </c:pt>
                <c:pt idx="1034">
                  <c:v>54.25</c:v>
                </c:pt>
                <c:pt idx="1035">
                  <c:v>55.3</c:v>
                </c:pt>
                <c:pt idx="1036">
                  <c:v>53.65</c:v>
                </c:pt>
                <c:pt idx="1037">
                  <c:v>52.3</c:v>
                </c:pt>
                <c:pt idx="1038">
                  <c:v>52.4</c:v>
                </c:pt>
                <c:pt idx="1039">
                  <c:v>53.15</c:v>
                </c:pt>
                <c:pt idx="1040">
                  <c:v>55.65</c:v>
                </c:pt>
                <c:pt idx="1041">
                  <c:v>53.5</c:v>
                </c:pt>
                <c:pt idx="1042">
                  <c:v>53.25</c:v>
                </c:pt>
                <c:pt idx="1043">
                  <c:v>53.65</c:v>
                </c:pt>
                <c:pt idx="1044">
                  <c:v>54.55</c:v>
                </c:pt>
                <c:pt idx="1045">
                  <c:v>56.75</c:v>
                </c:pt>
                <c:pt idx="1046">
                  <c:v>57.7</c:v>
                </c:pt>
                <c:pt idx="1047">
                  <c:v>59.1</c:v>
                </c:pt>
                <c:pt idx="1048">
                  <c:v>60.65</c:v>
                </c:pt>
                <c:pt idx="1049">
                  <c:v>60.95</c:v>
                </c:pt>
                <c:pt idx="1050">
                  <c:v>60.9</c:v>
                </c:pt>
                <c:pt idx="1051">
                  <c:v>62.15</c:v>
                </c:pt>
                <c:pt idx="1052">
                  <c:v>62.25</c:v>
                </c:pt>
                <c:pt idx="1053">
                  <c:v>61.7</c:v>
                </c:pt>
                <c:pt idx="1054">
                  <c:v>61.25</c:v>
                </c:pt>
                <c:pt idx="1055">
                  <c:v>60.1</c:v>
                </c:pt>
                <c:pt idx="1056">
                  <c:v>62.2</c:v>
                </c:pt>
                <c:pt idx="1057">
                  <c:v>61.45</c:v>
                </c:pt>
                <c:pt idx="1058">
                  <c:v>60.1</c:v>
                </c:pt>
                <c:pt idx="1059">
                  <c:v>59.45</c:v>
                </c:pt>
                <c:pt idx="1060">
                  <c:v>58.3</c:v>
                </c:pt>
                <c:pt idx="1061">
                  <c:v>59.45</c:v>
                </c:pt>
                <c:pt idx="1062">
                  <c:v>58.45</c:v>
                </c:pt>
                <c:pt idx="1063">
                  <c:v>58.3</c:v>
                </c:pt>
                <c:pt idx="1064">
                  <c:v>58</c:v>
                </c:pt>
                <c:pt idx="1065">
                  <c:v>56.4</c:v>
                </c:pt>
                <c:pt idx="1066">
                  <c:v>58.35</c:v>
                </c:pt>
                <c:pt idx="1067">
                  <c:v>59.35</c:v>
                </c:pt>
                <c:pt idx="1068">
                  <c:v>58.85</c:v>
                </c:pt>
                <c:pt idx="1069">
                  <c:v>58.65</c:v>
                </c:pt>
                <c:pt idx="1070">
                  <c:v>58.2</c:v>
                </c:pt>
                <c:pt idx="1071">
                  <c:v>59.4</c:v>
                </c:pt>
                <c:pt idx="1072">
                  <c:v>59.4</c:v>
                </c:pt>
                <c:pt idx="1073">
                  <c:v>59.75</c:v>
                </c:pt>
                <c:pt idx="1074">
                  <c:v>60.85</c:v>
                </c:pt>
                <c:pt idx="1075">
                  <c:v>62.45</c:v>
                </c:pt>
                <c:pt idx="1076">
                  <c:v>64.599999999999994</c:v>
                </c:pt>
                <c:pt idx="1077">
                  <c:v>62.4</c:v>
                </c:pt>
                <c:pt idx="1078">
                  <c:v>62.75</c:v>
                </c:pt>
                <c:pt idx="1079">
                  <c:v>63.5</c:v>
                </c:pt>
                <c:pt idx="1080">
                  <c:v>63.4</c:v>
                </c:pt>
                <c:pt idx="1081">
                  <c:v>62.25</c:v>
                </c:pt>
                <c:pt idx="1082">
                  <c:v>62</c:v>
                </c:pt>
                <c:pt idx="1083">
                  <c:v>64.150000000000006</c:v>
                </c:pt>
                <c:pt idx="1084">
                  <c:v>64</c:v>
                </c:pt>
                <c:pt idx="1085">
                  <c:v>62.35</c:v>
                </c:pt>
                <c:pt idx="1086">
                  <c:v>62.75</c:v>
                </c:pt>
                <c:pt idx="1087">
                  <c:v>60.9</c:v>
                </c:pt>
                <c:pt idx="1088">
                  <c:v>59.95</c:v>
                </c:pt>
                <c:pt idx="1089">
                  <c:v>59.65</c:v>
                </c:pt>
                <c:pt idx="1090">
                  <c:v>59.1</c:v>
                </c:pt>
                <c:pt idx="1091">
                  <c:v>61.15</c:v>
                </c:pt>
                <c:pt idx="1092">
                  <c:v>64.150000000000006</c:v>
                </c:pt>
                <c:pt idx="1093">
                  <c:v>63.85</c:v>
                </c:pt>
                <c:pt idx="1094">
                  <c:v>62.55</c:v>
                </c:pt>
                <c:pt idx="1095">
                  <c:v>59.8</c:v>
                </c:pt>
                <c:pt idx="1096">
                  <c:v>60.3</c:v>
                </c:pt>
                <c:pt idx="1097">
                  <c:v>62.6</c:v>
                </c:pt>
                <c:pt idx="1098">
                  <c:v>63.95</c:v>
                </c:pt>
                <c:pt idx="1099">
                  <c:v>60.15</c:v>
                </c:pt>
                <c:pt idx="1100">
                  <c:v>60.7</c:v>
                </c:pt>
                <c:pt idx="1101">
                  <c:v>57.95</c:v>
                </c:pt>
                <c:pt idx="1102">
                  <c:v>47.4</c:v>
                </c:pt>
                <c:pt idx="1103">
                  <c:v>48.4</c:v>
                </c:pt>
                <c:pt idx="1104">
                  <c:v>48</c:v>
                </c:pt>
                <c:pt idx="1105">
                  <c:v>48.7</c:v>
                </c:pt>
                <c:pt idx="1106">
                  <c:v>50.35</c:v>
                </c:pt>
                <c:pt idx="1107">
                  <c:v>50.35</c:v>
                </c:pt>
                <c:pt idx="1108">
                  <c:v>49.15</c:v>
                </c:pt>
                <c:pt idx="1109">
                  <c:v>49.4</c:v>
                </c:pt>
                <c:pt idx="1110">
                  <c:v>49.95</c:v>
                </c:pt>
                <c:pt idx="1111">
                  <c:v>49.85</c:v>
                </c:pt>
                <c:pt idx="1112">
                  <c:v>50.5</c:v>
                </c:pt>
                <c:pt idx="1113">
                  <c:v>51.85</c:v>
                </c:pt>
                <c:pt idx="1114">
                  <c:v>51.45</c:v>
                </c:pt>
                <c:pt idx="1115">
                  <c:v>52.95</c:v>
                </c:pt>
                <c:pt idx="1116">
                  <c:v>52.95</c:v>
                </c:pt>
                <c:pt idx="1117">
                  <c:v>52.95</c:v>
                </c:pt>
                <c:pt idx="1118">
                  <c:v>54</c:v>
                </c:pt>
                <c:pt idx="1119">
                  <c:v>52.95</c:v>
                </c:pt>
                <c:pt idx="1120">
                  <c:v>52.25</c:v>
                </c:pt>
                <c:pt idx="1121">
                  <c:v>52.25</c:v>
                </c:pt>
                <c:pt idx="1122">
                  <c:v>52.25</c:v>
                </c:pt>
                <c:pt idx="1123">
                  <c:v>52</c:v>
                </c:pt>
                <c:pt idx="1124">
                  <c:v>50.7</c:v>
                </c:pt>
                <c:pt idx="1125">
                  <c:v>50.05</c:v>
                </c:pt>
                <c:pt idx="1126">
                  <c:v>49.2</c:v>
                </c:pt>
                <c:pt idx="1127">
                  <c:v>47.3</c:v>
                </c:pt>
                <c:pt idx="1128">
                  <c:v>46.6</c:v>
                </c:pt>
                <c:pt idx="1129">
                  <c:v>47.9</c:v>
                </c:pt>
                <c:pt idx="1130">
                  <c:v>48.25</c:v>
                </c:pt>
                <c:pt idx="1131">
                  <c:v>48.3</c:v>
                </c:pt>
                <c:pt idx="1132">
                  <c:v>48.35</c:v>
                </c:pt>
                <c:pt idx="1133">
                  <c:v>48.25</c:v>
                </c:pt>
                <c:pt idx="1134">
                  <c:v>48.5</c:v>
                </c:pt>
                <c:pt idx="1135">
                  <c:v>49.2</c:v>
                </c:pt>
                <c:pt idx="1136">
                  <c:v>49.2</c:v>
                </c:pt>
                <c:pt idx="1137">
                  <c:v>49.1</c:v>
                </c:pt>
                <c:pt idx="1138">
                  <c:v>48.8</c:v>
                </c:pt>
                <c:pt idx="1139">
                  <c:v>48.05</c:v>
                </c:pt>
                <c:pt idx="1140">
                  <c:v>49.3</c:v>
                </c:pt>
                <c:pt idx="1141">
                  <c:v>50.05</c:v>
                </c:pt>
                <c:pt idx="1142">
                  <c:v>50</c:v>
                </c:pt>
                <c:pt idx="1143">
                  <c:v>50.3</c:v>
                </c:pt>
                <c:pt idx="1144">
                  <c:v>48.4</c:v>
                </c:pt>
                <c:pt idx="1145">
                  <c:v>48.55</c:v>
                </c:pt>
                <c:pt idx="1146">
                  <c:v>48.85</c:v>
                </c:pt>
                <c:pt idx="1147">
                  <c:v>47.95</c:v>
                </c:pt>
                <c:pt idx="1148">
                  <c:v>47.3</c:v>
                </c:pt>
                <c:pt idx="1149">
                  <c:v>47.3</c:v>
                </c:pt>
                <c:pt idx="1150">
                  <c:v>45.85</c:v>
                </c:pt>
                <c:pt idx="1151">
                  <c:v>37.024999999999999</c:v>
                </c:pt>
                <c:pt idx="1152">
                  <c:v>37.65</c:v>
                </c:pt>
                <c:pt idx="1153">
                  <c:v>37.65</c:v>
                </c:pt>
                <c:pt idx="1154">
                  <c:v>37.200000000000003</c:v>
                </c:pt>
                <c:pt idx="1155">
                  <c:v>38.299999999999997</c:v>
                </c:pt>
                <c:pt idx="1156">
                  <c:v>38.549999999999997</c:v>
                </c:pt>
                <c:pt idx="1157">
                  <c:v>37.65</c:v>
                </c:pt>
                <c:pt idx="1158">
                  <c:v>38.200000000000003</c:v>
                </c:pt>
                <c:pt idx="1159">
                  <c:v>38.5</c:v>
                </c:pt>
                <c:pt idx="1160">
                  <c:v>38.35</c:v>
                </c:pt>
                <c:pt idx="1161">
                  <c:v>38.65</c:v>
                </c:pt>
                <c:pt idx="1162">
                  <c:v>39.35</c:v>
                </c:pt>
                <c:pt idx="1163">
                  <c:v>39.700000000000003</c:v>
                </c:pt>
                <c:pt idx="1164">
                  <c:v>40.200000000000003</c:v>
                </c:pt>
                <c:pt idx="1165">
                  <c:v>40.65</c:v>
                </c:pt>
                <c:pt idx="1166">
                  <c:v>40.75</c:v>
                </c:pt>
                <c:pt idx="1167">
                  <c:v>40.75</c:v>
                </c:pt>
                <c:pt idx="1168">
                  <c:v>41.95</c:v>
                </c:pt>
                <c:pt idx="1169">
                  <c:v>40.4</c:v>
                </c:pt>
                <c:pt idx="1170">
                  <c:v>40.450000000000003</c:v>
                </c:pt>
                <c:pt idx="1171">
                  <c:v>40.450000000000003</c:v>
                </c:pt>
                <c:pt idx="1172">
                  <c:v>41.3</c:v>
                </c:pt>
                <c:pt idx="1173">
                  <c:v>41</c:v>
                </c:pt>
                <c:pt idx="1174">
                  <c:v>41.2</c:v>
                </c:pt>
                <c:pt idx="1175">
                  <c:v>40.35</c:v>
                </c:pt>
                <c:pt idx="1176">
                  <c:v>40</c:v>
                </c:pt>
                <c:pt idx="1177">
                  <c:v>39.299999999999997</c:v>
                </c:pt>
                <c:pt idx="1178">
                  <c:v>39</c:v>
                </c:pt>
                <c:pt idx="1179">
                  <c:v>37.6</c:v>
                </c:pt>
                <c:pt idx="1180">
                  <c:v>36.950000000000003</c:v>
                </c:pt>
                <c:pt idx="1181">
                  <c:v>38.200000000000003</c:v>
                </c:pt>
                <c:pt idx="1182">
                  <c:v>39.85</c:v>
                </c:pt>
                <c:pt idx="1183">
                  <c:v>39.299999999999997</c:v>
                </c:pt>
                <c:pt idx="1184">
                  <c:v>39.5</c:v>
                </c:pt>
                <c:pt idx="1185">
                  <c:v>39.75</c:v>
                </c:pt>
                <c:pt idx="1186">
                  <c:v>39.200000000000003</c:v>
                </c:pt>
                <c:pt idx="1187">
                  <c:v>38.9</c:v>
                </c:pt>
                <c:pt idx="1188">
                  <c:v>38.65</c:v>
                </c:pt>
                <c:pt idx="1189">
                  <c:v>39.200000000000003</c:v>
                </c:pt>
                <c:pt idx="1190">
                  <c:v>39.35</c:v>
                </c:pt>
                <c:pt idx="1191">
                  <c:v>40.15</c:v>
                </c:pt>
                <c:pt idx="1192">
                  <c:v>39.51</c:v>
                </c:pt>
                <c:pt idx="1193">
                  <c:v>37.86</c:v>
                </c:pt>
                <c:pt idx="1194">
                  <c:v>38.770000000000003</c:v>
                </c:pt>
                <c:pt idx="1195">
                  <c:v>38.520000000000003</c:v>
                </c:pt>
                <c:pt idx="1196">
                  <c:v>38.409999999999997</c:v>
                </c:pt>
                <c:pt idx="1197">
                  <c:v>39.47</c:v>
                </c:pt>
                <c:pt idx="1198">
                  <c:v>39.619999999999997</c:v>
                </c:pt>
                <c:pt idx="1199">
                  <c:v>39.32</c:v>
                </c:pt>
                <c:pt idx="1200">
                  <c:v>38</c:v>
                </c:pt>
                <c:pt idx="1201">
                  <c:v>38.07</c:v>
                </c:pt>
                <c:pt idx="1202">
                  <c:v>38.369999999999997</c:v>
                </c:pt>
                <c:pt idx="1203">
                  <c:v>38.479999999999997</c:v>
                </c:pt>
                <c:pt idx="1204">
                  <c:v>38.380000000000003</c:v>
                </c:pt>
                <c:pt idx="1205">
                  <c:v>37.619999999999997</c:v>
                </c:pt>
                <c:pt idx="1206">
                  <c:v>34.29</c:v>
                </c:pt>
                <c:pt idx="1207">
                  <c:v>34.130000000000003</c:v>
                </c:pt>
                <c:pt idx="1208">
                  <c:v>34.17</c:v>
                </c:pt>
                <c:pt idx="1209">
                  <c:v>33.11</c:v>
                </c:pt>
                <c:pt idx="1210">
                  <c:v>33.479999999999997</c:v>
                </c:pt>
                <c:pt idx="1211">
                  <c:v>31.87</c:v>
                </c:pt>
                <c:pt idx="1212">
                  <c:v>30.79</c:v>
                </c:pt>
                <c:pt idx="1213">
                  <c:v>32.08</c:v>
                </c:pt>
                <c:pt idx="1214">
                  <c:v>30.2</c:v>
                </c:pt>
                <c:pt idx="1215">
                  <c:v>31.39</c:v>
                </c:pt>
                <c:pt idx="1216">
                  <c:v>31.7</c:v>
                </c:pt>
                <c:pt idx="1217">
                  <c:v>32.51</c:v>
                </c:pt>
                <c:pt idx="1218">
                  <c:v>33.14</c:v>
                </c:pt>
                <c:pt idx="1219">
                  <c:v>34.89</c:v>
                </c:pt>
                <c:pt idx="1220">
                  <c:v>34.9</c:v>
                </c:pt>
                <c:pt idx="1221">
                  <c:v>34.58</c:v>
                </c:pt>
                <c:pt idx="1222">
                  <c:v>34.61</c:v>
                </c:pt>
                <c:pt idx="1223">
                  <c:v>34.19</c:v>
                </c:pt>
                <c:pt idx="1224">
                  <c:v>34.22</c:v>
                </c:pt>
                <c:pt idx="1225">
                  <c:v>33.61</c:v>
                </c:pt>
                <c:pt idx="1226">
                  <c:v>32.67</c:v>
                </c:pt>
                <c:pt idx="1227">
                  <c:v>33.94</c:v>
                </c:pt>
                <c:pt idx="1228">
                  <c:v>34.51</c:v>
                </c:pt>
                <c:pt idx="1229">
                  <c:v>35.299999999999997</c:v>
                </c:pt>
                <c:pt idx="1230">
                  <c:v>35.01</c:v>
                </c:pt>
                <c:pt idx="1231">
                  <c:v>34.24</c:v>
                </c:pt>
                <c:pt idx="1232">
                  <c:v>34.31</c:v>
                </c:pt>
                <c:pt idx="1233">
                  <c:v>34.96</c:v>
                </c:pt>
                <c:pt idx="1234">
                  <c:v>34.64</c:v>
                </c:pt>
                <c:pt idx="1235">
                  <c:v>34.69</c:v>
                </c:pt>
                <c:pt idx="1236">
                  <c:v>34.4</c:v>
                </c:pt>
                <c:pt idx="1237">
                  <c:v>33.369999999999997</c:v>
                </c:pt>
                <c:pt idx="1238">
                  <c:v>32.799999999999997</c:v>
                </c:pt>
                <c:pt idx="1239">
                  <c:v>31.78</c:v>
                </c:pt>
                <c:pt idx="1240">
                  <c:v>31.17</c:v>
                </c:pt>
                <c:pt idx="1241">
                  <c:v>30.92</c:v>
                </c:pt>
                <c:pt idx="1242">
                  <c:v>33.22</c:v>
                </c:pt>
                <c:pt idx="1243">
                  <c:v>33.020000000000003</c:v>
                </c:pt>
                <c:pt idx="1244">
                  <c:v>31.42</c:v>
                </c:pt>
                <c:pt idx="1245">
                  <c:v>30.08</c:v>
                </c:pt>
                <c:pt idx="1246">
                  <c:v>31.12</c:v>
                </c:pt>
                <c:pt idx="1247">
                  <c:v>30.13</c:v>
                </c:pt>
                <c:pt idx="1248">
                  <c:v>28.41</c:v>
                </c:pt>
                <c:pt idx="1249">
                  <c:v>27.15</c:v>
                </c:pt>
                <c:pt idx="1250">
                  <c:v>26.13</c:v>
                </c:pt>
                <c:pt idx="1251">
                  <c:v>27</c:v>
                </c:pt>
                <c:pt idx="1252">
                  <c:v>26.84</c:v>
                </c:pt>
                <c:pt idx="1253">
                  <c:v>26.72</c:v>
                </c:pt>
                <c:pt idx="1254">
                  <c:v>26.72</c:v>
                </c:pt>
                <c:pt idx="1255">
                  <c:v>26.77</c:v>
                </c:pt>
                <c:pt idx="1256">
                  <c:v>27.2</c:v>
                </c:pt>
                <c:pt idx="1257">
                  <c:v>28.86</c:v>
                </c:pt>
                <c:pt idx="1258">
                  <c:v>30.1</c:v>
                </c:pt>
                <c:pt idx="1259">
                  <c:v>31.68</c:v>
                </c:pt>
                <c:pt idx="1260">
                  <c:v>32.42</c:v>
                </c:pt>
                <c:pt idx="1261">
                  <c:v>32.11</c:v>
                </c:pt>
                <c:pt idx="1262">
                  <c:v>32.24</c:v>
                </c:pt>
                <c:pt idx="1263">
                  <c:v>32.020000000000003</c:v>
                </c:pt>
                <c:pt idx="1264">
                  <c:v>32.17</c:v>
                </c:pt>
                <c:pt idx="1265">
                  <c:v>32.54</c:v>
                </c:pt>
                <c:pt idx="1266">
                  <c:v>33.35</c:v>
                </c:pt>
                <c:pt idx="1267">
                  <c:v>33.049999999999997</c:v>
                </c:pt>
                <c:pt idx="1268">
                  <c:v>32.450000000000003</c:v>
                </c:pt>
                <c:pt idx="1269">
                  <c:v>32.9</c:v>
                </c:pt>
                <c:pt idx="1270">
                  <c:v>32.82</c:v>
                </c:pt>
                <c:pt idx="1271">
                  <c:v>33.630000000000003</c:v>
                </c:pt>
                <c:pt idx="1272">
                  <c:v>33.659999999999997</c:v>
                </c:pt>
                <c:pt idx="1273">
                  <c:v>33.11</c:v>
                </c:pt>
                <c:pt idx="1274">
                  <c:v>32.520000000000003</c:v>
                </c:pt>
                <c:pt idx="1275">
                  <c:v>31.98</c:v>
                </c:pt>
                <c:pt idx="1276">
                  <c:v>31.74</c:v>
                </c:pt>
                <c:pt idx="1277">
                  <c:v>31.99</c:v>
                </c:pt>
                <c:pt idx="1278">
                  <c:v>32.200000000000003</c:v>
                </c:pt>
                <c:pt idx="1279">
                  <c:v>32.28</c:v>
                </c:pt>
                <c:pt idx="1280">
                  <c:v>32.14</c:v>
                </c:pt>
                <c:pt idx="1281">
                  <c:v>32.49</c:v>
                </c:pt>
                <c:pt idx="1282">
                  <c:v>32.950000000000003</c:v>
                </c:pt>
                <c:pt idx="1283">
                  <c:v>33.03</c:v>
                </c:pt>
                <c:pt idx="1284">
                  <c:v>33</c:v>
                </c:pt>
                <c:pt idx="1285">
                  <c:v>33.29</c:v>
                </c:pt>
                <c:pt idx="1286">
                  <c:v>33.130000000000003</c:v>
                </c:pt>
                <c:pt idx="1287">
                  <c:v>33.03</c:v>
                </c:pt>
                <c:pt idx="1288">
                  <c:v>32.75</c:v>
                </c:pt>
                <c:pt idx="1289">
                  <c:v>33.770000000000003</c:v>
                </c:pt>
                <c:pt idx="1290">
                  <c:v>31.75</c:v>
                </c:pt>
                <c:pt idx="1291">
                  <c:v>30.65</c:v>
                </c:pt>
                <c:pt idx="1292">
                  <c:v>29.65</c:v>
                </c:pt>
                <c:pt idx="1293">
                  <c:v>29.51</c:v>
                </c:pt>
                <c:pt idx="1294">
                  <c:v>30.41</c:v>
                </c:pt>
                <c:pt idx="1295">
                  <c:v>31.34</c:v>
                </c:pt>
                <c:pt idx="1296">
                  <c:v>29.81</c:v>
                </c:pt>
                <c:pt idx="1297">
                  <c:v>29.49</c:v>
                </c:pt>
                <c:pt idx="1298">
                  <c:v>28.02</c:v>
                </c:pt>
                <c:pt idx="1299">
                  <c:v>28</c:v>
                </c:pt>
                <c:pt idx="1300">
                  <c:v>27.62</c:v>
                </c:pt>
                <c:pt idx="1301">
                  <c:v>28.19</c:v>
                </c:pt>
                <c:pt idx="1302">
                  <c:v>28.53</c:v>
                </c:pt>
                <c:pt idx="1303">
                  <c:v>28.59</c:v>
                </c:pt>
                <c:pt idx="1304">
                  <c:v>28.69</c:v>
                </c:pt>
                <c:pt idx="1305">
                  <c:v>28.85</c:v>
                </c:pt>
                <c:pt idx="1306">
                  <c:v>29.29</c:v>
                </c:pt>
                <c:pt idx="1307">
                  <c:v>29.4</c:v>
                </c:pt>
                <c:pt idx="1308">
                  <c:v>27.33</c:v>
                </c:pt>
                <c:pt idx="1309">
                  <c:v>27.63</c:v>
                </c:pt>
                <c:pt idx="1310">
                  <c:v>28.58</c:v>
                </c:pt>
                <c:pt idx="1311">
                  <c:v>29.08</c:v>
                </c:pt>
                <c:pt idx="1312">
                  <c:v>29.09</c:v>
                </c:pt>
                <c:pt idx="1313">
                  <c:v>29.23</c:v>
                </c:pt>
                <c:pt idx="1314">
                  <c:v>29.5</c:v>
                </c:pt>
                <c:pt idx="1315">
                  <c:v>28.81</c:v>
                </c:pt>
                <c:pt idx="1316">
                  <c:v>28.83</c:v>
                </c:pt>
                <c:pt idx="1317">
                  <c:v>28.52</c:v>
                </c:pt>
                <c:pt idx="1318">
                  <c:v>28.22</c:v>
                </c:pt>
                <c:pt idx="1319">
                  <c:v>27.48</c:v>
                </c:pt>
                <c:pt idx="1320">
                  <c:v>29.66</c:v>
                </c:pt>
                <c:pt idx="1321">
                  <c:v>30.45</c:v>
                </c:pt>
                <c:pt idx="1322">
                  <c:v>28.28</c:v>
                </c:pt>
                <c:pt idx="1323">
                  <c:v>28.34</c:v>
                </c:pt>
                <c:pt idx="1324">
                  <c:v>29.71</c:v>
                </c:pt>
                <c:pt idx="1325">
                  <c:v>30.21</c:v>
                </c:pt>
                <c:pt idx="1326">
                  <c:v>30.33</c:v>
                </c:pt>
                <c:pt idx="1327">
                  <c:v>29.9</c:v>
                </c:pt>
                <c:pt idx="1328">
                  <c:v>29.62</c:v>
                </c:pt>
                <c:pt idx="1329">
                  <c:v>29.85</c:v>
                </c:pt>
                <c:pt idx="1330">
                  <c:v>29.44</c:v>
                </c:pt>
                <c:pt idx="1331">
                  <c:v>30.23</c:v>
                </c:pt>
                <c:pt idx="1332">
                  <c:v>30.38</c:v>
                </c:pt>
                <c:pt idx="1333">
                  <c:v>30.74</c:v>
                </c:pt>
                <c:pt idx="1334">
                  <c:v>31.86</c:v>
                </c:pt>
                <c:pt idx="1335">
                  <c:v>32.29</c:v>
                </c:pt>
                <c:pt idx="1336">
                  <c:v>32.03</c:v>
                </c:pt>
                <c:pt idx="1337">
                  <c:v>32.299999999999997</c:v>
                </c:pt>
                <c:pt idx="1338">
                  <c:v>32.6</c:v>
                </c:pt>
                <c:pt idx="1339">
                  <c:v>33.83</c:v>
                </c:pt>
                <c:pt idx="1340">
                  <c:v>33.75</c:v>
                </c:pt>
                <c:pt idx="1341">
                  <c:v>33.79</c:v>
                </c:pt>
                <c:pt idx="1342">
                  <c:v>33.799999999999997</c:v>
                </c:pt>
                <c:pt idx="1343">
                  <c:v>34.770000000000003</c:v>
                </c:pt>
                <c:pt idx="1344">
                  <c:v>34.31</c:v>
                </c:pt>
                <c:pt idx="1345">
                  <c:v>33.200000000000003</c:v>
                </c:pt>
                <c:pt idx="1346">
                  <c:v>33.54</c:v>
                </c:pt>
                <c:pt idx="1347">
                  <c:v>33.090000000000003</c:v>
                </c:pt>
                <c:pt idx="1348">
                  <c:v>33.69</c:v>
                </c:pt>
                <c:pt idx="1349">
                  <c:v>33.659999999999997</c:v>
                </c:pt>
                <c:pt idx="1350">
                  <c:v>34.29</c:v>
                </c:pt>
                <c:pt idx="1351">
                  <c:v>34.67</c:v>
                </c:pt>
                <c:pt idx="1352">
                  <c:v>33.56</c:v>
                </c:pt>
                <c:pt idx="1353">
                  <c:v>31.03</c:v>
                </c:pt>
                <c:pt idx="1354">
                  <c:v>30.71</c:v>
                </c:pt>
                <c:pt idx="1355">
                  <c:v>29.9</c:v>
                </c:pt>
                <c:pt idx="1356">
                  <c:v>30.41</c:v>
                </c:pt>
                <c:pt idx="1357">
                  <c:v>30.88</c:v>
                </c:pt>
                <c:pt idx="1358">
                  <c:v>25.58</c:v>
                </c:pt>
                <c:pt idx="1359">
                  <c:v>25.45</c:v>
                </c:pt>
                <c:pt idx="1360">
                  <c:v>26.51</c:v>
                </c:pt>
                <c:pt idx="1361">
                  <c:v>26.41</c:v>
                </c:pt>
                <c:pt idx="1362">
                  <c:v>26.11</c:v>
                </c:pt>
                <c:pt idx="1363">
                  <c:v>26.18</c:v>
                </c:pt>
                <c:pt idx="1364">
                  <c:v>26.29</c:v>
                </c:pt>
                <c:pt idx="1365">
                  <c:v>26.5</c:v>
                </c:pt>
                <c:pt idx="1366">
                  <c:v>25.46</c:v>
                </c:pt>
                <c:pt idx="1367">
                  <c:v>33.479999999999997</c:v>
                </c:pt>
                <c:pt idx="1368">
                  <c:v>33.1</c:v>
                </c:pt>
                <c:pt idx="1369">
                  <c:v>32.44</c:v>
                </c:pt>
                <c:pt idx="1370">
                  <c:v>32</c:v>
                </c:pt>
                <c:pt idx="1371">
                  <c:v>31.09</c:v>
                </c:pt>
                <c:pt idx="1372">
                  <c:v>31.23</c:v>
                </c:pt>
                <c:pt idx="1373">
                  <c:v>31.35</c:v>
                </c:pt>
                <c:pt idx="1374">
                  <c:v>32.380000000000003</c:v>
                </c:pt>
                <c:pt idx="1375">
                  <c:v>31.15</c:v>
                </c:pt>
                <c:pt idx="1376">
                  <c:v>30.44</c:v>
                </c:pt>
                <c:pt idx="1377">
                  <c:v>31.78</c:v>
                </c:pt>
                <c:pt idx="1378">
                  <c:v>30.57</c:v>
                </c:pt>
                <c:pt idx="1379">
                  <c:v>30.43</c:v>
                </c:pt>
                <c:pt idx="1380">
                  <c:v>29.64</c:v>
                </c:pt>
                <c:pt idx="1381">
                  <c:v>29.12</c:v>
                </c:pt>
                <c:pt idx="1382">
                  <c:v>30.17</c:v>
                </c:pt>
                <c:pt idx="1383">
                  <c:v>30.07</c:v>
                </c:pt>
                <c:pt idx="1384">
                  <c:v>29.93</c:v>
                </c:pt>
                <c:pt idx="1385">
                  <c:v>30.47</c:v>
                </c:pt>
                <c:pt idx="1386">
                  <c:v>30.06</c:v>
                </c:pt>
                <c:pt idx="1387">
                  <c:v>30.83</c:v>
                </c:pt>
                <c:pt idx="1388">
                  <c:v>31.02</c:v>
                </c:pt>
                <c:pt idx="1389">
                  <c:v>30.67</c:v>
                </c:pt>
                <c:pt idx="1390">
                  <c:v>30.24</c:v>
                </c:pt>
                <c:pt idx="1391">
                  <c:v>30.6</c:v>
                </c:pt>
                <c:pt idx="1392">
                  <c:v>34.299999999999997</c:v>
                </c:pt>
                <c:pt idx="1393">
                  <c:v>33.56</c:v>
                </c:pt>
                <c:pt idx="1394">
                  <c:v>34.6</c:v>
                </c:pt>
                <c:pt idx="1395">
                  <c:v>34.58</c:v>
                </c:pt>
                <c:pt idx="1396">
                  <c:v>34.18</c:v>
                </c:pt>
                <c:pt idx="1397">
                  <c:v>34.67</c:v>
                </c:pt>
                <c:pt idx="1398">
                  <c:v>34.729999999999997</c:v>
                </c:pt>
                <c:pt idx="1399">
                  <c:v>34.299999999999997</c:v>
                </c:pt>
                <c:pt idx="1400">
                  <c:v>33.020000000000003</c:v>
                </c:pt>
                <c:pt idx="1401">
                  <c:v>32.17</c:v>
                </c:pt>
                <c:pt idx="1402">
                  <c:v>32.869999999999997</c:v>
                </c:pt>
                <c:pt idx="1403">
                  <c:v>32.61</c:v>
                </c:pt>
                <c:pt idx="1404">
                  <c:v>32.15</c:v>
                </c:pt>
                <c:pt idx="1405">
                  <c:v>32.82</c:v>
                </c:pt>
                <c:pt idx="1406">
                  <c:v>33.22</c:v>
                </c:pt>
                <c:pt idx="1407">
                  <c:v>33.75</c:v>
                </c:pt>
                <c:pt idx="1408">
                  <c:v>32.54</c:v>
                </c:pt>
                <c:pt idx="1409">
                  <c:v>32.42</c:v>
                </c:pt>
                <c:pt idx="1410">
                  <c:v>31.32</c:v>
                </c:pt>
                <c:pt idx="1411">
                  <c:v>30.3</c:v>
                </c:pt>
                <c:pt idx="1412">
                  <c:v>31.61</c:v>
                </c:pt>
                <c:pt idx="1413">
                  <c:v>31.89</c:v>
                </c:pt>
                <c:pt idx="1414">
                  <c:v>32.9</c:v>
                </c:pt>
                <c:pt idx="1415">
                  <c:v>33.6</c:v>
                </c:pt>
                <c:pt idx="1416">
                  <c:v>32.96</c:v>
                </c:pt>
                <c:pt idx="1417">
                  <c:v>34.9</c:v>
                </c:pt>
                <c:pt idx="1418">
                  <c:v>34.39</c:v>
                </c:pt>
                <c:pt idx="1419">
                  <c:v>31.7</c:v>
                </c:pt>
                <c:pt idx="1420">
                  <c:v>33.729999999999997</c:v>
                </c:pt>
                <c:pt idx="1421">
                  <c:v>34.53</c:v>
                </c:pt>
                <c:pt idx="1422">
                  <c:v>33.49</c:v>
                </c:pt>
                <c:pt idx="1423">
                  <c:v>32.99</c:v>
                </c:pt>
                <c:pt idx="1424">
                  <c:v>32.56</c:v>
                </c:pt>
                <c:pt idx="1425">
                  <c:v>32.33</c:v>
                </c:pt>
                <c:pt idx="1426">
                  <c:v>33.049999999999997</c:v>
                </c:pt>
                <c:pt idx="1427">
                  <c:v>34.46</c:v>
                </c:pt>
                <c:pt idx="1428">
                  <c:v>35.020000000000003</c:v>
                </c:pt>
                <c:pt idx="1429">
                  <c:v>34.79</c:v>
                </c:pt>
                <c:pt idx="1430">
                  <c:v>34.39</c:v>
                </c:pt>
                <c:pt idx="1431">
                  <c:v>34.78</c:v>
                </c:pt>
                <c:pt idx="1432">
                  <c:v>35.25</c:v>
                </c:pt>
                <c:pt idx="1433">
                  <c:v>35.28</c:v>
                </c:pt>
                <c:pt idx="1434">
                  <c:v>34.65</c:v>
                </c:pt>
                <c:pt idx="1435">
                  <c:v>34.47</c:v>
                </c:pt>
                <c:pt idx="1436">
                  <c:v>34.07</c:v>
                </c:pt>
                <c:pt idx="1437">
                  <c:v>34.03</c:v>
                </c:pt>
                <c:pt idx="1438">
                  <c:v>33.9</c:v>
                </c:pt>
                <c:pt idx="1439">
                  <c:v>33.89</c:v>
                </c:pt>
                <c:pt idx="1440">
                  <c:v>32.799999999999997</c:v>
                </c:pt>
                <c:pt idx="1441">
                  <c:v>32.5</c:v>
                </c:pt>
                <c:pt idx="1442">
                  <c:v>33.26</c:v>
                </c:pt>
                <c:pt idx="1443">
                  <c:v>32.799999999999997</c:v>
                </c:pt>
                <c:pt idx="1444">
                  <c:v>32.68</c:v>
                </c:pt>
                <c:pt idx="1445">
                  <c:v>32.61</c:v>
                </c:pt>
                <c:pt idx="1446">
                  <c:v>32.81</c:v>
                </c:pt>
                <c:pt idx="1447">
                  <c:v>32.729999999999997</c:v>
                </c:pt>
                <c:pt idx="1448">
                  <c:v>32.17</c:v>
                </c:pt>
                <c:pt idx="1449">
                  <c:v>31.05</c:v>
                </c:pt>
                <c:pt idx="1450">
                  <c:v>30.2</c:v>
                </c:pt>
                <c:pt idx="1451">
                  <c:v>31.1</c:v>
                </c:pt>
                <c:pt idx="1452">
                  <c:v>31.21</c:v>
                </c:pt>
                <c:pt idx="1453">
                  <c:v>31.11</c:v>
                </c:pt>
                <c:pt idx="1454">
                  <c:v>31.51</c:v>
                </c:pt>
                <c:pt idx="1455">
                  <c:v>31.73</c:v>
                </c:pt>
                <c:pt idx="1456">
                  <c:v>31.95</c:v>
                </c:pt>
                <c:pt idx="1457">
                  <c:v>32.11</c:v>
                </c:pt>
                <c:pt idx="1458">
                  <c:v>32.1</c:v>
                </c:pt>
                <c:pt idx="1459">
                  <c:v>32.15</c:v>
                </c:pt>
                <c:pt idx="1460">
                  <c:v>31.34</c:v>
                </c:pt>
                <c:pt idx="1461">
                  <c:v>31.76</c:v>
                </c:pt>
                <c:pt idx="1462">
                  <c:v>31.81</c:v>
                </c:pt>
                <c:pt idx="1463">
                  <c:v>32.18</c:v>
                </c:pt>
                <c:pt idx="1464">
                  <c:v>31.33</c:v>
                </c:pt>
                <c:pt idx="1465">
                  <c:v>30.5</c:v>
                </c:pt>
                <c:pt idx="1466">
                  <c:v>31.19</c:v>
                </c:pt>
                <c:pt idx="1467">
                  <c:v>32.130000000000003</c:v>
                </c:pt>
                <c:pt idx="1468">
                  <c:v>31.97</c:v>
                </c:pt>
                <c:pt idx="1469">
                  <c:v>27.98</c:v>
                </c:pt>
                <c:pt idx="1470">
                  <c:v>26.92</c:v>
                </c:pt>
                <c:pt idx="1471">
                  <c:v>26.68</c:v>
                </c:pt>
                <c:pt idx="1472">
                  <c:v>26.594999999999999</c:v>
                </c:pt>
                <c:pt idx="1473">
                  <c:v>26.24</c:v>
                </c:pt>
                <c:pt idx="1474">
                  <c:v>26</c:v>
                </c:pt>
                <c:pt idx="1475">
                  <c:v>26.22</c:v>
                </c:pt>
                <c:pt idx="1476">
                  <c:v>26.09</c:v>
                </c:pt>
                <c:pt idx="1477">
                  <c:v>26.445</c:v>
                </c:pt>
                <c:pt idx="1478">
                  <c:v>26.96</c:v>
                </c:pt>
                <c:pt idx="1479">
                  <c:v>26.71</c:v>
                </c:pt>
                <c:pt idx="1480">
                  <c:v>26.68</c:v>
                </c:pt>
                <c:pt idx="1481">
                  <c:v>26.08</c:v>
                </c:pt>
                <c:pt idx="1482">
                  <c:v>27.39</c:v>
                </c:pt>
                <c:pt idx="1483">
                  <c:v>26.9</c:v>
                </c:pt>
                <c:pt idx="1484">
                  <c:v>26.74</c:v>
                </c:pt>
                <c:pt idx="1485">
                  <c:v>27.27</c:v>
                </c:pt>
                <c:pt idx="1486">
                  <c:v>27.31</c:v>
                </c:pt>
                <c:pt idx="1487">
                  <c:v>27.38</c:v>
                </c:pt>
                <c:pt idx="1488">
                  <c:v>26.64</c:v>
                </c:pt>
                <c:pt idx="1489">
                  <c:v>27.19</c:v>
                </c:pt>
                <c:pt idx="1490">
                  <c:v>27.73</c:v>
                </c:pt>
                <c:pt idx="1491">
                  <c:v>27.52</c:v>
                </c:pt>
                <c:pt idx="1492">
                  <c:v>27.175000000000001</c:v>
                </c:pt>
                <c:pt idx="1493">
                  <c:v>27.96</c:v>
                </c:pt>
                <c:pt idx="1494">
                  <c:v>27.9</c:v>
                </c:pt>
                <c:pt idx="1495">
                  <c:v>28.95</c:v>
                </c:pt>
                <c:pt idx="1496">
                  <c:v>29.84</c:v>
                </c:pt>
                <c:pt idx="1497">
                  <c:v>29.1</c:v>
                </c:pt>
                <c:pt idx="1498">
                  <c:v>30.09</c:v>
                </c:pt>
                <c:pt idx="1499">
                  <c:v>30.18</c:v>
                </c:pt>
                <c:pt idx="1500">
                  <c:v>29.92</c:v>
                </c:pt>
                <c:pt idx="1501">
                  <c:v>29.89</c:v>
                </c:pt>
                <c:pt idx="1502">
                  <c:v>30.23</c:v>
                </c:pt>
                <c:pt idx="1503">
                  <c:v>31.03</c:v>
                </c:pt>
                <c:pt idx="1504">
                  <c:v>32.82</c:v>
                </c:pt>
                <c:pt idx="1505">
                  <c:v>33.020000000000003</c:v>
                </c:pt>
                <c:pt idx="1506">
                  <c:v>33</c:v>
                </c:pt>
                <c:pt idx="1507">
                  <c:v>32.700000000000003</c:v>
                </c:pt>
                <c:pt idx="1508">
                  <c:v>33.229999999999997</c:v>
                </c:pt>
                <c:pt idx="1509">
                  <c:v>33.25</c:v>
                </c:pt>
                <c:pt idx="1510">
                  <c:v>32.869999999999997</c:v>
                </c:pt>
                <c:pt idx="1511">
                  <c:v>33.549999999999997</c:v>
                </c:pt>
                <c:pt idx="1512">
                  <c:v>33.01</c:v>
                </c:pt>
                <c:pt idx="1513">
                  <c:v>34.229999999999997</c:v>
                </c:pt>
                <c:pt idx="1514">
                  <c:v>34</c:v>
                </c:pt>
                <c:pt idx="1515">
                  <c:v>35.200000000000003</c:v>
                </c:pt>
                <c:pt idx="1516">
                  <c:v>35.5</c:v>
                </c:pt>
                <c:pt idx="1517">
                  <c:v>34.950000000000003</c:v>
                </c:pt>
                <c:pt idx="1518">
                  <c:v>34.39</c:v>
                </c:pt>
                <c:pt idx="1519">
                  <c:v>33.83</c:v>
                </c:pt>
                <c:pt idx="1520">
                  <c:v>34.799999999999997</c:v>
                </c:pt>
                <c:pt idx="1521">
                  <c:v>34.79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9-3840-B687-5A63BD2A8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41824"/>
        <c:axId val="63630096"/>
      </c:lineChart>
      <c:dateAx>
        <c:axId val="701418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0096"/>
        <c:crosses val="autoZero"/>
        <c:auto val="1"/>
        <c:lblOffset val="100"/>
        <c:baseTimeUnit val="days"/>
      </c:dateAx>
      <c:valAx>
        <c:axId val="636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Profit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'Sheet 2'!$M$5:$CF$5</c:f>
              <c:strCache>
                <c:ptCount val="72"/>
                <c:pt idx="0">
                  <c:v>Sep-2019</c:v>
                </c:pt>
                <c:pt idx="1">
                  <c:v>Jun-2019</c:v>
                </c:pt>
                <c:pt idx="2">
                  <c:v>Mar-2019</c:v>
                </c:pt>
                <c:pt idx="3">
                  <c:v>Dec-2018</c:v>
                </c:pt>
                <c:pt idx="4">
                  <c:v>Sep-2018</c:v>
                </c:pt>
                <c:pt idx="5">
                  <c:v>Jun-2018</c:v>
                </c:pt>
                <c:pt idx="6">
                  <c:v>Mar-2018</c:v>
                </c:pt>
                <c:pt idx="7">
                  <c:v>Dec-2017</c:v>
                </c:pt>
                <c:pt idx="8">
                  <c:v>Sep-2017</c:v>
                </c:pt>
                <c:pt idx="9">
                  <c:v>Jun-2017</c:v>
                </c:pt>
                <c:pt idx="10">
                  <c:v>Mar-2017</c:v>
                </c:pt>
                <c:pt idx="11">
                  <c:v>Dec-2016</c:v>
                </c:pt>
                <c:pt idx="12">
                  <c:v>Sep-2016</c:v>
                </c:pt>
                <c:pt idx="13">
                  <c:v>Jun-2016</c:v>
                </c:pt>
                <c:pt idx="14">
                  <c:v>Mar-2016</c:v>
                </c:pt>
                <c:pt idx="15">
                  <c:v>Dec-2015</c:v>
                </c:pt>
                <c:pt idx="16">
                  <c:v>Sep-2015</c:v>
                </c:pt>
                <c:pt idx="17">
                  <c:v>Jun-2015</c:v>
                </c:pt>
                <c:pt idx="18">
                  <c:v>Mar-2015</c:v>
                </c:pt>
                <c:pt idx="19">
                  <c:v>Dec-2014</c:v>
                </c:pt>
                <c:pt idx="20">
                  <c:v>Sep-2014</c:v>
                </c:pt>
                <c:pt idx="21">
                  <c:v>Jun-2014</c:v>
                </c:pt>
                <c:pt idx="22">
                  <c:v>Mar-2014</c:v>
                </c:pt>
                <c:pt idx="23">
                  <c:v>Dec-2013</c:v>
                </c:pt>
                <c:pt idx="24">
                  <c:v>Sep-2013</c:v>
                </c:pt>
                <c:pt idx="25">
                  <c:v>Jun-2013</c:v>
                </c:pt>
                <c:pt idx="26">
                  <c:v>Mar-2013</c:v>
                </c:pt>
                <c:pt idx="27">
                  <c:v>Dec-2012</c:v>
                </c:pt>
                <c:pt idx="28">
                  <c:v>Sep-2012</c:v>
                </c:pt>
                <c:pt idx="29">
                  <c:v>Jun-2012</c:v>
                </c:pt>
                <c:pt idx="30">
                  <c:v>Mar-2012</c:v>
                </c:pt>
                <c:pt idx="31">
                  <c:v>Dec-2011</c:v>
                </c:pt>
                <c:pt idx="32">
                  <c:v>Sep-2011</c:v>
                </c:pt>
                <c:pt idx="33">
                  <c:v>Jun-2011</c:v>
                </c:pt>
                <c:pt idx="34">
                  <c:v>Mar-2011</c:v>
                </c:pt>
                <c:pt idx="35">
                  <c:v>Dec-2010</c:v>
                </c:pt>
                <c:pt idx="36">
                  <c:v>Sep-2010</c:v>
                </c:pt>
                <c:pt idx="37">
                  <c:v>Jun-2010</c:v>
                </c:pt>
                <c:pt idx="38">
                  <c:v>Mar-2010</c:v>
                </c:pt>
                <c:pt idx="39">
                  <c:v>Dec-2009</c:v>
                </c:pt>
                <c:pt idx="40">
                  <c:v>Sep-2009</c:v>
                </c:pt>
                <c:pt idx="41">
                  <c:v>Jun-2009</c:v>
                </c:pt>
                <c:pt idx="42">
                  <c:v>Mar-2009</c:v>
                </c:pt>
                <c:pt idx="43">
                  <c:v>Dec-2008</c:v>
                </c:pt>
                <c:pt idx="44">
                  <c:v>Sep-2008</c:v>
                </c:pt>
                <c:pt idx="45">
                  <c:v>Jun-2008</c:v>
                </c:pt>
                <c:pt idx="46">
                  <c:v>Mar-2008</c:v>
                </c:pt>
                <c:pt idx="47">
                  <c:v>Dec-2007</c:v>
                </c:pt>
                <c:pt idx="48">
                  <c:v>Sep-2007</c:v>
                </c:pt>
                <c:pt idx="49">
                  <c:v>Jun-2007</c:v>
                </c:pt>
                <c:pt idx="50">
                  <c:v>Mar-2007</c:v>
                </c:pt>
                <c:pt idx="51">
                  <c:v>Dec-2006</c:v>
                </c:pt>
                <c:pt idx="52">
                  <c:v>Sep-2006</c:v>
                </c:pt>
                <c:pt idx="53">
                  <c:v>Jun-2006</c:v>
                </c:pt>
                <c:pt idx="54">
                  <c:v>Mar-2006</c:v>
                </c:pt>
                <c:pt idx="55">
                  <c:v>Dec-2005</c:v>
                </c:pt>
                <c:pt idx="56">
                  <c:v>Sep-2005</c:v>
                </c:pt>
                <c:pt idx="57">
                  <c:v>Jun-2005</c:v>
                </c:pt>
                <c:pt idx="58">
                  <c:v>Mar-2005</c:v>
                </c:pt>
                <c:pt idx="59">
                  <c:v>Dec-2004</c:v>
                </c:pt>
                <c:pt idx="60">
                  <c:v>Sep-2004</c:v>
                </c:pt>
                <c:pt idx="61">
                  <c:v>Jun-2004</c:v>
                </c:pt>
                <c:pt idx="62">
                  <c:v>Mar-2004</c:v>
                </c:pt>
                <c:pt idx="63">
                  <c:v>Dec-2003</c:v>
                </c:pt>
                <c:pt idx="64">
                  <c:v>Sep-2003</c:v>
                </c:pt>
                <c:pt idx="65">
                  <c:v>Jun-2003</c:v>
                </c:pt>
                <c:pt idx="66">
                  <c:v>Mar-2003</c:v>
                </c:pt>
                <c:pt idx="67">
                  <c:v>Dec-2002</c:v>
                </c:pt>
                <c:pt idx="68">
                  <c:v>Dec-2001</c:v>
                </c:pt>
                <c:pt idx="69">
                  <c:v>Dec-2000</c:v>
                </c:pt>
                <c:pt idx="70">
                  <c:v>Dec-1999</c:v>
                </c:pt>
                <c:pt idx="71">
                  <c:v>Dec-1998</c:v>
                </c:pt>
              </c:strCache>
            </c:strRef>
          </c:cat>
          <c:val>
            <c:numRef>
              <c:f>'Sheet 2'!$M$12:$CF$12</c:f>
              <c:numCache>
                <c:formatCode>#,##0;[Red]\(#,##0\)</c:formatCode>
                <c:ptCount val="72"/>
                <c:pt idx="0">
                  <c:v>553866</c:v>
                </c:pt>
                <c:pt idx="1">
                  <c:v>557083</c:v>
                </c:pt>
                <c:pt idx="2">
                  <c:v>562065</c:v>
                </c:pt>
                <c:pt idx="3">
                  <c:v>568797</c:v>
                </c:pt>
                <c:pt idx="4">
                  <c:v>586017</c:v>
                </c:pt>
                <c:pt idx="5">
                  <c:v>590318</c:v>
                </c:pt>
                <c:pt idx="6">
                  <c:v>591265</c:v>
                </c:pt>
                <c:pt idx="7">
                  <c:v>591779</c:v>
                </c:pt>
                <c:pt idx="8">
                  <c:v>574793</c:v>
                </c:pt>
                <c:pt idx="9">
                  <c:v>572507</c:v>
                </c:pt>
                <c:pt idx="10">
                  <c:v>569392</c:v>
                </c:pt>
                <c:pt idx="11">
                  <c:v>565706</c:v>
                </c:pt>
                <c:pt idx="12">
                  <c:v>560178</c:v>
                </c:pt>
                <c:pt idx="13">
                  <c:v>557730</c:v>
                </c:pt>
                <c:pt idx="14">
                  <c:v>553660</c:v>
                </c:pt>
                <c:pt idx="15">
                  <c:v>549438</c:v>
                </c:pt>
                <c:pt idx="16">
                  <c:v>544305</c:v>
                </c:pt>
                <c:pt idx="17">
                  <c:v>531404</c:v>
                </c:pt>
                <c:pt idx="18">
                  <c:v>513475</c:v>
                </c:pt>
                <c:pt idx="19">
                  <c:v>486224</c:v>
                </c:pt>
                <c:pt idx="20">
                  <c:v>467422</c:v>
                </c:pt>
                <c:pt idx="21">
                  <c:v>454000</c:v>
                </c:pt>
                <c:pt idx="22">
                  <c:v>447755</c:v>
                </c:pt>
                <c:pt idx="23">
                  <c:v>431897</c:v>
                </c:pt>
                <c:pt idx="24">
                  <c:v>431201</c:v>
                </c:pt>
                <c:pt idx="25">
                  <c:v>423927</c:v>
                </c:pt>
                <c:pt idx="26">
                  <c:v>415098</c:v>
                </c:pt>
                <c:pt idx="27">
                  <c:v>411391</c:v>
                </c:pt>
                <c:pt idx="28">
                  <c:v>543883</c:v>
                </c:pt>
                <c:pt idx="29">
                  <c:v>496090</c:v>
                </c:pt>
                <c:pt idx="30">
                  <c:v>449052</c:v>
                </c:pt>
                <c:pt idx="31">
                  <c:v>384284</c:v>
                </c:pt>
                <c:pt idx="32">
                  <c:v>185931</c:v>
                </c:pt>
                <c:pt idx="33">
                  <c:v>180937</c:v>
                </c:pt>
                <c:pt idx="34">
                  <c:v>231368</c:v>
                </c:pt>
                <c:pt idx="35">
                  <c:v>168560</c:v>
                </c:pt>
                <c:pt idx="36">
                  <c:v>166885</c:v>
                </c:pt>
                <c:pt idx="37">
                  <c:v>167626</c:v>
                </c:pt>
                <c:pt idx="38">
                  <c:v>170119</c:v>
                </c:pt>
                <c:pt idx="39">
                  <c:v>169266</c:v>
                </c:pt>
                <c:pt idx="40">
                  <c:v>195045</c:v>
                </c:pt>
                <c:pt idx="41">
                  <c:v>198989</c:v>
                </c:pt>
                <c:pt idx="42">
                  <c:v>198206</c:v>
                </c:pt>
                <c:pt idx="43">
                  <c:v>194868</c:v>
                </c:pt>
                <c:pt idx="44">
                  <c:v>177449</c:v>
                </c:pt>
                <c:pt idx="45">
                  <c:v>177174</c:v>
                </c:pt>
                <c:pt idx="46">
                  <c:v>174550</c:v>
                </c:pt>
                <c:pt idx="47">
                  <c:v>168931</c:v>
                </c:pt>
                <c:pt idx="48">
                  <c:v>12287</c:v>
                </c:pt>
                <c:pt idx="49">
                  <c:v>53946</c:v>
                </c:pt>
                <c:pt idx="50">
                  <c:v>93300</c:v>
                </c:pt>
                <c:pt idx="51">
                  <c:v>143353</c:v>
                </c:pt>
                <c:pt idx="52">
                  <c:v>323763</c:v>
                </c:pt>
                <c:pt idx="53">
                  <c:v>305930</c:v>
                </c:pt>
                <c:pt idx="54">
                  <c:v>242019</c:v>
                </c:pt>
                <c:pt idx="55">
                  <c:v>275006</c:v>
                </c:pt>
                <c:pt idx="56">
                  <c:v>263567</c:v>
                </c:pt>
                <c:pt idx="57">
                  <c:v>270665</c:v>
                </c:pt>
                <c:pt idx="58">
                  <c:v>231755</c:v>
                </c:pt>
                <c:pt idx="59">
                  <c:v>227706</c:v>
                </c:pt>
                <c:pt idx="60">
                  <c:v>299465</c:v>
                </c:pt>
                <c:pt idx="61">
                  <c:v>273105</c:v>
                </c:pt>
                <c:pt idx="62">
                  <c:v>185955</c:v>
                </c:pt>
                <c:pt idx="63">
                  <c:v>179700</c:v>
                </c:pt>
                <c:pt idx="64">
                  <c:v>180916.815</c:v>
                </c:pt>
                <c:pt idx="65">
                  <c:v>178472.79500000001</c:v>
                </c:pt>
                <c:pt idx="66">
                  <c:v>175548.217</c:v>
                </c:pt>
                <c:pt idx="67">
                  <c:v>172973</c:v>
                </c:pt>
                <c:pt idx="68">
                  <c:v>50700.832999999999</c:v>
                </c:pt>
                <c:pt idx="69">
                  <c:v>145274</c:v>
                </c:pt>
                <c:pt idx="70">
                  <c:v>99853</c:v>
                </c:pt>
                <c:pt idx="71">
                  <c:v>90536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FE43-AB78-16BBAC375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68480"/>
        <c:axId val="67926128"/>
      </c:lineChart>
      <c:catAx>
        <c:axId val="749684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6128"/>
        <c:crosses val="autoZero"/>
        <c:auto val="1"/>
        <c:lblAlgn val="ctr"/>
        <c:lblOffset val="100"/>
        <c:noMultiLvlLbl val="0"/>
      </c:catAx>
      <c:valAx>
        <c:axId val="679261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% Growth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2'!$M$5:$CF$5</c:f>
              <c:strCache>
                <c:ptCount val="72"/>
                <c:pt idx="0">
                  <c:v>Sep-2019</c:v>
                </c:pt>
                <c:pt idx="1">
                  <c:v>Jun-2019</c:v>
                </c:pt>
                <c:pt idx="2">
                  <c:v>Mar-2019</c:v>
                </c:pt>
                <c:pt idx="3">
                  <c:v>Dec-2018</c:v>
                </c:pt>
                <c:pt idx="4">
                  <c:v>Sep-2018</c:v>
                </c:pt>
                <c:pt idx="5">
                  <c:v>Jun-2018</c:v>
                </c:pt>
                <c:pt idx="6">
                  <c:v>Mar-2018</c:v>
                </c:pt>
                <c:pt idx="7">
                  <c:v>Dec-2017</c:v>
                </c:pt>
                <c:pt idx="8">
                  <c:v>Sep-2017</c:v>
                </c:pt>
                <c:pt idx="9">
                  <c:v>Jun-2017</c:v>
                </c:pt>
                <c:pt idx="10">
                  <c:v>Mar-2017</c:v>
                </c:pt>
                <c:pt idx="11">
                  <c:v>Dec-2016</c:v>
                </c:pt>
                <c:pt idx="12">
                  <c:v>Sep-2016</c:v>
                </c:pt>
                <c:pt idx="13">
                  <c:v>Jun-2016</c:v>
                </c:pt>
                <c:pt idx="14">
                  <c:v>Mar-2016</c:v>
                </c:pt>
                <c:pt idx="15">
                  <c:v>Dec-2015</c:v>
                </c:pt>
                <c:pt idx="16">
                  <c:v>Sep-2015</c:v>
                </c:pt>
                <c:pt idx="17">
                  <c:v>Jun-2015</c:v>
                </c:pt>
                <c:pt idx="18">
                  <c:v>Mar-2015</c:v>
                </c:pt>
                <c:pt idx="19">
                  <c:v>Dec-2014</c:v>
                </c:pt>
                <c:pt idx="20">
                  <c:v>Sep-2014</c:v>
                </c:pt>
                <c:pt idx="21">
                  <c:v>Jun-2014</c:v>
                </c:pt>
                <c:pt idx="22">
                  <c:v>Mar-2014</c:v>
                </c:pt>
                <c:pt idx="23">
                  <c:v>Dec-2013</c:v>
                </c:pt>
                <c:pt idx="24">
                  <c:v>Sep-2013</c:v>
                </c:pt>
                <c:pt idx="25">
                  <c:v>Jun-2013</c:v>
                </c:pt>
                <c:pt idx="26">
                  <c:v>Mar-2013</c:v>
                </c:pt>
                <c:pt idx="27">
                  <c:v>Dec-2012</c:v>
                </c:pt>
                <c:pt idx="28">
                  <c:v>Sep-2012</c:v>
                </c:pt>
                <c:pt idx="29">
                  <c:v>Jun-2012</c:v>
                </c:pt>
                <c:pt idx="30">
                  <c:v>Mar-2012</c:v>
                </c:pt>
                <c:pt idx="31">
                  <c:v>Dec-2011</c:v>
                </c:pt>
                <c:pt idx="32">
                  <c:v>Sep-2011</c:v>
                </c:pt>
                <c:pt idx="33">
                  <c:v>Jun-2011</c:v>
                </c:pt>
                <c:pt idx="34">
                  <c:v>Mar-2011</c:v>
                </c:pt>
                <c:pt idx="35">
                  <c:v>Dec-2010</c:v>
                </c:pt>
                <c:pt idx="36">
                  <c:v>Sep-2010</c:v>
                </c:pt>
                <c:pt idx="37">
                  <c:v>Jun-2010</c:v>
                </c:pt>
                <c:pt idx="38">
                  <c:v>Mar-2010</c:v>
                </c:pt>
                <c:pt idx="39">
                  <c:v>Dec-2009</c:v>
                </c:pt>
                <c:pt idx="40">
                  <c:v>Sep-2009</c:v>
                </c:pt>
                <c:pt idx="41">
                  <c:v>Jun-2009</c:v>
                </c:pt>
                <c:pt idx="42">
                  <c:v>Mar-2009</c:v>
                </c:pt>
                <c:pt idx="43">
                  <c:v>Dec-2008</c:v>
                </c:pt>
                <c:pt idx="44">
                  <c:v>Sep-2008</c:v>
                </c:pt>
                <c:pt idx="45">
                  <c:v>Jun-2008</c:v>
                </c:pt>
                <c:pt idx="46">
                  <c:v>Mar-2008</c:v>
                </c:pt>
                <c:pt idx="47">
                  <c:v>Dec-2007</c:v>
                </c:pt>
                <c:pt idx="48">
                  <c:v>Sep-2007</c:v>
                </c:pt>
                <c:pt idx="49">
                  <c:v>Jun-2007</c:v>
                </c:pt>
                <c:pt idx="50">
                  <c:v>Mar-2007</c:v>
                </c:pt>
                <c:pt idx="51">
                  <c:v>Dec-2006</c:v>
                </c:pt>
                <c:pt idx="52">
                  <c:v>Sep-2006</c:v>
                </c:pt>
                <c:pt idx="53">
                  <c:v>Jun-2006</c:v>
                </c:pt>
                <c:pt idx="54">
                  <c:v>Mar-2006</c:v>
                </c:pt>
                <c:pt idx="55">
                  <c:v>Dec-2005</c:v>
                </c:pt>
                <c:pt idx="56">
                  <c:v>Sep-2005</c:v>
                </c:pt>
                <c:pt idx="57">
                  <c:v>Jun-2005</c:v>
                </c:pt>
                <c:pt idx="58">
                  <c:v>Mar-2005</c:v>
                </c:pt>
                <c:pt idx="59">
                  <c:v>Dec-2004</c:v>
                </c:pt>
                <c:pt idx="60">
                  <c:v>Sep-2004</c:v>
                </c:pt>
                <c:pt idx="61">
                  <c:v>Jun-2004</c:v>
                </c:pt>
                <c:pt idx="62">
                  <c:v>Mar-2004</c:v>
                </c:pt>
                <c:pt idx="63">
                  <c:v>Dec-2003</c:v>
                </c:pt>
                <c:pt idx="64">
                  <c:v>Sep-2003</c:v>
                </c:pt>
                <c:pt idx="65">
                  <c:v>Jun-2003</c:v>
                </c:pt>
                <c:pt idx="66">
                  <c:v>Mar-2003</c:v>
                </c:pt>
                <c:pt idx="67">
                  <c:v>Dec-2002</c:v>
                </c:pt>
                <c:pt idx="68">
                  <c:v>Dec-2001</c:v>
                </c:pt>
                <c:pt idx="69">
                  <c:v>Dec-2000</c:v>
                </c:pt>
                <c:pt idx="70">
                  <c:v>Dec-1999</c:v>
                </c:pt>
                <c:pt idx="71">
                  <c:v>Dec-1998</c:v>
                </c:pt>
              </c:strCache>
            </c:strRef>
          </c:cat>
          <c:val>
            <c:numRef>
              <c:f>'Sheet 2'!$M$46:$CF$46</c:f>
              <c:numCache>
                <c:formatCode>#,##0.00%;[Red]\-#,##0.00%</c:formatCode>
                <c:ptCount val="72"/>
                <c:pt idx="0">
                  <c:v>-4.1333535895257123E-2</c:v>
                </c:pt>
                <c:pt idx="1">
                  <c:v>-4.8344288708390803E-2</c:v>
                </c:pt>
                <c:pt idx="2">
                  <c:v>-4.4326935819356206E-2</c:v>
                </c:pt>
                <c:pt idx="3">
                  <c:v>-3.531579759088932E-2</c:v>
                </c:pt>
                <c:pt idx="4">
                  <c:v>2.5239148515028509E-2</c:v>
                </c:pt>
                <c:pt idx="5">
                  <c:v>3.9807957091818835E-2</c:v>
                </c:pt>
                <c:pt idx="6">
                  <c:v>5.0515627719056599E-2</c:v>
                </c:pt>
                <c:pt idx="7">
                  <c:v>6.4748190397847738E-2</c:v>
                </c:pt>
                <c:pt idx="8">
                  <c:v>3.9156435232582831E-2</c:v>
                </c:pt>
                <c:pt idx="9">
                  <c:v>4.3890379344709185E-2</c:v>
                </c:pt>
                <c:pt idx="10">
                  <c:v>4.4965398156413094E-2</c:v>
                </c:pt>
                <c:pt idx="11">
                  <c:v>3.6255796792600492E-2</c:v>
                </c:pt>
                <c:pt idx="12">
                  <c:v>3.022257043037313E-2</c:v>
                </c:pt>
                <c:pt idx="13">
                  <c:v>3.2344538596129624E-2</c:v>
                </c:pt>
                <c:pt idx="14">
                  <c:v>5.3558502614285963E-2</c:v>
                </c:pt>
                <c:pt idx="15">
                  <c:v>9.7277554702809965E-2</c:v>
                </c:pt>
                <c:pt idx="16">
                  <c:v>0.13335696375593509</c:v>
                </c:pt>
                <c:pt idx="17">
                  <c:v>0.15726382695358088</c:v>
                </c:pt>
                <c:pt idx="18">
                  <c:v>0.14184853839993461</c:v>
                </c:pt>
                <c:pt idx="19">
                  <c:v>0.12667031704197695</c:v>
                </c:pt>
                <c:pt idx="20">
                  <c:v>8.8502952755905584E-2</c:v>
                </c:pt>
                <c:pt idx="21">
                  <c:v>7.0667825571474996E-2</c:v>
                </c:pt>
                <c:pt idx="22">
                  <c:v>6.8453754082733909E-2</c:v>
                </c:pt>
                <c:pt idx="23">
                  <c:v>4.1053818726640712E-2</c:v>
                </c:pt>
                <c:pt idx="24">
                  <c:v>7.8059577646816702E-2</c:v>
                </c:pt>
                <c:pt idx="25">
                  <c:v>6.7656231123598198E-2</c:v>
                </c:pt>
                <c:pt idx="26">
                  <c:v>6.0964183555638485E-2</c:v>
                </c:pt>
                <c:pt idx="27">
                  <c:v>6.8078920041536817E-2</c:v>
                </c:pt>
                <c:pt idx="28">
                  <c:v>4.5473807521726251E-2</c:v>
                </c:pt>
                <c:pt idx="29">
                  <c:v>5.0919002607745067E-2</c:v>
                </c:pt>
                <c:pt idx="30">
                  <c:v>5.9262964701475296E-2</c:v>
                </c:pt>
                <c:pt idx="31">
                  <c:v>5.8524602872485287E-2</c:v>
                </c:pt>
                <c:pt idx="32">
                  <c:v>5.5684962870055088E-2</c:v>
                </c:pt>
                <c:pt idx="33">
                  <c:v>5.2061650336821419E-2</c:v>
                </c:pt>
                <c:pt idx="34">
                  <c:v>3.5290904318338256E-2</c:v>
                </c:pt>
                <c:pt idx="35">
                  <c:v>2.7613266828766525E-2</c:v>
                </c:pt>
                <c:pt idx="36">
                  <c:v>-4.1413783290803474E-3</c:v>
                </c:pt>
                <c:pt idx="37">
                  <c:v>-3.7693869542220426E-2</c:v>
                </c:pt>
                <c:pt idx="38">
                  <c:v>-4.3748834001368087E-2</c:v>
                </c:pt>
                <c:pt idx="39">
                  <c:v>-3.2408552544537339E-2</c:v>
                </c:pt>
                <c:pt idx="40">
                  <c:v>3.4969618096192256E-3</c:v>
                </c:pt>
                <c:pt idx="41">
                  <c:v>5.3466919747494401E-2</c:v>
                </c:pt>
                <c:pt idx="42">
                  <c:v>9.630736048788946E-2</c:v>
                </c:pt>
                <c:pt idx="43">
                  <c:v>0.13850278726659271</c:v>
                </c:pt>
                <c:pt idx="44">
                  <c:v>0.14938929244013988</c:v>
                </c:pt>
                <c:pt idx="45">
                  <c:v>0.18663092859732822</c:v>
                </c:pt>
                <c:pt idx="46">
                  <c:v>0.22138398487236444</c:v>
                </c:pt>
                <c:pt idx="47">
                  <c:v>0.23395197512287447</c:v>
                </c:pt>
                <c:pt idx="48">
                  <c:v>0.30089211030109153</c:v>
                </c:pt>
                <c:pt idx="49">
                  <c:v>0.30936710463356198</c:v>
                </c:pt>
                <c:pt idx="50">
                  <c:v>0.28168593200309688</c:v>
                </c:pt>
                <c:pt idx="51">
                  <c:v>0.27302823117424491</c:v>
                </c:pt>
                <c:pt idx="52">
                  <c:v>0.22342921737045374</c:v>
                </c:pt>
                <c:pt idx="53">
                  <c:v>0.1904089611517934</c:v>
                </c:pt>
                <c:pt idx="54">
                  <c:v>0.19970621169053993</c:v>
                </c:pt>
                <c:pt idx="55">
                  <c:v>0.20485837386523076</c:v>
                </c:pt>
                <c:pt idx="56">
                  <c:v>0.22238593093702153</c:v>
                </c:pt>
                <c:pt idx="57">
                  <c:v>0.24253214475535834</c:v>
                </c:pt>
                <c:pt idx="58">
                  <c:v>0.23459419377645951</c:v>
                </c:pt>
                <c:pt idx="59">
                  <c:v>0.24463437210737426</c:v>
                </c:pt>
                <c:pt idx="60">
                  <c:v>0.21936859545484722</c:v>
                </c:pt>
                <c:pt idx="61">
                  <c:v>0.21593473321317469</c:v>
                </c:pt>
                <c:pt idx="62">
                  <c:v>0.20769130849656836</c:v>
                </c:pt>
                <c:pt idx="63">
                  <c:v>0.18107940672716016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0.22239922903987575</c:v>
                </c:pt>
                <c:pt idx="68">
                  <c:v>0.18668267695723428</c:v>
                </c:pt>
                <c:pt idx="69">
                  <c:v>0.45501953665815464</c:v>
                </c:pt>
                <c:pt idx="70">
                  <c:v>9.9792750496975779E-2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C-6342-BBCB-2D9EA6ED9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17872"/>
        <c:axId val="80982368"/>
      </c:lineChart>
      <c:catAx>
        <c:axId val="762178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2368"/>
        <c:crosses val="autoZero"/>
        <c:auto val="1"/>
        <c:lblAlgn val="ctr"/>
        <c:lblOffset val="100"/>
        <c:noMultiLvlLbl val="0"/>
      </c:catAx>
      <c:valAx>
        <c:axId val="809823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%;[Red]\-#,##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Profit</a:t>
            </a:r>
            <a:r>
              <a:rPr lang="en-US" baseline="0"/>
              <a:t> - Last 2 years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'Sheet 2'!$M$5:$U$5</c:f>
              <c:strCache>
                <c:ptCount val="9"/>
                <c:pt idx="0">
                  <c:v>Sep-2019</c:v>
                </c:pt>
                <c:pt idx="1">
                  <c:v>Jun-2019</c:v>
                </c:pt>
                <c:pt idx="2">
                  <c:v>Mar-2019</c:v>
                </c:pt>
                <c:pt idx="3">
                  <c:v>Dec-2018</c:v>
                </c:pt>
                <c:pt idx="4">
                  <c:v>Sep-2018</c:v>
                </c:pt>
                <c:pt idx="5">
                  <c:v>Jun-2018</c:v>
                </c:pt>
                <c:pt idx="6">
                  <c:v>Mar-2018</c:v>
                </c:pt>
                <c:pt idx="7">
                  <c:v>Dec-2017</c:v>
                </c:pt>
                <c:pt idx="8">
                  <c:v>Sep-2017</c:v>
                </c:pt>
              </c:strCache>
            </c:strRef>
          </c:cat>
          <c:val>
            <c:numRef>
              <c:f>'Sheet 2'!$M$12:$U$12</c:f>
              <c:numCache>
                <c:formatCode>#,##0;[Red]\(#,##0\)</c:formatCode>
                <c:ptCount val="9"/>
                <c:pt idx="0">
                  <c:v>553866</c:v>
                </c:pt>
                <c:pt idx="1">
                  <c:v>557083</c:v>
                </c:pt>
                <c:pt idx="2">
                  <c:v>562065</c:v>
                </c:pt>
                <c:pt idx="3">
                  <c:v>568797</c:v>
                </c:pt>
                <c:pt idx="4">
                  <c:v>586017</c:v>
                </c:pt>
                <c:pt idx="5">
                  <c:v>590318</c:v>
                </c:pt>
                <c:pt idx="6">
                  <c:v>591265</c:v>
                </c:pt>
                <c:pt idx="7">
                  <c:v>591779</c:v>
                </c:pt>
                <c:pt idx="8">
                  <c:v>574793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7-A648-9502-726BCCC41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74624"/>
        <c:axId val="80126160"/>
      </c:lineChart>
      <c:catAx>
        <c:axId val="806746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6160"/>
        <c:crosses val="autoZero"/>
        <c:auto val="1"/>
        <c:lblAlgn val="ctr"/>
        <c:lblOffset val="100"/>
        <c:noMultiLvlLbl val="0"/>
      </c:catAx>
      <c:valAx>
        <c:axId val="801261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% Growth in Last</a:t>
            </a:r>
            <a:r>
              <a:rPr lang="en-US" baseline="0"/>
              <a:t> 2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'Sheet 2'!$M$5:$U$5</c:f>
              <c:strCache>
                <c:ptCount val="9"/>
                <c:pt idx="0">
                  <c:v>Sep-2019</c:v>
                </c:pt>
                <c:pt idx="1">
                  <c:v>Jun-2019</c:v>
                </c:pt>
                <c:pt idx="2">
                  <c:v>Mar-2019</c:v>
                </c:pt>
                <c:pt idx="3">
                  <c:v>Dec-2018</c:v>
                </c:pt>
                <c:pt idx="4">
                  <c:v>Sep-2018</c:v>
                </c:pt>
                <c:pt idx="5">
                  <c:v>Jun-2018</c:v>
                </c:pt>
                <c:pt idx="6">
                  <c:v>Mar-2018</c:v>
                </c:pt>
                <c:pt idx="7">
                  <c:v>Dec-2017</c:v>
                </c:pt>
                <c:pt idx="8">
                  <c:v>Sep-2017</c:v>
                </c:pt>
              </c:strCache>
            </c:strRef>
          </c:cat>
          <c:val>
            <c:numRef>
              <c:f>'Sheet 2'!$M$46:$U$46</c:f>
              <c:numCache>
                <c:formatCode>#,##0.00%;[Red]\-#,##0.00%</c:formatCode>
                <c:ptCount val="9"/>
                <c:pt idx="0">
                  <c:v>-4.1333535895257123E-2</c:v>
                </c:pt>
                <c:pt idx="1">
                  <c:v>-4.8344288708390803E-2</c:v>
                </c:pt>
                <c:pt idx="2">
                  <c:v>-4.4326935819356206E-2</c:v>
                </c:pt>
                <c:pt idx="3">
                  <c:v>-3.531579759088932E-2</c:v>
                </c:pt>
                <c:pt idx="4">
                  <c:v>2.5239148515028509E-2</c:v>
                </c:pt>
                <c:pt idx="5">
                  <c:v>3.9807957091818835E-2</c:v>
                </c:pt>
                <c:pt idx="6">
                  <c:v>5.0515627719056599E-2</c:v>
                </c:pt>
                <c:pt idx="7">
                  <c:v>6.4748190397847738E-2</c:v>
                </c:pt>
                <c:pt idx="8">
                  <c:v>3.9156435232582831E-2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0-E649-8ADC-867EEE2FA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114447"/>
        <c:axId val="2102657983"/>
      </c:lineChart>
      <c:catAx>
        <c:axId val="210311444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57983"/>
        <c:crosses val="autoZero"/>
        <c:auto val="1"/>
        <c:lblAlgn val="ctr"/>
        <c:lblOffset val="100"/>
        <c:noMultiLvlLbl val="0"/>
      </c:catAx>
      <c:valAx>
        <c:axId val="210265798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%;[Red]\-#,##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1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2'!$M$5:$CC$5</c:f>
              <c:strCache>
                <c:ptCount val="69"/>
                <c:pt idx="0">
                  <c:v>Sep-2019</c:v>
                </c:pt>
                <c:pt idx="1">
                  <c:v>Jun-2019</c:v>
                </c:pt>
                <c:pt idx="2">
                  <c:v>Mar-2019</c:v>
                </c:pt>
                <c:pt idx="3">
                  <c:v>Dec-2018</c:v>
                </c:pt>
                <c:pt idx="4">
                  <c:v>Sep-2018</c:v>
                </c:pt>
                <c:pt idx="5">
                  <c:v>Jun-2018</c:v>
                </c:pt>
                <c:pt idx="6">
                  <c:v>Mar-2018</c:v>
                </c:pt>
                <c:pt idx="7">
                  <c:v>Dec-2017</c:v>
                </c:pt>
                <c:pt idx="8">
                  <c:v>Sep-2017</c:v>
                </c:pt>
                <c:pt idx="9">
                  <c:v>Jun-2017</c:v>
                </c:pt>
                <c:pt idx="10">
                  <c:v>Mar-2017</c:v>
                </c:pt>
                <c:pt idx="11">
                  <c:v>Dec-2016</c:v>
                </c:pt>
                <c:pt idx="12">
                  <c:v>Sep-2016</c:v>
                </c:pt>
                <c:pt idx="13">
                  <c:v>Jun-2016</c:v>
                </c:pt>
                <c:pt idx="14">
                  <c:v>Mar-2016</c:v>
                </c:pt>
                <c:pt idx="15">
                  <c:v>Dec-2015</c:v>
                </c:pt>
                <c:pt idx="16">
                  <c:v>Sep-2015</c:v>
                </c:pt>
                <c:pt idx="17">
                  <c:v>Jun-2015</c:v>
                </c:pt>
                <c:pt idx="18">
                  <c:v>Mar-2015</c:v>
                </c:pt>
                <c:pt idx="19">
                  <c:v>Dec-2014</c:v>
                </c:pt>
                <c:pt idx="20">
                  <c:v>Sep-2014</c:v>
                </c:pt>
                <c:pt idx="21">
                  <c:v>Jun-2014</c:v>
                </c:pt>
                <c:pt idx="22">
                  <c:v>Mar-2014</c:v>
                </c:pt>
                <c:pt idx="23">
                  <c:v>Dec-2013</c:v>
                </c:pt>
                <c:pt idx="24">
                  <c:v>Sep-2013</c:v>
                </c:pt>
                <c:pt idx="25">
                  <c:v>Jun-2013</c:v>
                </c:pt>
                <c:pt idx="26">
                  <c:v>Mar-2013</c:v>
                </c:pt>
                <c:pt idx="27">
                  <c:v>Dec-2012</c:v>
                </c:pt>
                <c:pt idx="28">
                  <c:v>Sep-2012</c:v>
                </c:pt>
                <c:pt idx="29">
                  <c:v>Jun-2012</c:v>
                </c:pt>
                <c:pt idx="30">
                  <c:v>Mar-2012</c:v>
                </c:pt>
                <c:pt idx="31">
                  <c:v>Dec-2011</c:v>
                </c:pt>
                <c:pt idx="32">
                  <c:v>Sep-2011</c:v>
                </c:pt>
                <c:pt idx="33">
                  <c:v>Jun-2011</c:v>
                </c:pt>
                <c:pt idx="34">
                  <c:v>Mar-2011</c:v>
                </c:pt>
                <c:pt idx="35">
                  <c:v>Dec-2010</c:v>
                </c:pt>
                <c:pt idx="36">
                  <c:v>Sep-2010</c:v>
                </c:pt>
                <c:pt idx="37">
                  <c:v>Jun-2010</c:v>
                </c:pt>
                <c:pt idx="38">
                  <c:v>Mar-2010</c:v>
                </c:pt>
                <c:pt idx="39">
                  <c:v>Dec-2009</c:v>
                </c:pt>
                <c:pt idx="40">
                  <c:v>Sep-2009</c:v>
                </c:pt>
                <c:pt idx="41">
                  <c:v>Jun-2009</c:v>
                </c:pt>
                <c:pt idx="42">
                  <c:v>Mar-2009</c:v>
                </c:pt>
                <c:pt idx="43">
                  <c:v>Dec-2008</c:v>
                </c:pt>
                <c:pt idx="44">
                  <c:v>Sep-2008</c:v>
                </c:pt>
                <c:pt idx="45">
                  <c:v>Jun-2008</c:v>
                </c:pt>
                <c:pt idx="46">
                  <c:v>Mar-2008</c:v>
                </c:pt>
                <c:pt idx="47">
                  <c:v>Dec-2007</c:v>
                </c:pt>
                <c:pt idx="48">
                  <c:v>Sep-2007</c:v>
                </c:pt>
                <c:pt idx="49">
                  <c:v>Jun-2007</c:v>
                </c:pt>
                <c:pt idx="50">
                  <c:v>Mar-2007</c:v>
                </c:pt>
                <c:pt idx="51">
                  <c:v>Dec-2006</c:v>
                </c:pt>
                <c:pt idx="52">
                  <c:v>Sep-2006</c:v>
                </c:pt>
                <c:pt idx="53">
                  <c:v>Jun-2006</c:v>
                </c:pt>
                <c:pt idx="54">
                  <c:v>Mar-2006</c:v>
                </c:pt>
                <c:pt idx="55">
                  <c:v>Dec-2005</c:v>
                </c:pt>
                <c:pt idx="56">
                  <c:v>Sep-2005</c:v>
                </c:pt>
                <c:pt idx="57">
                  <c:v>Jun-2005</c:v>
                </c:pt>
                <c:pt idx="58">
                  <c:v>Mar-2005</c:v>
                </c:pt>
                <c:pt idx="59">
                  <c:v>Dec-2004</c:v>
                </c:pt>
                <c:pt idx="60">
                  <c:v>Sep-2004</c:v>
                </c:pt>
                <c:pt idx="61">
                  <c:v>Jun-2004</c:v>
                </c:pt>
                <c:pt idx="62">
                  <c:v>Mar-2004</c:v>
                </c:pt>
                <c:pt idx="63">
                  <c:v>Dec-2003</c:v>
                </c:pt>
                <c:pt idx="64">
                  <c:v>Sep-2003</c:v>
                </c:pt>
                <c:pt idx="65">
                  <c:v>Jun-2003</c:v>
                </c:pt>
                <c:pt idx="66">
                  <c:v>Mar-2003</c:v>
                </c:pt>
                <c:pt idx="67">
                  <c:v>Dec-2002</c:v>
                </c:pt>
                <c:pt idx="68">
                  <c:v>Dec-2001</c:v>
                </c:pt>
              </c:strCache>
            </c:strRef>
          </c:cat>
          <c:val>
            <c:numRef>
              <c:f>'Sheet 2'!$M$32:$CC$32</c:f>
              <c:numCache>
                <c:formatCode>#,##0;[Red]\(#,##0\)</c:formatCode>
                <c:ptCount val="69"/>
                <c:pt idx="0">
                  <c:v>713473</c:v>
                </c:pt>
                <c:pt idx="1">
                  <c:v>726541</c:v>
                </c:pt>
                <c:pt idx="2">
                  <c:v>738976</c:v>
                </c:pt>
                <c:pt idx="3">
                  <c:v>202789</c:v>
                </c:pt>
                <c:pt idx="4">
                  <c:v>230486</c:v>
                </c:pt>
                <c:pt idx="5">
                  <c:v>231179</c:v>
                </c:pt>
                <c:pt idx="6">
                  <c:v>241378</c:v>
                </c:pt>
                <c:pt idx="7">
                  <c:v>276572</c:v>
                </c:pt>
                <c:pt idx="8">
                  <c:v>287061</c:v>
                </c:pt>
                <c:pt idx="9">
                  <c:v>290586</c:v>
                </c:pt>
                <c:pt idx="10">
                  <c:v>311508</c:v>
                </c:pt>
                <c:pt idx="11">
                  <c:v>347180</c:v>
                </c:pt>
                <c:pt idx="12">
                  <c:v>315848</c:v>
                </c:pt>
                <c:pt idx="13">
                  <c:v>304467</c:v>
                </c:pt>
                <c:pt idx="14">
                  <c:v>261632</c:v>
                </c:pt>
                <c:pt idx="15">
                  <c:v>210316</c:v>
                </c:pt>
                <c:pt idx="16">
                  <c:v>172409</c:v>
                </c:pt>
                <c:pt idx="17">
                  <c:v>144547</c:v>
                </c:pt>
                <c:pt idx="18">
                  <c:v>143679</c:v>
                </c:pt>
                <c:pt idx="19">
                  <c:v>147313</c:v>
                </c:pt>
                <c:pt idx="20">
                  <c:v>155446</c:v>
                </c:pt>
                <c:pt idx="21">
                  <c:v>136570</c:v>
                </c:pt>
                <c:pt idx="22">
                  <c:v>86692</c:v>
                </c:pt>
                <c:pt idx="23">
                  <c:v>87888</c:v>
                </c:pt>
                <c:pt idx="24">
                  <c:v>90130</c:v>
                </c:pt>
                <c:pt idx="25">
                  <c:v>81330</c:v>
                </c:pt>
                <c:pt idx="26">
                  <c:v>99460</c:v>
                </c:pt>
                <c:pt idx="27">
                  <c:v>134995</c:v>
                </c:pt>
                <c:pt idx="28">
                  <c:v>131971</c:v>
                </c:pt>
                <c:pt idx="29">
                  <c:v>134972</c:v>
                </c:pt>
                <c:pt idx="30">
                  <c:v>137947</c:v>
                </c:pt>
                <c:pt idx="31">
                  <c:v>156931</c:v>
                </c:pt>
                <c:pt idx="32">
                  <c:v>157053</c:v>
                </c:pt>
                <c:pt idx="33">
                  <c:v>159108</c:v>
                </c:pt>
                <c:pt idx="34">
                  <c:v>141772</c:v>
                </c:pt>
                <c:pt idx="35">
                  <c:v>158522</c:v>
                </c:pt>
                <c:pt idx="36">
                  <c:v>160770</c:v>
                </c:pt>
                <c:pt idx="37">
                  <c:v>163867</c:v>
                </c:pt>
                <c:pt idx="38">
                  <c:v>170167</c:v>
                </c:pt>
                <c:pt idx="39">
                  <c:v>191334</c:v>
                </c:pt>
                <c:pt idx="40">
                  <c:v>197586</c:v>
                </c:pt>
                <c:pt idx="41">
                  <c:v>208424</c:v>
                </c:pt>
                <c:pt idx="42">
                  <c:v>218853</c:v>
                </c:pt>
                <c:pt idx="43">
                  <c:v>222572</c:v>
                </c:pt>
                <c:pt idx="44">
                  <c:v>224002</c:v>
                </c:pt>
                <c:pt idx="45">
                  <c:v>221513</c:v>
                </c:pt>
                <c:pt idx="46">
                  <c:v>153918</c:v>
                </c:pt>
                <c:pt idx="47">
                  <c:v>153746</c:v>
                </c:pt>
                <c:pt idx="48">
                  <c:v>156690</c:v>
                </c:pt>
                <c:pt idx="49">
                  <c:v>164059</c:v>
                </c:pt>
                <c:pt idx="50">
                  <c:v>119443</c:v>
                </c:pt>
                <c:pt idx="51">
                  <c:v>113971</c:v>
                </c:pt>
                <c:pt idx="52">
                  <c:v>105001</c:v>
                </c:pt>
                <c:pt idx="53">
                  <c:v>65833</c:v>
                </c:pt>
                <c:pt idx="54">
                  <c:v>59991</c:v>
                </c:pt>
                <c:pt idx="55">
                  <c:v>58524</c:v>
                </c:pt>
                <c:pt idx="56">
                  <c:v>48925</c:v>
                </c:pt>
                <c:pt idx="57">
                  <c:v>45560</c:v>
                </c:pt>
                <c:pt idx="58">
                  <c:v>46672</c:v>
                </c:pt>
                <c:pt idx="59">
                  <c:v>47743</c:v>
                </c:pt>
                <c:pt idx="60">
                  <c:v>42067</c:v>
                </c:pt>
                <c:pt idx="61">
                  <c:v>41320</c:v>
                </c:pt>
                <c:pt idx="62">
                  <c:v>40154</c:v>
                </c:pt>
                <c:pt idx="63">
                  <c:v>37628</c:v>
                </c:pt>
                <c:pt idx="64">
                  <c:v>51543</c:v>
                </c:pt>
                <c:pt idx="65">
                  <c:v>43109</c:v>
                </c:pt>
                <c:pt idx="66">
                  <c:v>41867</c:v>
                </c:pt>
                <c:pt idx="67">
                  <c:v>39979</c:v>
                </c:pt>
                <c:pt idx="68">
                  <c:v>80087.092000000004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B-A649-A397-7883B68B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305247"/>
        <c:axId val="2103903695"/>
      </c:lineChart>
      <c:catAx>
        <c:axId val="214730524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03695"/>
        <c:crosses val="autoZero"/>
        <c:auto val="1"/>
        <c:lblAlgn val="ctr"/>
        <c:lblOffset val="100"/>
        <c:noMultiLvlLbl val="0"/>
      </c:catAx>
      <c:valAx>
        <c:axId val="210390369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0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Debt Last 2 Years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2'!$M$5:$U$5</c:f>
              <c:strCache>
                <c:ptCount val="9"/>
                <c:pt idx="0">
                  <c:v>Sep-2019</c:v>
                </c:pt>
                <c:pt idx="1">
                  <c:v>Jun-2019</c:v>
                </c:pt>
                <c:pt idx="2">
                  <c:v>Mar-2019</c:v>
                </c:pt>
                <c:pt idx="3">
                  <c:v>Dec-2018</c:v>
                </c:pt>
                <c:pt idx="4">
                  <c:v>Sep-2018</c:v>
                </c:pt>
                <c:pt idx="5">
                  <c:v>Jun-2018</c:v>
                </c:pt>
                <c:pt idx="6">
                  <c:v>Mar-2018</c:v>
                </c:pt>
                <c:pt idx="7">
                  <c:v>Dec-2017</c:v>
                </c:pt>
                <c:pt idx="8">
                  <c:v>Sep-2017</c:v>
                </c:pt>
              </c:strCache>
            </c:strRef>
          </c:cat>
          <c:val>
            <c:numRef>
              <c:f>'Sheet 2'!$M$32:$U$32</c:f>
              <c:numCache>
                <c:formatCode>#,##0;[Red]\(#,##0\)</c:formatCode>
                <c:ptCount val="9"/>
                <c:pt idx="0">
                  <c:v>713473</c:v>
                </c:pt>
                <c:pt idx="1">
                  <c:v>726541</c:v>
                </c:pt>
                <c:pt idx="2">
                  <c:v>738976</c:v>
                </c:pt>
                <c:pt idx="3">
                  <c:v>202789</c:v>
                </c:pt>
                <c:pt idx="4">
                  <c:v>230486</c:v>
                </c:pt>
                <c:pt idx="5">
                  <c:v>231179</c:v>
                </c:pt>
                <c:pt idx="6">
                  <c:v>241378</c:v>
                </c:pt>
                <c:pt idx="7">
                  <c:v>276572</c:v>
                </c:pt>
                <c:pt idx="8">
                  <c:v>287061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5-5847-B4A2-2B2A7489F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15136"/>
        <c:axId val="68018912"/>
      </c:lineChart>
      <c:catAx>
        <c:axId val="6711513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8912"/>
        <c:crosses val="autoZero"/>
        <c:auto val="1"/>
        <c:lblAlgn val="ctr"/>
        <c:lblOffset val="100"/>
        <c:noMultiLvlLbl val="0"/>
      </c:catAx>
      <c:valAx>
        <c:axId val="68018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358321</xdr:colOff>
      <xdr:row>3</xdr:row>
      <xdr:rowOff>161471</xdr:rowOff>
    </xdr:from>
    <xdr:to>
      <xdr:col>13</xdr:col>
      <xdr:colOff>802821</xdr:colOff>
      <xdr:row>17</xdr:row>
      <xdr:rowOff>110671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C33EDE-1651-2341-B425-D9A225F31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83880</xdr:rowOff>
    </xdr:from>
    <xdr:to>
      <xdr:col>2</xdr:col>
      <xdr:colOff>1674120</xdr:colOff>
      <xdr:row>1</xdr:row>
      <xdr:rowOff>389880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0528089-706D-B145-9436-0CB6B4AA6E21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28600" y="160080"/>
          <a:ext cx="1978920" cy="3060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</xdr:col>
      <xdr:colOff>804022</xdr:colOff>
      <xdr:row>83</xdr:row>
      <xdr:rowOff>420</xdr:rowOff>
    </xdr:from>
    <xdr:to>
      <xdr:col>6</xdr:col>
      <xdr:colOff>2602</xdr:colOff>
      <xdr:row>96</xdr:row>
      <xdr:rowOff>75072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BE2EF-D3D1-5D48-8932-14B585DD9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83</xdr:row>
      <xdr:rowOff>0</xdr:rowOff>
    </xdr:from>
    <xdr:to>
      <xdr:col>12</xdr:col>
      <xdr:colOff>1100667</xdr:colOff>
      <xdr:row>96</xdr:row>
      <xdr:rowOff>155222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4A8F4B-770D-6E42-99A4-F0EC3FE22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776111</xdr:colOff>
      <xdr:row>98</xdr:row>
      <xdr:rowOff>0</xdr:rowOff>
    </xdr:from>
    <xdr:to>
      <xdr:col>5</xdr:col>
      <xdr:colOff>945445</xdr:colOff>
      <xdr:row>111</xdr:row>
      <xdr:rowOff>16934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460D50-360F-1848-B732-D81BFE7B8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</xdr:colOff>
      <xdr:row>98</xdr:row>
      <xdr:rowOff>4231</xdr:rowOff>
    </xdr:from>
    <xdr:to>
      <xdr:col>12</xdr:col>
      <xdr:colOff>1100667</xdr:colOff>
      <xdr:row>112</xdr:row>
      <xdr:rowOff>14111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3CDC04-E8D5-C34A-A723-1C8ACBEA6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7055</xdr:colOff>
      <xdr:row>83</xdr:row>
      <xdr:rowOff>4231</xdr:rowOff>
    </xdr:from>
    <xdr:to>
      <xdr:col>19</xdr:col>
      <xdr:colOff>0</xdr:colOff>
      <xdr:row>96</xdr:row>
      <xdr:rowOff>183443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FCE82D-E103-4B47-9BC1-C233AB1C9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7053</xdr:colOff>
      <xdr:row>98</xdr:row>
      <xdr:rowOff>18344</xdr:rowOff>
    </xdr:from>
    <xdr:to>
      <xdr:col>18</xdr:col>
      <xdr:colOff>1100665</xdr:colOff>
      <xdr:row>111</xdr:row>
      <xdr:rowOff>193322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D1D56C-5FAC-764C-A971-2CF6F81EA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139700</xdr:rowOff>
    </xdr:from>
    <xdr:to>
      <xdr:col>13</xdr:col>
      <xdr:colOff>152400</xdr:colOff>
      <xdr:row>36</xdr:row>
      <xdr:rowOff>194310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59B50C-E385-F246-9211-5E2E91CD6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342900"/>
          <a:ext cx="10058400" cy="71666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</xdr:row>
      <xdr:rowOff>25400</xdr:rowOff>
    </xdr:from>
    <xdr:to>
      <xdr:col>10</xdr:col>
      <xdr:colOff>355600</xdr:colOff>
      <xdr:row>9</xdr:row>
      <xdr:rowOff>22145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4C13DC-674A-C243-8EBB-2583A86B7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600" y="838200"/>
          <a:ext cx="7747000" cy="10127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9</xdr:row>
      <xdr:rowOff>38100</xdr:rowOff>
    </xdr:from>
    <xdr:to>
      <xdr:col>10</xdr:col>
      <xdr:colOff>381000</xdr:colOff>
      <xdr:row>50</xdr:row>
      <xdr:rowOff>138128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FA0D72-08B7-3D4E-960A-A5A69DEE4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600" y="1866900"/>
          <a:ext cx="7772400" cy="84312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596900</xdr:colOff>
      <xdr:row>2</xdr:row>
      <xdr:rowOff>190500</xdr:rowOff>
    </xdr:from>
    <xdr:to>
      <xdr:col>10</xdr:col>
      <xdr:colOff>114300</xdr:colOff>
      <xdr:row>52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3C6535-3842-524B-BF6D-021234FD2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" y="596900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my.pitchbook.com/?c=11755-18" TargetMode="External"/><Relationship Id="rId21" Type="http://schemas.openxmlformats.org/officeDocument/2006/relationships/hyperlink" Target="https://my.pitchbook.com/?c=11755-18" TargetMode="External"/><Relationship Id="rId42" Type="http://schemas.openxmlformats.org/officeDocument/2006/relationships/hyperlink" Target="https://my.pitchbook.com/?c=11755-18" TargetMode="External"/><Relationship Id="rId47" Type="http://schemas.openxmlformats.org/officeDocument/2006/relationships/hyperlink" Target="https://my.pitchbook.com/?c=11755-18" TargetMode="External"/><Relationship Id="rId63" Type="http://schemas.openxmlformats.org/officeDocument/2006/relationships/hyperlink" Target="https://my.pitchbook.com/?c=11755-18" TargetMode="External"/><Relationship Id="rId68" Type="http://schemas.openxmlformats.org/officeDocument/2006/relationships/hyperlink" Target="https://my.pitchbook.com/?c=11755-18" TargetMode="External"/><Relationship Id="rId2" Type="http://schemas.openxmlformats.org/officeDocument/2006/relationships/hyperlink" Target="https://my.pitchbook.com/?c=11755-18" TargetMode="External"/><Relationship Id="rId16" Type="http://schemas.openxmlformats.org/officeDocument/2006/relationships/hyperlink" Target="https://my.pitchbook.com/?c=11755-18" TargetMode="External"/><Relationship Id="rId29" Type="http://schemas.openxmlformats.org/officeDocument/2006/relationships/hyperlink" Target="https://my.pitchbook.com/?c=11755-18" TargetMode="External"/><Relationship Id="rId11" Type="http://schemas.openxmlformats.org/officeDocument/2006/relationships/hyperlink" Target="https://my.pitchbook.com/?c=11755-18" TargetMode="External"/><Relationship Id="rId24" Type="http://schemas.openxmlformats.org/officeDocument/2006/relationships/hyperlink" Target="https://my.pitchbook.com/?c=11755-18" TargetMode="External"/><Relationship Id="rId32" Type="http://schemas.openxmlformats.org/officeDocument/2006/relationships/hyperlink" Target="https://my.pitchbook.com/?c=11755-18" TargetMode="External"/><Relationship Id="rId37" Type="http://schemas.openxmlformats.org/officeDocument/2006/relationships/hyperlink" Target="https://my.pitchbook.com/?c=11755-18" TargetMode="External"/><Relationship Id="rId40" Type="http://schemas.openxmlformats.org/officeDocument/2006/relationships/hyperlink" Target="https://my.pitchbook.com/?c=11755-18" TargetMode="External"/><Relationship Id="rId45" Type="http://schemas.openxmlformats.org/officeDocument/2006/relationships/hyperlink" Target="https://my.pitchbook.com/?c=11755-18" TargetMode="External"/><Relationship Id="rId53" Type="http://schemas.openxmlformats.org/officeDocument/2006/relationships/hyperlink" Target="https://my.pitchbook.com/?c=11755-18" TargetMode="External"/><Relationship Id="rId58" Type="http://schemas.openxmlformats.org/officeDocument/2006/relationships/hyperlink" Target="https://my.pitchbook.com/?c=11755-18" TargetMode="External"/><Relationship Id="rId66" Type="http://schemas.openxmlformats.org/officeDocument/2006/relationships/hyperlink" Target="https://my.pitchbook.com/?c=11755-18" TargetMode="External"/><Relationship Id="rId5" Type="http://schemas.openxmlformats.org/officeDocument/2006/relationships/hyperlink" Target="https://my.pitchbook.com/?c=11755-18" TargetMode="External"/><Relationship Id="rId61" Type="http://schemas.openxmlformats.org/officeDocument/2006/relationships/hyperlink" Target="https://my.pitchbook.com/?c=11755-18" TargetMode="External"/><Relationship Id="rId19" Type="http://schemas.openxmlformats.org/officeDocument/2006/relationships/hyperlink" Target="https://my.pitchbook.com/?c=11755-18" TargetMode="External"/><Relationship Id="rId14" Type="http://schemas.openxmlformats.org/officeDocument/2006/relationships/hyperlink" Target="https://my.pitchbook.com/?c=11755-18" TargetMode="External"/><Relationship Id="rId22" Type="http://schemas.openxmlformats.org/officeDocument/2006/relationships/hyperlink" Target="https://my.pitchbook.com/?c=11755-18" TargetMode="External"/><Relationship Id="rId27" Type="http://schemas.openxmlformats.org/officeDocument/2006/relationships/hyperlink" Target="https://my.pitchbook.com/?c=11755-18" TargetMode="External"/><Relationship Id="rId30" Type="http://schemas.openxmlformats.org/officeDocument/2006/relationships/hyperlink" Target="https://my.pitchbook.com/?c=11755-18" TargetMode="External"/><Relationship Id="rId35" Type="http://schemas.openxmlformats.org/officeDocument/2006/relationships/hyperlink" Target="https://my.pitchbook.com/?c=11755-18" TargetMode="External"/><Relationship Id="rId43" Type="http://schemas.openxmlformats.org/officeDocument/2006/relationships/hyperlink" Target="https://my.pitchbook.com/?c=11755-18" TargetMode="External"/><Relationship Id="rId48" Type="http://schemas.openxmlformats.org/officeDocument/2006/relationships/hyperlink" Target="https://my.pitchbook.com/?c=11755-18" TargetMode="External"/><Relationship Id="rId56" Type="http://schemas.openxmlformats.org/officeDocument/2006/relationships/hyperlink" Target="https://my.pitchbook.com/?c=11755-18" TargetMode="External"/><Relationship Id="rId64" Type="http://schemas.openxmlformats.org/officeDocument/2006/relationships/hyperlink" Target="https://my.pitchbook.com/?c=11755-18" TargetMode="External"/><Relationship Id="rId69" Type="http://schemas.openxmlformats.org/officeDocument/2006/relationships/hyperlink" Target="https://my.pitchbook.com/?c=11755-18" TargetMode="External"/><Relationship Id="rId8" Type="http://schemas.openxmlformats.org/officeDocument/2006/relationships/hyperlink" Target="https://my.pitchbook.com/?c=11755-18" TargetMode="External"/><Relationship Id="rId51" Type="http://schemas.openxmlformats.org/officeDocument/2006/relationships/hyperlink" Target="https://my.pitchbook.com/?c=11755-18" TargetMode="External"/><Relationship Id="rId72" Type="http://schemas.openxmlformats.org/officeDocument/2006/relationships/hyperlink" Target="https://my.pitchbook.com/?c=11755-18" TargetMode="External"/><Relationship Id="rId3" Type="http://schemas.openxmlformats.org/officeDocument/2006/relationships/hyperlink" Target="https://my.pitchbook.com/?c=11755-18" TargetMode="External"/><Relationship Id="rId12" Type="http://schemas.openxmlformats.org/officeDocument/2006/relationships/hyperlink" Target="https://my.pitchbook.com/?c=11755-18" TargetMode="External"/><Relationship Id="rId17" Type="http://schemas.openxmlformats.org/officeDocument/2006/relationships/hyperlink" Target="https://my.pitchbook.com/?c=11755-18" TargetMode="External"/><Relationship Id="rId25" Type="http://schemas.openxmlformats.org/officeDocument/2006/relationships/hyperlink" Target="https://my.pitchbook.com/?c=11755-18" TargetMode="External"/><Relationship Id="rId33" Type="http://schemas.openxmlformats.org/officeDocument/2006/relationships/hyperlink" Target="https://my.pitchbook.com/?c=11755-18" TargetMode="External"/><Relationship Id="rId38" Type="http://schemas.openxmlformats.org/officeDocument/2006/relationships/hyperlink" Target="https://my.pitchbook.com/?c=11755-18" TargetMode="External"/><Relationship Id="rId46" Type="http://schemas.openxmlformats.org/officeDocument/2006/relationships/hyperlink" Target="https://my.pitchbook.com/?c=11755-18" TargetMode="External"/><Relationship Id="rId59" Type="http://schemas.openxmlformats.org/officeDocument/2006/relationships/hyperlink" Target="https://my.pitchbook.com/?c=11755-18" TargetMode="External"/><Relationship Id="rId67" Type="http://schemas.openxmlformats.org/officeDocument/2006/relationships/hyperlink" Target="https://my.pitchbook.com/?c=11755-18" TargetMode="External"/><Relationship Id="rId20" Type="http://schemas.openxmlformats.org/officeDocument/2006/relationships/hyperlink" Target="https://my.pitchbook.com/?c=11755-18" TargetMode="External"/><Relationship Id="rId41" Type="http://schemas.openxmlformats.org/officeDocument/2006/relationships/hyperlink" Target="https://my.pitchbook.com/?c=11755-18" TargetMode="External"/><Relationship Id="rId54" Type="http://schemas.openxmlformats.org/officeDocument/2006/relationships/hyperlink" Target="https://my.pitchbook.com/?c=11755-18" TargetMode="External"/><Relationship Id="rId62" Type="http://schemas.openxmlformats.org/officeDocument/2006/relationships/hyperlink" Target="https://my.pitchbook.com/?c=11755-18" TargetMode="External"/><Relationship Id="rId70" Type="http://schemas.openxmlformats.org/officeDocument/2006/relationships/hyperlink" Target="https://my.pitchbook.com/?c=11755-18" TargetMode="External"/><Relationship Id="rId1" Type="http://schemas.openxmlformats.org/officeDocument/2006/relationships/hyperlink" Target="https://my.pitchbook.com/?c=11755-18" TargetMode="External"/><Relationship Id="rId6" Type="http://schemas.openxmlformats.org/officeDocument/2006/relationships/hyperlink" Target="https://my.pitchbook.com/?c=11755-18" TargetMode="External"/><Relationship Id="rId15" Type="http://schemas.openxmlformats.org/officeDocument/2006/relationships/hyperlink" Target="https://my.pitchbook.com/?c=11755-18" TargetMode="External"/><Relationship Id="rId23" Type="http://schemas.openxmlformats.org/officeDocument/2006/relationships/hyperlink" Target="https://my.pitchbook.com/?c=11755-18" TargetMode="External"/><Relationship Id="rId28" Type="http://schemas.openxmlformats.org/officeDocument/2006/relationships/hyperlink" Target="https://my.pitchbook.com/?c=11755-18" TargetMode="External"/><Relationship Id="rId36" Type="http://schemas.openxmlformats.org/officeDocument/2006/relationships/hyperlink" Target="https://my.pitchbook.com/?c=11755-18" TargetMode="External"/><Relationship Id="rId49" Type="http://schemas.openxmlformats.org/officeDocument/2006/relationships/hyperlink" Target="https://my.pitchbook.com/?c=11755-18" TargetMode="External"/><Relationship Id="rId57" Type="http://schemas.openxmlformats.org/officeDocument/2006/relationships/hyperlink" Target="https://my.pitchbook.com/?c=11755-18" TargetMode="External"/><Relationship Id="rId10" Type="http://schemas.openxmlformats.org/officeDocument/2006/relationships/hyperlink" Target="https://my.pitchbook.com/?c=11755-18" TargetMode="External"/><Relationship Id="rId31" Type="http://schemas.openxmlformats.org/officeDocument/2006/relationships/hyperlink" Target="https://my.pitchbook.com/?c=11755-18" TargetMode="External"/><Relationship Id="rId44" Type="http://schemas.openxmlformats.org/officeDocument/2006/relationships/hyperlink" Target="https://my.pitchbook.com/?c=11755-18" TargetMode="External"/><Relationship Id="rId52" Type="http://schemas.openxmlformats.org/officeDocument/2006/relationships/hyperlink" Target="https://my.pitchbook.com/?c=11755-18" TargetMode="External"/><Relationship Id="rId60" Type="http://schemas.openxmlformats.org/officeDocument/2006/relationships/hyperlink" Target="https://my.pitchbook.com/?c=11755-18" TargetMode="External"/><Relationship Id="rId65" Type="http://schemas.openxmlformats.org/officeDocument/2006/relationships/hyperlink" Target="https://my.pitchbook.com/?c=11755-18" TargetMode="External"/><Relationship Id="rId73" Type="http://schemas.openxmlformats.org/officeDocument/2006/relationships/drawing" Target="../drawings/drawing2.xml"/><Relationship Id="rId4" Type="http://schemas.openxmlformats.org/officeDocument/2006/relationships/hyperlink" Target="https://my.pitchbook.com/?c=11755-18" TargetMode="External"/><Relationship Id="rId9" Type="http://schemas.openxmlformats.org/officeDocument/2006/relationships/hyperlink" Target="https://my.pitchbook.com/?c=11755-18" TargetMode="External"/><Relationship Id="rId13" Type="http://schemas.openxmlformats.org/officeDocument/2006/relationships/hyperlink" Target="https://my.pitchbook.com/?c=11755-18" TargetMode="External"/><Relationship Id="rId18" Type="http://schemas.openxmlformats.org/officeDocument/2006/relationships/hyperlink" Target="https://my.pitchbook.com/?c=11755-18" TargetMode="External"/><Relationship Id="rId39" Type="http://schemas.openxmlformats.org/officeDocument/2006/relationships/hyperlink" Target="https://my.pitchbook.com/?c=11755-18" TargetMode="External"/><Relationship Id="rId34" Type="http://schemas.openxmlformats.org/officeDocument/2006/relationships/hyperlink" Target="https://my.pitchbook.com/?c=11755-18" TargetMode="External"/><Relationship Id="rId50" Type="http://schemas.openxmlformats.org/officeDocument/2006/relationships/hyperlink" Target="https://my.pitchbook.com/?c=11755-18" TargetMode="External"/><Relationship Id="rId55" Type="http://schemas.openxmlformats.org/officeDocument/2006/relationships/hyperlink" Target="https://my.pitchbook.com/?c=11755-18" TargetMode="External"/><Relationship Id="rId7" Type="http://schemas.openxmlformats.org/officeDocument/2006/relationships/hyperlink" Target="https://my.pitchbook.com/?c=11755-18" TargetMode="External"/><Relationship Id="rId71" Type="http://schemas.openxmlformats.org/officeDocument/2006/relationships/hyperlink" Target="https://my.pitchbook.com/?c=11755-1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statista.com/chart/16796/us-interest-in-healthy-food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065E-C0E4-6A40-85B9-5937449A468F}">
  <dimension ref="A1:M1523"/>
  <sheetViews>
    <sheetView zoomScale="88" workbookViewId="0">
      <selection activeCell="J26" sqref="J26"/>
    </sheetView>
  </sheetViews>
  <sheetFormatPr baseColWidth="10" defaultRowHeight="16"/>
  <cols>
    <col min="1" max="1" width="8.5" bestFit="1" customWidth="1"/>
    <col min="2" max="2" width="26" bestFit="1" customWidth="1"/>
    <col min="3" max="3" width="7.1640625" bestFit="1" customWidth="1"/>
    <col min="4" max="6" width="8.1640625" bestFit="1" customWidth="1"/>
    <col min="7" max="7" width="9.1640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>
      <c r="A2" s="3">
        <v>41646</v>
      </c>
      <c r="B2" s="4" t="s">
        <v>7</v>
      </c>
      <c r="C2" s="4">
        <v>71.63</v>
      </c>
      <c r="D2" s="4">
        <v>72.178600000000003</v>
      </c>
      <c r="E2" s="4">
        <v>69.020099999999999</v>
      </c>
      <c r="F2" s="4">
        <v>69.56</v>
      </c>
      <c r="G2" s="5">
        <v>196245</v>
      </c>
      <c r="H2" s="2"/>
    </row>
    <row r="3" spans="1:8">
      <c r="A3" s="3">
        <v>41647</v>
      </c>
      <c r="B3" s="4" t="s">
        <v>7</v>
      </c>
      <c r="C3" s="4">
        <v>71.05</v>
      </c>
      <c r="D3" s="4">
        <v>72.23</v>
      </c>
      <c r="E3" s="4">
        <v>70.7</v>
      </c>
      <c r="F3" s="4">
        <v>71.63</v>
      </c>
      <c r="G3" s="5">
        <v>135552</v>
      </c>
      <c r="H3" s="2"/>
    </row>
    <row r="4" spans="1:8">
      <c r="A4" s="3">
        <v>41648</v>
      </c>
      <c r="B4" s="4" t="s">
        <v>7</v>
      </c>
      <c r="C4" s="4">
        <v>68.989999999999995</v>
      </c>
      <c r="D4" s="4">
        <v>71.38</v>
      </c>
      <c r="E4" s="4">
        <v>68.66</v>
      </c>
      <c r="F4" s="4">
        <v>71.38</v>
      </c>
      <c r="G4" s="5">
        <v>156583</v>
      </c>
      <c r="H4" s="2"/>
    </row>
    <row r="5" spans="1:8">
      <c r="A5" s="3">
        <v>41649</v>
      </c>
      <c r="B5" s="4" t="s">
        <v>7</v>
      </c>
      <c r="C5" s="4">
        <v>67.12</v>
      </c>
      <c r="D5" s="4">
        <v>69.78</v>
      </c>
      <c r="E5" s="4">
        <v>66.5</v>
      </c>
      <c r="F5" s="4">
        <v>69.2</v>
      </c>
      <c r="G5" s="5">
        <v>188759</v>
      </c>
      <c r="H5" s="2"/>
    </row>
    <row r="6" spans="1:8">
      <c r="A6" s="3">
        <v>41652</v>
      </c>
      <c r="B6" s="4" t="s">
        <v>7</v>
      </c>
      <c r="C6" s="4">
        <v>66</v>
      </c>
      <c r="D6" s="4">
        <v>67</v>
      </c>
      <c r="E6" s="4">
        <v>65.760000000000005</v>
      </c>
      <c r="F6" s="4">
        <v>66.599999999999994</v>
      </c>
      <c r="G6" s="5">
        <v>178331</v>
      </c>
      <c r="H6" s="2"/>
    </row>
    <row r="7" spans="1:8">
      <c r="A7" s="3">
        <v>41653</v>
      </c>
      <c r="B7" s="4" t="s">
        <v>7</v>
      </c>
      <c r="C7" s="4">
        <v>67.28</v>
      </c>
      <c r="D7" s="4">
        <v>67.5</v>
      </c>
      <c r="E7" s="4">
        <v>66.08</v>
      </c>
      <c r="F7" s="4">
        <v>66.08</v>
      </c>
      <c r="G7" s="5">
        <v>108856</v>
      </c>
      <c r="H7" s="2"/>
    </row>
    <row r="8" spans="1:8">
      <c r="A8" s="3">
        <v>41654</v>
      </c>
      <c r="B8" s="4" t="s">
        <v>7</v>
      </c>
      <c r="C8" s="4">
        <v>67.44</v>
      </c>
      <c r="D8" s="4">
        <v>67.86</v>
      </c>
      <c r="E8" s="4">
        <v>67.02</v>
      </c>
      <c r="F8" s="4">
        <v>67.09</v>
      </c>
      <c r="G8" s="5">
        <v>148390</v>
      </c>
      <c r="H8" s="2"/>
    </row>
    <row r="9" spans="1:8">
      <c r="A9" s="3">
        <v>41655</v>
      </c>
      <c r="B9" s="4" t="s">
        <v>7</v>
      </c>
      <c r="C9" s="4">
        <v>66.34</v>
      </c>
      <c r="D9" s="4">
        <v>67.87</v>
      </c>
      <c r="E9" s="4">
        <v>66.27</v>
      </c>
      <c r="F9" s="4">
        <v>67.48</v>
      </c>
      <c r="G9" s="5">
        <v>102657</v>
      </c>
      <c r="H9" s="2"/>
    </row>
    <row r="10" spans="1:8">
      <c r="A10" s="3">
        <v>41656</v>
      </c>
      <c r="B10" s="4" t="s">
        <v>7</v>
      </c>
      <c r="C10" s="4">
        <v>64.63</v>
      </c>
      <c r="D10" s="4">
        <v>66.83</v>
      </c>
      <c r="E10" s="4">
        <v>64.28</v>
      </c>
      <c r="F10" s="4">
        <v>66.430000000000007</v>
      </c>
      <c r="G10" s="5">
        <v>167408</v>
      </c>
      <c r="H10" s="2"/>
    </row>
    <row r="11" spans="1:8">
      <c r="A11" s="3">
        <v>41660</v>
      </c>
      <c r="B11" s="4" t="s">
        <v>7</v>
      </c>
      <c r="C11" s="4">
        <v>65.67</v>
      </c>
      <c r="D11" s="4">
        <v>67.069999999999993</v>
      </c>
      <c r="E11" s="4">
        <v>64.2</v>
      </c>
      <c r="F11" s="4">
        <v>64.650000000000006</v>
      </c>
      <c r="G11" s="5">
        <v>309946</v>
      </c>
      <c r="H11" s="2"/>
    </row>
    <row r="12" spans="1:8">
      <c r="A12" s="3">
        <v>41661</v>
      </c>
      <c r="B12" s="4" t="s">
        <v>7</v>
      </c>
      <c r="C12" s="4">
        <v>66.260000000000005</v>
      </c>
      <c r="D12" s="4">
        <v>66.989000000000004</v>
      </c>
      <c r="E12" s="4">
        <v>65.599999999999994</v>
      </c>
      <c r="F12" s="4">
        <v>65.760000000000005</v>
      </c>
      <c r="G12" s="5">
        <v>221909</v>
      </c>
      <c r="H12" s="2"/>
    </row>
    <row r="13" spans="1:8">
      <c r="A13" s="3">
        <v>41662</v>
      </c>
      <c r="B13" s="4" t="s">
        <v>7</v>
      </c>
      <c r="C13" s="4">
        <v>65.569999999999993</v>
      </c>
      <c r="D13" s="4">
        <v>66.004999999999995</v>
      </c>
      <c r="E13" s="4">
        <v>65.02</v>
      </c>
      <c r="F13" s="4">
        <v>66</v>
      </c>
      <c r="G13" s="5">
        <v>244253</v>
      </c>
      <c r="H13" s="2"/>
    </row>
    <row r="14" spans="1:8">
      <c r="A14" s="3">
        <v>41663</v>
      </c>
      <c r="B14" s="4" t="s">
        <v>7</v>
      </c>
      <c r="C14" s="4">
        <v>64.92</v>
      </c>
      <c r="D14" s="4">
        <v>65.2</v>
      </c>
      <c r="E14" s="4">
        <v>64.64</v>
      </c>
      <c r="F14" s="4">
        <v>65.17</v>
      </c>
      <c r="G14" s="5">
        <v>216424</v>
      </c>
      <c r="H14" s="2"/>
    </row>
    <row r="15" spans="1:8">
      <c r="A15" s="3">
        <v>41666</v>
      </c>
      <c r="B15" s="4" t="s">
        <v>7</v>
      </c>
      <c r="C15" s="4">
        <v>64.260000000000005</v>
      </c>
      <c r="D15" s="4">
        <v>65.144999999999996</v>
      </c>
      <c r="E15" s="4">
        <v>63.755800000000001</v>
      </c>
      <c r="F15" s="4">
        <v>64.989999999999995</v>
      </c>
      <c r="G15" s="5">
        <v>181330</v>
      </c>
      <c r="H15" s="2"/>
    </row>
    <row r="16" spans="1:8">
      <c r="A16" s="3">
        <v>41667</v>
      </c>
      <c r="B16" s="4" t="s">
        <v>7</v>
      </c>
      <c r="C16" s="4">
        <v>64.53</v>
      </c>
      <c r="D16" s="4">
        <v>64.62</v>
      </c>
      <c r="E16" s="4">
        <v>63.84</v>
      </c>
      <c r="F16" s="4">
        <v>64.319999999999993</v>
      </c>
      <c r="G16" s="5">
        <v>146497</v>
      </c>
      <c r="H16" s="2"/>
    </row>
    <row r="17" spans="1:13">
      <c r="A17" s="3">
        <v>41668</v>
      </c>
      <c r="B17" s="4" t="s">
        <v>7</v>
      </c>
      <c r="C17" s="4">
        <v>62.1</v>
      </c>
      <c r="D17" s="4">
        <v>63.86</v>
      </c>
      <c r="E17" s="4">
        <v>61.94</v>
      </c>
      <c r="F17" s="4">
        <v>63.8</v>
      </c>
      <c r="G17" s="5">
        <v>138401</v>
      </c>
      <c r="H17" s="2"/>
    </row>
    <row r="18" spans="1:13">
      <c r="A18" s="3">
        <v>41669</v>
      </c>
      <c r="B18" s="4" t="s">
        <v>7</v>
      </c>
      <c r="C18" s="4">
        <v>63.49</v>
      </c>
      <c r="D18" s="4">
        <v>63.85</v>
      </c>
      <c r="E18" s="4">
        <v>62.98</v>
      </c>
      <c r="F18" s="4">
        <v>63.42</v>
      </c>
      <c r="G18" s="5">
        <v>329252</v>
      </c>
      <c r="H18" s="2"/>
    </row>
    <row r="19" spans="1:13">
      <c r="A19" s="3">
        <v>41670</v>
      </c>
      <c r="B19" s="4" t="s">
        <v>7</v>
      </c>
      <c r="C19" s="4">
        <v>64.430000000000007</v>
      </c>
      <c r="D19" s="4">
        <v>65.022000000000006</v>
      </c>
      <c r="E19" s="4">
        <v>63</v>
      </c>
      <c r="F19" s="4">
        <v>63</v>
      </c>
      <c r="G19" s="5">
        <v>333380</v>
      </c>
      <c r="H19" s="2"/>
    </row>
    <row r="20" spans="1:13">
      <c r="A20" s="3">
        <v>41673</v>
      </c>
      <c r="B20" s="4" t="s">
        <v>7</v>
      </c>
      <c r="C20" s="4">
        <v>62.17</v>
      </c>
      <c r="D20" s="4">
        <v>64.790000000000006</v>
      </c>
      <c r="E20" s="4">
        <v>61.64</v>
      </c>
      <c r="F20" s="4">
        <v>64.03</v>
      </c>
      <c r="G20" s="5">
        <v>179660</v>
      </c>
      <c r="H20" s="2"/>
    </row>
    <row r="21" spans="1:13">
      <c r="A21" s="3">
        <v>41674</v>
      </c>
      <c r="B21" s="4" t="s">
        <v>7</v>
      </c>
      <c r="C21" s="4">
        <v>62.71</v>
      </c>
      <c r="D21" s="4">
        <v>63.445</v>
      </c>
      <c r="E21" s="4">
        <v>61.86</v>
      </c>
      <c r="F21" s="4">
        <v>62.67</v>
      </c>
      <c r="G21" s="5">
        <v>199292</v>
      </c>
      <c r="H21" s="2"/>
    </row>
    <row r="22" spans="1:13">
      <c r="A22" s="3">
        <v>41675</v>
      </c>
      <c r="B22" s="4" t="s">
        <v>7</v>
      </c>
      <c r="C22" s="4">
        <v>62.27</v>
      </c>
      <c r="D22" s="4">
        <v>62.98</v>
      </c>
      <c r="E22" s="4">
        <v>61.42</v>
      </c>
      <c r="F22" s="4">
        <v>62.47</v>
      </c>
      <c r="G22" s="5">
        <v>179141</v>
      </c>
      <c r="H22" s="2"/>
      <c r="I22" t="s">
        <v>168</v>
      </c>
      <c r="L22" s="32">
        <f>(-C1523+C265)/C265</f>
        <v>0.57406953966699314</v>
      </c>
    </row>
    <row r="23" spans="1:13">
      <c r="A23" s="3">
        <v>41676</v>
      </c>
      <c r="B23" s="4" t="s">
        <v>7</v>
      </c>
      <c r="C23" s="4">
        <v>64.83</v>
      </c>
      <c r="D23" s="4">
        <v>65</v>
      </c>
      <c r="E23" s="4">
        <v>61.595999999999997</v>
      </c>
      <c r="F23" s="4">
        <v>62.45</v>
      </c>
      <c r="G23" s="5">
        <v>153634</v>
      </c>
      <c r="H23" s="2"/>
    </row>
    <row r="24" spans="1:13">
      <c r="A24" s="3">
        <v>41677</v>
      </c>
      <c r="B24" s="4" t="s">
        <v>7</v>
      </c>
      <c r="C24" s="4">
        <v>66.599999999999994</v>
      </c>
      <c r="D24" s="4">
        <v>66.954999999999998</v>
      </c>
      <c r="E24" s="4">
        <v>64.53</v>
      </c>
      <c r="F24" s="4">
        <v>65.81</v>
      </c>
      <c r="G24" s="5">
        <v>204554</v>
      </c>
      <c r="H24" s="2"/>
    </row>
    <row r="25" spans="1:13">
      <c r="A25" s="3">
        <v>41680</v>
      </c>
      <c r="B25" s="4" t="s">
        <v>7</v>
      </c>
      <c r="C25" s="4">
        <v>75.260000000000005</v>
      </c>
      <c r="D25" s="4">
        <v>75.59</v>
      </c>
      <c r="E25" s="4">
        <v>69</v>
      </c>
      <c r="F25" s="4">
        <v>69.7</v>
      </c>
      <c r="G25" s="5">
        <v>694942</v>
      </c>
      <c r="H25" s="2"/>
    </row>
    <row r="26" spans="1:13">
      <c r="A26" s="3">
        <v>41681</v>
      </c>
      <c r="B26" s="4" t="s">
        <v>7</v>
      </c>
      <c r="C26" s="4">
        <v>73.739999999999995</v>
      </c>
      <c r="D26" s="4">
        <v>75.819000000000003</v>
      </c>
      <c r="E26" s="4">
        <v>73.19</v>
      </c>
      <c r="F26" s="4">
        <v>75.08</v>
      </c>
      <c r="G26" s="5">
        <v>325560</v>
      </c>
      <c r="H26" s="2"/>
      <c r="I26" t="s">
        <v>170</v>
      </c>
    </row>
    <row r="27" spans="1:13">
      <c r="A27" s="3">
        <v>41682</v>
      </c>
      <c r="B27" s="4" t="s">
        <v>7</v>
      </c>
      <c r="C27" s="4">
        <v>72.010000000000005</v>
      </c>
      <c r="D27" s="4">
        <v>74.599999999999994</v>
      </c>
      <c r="E27" s="4">
        <v>71.6601</v>
      </c>
      <c r="F27" s="4">
        <v>73.680000000000007</v>
      </c>
      <c r="G27" s="5">
        <v>216059</v>
      </c>
      <c r="H27" s="2"/>
      <c r="J27" s="34"/>
      <c r="K27" s="34"/>
      <c r="L27" s="34"/>
      <c r="M27" s="34"/>
    </row>
    <row r="28" spans="1:13">
      <c r="A28" s="3">
        <v>41683</v>
      </c>
      <c r="B28" s="4" t="s">
        <v>7</v>
      </c>
      <c r="C28" s="4">
        <v>73.650000000000006</v>
      </c>
      <c r="D28" s="4">
        <v>74.13</v>
      </c>
      <c r="E28" s="4">
        <v>71.045000000000002</v>
      </c>
      <c r="F28" s="4">
        <v>71.27</v>
      </c>
      <c r="G28" s="5">
        <v>210274</v>
      </c>
      <c r="H28" s="2"/>
      <c r="J28" s="34"/>
      <c r="K28" s="34"/>
      <c r="L28" s="34"/>
      <c r="M28" s="34"/>
    </row>
    <row r="29" spans="1:13">
      <c r="A29" s="3">
        <v>41684</v>
      </c>
      <c r="B29" s="4" t="s">
        <v>7</v>
      </c>
      <c r="C29" s="4">
        <v>73.510000000000005</v>
      </c>
      <c r="D29" s="4">
        <v>80</v>
      </c>
      <c r="E29" s="4">
        <v>69.97</v>
      </c>
      <c r="F29" s="4">
        <v>69.97</v>
      </c>
      <c r="G29" s="5">
        <v>574755</v>
      </c>
      <c r="H29" s="2"/>
      <c r="J29" s="34"/>
      <c r="K29" s="34"/>
      <c r="L29" s="34"/>
      <c r="M29" s="34"/>
    </row>
    <row r="30" spans="1:13">
      <c r="A30" s="3">
        <v>41688</v>
      </c>
      <c r="B30" s="4" t="s">
        <v>7</v>
      </c>
      <c r="C30" s="4">
        <v>73.13</v>
      </c>
      <c r="D30" s="4">
        <v>74.585700000000003</v>
      </c>
      <c r="E30" s="4">
        <v>72.239999999999995</v>
      </c>
      <c r="F30" s="4">
        <v>73.959999999999994</v>
      </c>
      <c r="G30" s="5">
        <v>319274</v>
      </c>
      <c r="H30" s="2"/>
      <c r="J30" s="34"/>
      <c r="K30" s="33"/>
      <c r="L30" s="34"/>
      <c r="M30" s="34"/>
    </row>
    <row r="31" spans="1:13">
      <c r="A31" s="3">
        <v>41689</v>
      </c>
      <c r="B31" s="4" t="s">
        <v>7</v>
      </c>
      <c r="C31" s="4">
        <v>71.989999999999995</v>
      </c>
      <c r="D31" s="4">
        <v>74.495000000000005</v>
      </c>
      <c r="E31" s="4">
        <v>71.37</v>
      </c>
      <c r="F31" s="4">
        <v>72.650000000000006</v>
      </c>
      <c r="G31" s="5">
        <v>241627</v>
      </c>
      <c r="H31" s="2"/>
      <c r="J31" s="34"/>
      <c r="K31" s="34"/>
      <c r="L31" s="34"/>
      <c r="M31" s="34"/>
    </row>
    <row r="32" spans="1:13">
      <c r="A32" s="3">
        <v>41690</v>
      </c>
      <c r="B32" s="4" t="s">
        <v>7</v>
      </c>
      <c r="C32" s="4">
        <v>73.87</v>
      </c>
      <c r="D32" s="4">
        <v>74.09</v>
      </c>
      <c r="E32" s="4">
        <v>71.989999999999995</v>
      </c>
      <c r="F32" s="4">
        <v>71.989999999999995</v>
      </c>
      <c r="G32" s="5">
        <v>183609</v>
      </c>
      <c r="H32" s="2"/>
      <c r="J32" s="34"/>
      <c r="K32" s="34"/>
      <c r="L32" s="34"/>
      <c r="M32" s="34"/>
    </row>
    <row r="33" spans="1:13">
      <c r="A33" s="3">
        <v>41691</v>
      </c>
      <c r="B33" s="4" t="s">
        <v>7</v>
      </c>
      <c r="C33" s="4">
        <v>73.39</v>
      </c>
      <c r="D33" s="4">
        <v>74.36</v>
      </c>
      <c r="E33" s="4">
        <v>72.78</v>
      </c>
      <c r="F33" s="4">
        <v>74.36</v>
      </c>
      <c r="G33" s="5">
        <v>206216</v>
      </c>
      <c r="H33" s="2"/>
      <c r="J33" s="34"/>
      <c r="K33" s="34"/>
      <c r="L33" s="34"/>
      <c r="M33" s="34"/>
    </row>
    <row r="34" spans="1:13">
      <c r="A34" s="3">
        <v>41694</v>
      </c>
      <c r="B34" s="4" t="s">
        <v>7</v>
      </c>
      <c r="C34" s="4">
        <v>75.959999999999994</v>
      </c>
      <c r="D34" s="4">
        <v>77.03</v>
      </c>
      <c r="E34" s="4">
        <v>73.45</v>
      </c>
      <c r="F34" s="4">
        <v>73.45</v>
      </c>
      <c r="G34" s="5">
        <v>337995</v>
      </c>
      <c r="H34" s="2"/>
      <c r="J34" s="34"/>
      <c r="K34" s="34"/>
      <c r="L34" s="34"/>
      <c r="M34" s="34"/>
    </row>
    <row r="35" spans="1:13">
      <c r="A35" s="3">
        <v>41695</v>
      </c>
      <c r="B35" s="4" t="s">
        <v>7</v>
      </c>
      <c r="C35" s="4">
        <v>76.58</v>
      </c>
      <c r="D35" s="4">
        <v>76.795000000000002</v>
      </c>
      <c r="E35" s="4">
        <v>75.069999999999993</v>
      </c>
      <c r="F35" s="4">
        <v>76.349999999999994</v>
      </c>
      <c r="G35" s="5">
        <v>211901</v>
      </c>
      <c r="H35" s="2"/>
      <c r="J35" s="34"/>
      <c r="K35" s="34"/>
      <c r="L35" s="34"/>
      <c r="M35" s="34"/>
    </row>
    <row r="36" spans="1:13">
      <c r="A36" s="3">
        <v>41696</v>
      </c>
      <c r="B36" s="4" t="s">
        <v>7</v>
      </c>
      <c r="C36" s="4">
        <v>77.209999999999994</v>
      </c>
      <c r="D36" s="4">
        <v>78</v>
      </c>
      <c r="E36" s="4">
        <v>76</v>
      </c>
      <c r="F36" s="4">
        <v>76.55</v>
      </c>
      <c r="G36" s="5">
        <v>189573</v>
      </c>
      <c r="H36" s="2"/>
      <c r="J36" s="34"/>
      <c r="K36" s="34"/>
      <c r="L36" s="34"/>
      <c r="M36" s="34"/>
    </row>
    <row r="37" spans="1:13">
      <c r="A37" s="3">
        <v>41697</v>
      </c>
      <c r="B37" s="4" t="s">
        <v>7</v>
      </c>
      <c r="C37" s="4">
        <v>77.84</v>
      </c>
      <c r="D37" s="4">
        <v>77.87</v>
      </c>
      <c r="E37" s="4">
        <v>76.38</v>
      </c>
      <c r="F37" s="4">
        <v>76.73</v>
      </c>
      <c r="G37" s="5">
        <v>181543</v>
      </c>
      <c r="H37" s="2"/>
      <c r="J37" s="34"/>
      <c r="K37" s="34"/>
      <c r="L37" s="34"/>
      <c r="M37" s="34"/>
    </row>
    <row r="38" spans="1:13">
      <c r="A38" s="3">
        <v>41698</v>
      </c>
      <c r="B38" s="4" t="s">
        <v>7</v>
      </c>
      <c r="C38" s="4">
        <v>77.930000000000007</v>
      </c>
      <c r="D38" s="4">
        <v>79.11</v>
      </c>
      <c r="E38" s="4">
        <v>77.33</v>
      </c>
      <c r="F38" s="4">
        <v>77.650000000000006</v>
      </c>
      <c r="G38" s="5">
        <v>148161</v>
      </c>
      <c r="H38" s="2"/>
    </row>
    <row r="39" spans="1:13">
      <c r="A39" s="3">
        <v>41701</v>
      </c>
      <c r="B39" s="4" t="s">
        <v>7</v>
      </c>
      <c r="C39" s="4">
        <v>76.73</v>
      </c>
      <c r="D39" s="4">
        <v>77.849999999999994</v>
      </c>
      <c r="E39" s="4">
        <v>75.16</v>
      </c>
      <c r="F39" s="4">
        <v>76.83</v>
      </c>
      <c r="G39" s="5">
        <v>238936</v>
      </c>
      <c r="H39" s="2"/>
    </row>
    <row r="40" spans="1:13">
      <c r="A40" s="3">
        <v>41702</v>
      </c>
      <c r="B40" s="4" t="s">
        <v>7</v>
      </c>
      <c r="C40" s="4">
        <v>77.349999999999994</v>
      </c>
      <c r="D40" s="4">
        <v>79.42</v>
      </c>
      <c r="E40" s="4">
        <v>77.06</v>
      </c>
      <c r="F40" s="4">
        <v>77.56</v>
      </c>
      <c r="G40" s="5">
        <v>440537</v>
      </c>
      <c r="H40" s="2"/>
    </row>
    <row r="41" spans="1:13">
      <c r="A41" s="3">
        <v>41703</v>
      </c>
      <c r="B41" s="4" t="s">
        <v>7</v>
      </c>
      <c r="C41" s="4">
        <v>74.290000000000006</v>
      </c>
      <c r="D41" s="4">
        <v>77.08</v>
      </c>
      <c r="E41" s="4">
        <v>73.47</v>
      </c>
      <c r="F41" s="4">
        <v>77.02</v>
      </c>
      <c r="G41" s="5">
        <v>289318</v>
      </c>
      <c r="H41" s="2"/>
    </row>
    <row r="42" spans="1:13">
      <c r="A42" s="3">
        <v>41704</v>
      </c>
      <c r="B42" s="4" t="s">
        <v>7</v>
      </c>
      <c r="C42" s="4">
        <v>73.95</v>
      </c>
      <c r="D42" s="4">
        <v>75.165999999999997</v>
      </c>
      <c r="E42" s="4">
        <v>73.040000000000006</v>
      </c>
      <c r="F42" s="4">
        <v>74</v>
      </c>
      <c r="G42" s="5">
        <v>218292</v>
      </c>
      <c r="H42" s="2"/>
    </row>
    <row r="43" spans="1:13">
      <c r="A43" s="3">
        <v>41705</v>
      </c>
      <c r="B43" s="4" t="s">
        <v>7</v>
      </c>
      <c r="C43" s="4">
        <v>73.63</v>
      </c>
      <c r="D43" s="4">
        <v>74.7</v>
      </c>
      <c r="E43" s="4">
        <v>73.540000000000006</v>
      </c>
      <c r="F43" s="4">
        <v>74.14</v>
      </c>
      <c r="G43" s="5">
        <v>182881</v>
      </c>
      <c r="H43" s="2"/>
    </row>
    <row r="44" spans="1:13">
      <c r="A44" s="3">
        <v>41708</v>
      </c>
      <c r="B44" s="4" t="s">
        <v>7</v>
      </c>
      <c r="C44" s="4">
        <v>71.900000000000006</v>
      </c>
      <c r="D44" s="4">
        <v>73.81</v>
      </c>
      <c r="E44" s="4">
        <v>71.44</v>
      </c>
      <c r="F44" s="4">
        <v>73.239999999999995</v>
      </c>
      <c r="G44" s="5">
        <v>236131</v>
      </c>
      <c r="H44" s="2"/>
    </row>
    <row r="45" spans="1:13">
      <c r="A45" s="3">
        <v>41709</v>
      </c>
      <c r="B45" s="4" t="s">
        <v>7</v>
      </c>
      <c r="C45" s="4">
        <v>70.790000000000006</v>
      </c>
      <c r="D45" s="4">
        <v>72.23</v>
      </c>
      <c r="E45" s="4">
        <v>70</v>
      </c>
      <c r="F45" s="4">
        <v>72.02</v>
      </c>
      <c r="G45" s="5">
        <v>242223</v>
      </c>
      <c r="H45" s="2"/>
    </row>
    <row r="46" spans="1:13">
      <c r="A46" s="3">
        <v>41710</v>
      </c>
      <c r="B46" s="4" t="s">
        <v>7</v>
      </c>
      <c r="C46" s="4">
        <v>72.78</v>
      </c>
      <c r="D46" s="4">
        <v>73</v>
      </c>
      <c r="E46" s="4">
        <v>69.92</v>
      </c>
      <c r="F46" s="4">
        <v>70.430000000000007</v>
      </c>
      <c r="G46" s="5">
        <v>231355</v>
      </c>
      <c r="H46" s="2"/>
    </row>
    <row r="47" spans="1:13">
      <c r="A47" s="3">
        <v>41711</v>
      </c>
      <c r="B47" s="4" t="s">
        <v>7</v>
      </c>
      <c r="C47" s="4">
        <v>70.64</v>
      </c>
      <c r="D47" s="4">
        <v>73.97</v>
      </c>
      <c r="E47" s="4">
        <v>70.25</v>
      </c>
      <c r="F47" s="4">
        <v>73.260000000000005</v>
      </c>
      <c r="G47" s="5">
        <v>100933</v>
      </c>
      <c r="H47" s="2"/>
    </row>
    <row r="48" spans="1:13">
      <c r="A48" s="3">
        <v>41712</v>
      </c>
      <c r="B48" s="4" t="s">
        <v>7</v>
      </c>
      <c r="C48" s="4">
        <v>72.11</v>
      </c>
      <c r="D48" s="4">
        <v>72.28</v>
      </c>
      <c r="E48" s="4">
        <v>70.3</v>
      </c>
      <c r="F48" s="4">
        <v>70.3</v>
      </c>
      <c r="G48" s="5">
        <v>152753</v>
      </c>
      <c r="H48" s="2"/>
    </row>
    <row r="49" spans="1:8">
      <c r="A49" s="3">
        <v>41715</v>
      </c>
      <c r="B49" s="4" t="s">
        <v>7</v>
      </c>
      <c r="C49" s="4">
        <v>73.3</v>
      </c>
      <c r="D49" s="4">
        <v>73.98</v>
      </c>
      <c r="E49" s="4">
        <v>72.25</v>
      </c>
      <c r="F49" s="4">
        <v>72.63</v>
      </c>
      <c r="G49" s="5">
        <v>287107</v>
      </c>
      <c r="H49" s="2"/>
    </row>
    <row r="50" spans="1:8">
      <c r="A50" s="3">
        <v>41716</v>
      </c>
      <c r="B50" s="4" t="s">
        <v>7</v>
      </c>
      <c r="C50" s="4">
        <v>74.09</v>
      </c>
      <c r="D50" s="4">
        <v>74.62</v>
      </c>
      <c r="E50" s="4">
        <v>72.88</v>
      </c>
      <c r="F50" s="4">
        <v>73.28</v>
      </c>
      <c r="G50" s="5">
        <v>178148</v>
      </c>
      <c r="H50" s="2"/>
    </row>
    <row r="51" spans="1:8">
      <c r="A51" s="3">
        <v>41717</v>
      </c>
      <c r="B51" s="4" t="s">
        <v>7</v>
      </c>
      <c r="C51" s="4">
        <v>73.28</v>
      </c>
      <c r="D51" s="4">
        <v>74.58</v>
      </c>
      <c r="E51" s="4">
        <v>73.09</v>
      </c>
      <c r="F51" s="4">
        <v>74.03</v>
      </c>
      <c r="G51" s="5">
        <v>153240</v>
      </c>
      <c r="H51" s="2"/>
    </row>
    <row r="52" spans="1:8">
      <c r="A52" s="3">
        <v>41718</v>
      </c>
      <c r="B52" s="4" t="s">
        <v>7</v>
      </c>
      <c r="C52" s="4">
        <v>73.38</v>
      </c>
      <c r="D52" s="4">
        <v>74.244</v>
      </c>
      <c r="E52" s="4">
        <v>72.650000000000006</v>
      </c>
      <c r="F52" s="4">
        <v>73.09</v>
      </c>
      <c r="G52" s="5">
        <v>166264</v>
      </c>
      <c r="H52" s="2"/>
    </row>
    <row r="53" spans="1:8">
      <c r="A53" s="3">
        <v>41719</v>
      </c>
      <c r="B53" s="4" t="s">
        <v>7</v>
      </c>
      <c r="C53" s="4">
        <v>72.7</v>
      </c>
      <c r="D53" s="4">
        <v>73.52</v>
      </c>
      <c r="E53" s="4">
        <v>72.27</v>
      </c>
      <c r="F53" s="4">
        <v>73.52</v>
      </c>
      <c r="G53" s="5">
        <v>157464</v>
      </c>
      <c r="H53" s="2"/>
    </row>
    <row r="54" spans="1:8">
      <c r="A54" s="3">
        <v>41722</v>
      </c>
      <c r="B54" s="4" t="s">
        <v>7</v>
      </c>
      <c r="C54" s="4">
        <v>69.83</v>
      </c>
      <c r="D54" s="4">
        <v>72.91</v>
      </c>
      <c r="E54" s="4">
        <v>69.06</v>
      </c>
      <c r="F54" s="4">
        <v>72.91</v>
      </c>
      <c r="G54" s="5">
        <v>162047</v>
      </c>
      <c r="H54" s="2"/>
    </row>
    <row r="55" spans="1:8">
      <c r="A55" s="3">
        <v>41723</v>
      </c>
      <c r="B55" s="4" t="s">
        <v>7</v>
      </c>
      <c r="C55" s="4">
        <v>71.28</v>
      </c>
      <c r="D55" s="4">
        <v>71.36</v>
      </c>
      <c r="E55" s="4">
        <v>69.599999999999994</v>
      </c>
      <c r="F55" s="4">
        <v>70.47</v>
      </c>
      <c r="G55" s="5">
        <v>184900</v>
      </c>
      <c r="H55" s="2"/>
    </row>
    <row r="56" spans="1:8">
      <c r="A56" s="3">
        <v>41724</v>
      </c>
      <c r="B56" s="4" t="s">
        <v>7</v>
      </c>
      <c r="C56" s="4">
        <v>71.45</v>
      </c>
      <c r="D56" s="4">
        <v>72.150000000000006</v>
      </c>
      <c r="E56" s="4">
        <v>71.06</v>
      </c>
      <c r="F56" s="4">
        <v>71.680000000000007</v>
      </c>
      <c r="G56" s="5">
        <v>170009</v>
      </c>
      <c r="H56" s="2"/>
    </row>
    <row r="57" spans="1:8">
      <c r="A57" s="3">
        <v>41725</v>
      </c>
      <c r="B57" s="4" t="s">
        <v>7</v>
      </c>
      <c r="C57" s="4">
        <v>71.099999999999994</v>
      </c>
      <c r="D57" s="4">
        <v>71.510000000000005</v>
      </c>
      <c r="E57" s="4">
        <v>69.95</v>
      </c>
      <c r="F57" s="4">
        <v>71.37</v>
      </c>
      <c r="G57" s="5">
        <v>195954</v>
      </c>
      <c r="H57" s="2"/>
    </row>
    <row r="58" spans="1:8">
      <c r="A58" s="3">
        <v>41726</v>
      </c>
      <c r="B58" s="4" t="s">
        <v>7</v>
      </c>
      <c r="C58" s="4">
        <v>71.38</v>
      </c>
      <c r="D58" s="4">
        <v>72.209999999999994</v>
      </c>
      <c r="E58" s="4">
        <v>70.87</v>
      </c>
      <c r="F58" s="4">
        <v>71.38</v>
      </c>
      <c r="G58" s="5">
        <v>124647</v>
      </c>
      <c r="H58" s="2"/>
    </row>
    <row r="59" spans="1:8">
      <c r="A59" s="3">
        <v>41729</v>
      </c>
      <c r="B59" s="4" t="s">
        <v>7</v>
      </c>
      <c r="C59" s="4">
        <v>71.680000000000007</v>
      </c>
      <c r="D59" s="4">
        <v>72.16</v>
      </c>
      <c r="E59" s="4">
        <v>71.055000000000007</v>
      </c>
      <c r="F59" s="4">
        <v>71.83</v>
      </c>
      <c r="G59" s="5">
        <v>186711</v>
      </c>
      <c r="H59" s="2"/>
    </row>
    <row r="60" spans="1:8">
      <c r="A60" s="3">
        <v>41730</v>
      </c>
      <c r="B60" s="4" t="s">
        <v>7</v>
      </c>
      <c r="C60" s="4">
        <v>73.38</v>
      </c>
      <c r="D60" s="4">
        <v>73.64</v>
      </c>
      <c r="E60" s="4">
        <v>71.67</v>
      </c>
      <c r="F60" s="4">
        <v>72.06</v>
      </c>
      <c r="G60" s="5">
        <v>158116</v>
      </c>
      <c r="H60" s="2"/>
    </row>
    <row r="61" spans="1:8">
      <c r="A61" s="3">
        <v>41731</v>
      </c>
      <c r="B61" s="4" t="s">
        <v>7</v>
      </c>
      <c r="C61" s="4">
        <v>72.819999999999993</v>
      </c>
      <c r="D61" s="4">
        <v>73.489999999999995</v>
      </c>
      <c r="E61" s="4">
        <v>72.400000000000006</v>
      </c>
      <c r="F61" s="4">
        <v>73.489999999999995</v>
      </c>
      <c r="G61" s="5">
        <v>137705</v>
      </c>
      <c r="H61" s="2"/>
    </row>
    <row r="62" spans="1:8">
      <c r="A62" s="3">
        <v>41732</v>
      </c>
      <c r="B62" s="4" t="s">
        <v>7</v>
      </c>
      <c r="C62" s="4">
        <v>74.05</v>
      </c>
      <c r="D62" s="4">
        <v>74.66</v>
      </c>
      <c r="E62" s="4">
        <v>72.680000000000007</v>
      </c>
      <c r="F62" s="4">
        <v>72.930000000000007</v>
      </c>
      <c r="G62" s="5">
        <v>246896</v>
      </c>
      <c r="H62" s="2"/>
    </row>
    <row r="63" spans="1:8">
      <c r="A63" s="3">
        <v>41733</v>
      </c>
      <c r="B63" s="4" t="s">
        <v>7</v>
      </c>
      <c r="C63" s="4">
        <v>72.73</v>
      </c>
      <c r="D63" s="4">
        <v>74.5</v>
      </c>
      <c r="E63" s="4">
        <v>72.239999999999995</v>
      </c>
      <c r="F63" s="4">
        <v>74.459999999999994</v>
      </c>
      <c r="G63" s="5">
        <v>313376</v>
      </c>
      <c r="H63" s="2"/>
    </row>
    <row r="64" spans="1:8">
      <c r="A64" s="3">
        <v>41736</v>
      </c>
      <c r="B64" s="4" t="s">
        <v>7</v>
      </c>
      <c r="C64" s="4">
        <v>69.37</v>
      </c>
      <c r="D64" s="4">
        <v>73.48</v>
      </c>
      <c r="E64" s="4">
        <v>69.209999999999994</v>
      </c>
      <c r="F64" s="4">
        <v>72.42</v>
      </c>
      <c r="G64" s="5">
        <v>216019</v>
      </c>
      <c r="H64" s="2"/>
    </row>
    <row r="65" spans="1:8">
      <c r="A65" s="3">
        <v>41737</v>
      </c>
      <c r="B65" s="4" t="s">
        <v>7</v>
      </c>
      <c r="C65" s="4">
        <v>69.72</v>
      </c>
      <c r="D65" s="4">
        <v>70.540000000000006</v>
      </c>
      <c r="E65" s="4">
        <v>68.28</v>
      </c>
      <c r="F65" s="4">
        <v>69.47</v>
      </c>
      <c r="G65" s="5">
        <v>142476</v>
      </c>
      <c r="H65" s="2"/>
    </row>
    <row r="66" spans="1:8">
      <c r="A66" s="3">
        <v>41738</v>
      </c>
      <c r="B66" s="4" t="s">
        <v>7</v>
      </c>
      <c r="C66" s="4">
        <v>72.13</v>
      </c>
      <c r="D66" s="4">
        <v>72.275999999999996</v>
      </c>
      <c r="E66" s="4">
        <v>69.3</v>
      </c>
      <c r="F66" s="4">
        <v>70.03</v>
      </c>
      <c r="G66" s="5">
        <v>142297</v>
      </c>
      <c r="H66" s="2"/>
    </row>
    <row r="67" spans="1:8">
      <c r="A67" s="3">
        <v>41739</v>
      </c>
      <c r="B67" s="4" t="s">
        <v>7</v>
      </c>
      <c r="C67" s="4">
        <v>69.959999999999994</v>
      </c>
      <c r="D67" s="4">
        <v>72.900000000000006</v>
      </c>
      <c r="E67" s="4">
        <v>69.58</v>
      </c>
      <c r="F67" s="4">
        <v>72.2</v>
      </c>
      <c r="G67" s="5">
        <v>208672</v>
      </c>
      <c r="H67" s="2"/>
    </row>
    <row r="68" spans="1:8">
      <c r="A68" s="3">
        <v>41740</v>
      </c>
      <c r="B68" s="4" t="s">
        <v>7</v>
      </c>
      <c r="C68" s="4">
        <v>67.84</v>
      </c>
      <c r="D68" s="4">
        <v>69.73</v>
      </c>
      <c r="E68" s="4">
        <v>67.510000000000005</v>
      </c>
      <c r="F68" s="4">
        <v>69.73</v>
      </c>
      <c r="G68" s="5">
        <v>129127</v>
      </c>
      <c r="H68" s="2"/>
    </row>
    <row r="69" spans="1:8">
      <c r="A69" s="3">
        <v>41743</v>
      </c>
      <c r="B69" s="4" t="s">
        <v>7</v>
      </c>
      <c r="C69" s="4">
        <v>67.28</v>
      </c>
      <c r="D69" s="4">
        <v>69.42</v>
      </c>
      <c r="E69" s="4">
        <v>66.47</v>
      </c>
      <c r="F69" s="4">
        <v>68.69</v>
      </c>
      <c r="G69" s="5">
        <v>177885</v>
      </c>
      <c r="H69" s="2"/>
    </row>
    <row r="70" spans="1:8">
      <c r="A70" s="3">
        <v>41744</v>
      </c>
      <c r="B70" s="4" t="s">
        <v>7</v>
      </c>
      <c r="C70" s="4">
        <v>67.72</v>
      </c>
      <c r="D70" s="4">
        <v>68.14</v>
      </c>
      <c r="E70" s="4">
        <v>66.19</v>
      </c>
      <c r="F70" s="4">
        <v>67.260000000000005</v>
      </c>
      <c r="G70" s="5">
        <v>221289</v>
      </c>
      <c r="H70" s="2"/>
    </row>
    <row r="71" spans="1:8">
      <c r="A71" s="3">
        <v>41745</v>
      </c>
      <c r="B71" s="4" t="s">
        <v>7</v>
      </c>
      <c r="C71" s="4">
        <v>68.03</v>
      </c>
      <c r="D71" s="4">
        <v>68.34</v>
      </c>
      <c r="E71" s="4">
        <v>67.260000000000005</v>
      </c>
      <c r="F71" s="4">
        <v>68.239999999999995</v>
      </c>
      <c r="G71" s="5">
        <v>165107</v>
      </c>
      <c r="H71" s="2"/>
    </row>
    <row r="72" spans="1:8">
      <c r="A72" s="3">
        <v>41746</v>
      </c>
      <c r="B72" s="4" t="s">
        <v>7</v>
      </c>
      <c r="C72" s="4">
        <v>67.88</v>
      </c>
      <c r="D72" s="4">
        <v>69.84</v>
      </c>
      <c r="E72" s="4">
        <v>67.64</v>
      </c>
      <c r="F72" s="4">
        <v>68.040000000000006</v>
      </c>
      <c r="G72" s="5">
        <v>162587</v>
      </c>
      <c r="H72" s="2"/>
    </row>
    <row r="73" spans="1:8">
      <c r="A73" s="3">
        <v>41750</v>
      </c>
      <c r="B73" s="4" t="s">
        <v>7</v>
      </c>
      <c r="C73" s="4">
        <v>66.84</v>
      </c>
      <c r="D73" s="4">
        <v>72.58</v>
      </c>
      <c r="E73" s="4">
        <v>66.319999999999993</v>
      </c>
      <c r="F73" s="4">
        <v>67.89</v>
      </c>
      <c r="G73" s="5">
        <v>148272</v>
      </c>
      <c r="H73" s="2"/>
    </row>
    <row r="74" spans="1:8">
      <c r="A74" s="3">
        <v>41751</v>
      </c>
      <c r="B74" s="4" t="s">
        <v>7</v>
      </c>
      <c r="C74" s="4">
        <v>68.239999999999995</v>
      </c>
      <c r="D74" s="4">
        <v>68.95</v>
      </c>
      <c r="E74" s="4">
        <v>66.849999999999994</v>
      </c>
      <c r="F74" s="4">
        <v>66.849999999999994</v>
      </c>
      <c r="G74" s="5">
        <v>99463</v>
      </c>
      <c r="H74" s="2"/>
    </row>
    <row r="75" spans="1:8">
      <c r="A75" s="3">
        <v>41752</v>
      </c>
      <c r="B75" s="4" t="s">
        <v>7</v>
      </c>
      <c r="C75" s="4">
        <v>67.2</v>
      </c>
      <c r="D75" s="4">
        <v>68.95</v>
      </c>
      <c r="E75" s="4">
        <v>67.14</v>
      </c>
      <c r="F75" s="4">
        <v>68.17</v>
      </c>
      <c r="G75" s="5">
        <v>104028</v>
      </c>
      <c r="H75" s="2"/>
    </row>
    <row r="76" spans="1:8">
      <c r="A76" s="3">
        <v>41753</v>
      </c>
      <c r="B76" s="4" t="s">
        <v>7</v>
      </c>
      <c r="C76" s="4">
        <v>67.11</v>
      </c>
      <c r="D76" s="4">
        <v>68.31</v>
      </c>
      <c r="E76" s="4">
        <v>66.14</v>
      </c>
      <c r="F76" s="4">
        <v>67.97</v>
      </c>
      <c r="G76" s="5">
        <v>105817</v>
      </c>
      <c r="H76" s="2"/>
    </row>
    <row r="77" spans="1:8">
      <c r="A77" s="3">
        <v>41754</v>
      </c>
      <c r="B77" s="4" t="s">
        <v>7</v>
      </c>
      <c r="C77" s="4">
        <v>66.47</v>
      </c>
      <c r="D77" s="4">
        <v>66.87</v>
      </c>
      <c r="E77" s="4">
        <v>65.66</v>
      </c>
      <c r="F77" s="4">
        <v>66.87</v>
      </c>
      <c r="G77" s="5">
        <v>119099</v>
      </c>
      <c r="H77" s="2"/>
    </row>
    <row r="78" spans="1:8">
      <c r="A78" s="3">
        <v>41757</v>
      </c>
      <c r="B78" s="4" t="s">
        <v>7</v>
      </c>
      <c r="C78" s="4">
        <v>65.16</v>
      </c>
      <c r="D78" s="4">
        <v>68.010000000000005</v>
      </c>
      <c r="E78" s="4">
        <v>64.010000000000005</v>
      </c>
      <c r="F78" s="4">
        <v>66.87</v>
      </c>
      <c r="G78" s="5">
        <v>173044</v>
      </c>
      <c r="H78" s="2"/>
    </row>
    <row r="79" spans="1:8">
      <c r="A79" s="3">
        <v>41758</v>
      </c>
      <c r="B79" s="4" t="s">
        <v>7</v>
      </c>
      <c r="C79" s="4">
        <v>65.28</v>
      </c>
      <c r="D79" s="4">
        <v>67.37</v>
      </c>
      <c r="E79" s="4">
        <v>64.849999999999994</v>
      </c>
      <c r="F79" s="4">
        <v>65.510000000000005</v>
      </c>
      <c r="G79" s="5">
        <v>158044</v>
      </c>
      <c r="H79" s="2"/>
    </row>
    <row r="80" spans="1:8">
      <c r="A80" s="3">
        <v>41759</v>
      </c>
      <c r="B80" s="4" t="s">
        <v>7</v>
      </c>
      <c r="C80" s="4">
        <v>67.98</v>
      </c>
      <c r="D80" s="4">
        <v>69.12</v>
      </c>
      <c r="E80" s="4">
        <v>64.92</v>
      </c>
      <c r="F80" s="4">
        <v>65.05</v>
      </c>
      <c r="G80" s="5">
        <v>187766</v>
      </c>
      <c r="H80" s="2"/>
    </row>
    <row r="81" spans="1:8">
      <c r="A81" s="3">
        <v>41760</v>
      </c>
      <c r="B81" s="4" t="s">
        <v>7</v>
      </c>
      <c r="C81" s="4">
        <v>66.36</v>
      </c>
      <c r="D81" s="4">
        <v>67.591999999999999</v>
      </c>
      <c r="E81" s="4">
        <v>65.58</v>
      </c>
      <c r="F81" s="4">
        <v>67.540000000000006</v>
      </c>
      <c r="G81" s="5">
        <v>286058</v>
      </c>
      <c r="H81" s="2"/>
    </row>
    <row r="82" spans="1:8">
      <c r="A82" s="3">
        <v>41761</v>
      </c>
      <c r="B82" s="4" t="s">
        <v>7</v>
      </c>
      <c r="C82" s="4">
        <v>67.14</v>
      </c>
      <c r="D82" s="4">
        <v>68.64</v>
      </c>
      <c r="E82" s="4">
        <v>66.02</v>
      </c>
      <c r="F82" s="4">
        <v>66.48</v>
      </c>
      <c r="G82" s="5">
        <v>134683</v>
      </c>
      <c r="H82" s="2"/>
    </row>
    <row r="83" spans="1:8">
      <c r="A83" s="3">
        <v>41764</v>
      </c>
      <c r="B83" s="4" t="s">
        <v>7</v>
      </c>
      <c r="C83" s="4">
        <v>65.89</v>
      </c>
      <c r="D83" s="4">
        <v>66.69</v>
      </c>
      <c r="E83" s="4">
        <v>65.62</v>
      </c>
      <c r="F83" s="4">
        <v>66.69</v>
      </c>
      <c r="G83" s="5">
        <v>184864</v>
      </c>
      <c r="H83" s="2"/>
    </row>
    <row r="84" spans="1:8">
      <c r="A84" s="3">
        <v>41765</v>
      </c>
      <c r="B84" s="4" t="s">
        <v>7</v>
      </c>
      <c r="C84" s="4">
        <v>65.33</v>
      </c>
      <c r="D84" s="4">
        <v>66.400000000000006</v>
      </c>
      <c r="E84" s="4">
        <v>65.099999999999994</v>
      </c>
      <c r="F84" s="4">
        <v>65.760000000000005</v>
      </c>
      <c r="G84" s="5">
        <v>178899</v>
      </c>
      <c r="H84" s="2"/>
    </row>
    <row r="85" spans="1:8">
      <c r="A85" s="3">
        <v>41766</v>
      </c>
      <c r="B85" s="4" t="s">
        <v>7</v>
      </c>
      <c r="C85" s="4">
        <v>63.35</v>
      </c>
      <c r="D85" s="4">
        <v>64.84</v>
      </c>
      <c r="E85" s="4">
        <v>62.16</v>
      </c>
      <c r="F85" s="4">
        <v>64.680000000000007</v>
      </c>
      <c r="G85" s="5">
        <v>173729</v>
      </c>
      <c r="H85" s="2"/>
    </row>
    <row r="86" spans="1:8">
      <c r="A86" s="3">
        <v>41767</v>
      </c>
      <c r="B86" s="4" t="s">
        <v>7</v>
      </c>
      <c r="C86" s="4">
        <v>65.13</v>
      </c>
      <c r="D86" s="4">
        <v>65.7</v>
      </c>
      <c r="E86" s="4">
        <v>62.62</v>
      </c>
      <c r="F86" s="4">
        <v>63.34</v>
      </c>
      <c r="G86" s="5">
        <v>183988</v>
      </c>
      <c r="H86" s="2"/>
    </row>
    <row r="87" spans="1:8">
      <c r="A87" s="3">
        <v>41768</v>
      </c>
      <c r="B87" s="4" t="s">
        <v>7</v>
      </c>
      <c r="C87" s="4">
        <v>64.400000000000006</v>
      </c>
      <c r="D87" s="4">
        <v>65.930000000000007</v>
      </c>
      <c r="E87" s="4">
        <v>64.09</v>
      </c>
      <c r="F87" s="4">
        <v>64.91</v>
      </c>
      <c r="G87" s="5">
        <v>91712</v>
      </c>
      <c r="H87" s="2"/>
    </row>
    <row r="88" spans="1:8">
      <c r="A88" s="3">
        <v>41771</v>
      </c>
      <c r="B88" s="4" t="s">
        <v>7</v>
      </c>
      <c r="C88" s="4">
        <v>66.349999999999994</v>
      </c>
      <c r="D88" s="4">
        <v>66.900000000000006</v>
      </c>
      <c r="E88" s="4">
        <v>64.372</v>
      </c>
      <c r="F88" s="4">
        <v>64.739999999999995</v>
      </c>
      <c r="G88" s="5">
        <v>105675</v>
      </c>
      <c r="H88" s="2"/>
    </row>
    <row r="89" spans="1:8">
      <c r="A89" s="3">
        <v>41772</v>
      </c>
      <c r="B89" s="4" t="s">
        <v>7</v>
      </c>
      <c r="C89" s="4">
        <v>65.040000000000006</v>
      </c>
      <c r="D89" s="4">
        <v>66.289900000000003</v>
      </c>
      <c r="E89" s="4">
        <v>64.41</v>
      </c>
      <c r="F89" s="4">
        <v>66.17</v>
      </c>
      <c r="G89" s="5">
        <v>112697</v>
      </c>
      <c r="H89" s="2"/>
    </row>
    <row r="90" spans="1:8">
      <c r="A90" s="3">
        <v>41773</v>
      </c>
      <c r="B90" s="4" t="s">
        <v>7</v>
      </c>
      <c r="C90" s="4">
        <v>62.59</v>
      </c>
      <c r="D90" s="4">
        <v>65.06</v>
      </c>
      <c r="E90" s="4">
        <v>62.2</v>
      </c>
      <c r="F90" s="4">
        <v>65.03</v>
      </c>
      <c r="G90" s="5">
        <v>120170</v>
      </c>
      <c r="H90" s="2"/>
    </row>
    <row r="91" spans="1:8">
      <c r="A91" s="3">
        <v>41774</v>
      </c>
      <c r="B91" s="4" t="s">
        <v>7</v>
      </c>
      <c r="C91" s="4">
        <v>62.29</v>
      </c>
      <c r="D91" s="4">
        <v>62.52</v>
      </c>
      <c r="E91" s="4">
        <v>60.04</v>
      </c>
      <c r="F91" s="4">
        <v>62.24</v>
      </c>
      <c r="G91" s="5">
        <v>214770</v>
      </c>
      <c r="H91" s="2"/>
    </row>
    <row r="92" spans="1:8">
      <c r="A92" s="3">
        <v>41775</v>
      </c>
      <c r="B92" s="4" t="s">
        <v>7</v>
      </c>
      <c r="C92" s="4">
        <v>61.94</v>
      </c>
      <c r="D92" s="4">
        <v>62.48</v>
      </c>
      <c r="E92" s="4">
        <v>60.86</v>
      </c>
      <c r="F92" s="4">
        <v>62.35</v>
      </c>
      <c r="G92" s="5">
        <v>152628</v>
      </c>
      <c r="H92" s="2"/>
    </row>
    <row r="93" spans="1:8">
      <c r="A93" s="3">
        <v>41778</v>
      </c>
      <c r="B93" s="4" t="s">
        <v>7</v>
      </c>
      <c r="C93" s="4">
        <v>63.85</v>
      </c>
      <c r="D93" s="4">
        <v>64.16</v>
      </c>
      <c r="E93" s="4">
        <v>60.89</v>
      </c>
      <c r="F93" s="4">
        <v>61.82</v>
      </c>
      <c r="G93" s="5">
        <v>235457</v>
      </c>
      <c r="H93" s="2"/>
    </row>
    <row r="94" spans="1:8">
      <c r="A94" s="3">
        <v>41779</v>
      </c>
      <c r="B94" s="4" t="s">
        <v>7</v>
      </c>
      <c r="C94" s="4">
        <v>71.8</v>
      </c>
      <c r="D94" s="4">
        <v>73.12</v>
      </c>
      <c r="E94" s="4">
        <v>68.349999999999994</v>
      </c>
      <c r="F94" s="4">
        <v>69.5</v>
      </c>
      <c r="G94" s="5">
        <v>752513</v>
      </c>
      <c r="H94" s="2"/>
    </row>
    <row r="95" spans="1:8">
      <c r="A95" s="3">
        <v>41780</v>
      </c>
      <c r="B95" s="4" t="s">
        <v>7</v>
      </c>
      <c r="C95" s="4">
        <v>71.8</v>
      </c>
      <c r="D95" s="4">
        <v>72.34</v>
      </c>
      <c r="E95" s="4">
        <v>70.715000000000003</v>
      </c>
      <c r="F95" s="4">
        <v>71.650000000000006</v>
      </c>
      <c r="G95" s="5">
        <v>217357</v>
      </c>
      <c r="H95" s="2"/>
    </row>
    <row r="96" spans="1:8">
      <c r="A96" s="3">
        <v>41781</v>
      </c>
      <c r="B96" s="4" t="s">
        <v>7</v>
      </c>
      <c r="C96" s="4">
        <v>72.09</v>
      </c>
      <c r="D96" s="4">
        <v>73.2</v>
      </c>
      <c r="E96" s="4">
        <v>70.364999999999995</v>
      </c>
      <c r="F96" s="4">
        <v>71.78</v>
      </c>
      <c r="G96" s="5">
        <v>132500</v>
      </c>
      <c r="H96" s="2"/>
    </row>
    <row r="97" spans="1:8">
      <c r="A97" s="3">
        <v>41782</v>
      </c>
      <c r="B97" s="4" t="s">
        <v>7</v>
      </c>
      <c r="C97" s="4">
        <v>72.010000000000005</v>
      </c>
      <c r="D97" s="4">
        <v>72.66</v>
      </c>
      <c r="E97" s="4">
        <v>70.849999999999994</v>
      </c>
      <c r="F97" s="4">
        <v>72.11</v>
      </c>
      <c r="G97" s="5">
        <v>225553</v>
      </c>
      <c r="H97" s="2"/>
    </row>
    <row r="98" spans="1:8">
      <c r="A98" s="3">
        <v>41786</v>
      </c>
      <c r="B98" s="4" t="s">
        <v>7</v>
      </c>
      <c r="C98" s="4">
        <v>73.58</v>
      </c>
      <c r="D98" s="4">
        <v>73.930000000000007</v>
      </c>
      <c r="E98" s="4">
        <v>72</v>
      </c>
      <c r="F98" s="4">
        <v>72.22</v>
      </c>
      <c r="G98" s="5">
        <v>120976</v>
      </c>
      <c r="H98" s="2"/>
    </row>
    <row r="99" spans="1:8">
      <c r="A99" s="3">
        <v>41787</v>
      </c>
      <c r="B99" s="4" t="s">
        <v>7</v>
      </c>
      <c r="C99" s="4">
        <v>72.22</v>
      </c>
      <c r="D99" s="4">
        <v>73.5</v>
      </c>
      <c r="E99" s="4">
        <v>71.73</v>
      </c>
      <c r="F99" s="4">
        <v>73.5</v>
      </c>
      <c r="G99" s="5">
        <v>111891</v>
      </c>
      <c r="H99" s="2"/>
    </row>
    <row r="100" spans="1:8">
      <c r="A100" s="3">
        <v>41788</v>
      </c>
      <c r="B100" s="4" t="s">
        <v>7</v>
      </c>
      <c r="C100" s="4">
        <v>71.95</v>
      </c>
      <c r="D100" s="4">
        <v>72.861999999999995</v>
      </c>
      <c r="E100" s="4">
        <v>71.62</v>
      </c>
      <c r="F100" s="4">
        <v>72.349999999999994</v>
      </c>
      <c r="G100" s="5">
        <v>56887</v>
      </c>
      <c r="H100" s="2"/>
    </row>
    <row r="101" spans="1:8">
      <c r="A101" s="3">
        <v>41789</v>
      </c>
      <c r="B101" s="4" t="s">
        <v>7</v>
      </c>
      <c r="C101" s="4">
        <v>72.08</v>
      </c>
      <c r="D101" s="4">
        <v>72.89</v>
      </c>
      <c r="E101" s="4">
        <v>71.430000000000007</v>
      </c>
      <c r="F101" s="4">
        <v>72.23</v>
      </c>
      <c r="G101" s="5">
        <v>79670</v>
      </c>
      <c r="H101" s="2"/>
    </row>
    <row r="102" spans="1:8">
      <c r="A102" s="3">
        <v>41792</v>
      </c>
      <c r="B102" s="4" t="s">
        <v>7</v>
      </c>
      <c r="C102" s="4">
        <v>72.7</v>
      </c>
      <c r="D102" s="4">
        <v>73.12</v>
      </c>
      <c r="E102" s="4">
        <v>71.8</v>
      </c>
      <c r="F102" s="4">
        <v>72.239999999999995</v>
      </c>
      <c r="G102" s="5">
        <v>120132</v>
      </c>
      <c r="H102" s="2"/>
    </row>
    <row r="103" spans="1:8">
      <c r="A103" s="3">
        <v>41793</v>
      </c>
      <c r="B103" s="4" t="s">
        <v>7</v>
      </c>
      <c r="C103" s="4">
        <v>72.89</v>
      </c>
      <c r="D103" s="4">
        <v>73.394999999999996</v>
      </c>
      <c r="E103" s="4">
        <v>71.795000000000002</v>
      </c>
      <c r="F103" s="4">
        <v>72.33</v>
      </c>
      <c r="G103" s="5">
        <v>328437</v>
      </c>
      <c r="H103" s="2"/>
    </row>
    <row r="104" spans="1:8">
      <c r="A104" s="3">
        <v>41794</v>
      </c>
      <c r="B104" s="4" t="s">
        <v>7</v>
      </c>
      <c r="C104" s="4">
        <v>73.8</v>
      </c>
      <c r="D104" s="4">
        <v>73.97</v>
      </c>
      <c r="E104" s="4">
        <v>72.42</v>
      </c>
      <c r="F104" s="4">
        <v>72.8</v>
      </c>
      <c r="G104" s="5">
        <v>126300</v>
      </c>
      <c r="H104" s="2"/>
    </row>
    <row r="105" spans="1:8">
      <c r="A105" s="3">
        <v>41795</v>
      </c>
      <c r="B105" s="4" t="s">
        <v>7</v>
      </c>
      <c r="C105" s="4">
        <v>75.09</v>
      </c>
      <c r="D105" s="4">
        <v>75.45</v>
      </c>
      <c r="E105" s="4">
        <v>73.59</v>
      </c>
      <c r="F105" s="4">
        <v>73.959999999999994</v>
      </c>
      <c r="G105" s="5">
        <v>184270</v>
      </c>
      <c r="H105" s="2"/>
    </row>
    <row r="106" spans="1:8">
      <c r="A106" s="3">
        <v>41796</v>
      </c>
      <c r="B106" s="4" t="s">
        <v>7</v>
      </c>
      <c r="C106" s="4">
        <v>74.790000000000006</v>
      </c>
      <c r="D106" s="4">
        <v>75.842500000000001</v>
      </c>
      <c r="E106" s="4">
        <v>74.5</v>
      </c>
      <c r="F106" s="4">
        <v>75.2</v>
      </c>
      <c r="G106" s="5">
        <v>158606</v>
      </c>
      <c r="H106" s="2"/>
    </row>
    <row r="107" spans="1:8">
      <c r="A107" s="3">
        <v>41799</v>
      </c>
      <c r="B107" s="4" t="s">
        <v>7</v>
      </c>
      <c r="C107" s="4">
        <v>74.83</v>
      </c>
      <c r="D107" s="4">
        <v>75.180000000000007</v>
      </c>
      <c r="E107" s="4">
        <v>74.05</v>
      </c>
      <c r="F107" s="4">
        <v>74.760000000000005</v>
      </c>
      <c r="G107" s="5">
        <v>156831</v>
      </c>
      <c r="H107" s="2"/>
    </row>
    <row r="108" spans="1:8">
      <c r="A108" s="3">
        <v>41800</v>
      </c>
      <c r="B108" s="4" t="s">
        <v>7</v>
      </c>
      <c r="C108" s="4">
        <v>74.12</v>
      </c>
      <c r="D108" s="4">
        <v>74.88</v>
      </c>
      <c r="E108" s="4">
        <v>73.930000000000007</v>
      </c>
      <c r="F108" s="4">
        <v>74.62</v>
      </c>
      <c r="G108" s="5">
        <v>160535</v>
      </c>
      <c r="H108" s="2"/>
    </row>
    <row r="109" spans="1:8">
      <c r="A109" s="3">
        <v>41801</v>
      </c>
      <c r="B109" s="4" t="s">
        <v>7</v>
      </c>
      <c r="C109" s="4">
        <v>74.319999999999993</v>
      </c>
      <c r="D109" s="4">
        <v>74.58</v>
      </c>
      <c r="E109" s="4">
        <v>73.745000000000005</v>
      </c>
      <c r="F109" s="4">
        <v>73.91</v>
      </c>
      <c r="G109" s="5">
        <v>85877</v>
      </c>
      <c r="H109" s="2"/>
    </row>
    <row r="110" spans="1:8">
      <c r="A110" s="3">
        <v>41802</v>
      </c>
      <c r="B110" s="4" t="s">
        <v>7</v>
      </c>
      <c r="C110" s="4">
        <v>72.98</v>
      </c>
      <c r="D110" s="4">
        <v>74.97</v>
      </c>
      <c r="E110" s="4">
        <v>72.721999999999994</v>
      </c>
      <c r="F110" s="4">
        <v>74.11</v>
      </c>
      <c r="G110" s="5">
        <v>92122</v>
      </c>
      <c r="H110" s="2"/>
    </row>
    <row r="111" spans="1:8">
      <c r="A111" s="3">
        <v>41803</v>
      </c>
      <c r="B111" s="4" t="s">
        <v>7</v>
      </c>
      <c r="C111" s="4">
        <v>73.540000000000006</v>
      </c>
      <c r="D111" s="4">
        <v>74.02</v>
      </c>
      <c r="E111" s="4">
        <v>72.28</v>
      </c>
      <c r="F111" s="4">
        <v>73.22</v>
      </c>
      <c r="G111" s="5">
        <v>79353</v>
      </c>
      <c r="H111" s="2"/>
    </row>
    <row r="112" spans="1:8">
      <c r="A112" s="3">
        <v>41806</v>
      </c>
      <c r="B112" s="4" t="s">
        <v>7</v>
      </c>
      <c r="C112" s="4">
        <v>73.099999999999994</v>
      </c>
      <c r="D112" s="4">
        <v>73.44</v>
      </c>
      <c r="E112" s="4">
        <v>72.53</v>
      </c>
      <c r="F112" s="4">
        <v>73.05</v>
      </c>
      <c r="G112" s="5">
        <v>105467</v>
      </c>
      <c r="H112" s="2"/>
    </row>
    <row r="113" spans="1:8">
      <c r="A113" s="3">
        <v>41807</v>
      </c>
      <c r="B113" s="4" t="s">
        <v>7</v>
      </c>
      <c r="C113" s="4">
        <v>73.069999999999993</v>
      </c>
      <c r="D113" s="4">
        <v>73.569999999999993</v>
      </c>
      <c r="E113" s="4">
        <v>72.552000000000007</v>
      </c>
      <c r="F113" s="4">
        <v>72.92</v>
      </c>
      <c r="G113" s="5">
        <v>90532</v>
      </c>
      <c r="H113" s="2"/>
    </row>
    <row r="114" spans="1:8">
      <c r="A114" s="3">
        <v>41808</v>
      </c>
      <c r="B114" s="4" t="s">
        <v>7</v>
      </c>
      <c r="C114" s="4">
        <v>72.95</v>
      </c>
      <c r="D114" s="4">
        <v>73.2</v>
      </c>
      <c r="E114" s="4">
        <v>71.58</v>
      </c>
      <c r="F114" s="4">
        <v>73.180000000000007</v>
      </c>
      <c r="G114" s="5">
        <v>178406</v>
      </c>
      <c r="H114" s="2"/>
    </row>
    <row r="115" spans="1:8">
      <c r="A115" s="3">
        <v>41809</v>
      </c>
      <c r="B115" s="4" t="s">
        <v>7</v>
      </c>
      <c r="C115" s="4">
        <v>74.2</v>
      </c>
      <c r="D115" s="4">
        <v>74.25</v>
      </c>
      <c r="E115" s="4">
        <v>72.599999999999994</v>
      </c>
      <c r="F115" s="4">
        <v>73.099999999999994</v>
      </c>
      <c r="G115" s="5">
        <v>166353</v>
      </c>
      <c r="H115" s="2"/>
    </row>
    <row r="116" spans="1:8">
      <c r="A116" s="3">
        <v>41810</v>
      </c>
      <c r="B116" s="4" t="s">
        <v>7</v>
      </c>
      <c r="C116" s="4">
        <v>72.89</v>
      </c>
      <c r="D116" s="4">
        <v>74.489999999999995</v>
      </c>
      <c r="E116" s="4">
        <v>72.05</v>
      </c>
      <c r="F116" s="4">
        <v>74.489999999999995</v>
      </c>
      <c r="G116" s="5">
        <v>165817</v>
      </c>
      <c r="H116" s="2"/>
    </row>
    <row r="117" spans="1:8">
      <c r="A117" s="3">
        <v>41813</v>
      </c>
      <c r="B117" s="4" t="s">
        <v>7</v>
      </c>
      <c r="C117" s="4">
        <v>72.42</v>
      </c>
      <c r="D117" s="4">
        <v>74.304000000000002</v>
      </c>
      <c r="E117" s="4">
        <v>71.72</v>
      </c>
      <c r="F117" s="4">
        <v>72.989999999999995</v>
      </c>
      <c r="G117" s="5">
        <v>106269</v>
      </c>
      <c r="H117" s="2"/>
    </row>
    <row r="118" spans="1:8">
      <c r="A118" s="3">
        <v>41814</v>
      </c>
      <c r="B118" s="4" t="s">
        <v>7</v>
      </c>
      <c r="C118" s="4">
        <v>72.05</v>
      </c>
      <c r="D118" s="4">
        <v>73.540000000000006</v>
      </c>
      <c r="E118" s="4">
        <v>72.03</v>
      </c>
      <c r="F118" s="4">
        <v>72.180000000000007</v>
      </c>
      <c r="G118" s="5">
        <v>75393</v>
      </c>
      <c r="H118" s="2"/>
    </row>
    <row r="119" spans="1:8">
      <c r="A119" s="3">
        <v>41815</v>
      </c>
      <c r="B119" s="4" t="s">
        <v>7</v>
      </c>
      <c r="C119" s="4">
        <v>73.12</v>
      </c>
      <c r="D119" s="4">
        <v>73.239999999999995</v>
      </c>
      <c r="E119" s="4">
        <v>71.56</v>
      </c>
      <c r="F119" s="4">
        <v>71.72</v>
      </c>
      <c r="G119" s="5">
        <v>62078</v>
      </c>
      <c r="H119" s="2"/>
    </row>
    <row r="120" spans="1:8">
      <c r="A120" s="3">
        <v>41816</v>
      </c>
      <c r="B120" s="4" t="s">
        <v>7</v>
      </c>
      <c r="C120" s="4">
        <v>72.459999999999994</v>
      </c>
      <c r="D120" s="4">
        <v>73.52</v>
      </c>
      <c r="E120" s="4">
        <v>71.72</v>
      </c>
      <c r="F120" s="4">
        <v>73.099999999999994</v>
      </c>
      <c r="G120" s="5">
        <v>75127</v>
      </c>
      <c r="H120" s="2"/>
    </row>
    <row r="121" spans="1:8">
      <c r="A121" s="3">
        <v>41817</v>
      </c>
      <c r="B121" s="4" t="s">
        <v>7</v>
      </c>
      <c r="C121" s="4">
        <v>71.39</v>
      </c>
      <c r="D121" s="4">
        <v>72.59</v>
      </c>
      <c r="E121" s="4">
        <v>71.3</v>
      </c>
      <c r="F121" s="4">
        <v>71.959999999999994</v>
      </c>
      <c r="G121" s="5">
        <v>197292</v>
      </c>
      <c r="H121" s="2"/>
    </row>
    <row r="122" spans="1:8">
      <c r="A122" s="3">
        <v>41820</v>
      </c>
      <c r="B122" s="4" t="s">
        <v>7</v>
      </c>
      <c r="C122" s="4">
        <v>71.2</v>
      </c>
      <c r="D122" s="4">
        <v>71.39</v>
      </c>
      <c r="E122" s="4">
        <v>70</v>
      </c>
      <c r="F122" s="4">
        <v>71.39</v>
      </c>
      <c r="G122" s="5">
        <v>138471</v>
      </c>
      <c r="H122" s="2"/>
    </row>
    <row r="123" spans="1:8">
      <c r="A123" s="3">
        <v>41821</v>
      </c>
      <c r="B123" s="4" t="s">
        <v>7</v>
      </c>
      <c r="C123" s="4">
        <v>73</v>
      </c>
      <c r="D123" s="4">
        <v>73.680000000000007</v>
      </c>
      <c r="E123" s="4">
        <v>71.92</v>
      </c>
      <c r="F123" s="4">
        <v>72.010000000000005</v>
      </c>
      <c r="G123" s="5">
        <v>149545</v>
      </c>
      <c r="H123" s="2"/>
    </row>
    <row r="124" spans="1:8">
      <c r="A124" s="3">
        <v>41822</v>
      </c>
      <c r="B124" s="4" t="s">
        <v>7</v>
      </c>
      <c r="C124" s="4">
        <v>72.3</v>
      </c>
      <c r="D124" s="4">
        <v>73.599999999999994</v>
      </c>
      <c r="E124" s="4">
        <v>71.7</v>
      </c>
      <c r="F124" s="4">
        <v>73</v>
      </c>
      <c r="G124" s="5">
        <v>135442</v>
      </c>
      <c r="H124" s="2"/>
    </row>
    <row r="125" spans="1:8">
      <c r="A125" s="3">
        <v>41823</v>
      </c>
      <c r="B125" s="4" t="s">
        <v>7</v>
      </c>
      <c r="C125" s="4">
        <v>72.58</v>
      </c>
      <c r="D125" s="4">
        <v>73.024000000000001</v>
      </c>
      <c r="E125" s="4">
        <v>72.14</v>
      </c>
      <c r="F125" s="4">
        <v>72.489999999999995</v>
      </c>
      <c r="G125" s="5">
        <v>47157</v>
      </c>
      <c r="H125" s="2"/>
    </row>
    <row r="126" spans="1:8">
      <c r="A126" s="3">
        <v>41827</v>
      </c>
      <c r="B126" s="4" t="s">
        <v>7</v>
      </c>
      <c r="C126" s="4">
        <v>71.17</v>
      </c>
      <c r="D126" s="4">
        <v>73.227999999999994</v>
      </c>
      <c r="E126" s="4">
        <v>70.569999999999993</v>
      </c>
      <c r="F126" s="4">
        <v>72.319999999999993</v>
      </c>
      <c r="G126" s="5">
        <v>183471</v>
      </c>
      <c r="H126" s="2"/>
    </row>
    <row r="127" spans="1:8">
      <c r="A127" s="3">
        <v>41828</v>
      </c>
      <c r="B127" s="4" t="s">
        <v>7</v>
      </c>
      <c r="C127" s="4">
        <v>70.86</v>
      </c>
      <c r="D127" s="4">
        <v>71</v>
      </c>
      <c r="E127" s="4">
        <v>70.11</v>
      </c>
      <c r="F127" s="4">
        <v>71</v>
      </c>
      <c r="G127" s="5">
        <v>142942</v>
      </c>
      <c r="H127" s="2"/>
    </row>
    <row r="128" spans="1:8">
      <c r="A128" s="3">
        <v>41829</v>
      </c>
      <c r="B128" s="4" t="s">
        <v>7</v>
      </c>
      <c r="C128" s="4">
        <v>71.02</v>
      </c>
      <c r="D128" s="4">
        <v>71.489999999999995</v>
      </c>
      <c r="E128" s="4">
        <v>70.7</v>
      </c>
      <c r="F128" s="4">
        <v>70.95</v>
      </c>
      <c r="G128" s="5">
        <v>90053</v>
      </c>
      <c r="H128" s="2"/>
    </row>
    <row r="129" spans="1:8">
      <c r="A129" s="3">
        <v>41830</v>
      </c>
      <c r="B129" s="4" t="s">
        <v>7</v>
      </c>
      <c r="C129" s="4">
        <v>69.739999999999995</v>
      </c>
      <c r="D129" s="4">
        <v>70.930000000000007</v>
      </c>
      <c r="E129" s="4">
        <v>69.38</v>
      </c>
      <c r="F129" s="4">
        <v>69.86</v>
      </c>
      <c r="G129" s="5">
        <v>160285</v>
      </c>
      <c r="H129" s="2"/>
    </row>
    <row r="130" spans="1:8">
      <c r="A130" s="3">
        <v>41831</v>
      </c>
      <c r="B130" s="4" t="s">
        <v>7</v>
      </c>
      <c r="C130" s="4">
        <v>68.95</v>
      </c>
      <c r="D130" s="4">
        <v>70.17</v>
      </c>
      <c r="E130" s="4">
        <v>68.86</v>
      </c>
      <c r="F130" s="4">
        <v>69.650000000000006</v>
      </c>
      <c r="G130" s="5">
        <v>54646</v>
      </c>
      <c r="H130" s="2"/>
    </row>
    <row r="131" spans="1:8">
      <c r="A131" s="3">
        <v>41834</v>
      </c>
      <c r="B131" s="4" t="s">
        <v>7</v>
      </c>
      <c r="C131" s="4">
        <v>67.44</v>
      </c>
      <c r="D131" s="4">
        <v>69.92</v>
      </c>
      <c r="E131" s="4">
        <v>67.349999999999994</v>
      </c>
      <c r="F131" s="4">
        <v>69.510000000000005</v>
      </c>
      <c r="G131" s="5">
        <v>112132</v>
      </c>
      <c r="H131" s="2"/>
    </row>
    <row r="132" spans="1:8">
      <c r="A132" s="3">
        <v>41835</v>
      </c>
      <c r="B132" s="4" t="s">
        <v>7</v>
      </c>
      <c r="C132" s="4">
        <v>67.42</v>
      </c>
      <c r="D132" s="4">
        <v>67.8</v>
      </c>
      <c r="E132" s="4">
        <v>66.84</v>
      </c>
      <c r="F132" s="4">
        <v>67.5</v>
      </c>
      <c r="G132" s="5">
        <v>143228</v>
      </c>
      <c r="H132" s="2"/>
    </row>
    <row r="133" spans="1:8">
      <c r="A133" s="3">
        <v>41836</v>
      </c>
      <c r="B133" s="4" t="s">
        <v>7</v>
      </c>
      <c r="C133" s="4">
        <v>66.819999999999993</v>
      </c>
      <c r="D133" s="4">
        <v>67.819999999999993</v>
      </c>
      <c r="E133" s="4">
        <v>66.53</v>
      </c>
      <c r="F133" s="4">
        <v>67.819999999999993</v>
      </c>
      <c r="G133" s="5">
        <v>152525</v>
      </c>
      <c r="H133" s="2"/>
    </row>
    <row r="134" spans="1:8">
      <c r="A134" s="3">
        <v>41837</v>
      </c>
      <c r="B134" s="4" t="s">
        <v>7</v>
      </c>
      <c r="C134" s="4">
        <v>65.260000000000005</v>
      </c>
      <c r="D134" s="4">
        <v>66.8</v>
      </c>
      <c r="E134" s="4">
        <v>65.16</v>
      </c>
      <c r="F134" s="4">
        <v>66.55</v>
      </c>
      <c r="G134" s="5">
        <v>93056</v>
      </c>
      <c r="H134" s="2"/>
    </row>
    <row r="135" spans="1:8">
      <c r="A135" s="3">
        <v>41838</v>
      </c>
      <c r="B135" s="4" t="s">
        <v>7</v>
      </c>
      <c r="C135" s="4">
        <v>65.2</v>
      </c>
      <c r="D135" s="4">
        <v>66.37</v>
      </c>
      <c r="E135" s="4">
        <v>65.010000000000005</v>
      </c>
      <c r="F135" s="4">
        <v>65.25</v>
      </c>
      <c r="G135" s="5">
        <v>153403</v>
      </c>
      <c r="H135" s="2"/>
    </row>
    <row r="136" spans="1:8">
      <c r="A136" s="3">
        <v>41841</v>
      </c>
      <c r="B136" s="4" t="s">
        <v>7</v>
      </c>
      <c r="C136" s="4">
        <v>63.67</v>
      </c>
      <c r="D136" s="4">
        <v>65.72</v>
      </c>
      <c r="E136" s="4">
        <v>62.94</v>
      </c>
      <c r="F136" s="4">
        <v>64.77</v>
      </c>
      <c r="G136" s="5">
        <v>252733</v>
      </c>
      <c r="H136" s="2"/>
    </row>
    <row r="137" spans="1:8">
      <c r="A137" s="3">
        <v>41842</v>
      </c>
      <c r="B137" s="4" t="s">
        <v>7</v>
      </c>
      <c r="C137" s="4">
        <v>64.569999999999993</v>
      </c>
      <c r="D137" s="4">
        <v>65.45</v>
      </c>
      <c r="E137" s="4">
        <v>63.722000000000001</v>
      </c>
      <c r="F137" s="4">
        <v>63.85</v>
      </c>
      <c r="G137" s="5">
        <v>196379</v>
      </c>
      <c r="H137" s="2"/>
    </row>
    <row r="138" spans="1:8">
      <c r="A138" s="3">
        <v>41843</v>
      </c>
      <c r="B138" s="4" t="s">
        <v>7</v>
      </c>
      <c r="C138" s="4">
        <v>65</v>
      </c>
      <c r="D138" s="4">
        <v>66.13</v>
      </c>
      <c r="E138" s="4">
        <v>64.59</v>
      </c>
      <c r="F138" s="4">
        <v>64.59</v>
      </c>
      <c r="G138" s="5">
        <v>192341</v>
      </c>
      <c r="H138" s="2"/>
    </row>
    <row r="139" spans="1:8">
      <c r="A139" s="3">
        <v>41844</v>
      </c>
      <c r="B139" s="4" t="s">
        <v>7</v>
      </c>
      <c r="C139" s="4">
        <v>65.28</v>
      </c>
      <c r="D139" s="4">
        <v>65.44</v>
      </c>
      <c r="E139" s="4">
        <v>64.739999999999995</v>
      </c>
      <c r="F139" s="4">
        <v>65.17</v>
      </c>
      <c r="G139" s="5">
        <v>77125</v>
      </c>
      <c r="H139" s="2"/>
    </row>
    <row r="140" spans="1:8">
      <c r="A140" s="3">
        <v>41845</v>
      </c>
      <c r="B140" s="4" t="s">
        <v>7</v>
      </c>
      <c r="C140" s="4">
        <v>65.739999999999995</v>
      </c>
      <c r="D140" s="4">
        <v>65.739999999999995</v>
      </c>
      <c r="E140" s="4">
        <v>64.334500000000006</v>
      </c>
      <c r="F140" s="4">
        <v>64.81</v>
      </c>
      <c r="G140" s="5">
        <v>102458</v>
      </c>
      <c r="H140" s="2"/>
    </row>
    <row r="141" spans="1:8">
      <c r="A141" s="3">
        <v>41848</v>
      </c>
      <c r="B141" s="4" t="s">
        <v>7</v>
      </c>
      <c r="C141" s="4">
        <v>66.19</v>
      </c>
      <c r="D141" s="4">
        <v>66.650000000000006</v>
      </c>
      <c r="E141" s="4">
        <v>65.11</v>
      </c>
      <c r="F141" s="4">
        <v>65.790000000000006</v>
      </c>
      <c r="G141" s="5">
        <v>146665</v>
      </c>
      <c r="H141" s="2"/>
    </row>
    <row r="142" spans="1:8">
      <c r="A142" s="3">
        <v>41849</v>
      </c>
      <c r="B142" s="4" t="s">
        <v>7</v>
      </c>
      <c r="C142" s="4">
        <v>66.69</v>
      </c>
      <c r="D142" s="4">
        <v>67.03</v>
      </c>
      <c r="E142" s="4">
        <v>66.12</v>
      </c>
      <c r="F142" s="4">
        <v>66.5</v>
      </c>
      <c r="G142" s="5">
        <v>96586</v>
      </c>
      <c r="H142" s="2"/>
    </row>
    <row r="143" spans="1:8">
      <c r="A143" s="3">
        <v>41850</v>
      </c>
      <c r="B143" s="4" t="s">
        <v>7</v>
      </c>
      <c r="C143" s="4">
        <v>66.12</v>
      </c>
      <c r="D143" s="4">
        <v>67</v>
      </c>
      <c r="E143" s="4">
        <v>65.59</v>
      </c>
      <c r="F143" s="4">
        <v>66.94</v>
      </c>
      <c r="G143" s="5">
        <v>76123</v>
      </c>
      <c r="H143" s="2"/>
    </row>
    <row r="144" spans="1:8">
      <c r="A144" s="3">
        <v>41851</v>
      </c>
      <c r="B144" s="4" t="s">
        <v>7</v>
      </c>
      <c r="C144" s="4">
        <v>64.36</v>
      </c>
      <c r="D144" s="4">
        <v>65.39</v>
      </c>
      <c r="E144" s="4">
        <v>64.27</v>
      </c>
      <c r="F144" s="4">
        <v>65.39</v>
      </c>
      <c r="G144" s="5">
        <v>106750</v>
      </c>
      <c r="H144" s="2"/>
    </row>
    <row r="145" spans="1:8">
      <c r="A145" s="3">
        <v>41852</v>
      </c>
      <c r="B145" s="4" t="s">
        <v>7</v>
      </c>
      <c r="C145" s="4">
        <v>64.13</v>
      </c>
      <c r="D145" s="4">
        <v>65.039900000000003</v>
      </c>
      <c r="E145" s="4">
        <v>63.456000000000003</v>
      </c>
      <c r="F145" s="4">
        <v>64.37</v>
      </c>
      <c r="G145" s="5">
        <v>91857</v>
      </c>
      <c r="H145" s="2"/>
    </row>
    <row r="146" spans="1:8">
      <c r="A146" s="3">
        <v>41855</v>
      </c>
      <c r="B146" s="4" t="s">
        <v>7</v>
      </c>
      <c r="C146" s="4">
        <v>65.290000000000006</v>
      </c>
      <c r="D146" s="4">
        <v>65.37</v>
      </c>
      <c r="E146" s="4">
        <v>64.05</v>
      </c>
      <c r="F146" s="4">
        <v>64.349999999999994</v>
      </c>
      <c r="G146" s="5">
        <v>72212</v>
      </c>
      <c r="H146" s="2"/>
    </row>
    <row r="147" spans="1:8">
      <c r="A147" s="3">
        <v>41856</v>
      </c>
      <c r="B147" s="4" t="s">
        <v>7</v>
      </c>
      <c r="C147" s="4">
        <v>64.400000000000006</v>
      </c>
      <c r="D147" s="4">
        <v>65.06</v>
      </c>
      <c r="E147" s="4">
        <v>63.86</v>
      </c>
      <c r="F147" s="4">
        <v>64.989999999999995</v>
      </c>
      <c r="G147" s="5">
        <v>95778</v>
      </c>
      <c r="H147" s="2"/>
    </row>
    <row r="148" spans="1:8">
      <c r="A148" s="3">
        <v>41857</v>
      </c>
      <c r="B148" s="4" t="s">
        <v>7</v>
      </c>
      <c r="C148" s="4">
        <v>63.08</v>
      </c>
      <c r="D148" s="4">
        <v>64.7</v>
      </c>
      <c r="E148" s="4">
        <v>63</v>
      </c>
      <c r="F148" s="4">
        <v>64.040000000000006</v>
      </c>
      <c r="G148" s="5">
        <v>233226</v>
      </c>
      <c r="H148" s="2"/>
    </row>
    <row r="149" spans="1:8">
      <c r="A149" s="3">
        <v>41858</v>
      </c>
      <c r="B149" s="4" t="s">
        <v>7</v>
      </c>
      <c r="C149" s="4">
        <v>63.47</v>
      </c>
      <c r="D149" s="4">
        <v>65.75</v>
      </c>
      <c r="E149" s="4">
        <v>62.56</v>
      </c>
      <c r="F149" s="4">
        <v>63.48</v>
      </c>
      <c r="G149" s="5">
        <v>278352</v>
      </c>
      <c r="H149" s="2"/>
    </row>
    <row r="150" spans="1:8">
      <c r="A150" s="3">
        <v>41859</v>
      </c>
      <c r="B150" s="4" t="s">
        <v>7</v>
      </c>
      <c r="C150" s="4">
        <v>63.54</v>
      </c>
      <c r="D150" s="4">
        <v>64.55</v>
      </c>
      <c r="E150" s="4">
        <v>62.65</v>
      </c>
      <c r="F150" s="4">
        <v>63.57</v>
      </c>
      <c r="G150" s="5">
        <v>107879</v>
      </c>
      <c r="H150" s="2"/>
    </row>
    <row r="151" spans="1:8">
      <c r="A151" s="3">
        <v>41862</v>
      </c>
      <c r="B151" s="4" t="s">
        <v>7</v>
      </c>
      <c r="C151" s="4">
        <v>63.74</v>
      </c>
      <c r="D151" s="4">
        <v>64.95</v>
      </c>
      <c r="E151" s="4">
        <v>62.95</v>
      </c>
      <c r="F151" s="4">
        <v>64.2</v>
      </c>
      <c r="G151" s="5">
        <v>271684</v>
      </c>
      <c r="H151" s="2"/>
    </row>
    <row r="152" spans="1:8">
      <c r="A152" s="3">
        <v>41863</v>
      </c>
      <c r="B152" s="4" t="s">
        <v>7</v>
      </c>
      <c r="C152" s="4">
        <v>63.98</v>
      </c>
      <c r="D152" s="4">
        <v>64.69</v>
      </c>
      <c r="E152" s="4">
        <v>63.5</v>
      </c>
      <c r="F152" s="4">
        <v>63.5</v>
      </c>
      <c r="G152" s="5">
        <v>149683</v>
      </c>
      <c r="H152" s="2"/>
    </row>
    <row r="153" spans="1:8">
      <c r="A153" s="3">
        <v>41864</v>
      </c>
      <c r="B153" s="4" t="s">
        <v>7</v>
      </c>
      <c r="C153" s="4">
        <v>64.55</v>
      </c>
      <c r="D153" s="4">
        <v>65.790000000000006</v>
      </c>
      <c r="E153" s="4">
        <v>63.115000000000002</v>
      </c>
      <c r="F153" s="4">
        <v>64.13</v>
      </c>
      <c r="G153" s="5">
        <v>358379</v>
      </c>
      <c r="H153" s="2"/>
    </row>
    <row r="154" spans="1:8">
      <c r="A154" s="3">
        <v>41865</v>
      </c>
      <c r="B154" s="4" t="s">
        <v>7</v>
      </c>
      <c r="C154" s="4">
        <v>52.63</v>
      </c>
      <c r="D154" s="4">
        <v>53.23</v>
      </c>
      <c r="E154" s="4">
        <v>50.5</v>
      </c>
      <c r="F154" s="4">
        <v>50.98</v>
      </c>
      <c r="G154" s="5">
        <v>3673834</v>
      </c>
      <c r="H154" s="2"/>
    </row>
    <row r="155" spans="1:8">
      <c r="A155" s="3">
        <v>41866</v>
      </c>
      <c r="B155" s="4" t="s">
        <v>7</v>
      </c>
      <c r="C155" s="4">
        <v>54.9</v>
      </c>
      <c r="D155" s="4">
        <v>54.98</v>
      </c>
      <c r="E155" s="4">
        <v>52.826000000000001</v>
      </c>
      <c r="F155" s="4">
        <v>52.93</v>
      </c>
      <c r="G155" s="5">
        <v>978192</v>
      </c>
      <c r="H155" s="2"/>
    </row>
    <row r="156" spans="1:8">
      <c r="A156" s="3">
        <v>41869</v>
      </c>
      <c r="B156" s="4" t="s">
        <v>7</v>
      </c>
      <c r="C156" s="4">
        <v>53.69</v>
      </c>
      <c r="D156" s="4">
        <v>55.52</v>
      </c>
      <c r="E156" s="4">
        <v>53.57</v>
      </c>
      <c r="F156" s="4">
        <v>55.02</v>
      </c>
      <c r="G156" s="5">
        <v>546556</v>
      </c>
      <c r="H156" s="2"/>
    </row>
    <row r="157" spans="1:8">
      <c r="A157" s="3">
        <v>41870</v>
      </c>
      <c r="B157" s="4" t="s">
        <v>7</v>
      </c>
      <c r="C157" s="4">
        <v>53.85</v>
      </c>
      <c r="D157" s="4">
        <v>54.6</v>
      </c>
      <c r="E157" s="4">
        <v>53.6</v>
      </c>
      <c r="F157" s="4">
        <v>53.99</v>
      </c>
      <c r="G157" s="5">
        <v>231470</v>
      </c>
      <c r="H157" s="2"/>
    </row>
    <row r="158" spans="1:8">
      <c r="A158" s="3">
        <v>41871</v>
      </c>
      <c r="B158" s="4" t="s">
        <v>7</v>
      </c>
      <c r="C158" s="4">
        <v>53.31</v>
      </c>
      <c r="D158" s="4">
        <v>53.768000000000001</v>
      </c>
      <c r="E158" s="4">
        <v>52.75</v>
      </c>
      <c r="F158" s="4">
        <v>53.71</v>
      </c>
      <c r="G158" s="5">
        <v>193587</v>
      </c>
      <c r="H158" s="2"/>
    </row>
    <row r="159" spans="1:8">
      <c r="A159" s="3">
        <v>41872</v>
      </c>
      <c r="B159" s="4" t="s">
        <v>7</v>
      </c>
      <c r="C159" s="4">
        <v>53.31</v>
      </c>
      <c r="D159" s="4">
        <v>53.82</v>
      </c>
      <c r="E159" s="4">
        <v>53.17</v>
      </c>
      <c r="F159" s="4">
        <v>53.49</v>
      </c>
      <c r="G159" s="5">
        <v>376412</v>
      </c>
      <c r="H159" s="2"/>
    </row>
    <row r="160" spans="1:8">
      <c r="A160" s="3">
        <v>41873</v>
      </c>
      <c r="B160" s="4" t="s">
        <v>7</v>
      </c>
      <c r="C160" s="4">
        <v>53.2</v>
      </c>
      <c r="D160" s="4">
        <v>53.494</v>
      </c>
      <c r="E160" s="4">
        <v>52.56</v>
      </c>
      <c r="F160" s="4">
        <v>53.32</v>
      </c>
      <c r="G160" s="5">
        <v>288775</v>
      </c>
      <c r="H160" s="2"/>
    </row>
    <row r="161" spans="1:8">
      <c r="A161" s="3">
        <v>41876</v>
      </c>
      <c r="B161" s="4" t="s">
        <v>7</v>
      </c>
      <c r="C161" s="4">
        <v>53.6</v>
      </c>
      <c r="D161" s="4">
        <v>53.95</v>
      </c>
      <c r="E161" s="4">
        <v>52.7834</v>
      </c>
      <c r="F161" s="4">
        <v>53.26</v>
      </c>
      <c r="G161" s="5">
        <v>213568</v>
      </c>
      <c r="H161" s="2"/>
    </row>
    <row r="162" spans="1:8">
      <c r="A162" s="3">
        <v>41877</v>
      </c>
      <c r="B162" s="4" t="s">
        <v>7</v>
      </c>
      <c r="C162" s="4">
        <v>53.43</v>
      </c>
      <c r="D162" s="4">
        <v>53.92</v>
      </c>
      <c r="E162" s="4">
        <v>53</v>
      </c>
      <c r="F162" s="4">
        <v>53.56</v>
      </c>
      <c r="G162" s="5">
        <v>164468</v>
      </c>
      <c r="H162" s="2"/>
    </row>
    <row r="163" spans="1:8">
      <c r="A163" s="3">
        <v>41878</v>
      </c>
      <c r="B163" s="4" t="s">
        <v>7</v>
      </c>
      <c r="C163" s="4">
        <v>53.46</v>
      </c>
      <c r="D163" s="4">
        <v>53.77</v>
      </c>
      <c r="E163" s="4">
        <v>53</v>
      </c>
      <c r="F163" s="4">
        <v>53.6</v>
      </c>
      <c r="G163" s="5">
        <v>142210</v>
      </c>
      <c r="H163" s="2"/>
    </row>
    <row r="164" spans="1:8">
      <c r="A164" s="3">
        <v>41879</v>
      </c>
      <c r="B164" s="4" t="s">
        <v>7</v>
      </c>
      <c r="C164" s="4">
        <v>53.07</v>
      </c>
      <c r="D164" s="4">
        <v>53.631999999999998</v>
      </c>
      <c r="E164" s="4">
        <v>52.710999999999999</v>
      </c>
      <c r="F164" s="4">
        <v>53.36</v>
      </c>
      <c r="G164" s="5">
        <v>103145</v>
      </c>
      <c r="H164" s="2"/>
    </row>
    <row r="165" spans="1:8">
      <c r="A165" s="3">
        <v>41880</v>
      </c>
      <c r="B165" s="4" t="s">
        <v>7</v>
      </c>
      <c r="C165" s="4">
        <v>53.1</v>
      </c>
      <c r="D165" s="4">
        <v>53.45</v>
      </c>
      <c r="E165" s="4">
        <v>52.3</v>
      </c>
      <c r="F165" s="4">
        <v>53.05</v>
      </c>
      <c r="G165" s="5">
        <v>124732</v>
      </c>
      <c r="H165" s="2"/>
    </row>
    <row r="166" spans="1:8">
      <c r="A166" s="3">
        <v>41884</v>
      </c>
      <c r="B166" s="4" t="s">
        <v>7</v>
      </c>
      <c r="C166" s="4">
        <v>53.38</v>
      </c>
      <c r="D166" s="4">
        <v>53.78</v>
      </c>
      <c r="E166" s="4">
        <v>52.27</v>
      </c>
      <c r="F166" s="4">
        <v>53.07</v>
      </c>
      <c r="G166" s="5">
        <v>308171</v>
      </c>
      <c r="H166" s="2"/>
    </row>
    <row r="167" spans="1:8">
      <c r="A167" s="3">
        <v>41885</v>
      </c>
      <c r="B167" s="4" t="s">
        <v>7</v>
      </c>
      <c r="C167" s="4">
        <v>52.66</v>
      </c>
      <c r="D167" s="4">
        <v>53.68</v>
      </c>
      <c r="E167" s="4">
        <v>52.53</v>
      </c>
      <c r="F167" s="4">
        <v>53.38</v>
      </c>
      <c r="G167" s="5">
        <v>234194</v>
      </c>
      <c r="H167" s="2"/>
    </row>
    <row r="168" spans="1:8">
      <c r="A168" s="3">
        <v>41886</v>
      </c>
      <c r="B168" s="4" t="s">
        <v>7</v>
      </c>
      <c r="C168" s="4">
        <v>53.23</v>
      </c>
      <c r="D168" s="4">
        <v>53.31</v>
      </c>
      <c r="E168" s="4">
        <v>52.625</v>
      </c>
      <c r="F168" s="4">
        <v>52.74</v>
      </c>
      <c r="G168" s="5">
        <v>180644</v>
      </c>
      <c r="H168" s="2"/>
    </row>
    <row r="169" spans="1:8">
      <c r="A169" s="3">
        <v>41887</v>
      </c>
      <c r="B169" s="4" t="s">
        <v>7</v>
      </c>
      <c r="C169" s="4">
        <v>54.07</v>
      </c>
      <c r="D169" s="4">
        <v>54.51</v>
      </c>
      <c r="E169" s="4">
        <v>53</v>
      </c>
      <c r="F169" s="4">
        <v>53.1</v>
      </c>
      <c r="G169" s="5">
        <v>226556</v>
      </c>
      <c r="H169" s="2"/>
    </row>
    <row r="170" spans="1:8">
      <c r="A170" s="3">
        <v>41890</v>
      </c>
      <c r="B170" s="4" t="s">
        <v>7</v>
      </c>
      <c r="C170" s="4">
        <v>53.73</v>
      </c>
      <c r="D170" s="4">
        <v>54.49</v>
      </c>
      <c r="E170" s="4">
        <v>53.4</v>
      </c>
      <c r="F170" s="4">
        <v>54.12</v>
      </c>
      <c r="G170" s="5">
        <v>267609</v>
      </c>
      <c r="H170" s="2"/>
    </row>
    <row r="171" spans="1:8">
      <c r="A171" s="3">
        <v>41891</v>
      </c>
      <c r="B171" s="4" t="s">
        <v>7</v>
      </c>
      <c r="C171" s="4">
        <v>53.38</v>
      </c>
      <c r="D171" s="4">
        <v>54</v>
      </c>
      <c r="E171" s="4">
        <v>53</v>
      </c>
      <c r="F171" s="4">
        <v>53.47</v>
      </c>
      <c r="G171" s="5">
        <v>150264</v>
      </c>
      <c r="H171" s="2"/>
    </row>
    <row r="172" spans="1:8">
      <c r="A172" s="3">
        <v>41892</v>
      </c>
      <c r="B172" s="4" t="s">
        <v>7</v>
      </c>
      <c r="C172" s="4">
        <v>53.65</v>
      </c>
      <c r="D172" s="4">
        <v>53.83</v>
      </c>
      <c r="E172" s="4">
        <v>53.17</v>
      </c>
      <c r="F172" s="4">
        <v>53.49</v>
      </c>
      <c r="G172" s="5">
        <v>117513</v>
      </c>
      <c r="H172" s="2"/>
    </row>
    <row r="173" spans="1:8">
      <c r="A173" s="3">
        <v>41893</v>
      </c>
      <c r="B173" s="4" t="s">
        <v>7</v>
      </c>
      <c r="C173" s="4">
        <v>53.95</v>
      </c>
      <c r="D173" s="4">
        <v>54.89</v>
      </c>
      <c r="E173" s="4">
        <v>53.39</v>
      </c>
      <c r="F173" s="4">
        <v>53.4</v>
      </c>
      <c r="G173" s="5">
        <v>273265</v>
      </c>
      <c r="H173" s="2"/>
    </row>
    <row r="174" spans="1:8">
      <c r="A174" s="3">
        <v>41894</v>
      </c>
      <c r="B174" s="4" t="s">
        <v>7</v>
      </c>
      <c r="C174" s="4">
        <v>53.64</v>
      </c>
      <c r="D174" s="4">
        <v>53.99</v>
      </c>
      <c r="E174" s="4">
        <v>53</v>
      </c>
      <c r="F174" s="4">
        <v>53.99</v>
      </c>
      <c r="G174" s="5">
        <v>224382</v>
      </c>
      <c r="H174" s="2"/>
    </row>
    <row r="175" spans="1:8">
      <c r="A175" s="3">
        <v>41897</v>
      </c>
      <c r="B175" s="4" t="s">
        <v>7</v>
      </c>
      <c r="C175" s="4">
        <v>54.66</v>
      </c>
      <c r="D175" s="4">
        <v>55.21</v>
      </c>
      <c r="E175" s="4">
        <v>52.92</v>
      </c>
      <c r="F175" s="4">
        <v>53.72</v>
      </c>
      <c r="G175" s="5">
        <v>270876</v>
      </c>
      <c r="H175" s="2"/>
    </row>
    <row r="176" spans="1:8">
      <c r="A176" s="3">
        <v>41898</v>
      </c>
      <c r="B176" s="4" t="s">
        <v>7</v>
      </c>
      <c r="C176" s="4">
        <v>55.03</v>
      </c>
      <c r="D176" s="4">
        <v>55.25</v>
      </c>
      <c r="E176" s="4">
        <v>53.45</v>
      </c>
      <c r="F176" s="4">
        <v>54.27</v>
      </c>
      <c r="G176" s="5">
        <v>305463</v>
      </c>
      <c r="H176" s="2"/>
    </row>
    <row r="177" spans="1:8">
      <c r="A177" s="3">
        <v>41899</v>
      </c>
      <c r="B177" s="4" t="s">
        <v>7</v>
      </c>
      <c r="C177" s="4">
        <v>55.58</v>
      </c>
      <c r="D177" s="4">
        <v>55.99</v>
      </c>
      <c r="E177" s="4">
        <v>54.79</v>
      </c>
      <c r="F177" s="4">
        <v>54.859900000000003</v>
      </c>
      <c r="G177" s="5">
        <v>224238</v>
      </c>
      <c r="H177" s="2"/>
    </row>
    <row r="178" spans="1:8">
      <c r="A178" s="3">
        <v>41900</v>
      </c>
      <c r="B178" s="4" t="s">
        <v>7</v>
      </c>
      <c r="C178" s="4">
        <v>58.06</v>
      </c>
      <c r="D178" s="4">
        <v>58.11</v>
      </c>
      <c r="E178" s="4">
        <v>55.29</v>
      </c>
      <c r="F178" s="4">
        <v>55.29</v>
      </c>
      <c r="G178" s="5">
        <v>412384</v>
      </c>
      <c r="H178" s="2"/>
    </row>
    <row r="179" spans="1:8">
      <c r="A179" s="3">
        <v>41901</v>
      </c>
      <c r="B179" s="4" t="s">
        <v>7</v>
      </c>
      <c r="C179" s="4">
        <v>57.59</v>
      </c>
      <c r="D179" s="4">
        <v>58.79</v>
      </c>
      <c r="E179" s="4">
        <v>57.17</v>
      </c>
      <c r="F179" s="4">
        <v>57.9</v>
      </c>
      <c r="G179" s="5">
        <v>512780</v>
      </c>
      <c r="H179" s="2"/>
    </row>
    <row r="180" spans="1:8">
      <c r="A180" s="3">
        <v>41904</v>
      </c>
      <c r="B180" s="4" t="s">
        <v>7</v>
      </c>
      <c r="C180" s="4">
        <v>56.74</v>
      </c>
      <c r="D180" s="4">
        <v>57.37</v>
      </c>
      <c r="E180" s="4">
        <v>56.12</v>
      </c>
      <c r="F180" s="4">
        <v>57.1</v>
      </c>
      <c r="G180" s="5">
        <v>225079</v>
      </c>
      <c r="H180" s="2"/>
    </row>
    <row r="181" spans="1:8">
      <c r="A181" s="3">
        <v>41905</v>
      </c>
      <c r="B181" s="4" t="s">
        <v>7</v>
      </c>
      <c r="C181" s="4">
        <v>55.79</v>
      </c>
      <c r="D181" s="4">
        <v>56.78</v>
      </c>
      <c r="E181" s="4">
        <v>55.76</v>
      </c>
      <c r="F181" s="4">
        <v>56.44</v>
      </c>
      <c r="G181" s="5">
        <v>256840</v>
      </c>
      <c r="H181" s="2"/>
    </row>
    <row r="182" spans="1:8">
      <c r="A182" s="3">
        <v>41906</v>
      </c>
      <c r="B182" s="4" t="s">
        <v>7</v>
      </c>
      <c r="C182" s="4">
        <v>57.03</v>
      </c>
      <c r="D182" s="4">
        <v>57.33</v>
      </c>
      <c r="E182" s="4">
        <v>55.72</v>
      </c>
      <c r="F182" s="4">
        <v>55.72</v>
      </c>
      <c r="G182" s="5">
        <v>147216</v>
      </c>
      <c r="H182" s="2"/>
    </row>
    <row r="183" spans="1:8">
      <c r="A183" s="3">
        <v>41907</v>
      </c>
      <c r="B183" s="4" t="s">
        <v>7</v>
      </c>
      <c r="C183" s="4">
        <v>56.87</v>
      </c>
      <c r="D183" s="4">
        <v>57.46</v>
      </c>
      <c r="E183" s="4">
        <v>56.29</v>
      </c>
      <c r="F183" s="4">
        <v>57.03</v>
      </c>
      <c r="G183" s="5">
        <v>183142</v>
      </c>
      <c r="H183" s="2"/>
    </row>
    <row r="184" spans="1:8">
      <c r="A184" s="3">
        <v>41908</v>
      </c>
      <c r="B184" s="4" t="s">
        <v>7</v>
      </c>
      <c r="C184" s="4">
        <v>57.23</v>
      </c>
      <c r="D184" s="4">
        <v>57.37</v>
      </c>
      <c r="E184" s="4">
        <v>56.42</v>
      </c>
      <c r="F184" s="4">
        <v>56.83</v>
      </c>
      <c r="G184" s="5">
        <v>148816</v>
      </c>
      <c r="H184" s="2"/>
    </row>
    <row r="185" spans="1:8">
      <c r="A185" s="3">
        <v>41911</v>
      </c>
      <c r="B185" s="4" t="s">
        <v>7</v>
      </c>
      <c r="C185" s="4">
        <v>57.58</v>
      </c>
      <c r="D185" s="4">
        <v>58.13</v>
      </c>
      <c r="E185" s="4">
        <v>56.52</v>
      </c>
      <c r="F185" s="4">
        <v>56.61</v>
      </c>
      <c r="G185" s="5">
        <v>215680</v>
      </c>
      <c r="H185" s="2"/>
    </row>
    <row r="186" spans="1:8">
      <c r="A186" s="3">
        <v>41912</v>
      </c>
      <c r="B186" s="4" t="s">
        <v>7</v>
      </c>
      <c r="C186" s="4">
        <v>56.9</v>
      </c>
      <c r="D186" s="4">
        <v>58.249899999999997</v>
      </c>
      <c r="E186" s="4">
        <v>56.75</v>
      </c>
      <c r="F186" s="4">
        <v>58.249899999999997</v>
      </c>
      <c r="G186" s="5">
        <v>256694</v>
      </c>
      <c r="H186" s="2"/>
    </row>
    <row r="187" spans="1:8">
      <c r="A187" s="3">
        <v>41913</v>
      </c>
      <c r="B187" s="4" t="s">
        <v>7</v>
      </c>
      <c r="C187" s="4">
        <v>54.41</v>
      </c>
      <c r="D187" s="4">
        <v>57.69</v>
      </c>
      <c r="E187" s="4">
        <v>54.34</v>
      </c>
      <c r="F187" s="4">
        <v>56.64</v>
      </c>
      <c r="G187" s="5">
        <v>471037</v>
      </c>
      <c r="H187" s="2"/>
    </row>
    <row r="188" spans="1:8">
      <c r="A188" s="3">
        <v>41914</v>
      </c>
      <c r="B188" s="4" t="s">
        <v>7</v>
      </c>
      <c r="C188" s="4">
        <v>54.86</v>
      </c>
      <c r="D188" s="4">
        <v>55.62</v>
      </c>
      <c r="E188" s="4">
        <v>54.05</v>
      </c>
      <c r="F188" s="4">
        <v>54.05</v>
      </c>
      <c r="G188" s="5">
        <v>180304</v>
      </c>
      <c r="H188" s="2"/>
    </row>
    <row r="189" spans="1:8">
      <c r="A189" s="3">
        <v>41915</v>
      </c>
      <c r="B189" s="4" t="s">
        <v>7</v>
      </c>
      <c r="C189" s="4">
        <v>54.63</v>
      </c>
      <c r="D189" s="4">
        <v>55.67</v>
      </c>
      <c r="E189" s="4">
        <v>54.6</v>
      </c>
      <c r="F189" s="4">
        <v>55.14</v>
      </c>
      <c r="G189" s="5">
        <v>397435</v>
      </c>
      <c r="H189" s="2"/>
    </row>
    <row r="190" spans="1:8">
      <c r="A190" s="3">
        <v>41918</v>
      </c>
      <c r="B190" s="4" t="s">
        <v>7</v>
      </c>
      <c r="C190" s="4">
        <v>52.58</v>
      </c>
      <c r="D190" s="4">
        <v>54.64</v>
      </c>
      <c r="E190" s="4">
        <v>52.55</v>
      </c>
      <c r="F190" s="4">
        <v>54.33</v>
      </c>
      <c r="G190" s="5">
        <v>315141</v>
      </c>
      <c r="H190" s="2"/>
    </row>
    <row r="191" spans="1:8">
      <c r="A191" s="3">
        <v>41919</v>
      </c>
      <c r="B191" s="4" t="s">
        <v>7</v>
      </c>
      <c r="C191" s="4">
        <v>49.98</v>
      </c>
      <c r="D191" s="4">
        <v>52.49</v>
      </c>
      <c r="E191" s="4">
        <v>49.87</v>
      </c>
      <c r="F191" s="4">
        <v>52.49</v>
      </c>
      <c r="G191" s="5">
        <v>407516</v>
      </c>
      <c r="H191" s="2"/>
    </row>
    <row r="192" spans="1:8">
      <c r="A192" s="3">
        <v>41920</v>
      </c>
      <c r="B192" s="4" t="s">
        <v>7</v>
      </c>
      <c r="C192" s="4">
        <v>49.54</v>
      </c>
      <c r="D192" s="4">
        <v>50.4</v>
      </c>
      <c r="E192" s="4">
        <v>48.38</v>
      </c>
      <c r="F192" s="4">
        <v>50</v>
      </c>
      <c r="G192" s="5">
        <v>429666</v>
      </c>
      <c r="H192" s="2"/>
    </row>
    <row r="193" spans="1:8">
      <c r="A193" s="3">
        <v>41921</v>
      </c>
      <c r="B193" s="4" t="s">
        <v>7</v>
      </c>
      <c r="C193" s="4">
        <v>48.61</v>
      </c>
      <c r="D193" s="4">
        <v>50.036000000000001</v>
      </c>
      <c r="E193" s="4">
        <v>47.57</v>
      </c>
      <c r="F193" s="4">
        <v>50.036000000000001</v>
      </c>
      <c r="G193" s="5">
        <v>368969</v>
      </c>
      <c r="H193" s="2"/>
    </row>
    <row r="194" spans="1:8">
      <c r="A194" s="3">
        <v>41922</v>
      </c>
      <c r="B194" s="4" t="s">
        <v>7</v>
      </c>
      <c r="C194" s="4">
        <v>48.12</v>
      </c>
      <c r="D194" s="4">
        <v>49.594999999999999</v>
      </c>
      <c r="E194" s="4">
        <v>48.01</v>
      </c>
      <c r="F194" s="4">
        <v>48.55</v>
      </c>
      <c r="G194" s="5">
        <v>165076</v>
      </c>
      <c r="H194" s="2"/>
    </row>
    <row r="195" spans="1:8">
      <c r="A195" s="3">
        <v>41925</v>
      </c>
      <c r="B195" s="4" t="s">
        <v>7</v>
      </c>
      <c r="C195" s="4">
        <v>48.12</v>
      </c>
      <c r="D195" s="4">
        <v>48.85</v>
      </c>
      <c r="E195" s="4">
        <v>47.45</v>
      </c>
      <c r="F195" s="4">
        <v>47.95</v>
      </c>
      <c r="G195" s="5">
        <v>435513</v>
      </c>
      <c r="H195" s="2"/>
    </row>
    <row r="196" spans="1:8">
      <c r="A196" s="3">
        <v>41926</v>
      </c>
      <c r="B196" s="4" t="s">
        <v>7</v>
      </c>
      <c r="C196" s="4">
        <v>49.59</v>
      </c>
      <c r="D196" s="4">
        <v>49.82</v>
      </c>
      <c r="E196" s="4">
        <v>48.15</v>
      </c>
      <c r="F196" s="4">
        <v>48.17</v>
      </c>
      <c r="G196" s="5">
        <v>318879</v>
      </c>
      <c r="H196" s="2"/>
    </row>
    <row r="197" spans="1:8">
      <c r="A197" s="3">
        <v>41927</v>
      </c>
      <c r="B197" s="4" t="s">
        <v>7</v>
      </c>
      <c r="C197" s="4">
        <v>50.32</v>
      </c>
      <c r="D197" s="4">
        <v>50.7624</v>
      </c>
      <c r="E197" s="4">
        <v>48.57</v>
      </c>
      <c r="F197" s="4">
        <v>48.57</v>
      </c>
      <c r="G197" s="5">
        <v>270935</v>
      </c>
      <c r="H197" s="2"/>
    </row>
    <row r="198" spans="1:8">
      <c r="A198" s="3">
        <v>41928</v>
      </c>
      <c r="B198" s="4" t="s">
        <v>7</v>
      </c>
      <c r="C198" s="4">
        <v>51.04</v>
      </c>
      <c r="D198" s="4">
        <v>51.17</v>
      </c>
      <c r="E198" s="4">
        <v>49.27</v>
      </c>
      <c r="F198" s="4">
        <v>49.27</v>
      </c>
      <c r="G198" s="5">
        <v>426968</v>
      </c>
      <c r="H198" s="2"/>
    </row>
    <row r="199" spans="1:8">
      <c r="A199" s="3">
        <v>41929</v>
      </c>
      <c r="B199" s="4" t="s">
        <v>7</v>
      </c>
      <c r="C199" s="4">
        <v>50.91</v>
      </c>
      <c r="D199" s="4">
        <v>51.999899999999997</v>
      </c>
      <c r="E199" s="4">
        <v>50.6</v>
      </c>
      <c r="F199" s="4">
        <v>51.53</v>
      </c>
      <c r="G199" s="5">
        <v>422812</v>
      </c>
      <c r="H199" s="2"/>
    </row>
    <row r="200" spans="1:8">
      <c r="A200" s="3">
        <v>41932</v>
      </c>
      <c r="B200" s="4" t="s">
        <v>7</v>
      </c>
      <c r="C200" s="4">
        <v>51.32</v>
      </c>
      <c r="D200" s="4">
        <v>51.61</v>
      </c>
      <c r="E200" s="4">
        <v>50.698</v>
      </c>
      <c r="F200" s="4">
        <v>50.698</v>
      </c>
      <c r="G200" s="5">
        <v>185719</v>
      </c>
      <c r="H200" s="2"/>
    </row>
    <row r="201" spans="1:8">
      <c r="A201" s="3">
        <v>41933</v>
      </c>
      <c r="B201" s="4" t="s">
        <v>7</v>
      </c>
      <c r="C201" s="4">
        <v>51.08</v>
      </c>
      <c r="D201" s="4">
        <v>51.5</v>
      </c>
      <c r="E201" s="4">
        <v>50.84</v>
      </c>
      <c r="F201" s="4">
        <v>51.272399999999998</v>
      </c>
      <c r="G201" s="5">
        <v>228524</v>
      </c>
      <c r="H201" s="2"/>
    </row>
    <row r="202" spans="1:8">
      <c r="A202" s="3">
        <v>41934</v>
      </c>
      <c r="B202" s="4" t="s">
        <v>7</v>
      </c>
      <c r="C202" s="4">
        <v>50.59</v>
      </c>
      <c r="D202" s="4">
        <v>51.34</v>
      </c>
      <c r="E202" s="4">
        <v>50.54</v>
      </c>
      <c r="F202" s="4">
        <v>51.19</v>
      </c>
      <c r="G202" s="5">
        <v>127908</v>
      </c>
      <c r="H202" s="2"/>
    </row>
    <row r="203" spans="1:8">
      <c r="A203" s="3">
        <v>41935</v>
      </c>
      <c r="B203" s="4" t="s">
        <v>7</v>
      </c>
      <c r="C203" s="4">
        <v>48.71</v>
      </c>
      <c r="D203" s="4">
        <v>50.82</v>
      </c>
      <c r="E203" s="4">
        <v>48.49</v>
      </c>
      <c r="F203" s="4">
        <v>50.79</v>
      </c>
      <c r="G203" s="5">
        <v>268870</v>
      </c>
      <c r="H203" s="2"/>
    </row>
    <row r="204" spans="1:8">
      <c r="A204" s="3">
        <v>41936</v>
      </c>
      <c r="B204" s="4" t="s">
        <v>7</v>
      </c>
      <c r="C204" s="4">
        <v>49.73</v>
      </c>
      <c r="D204" s="4">
        <v>50.21</v>
      </c>
      <c r="E204" s="4">
        <v>48.22</v>
      </c>
      <c r="F204" s="4">
        <v>48.95</v>
      </c>
      <c r="G204" s="5">
        <v>355814</v>
      </c>
      <c r="H204" s="2"/>
    </row>
    <row r="205" spans="1:8">
      <c r="A205" s="3">
        <v>41939</v>
      </c>
      <c r="B205" s="4" t="s">
        <v>7</v>
      </c>
      <c r="C205" s="4">
        <v>51.08</v>
      </c>
      <c r="D205" s="4">
        <v>51.84</v>
      </c>
      <c r="E205" s="4">
        <v>49.51</v>
      </c>
      <c r="F205" s="4">
        <v>49.53</v>
      </c>
      <c r="G205" s="5">
        <v>330324</v>
      </c>
      <c r="H205" s="2"/>
    </row>
    <row r="206" spans="1:8">
      <c r="A206" s="3">
        <v>41940</v>
      </c>
      <c r="B206" s="4" t="s">
        <v>7</v>
      </c>
      <c r="C206" s="4">
        <v>53.37</v>
      </c>
      <c r="D206" s="4">
        <v>53.68</v>
      </c>
      <c r="E206" s="4">
        <v>51.2</v>
      </c>
      <c r="F206" s="4">
        <v>51.25</v>
      </c>
      <c r="G206" s="5">
        <v>234432</v>
      </c>
      <c r="H206" s="2"/>
    </row>
    <row r="207" spans="1:8">
      <c r="A207" s="3">
        <v>41941</v>
      </c>
      <c r="B207" s="4" t="s">
        <v>7</v>
      </c>
      <c r="C207" s="4">
        <v>53.12</v>
      </c>
      <c r="D207" s="4">
        <v>54.26</v>
      </c>
      <c r="E207" s="4">
        <v>52.82</v>
      </c>
      <c r="F207" s="4">
        <v>54.26</v>
      </c>
      <c r="G207" s="5">
        <v>120890</v>
      </c>
      <c r="H207" s="2"/>
    </row>
    <row r="208" spans="1:8">
      <c r="A208" s="3">
        <v>41942</v>
      </c>
      <c r="B208" s="4" t="s">
        <v>7</v>
      </c>
      <c r="C208" s="4">
        <v>54.25</v>
      </c>
      <c r="D208" s="4">
        <v>54.39</v>
      </c>
      <c r="E208" s="4">
        <v>52.95</v>
      </c>
      <c r="F208" s="4">
        <v>53.33</v>
      </c>
      <c r="G208" s="5">
        <v>178958</v>
      </c>
      <c r="H208" s="2"/>
    </row>
    <row r="209" spans="1:8">
      <c r="A209" s="3">
        <v>41943</v>
      </c>
      <c r="B209" s="4" t="s">
        <v>7</v>
      </c>
      <c r="C209" s="4">
        <v>54.97</v>
      </c>
      <c r="D209" s="4">
        <v>55.9</v>
      </c>
      <c r="E209" s="4">
        <v>54.5</v>
      </c>
      <c r="F209" s="4">
        <v>54.89</v>
      </c>
      <c r="G209" s="5">
        <v>452883</v>
      </c>
      <c r="H209" s="2"/>
    </row>
    <row r="210" spans="1:8">
      <c r="A210" s="3">
        <v>41946</v>
      </c>
      <c r="B210" s="4" t="s">
        <v>7</v>
      </c>
      <c r="C210" s="4">
        <v>54.89</v>
      </c>
      <c r="D210" s="4">
        <v>56.22</v>
      </c>
      <c r="E210" s="4">
        <v>54.31</v>
      </c>
      <c r="F210" s="4">
        <v>55.86</v>
      </c>
      <c r="G210" s="5">
        <v>539356</v>
      </c>
      <c r="H210" s="2"/>
    </row>
    <row r="211" spans="1:8">
      <c r="A211" s="3">
        <v>41947</v>
      </c>
      <c r="B211" s="4" t="s">
        <v>7</v>
      </c>
      <c r="C211" s="4">
        <v>63.42</v>
      </c>
      <c r="D211" s="4">
        <v>64.290000000000006</v>
      </c>
      <c r="E211" s="4">
        <v>56.700099999999999</v>
      </c>
      <c r="F211" s="4">
        <v>59</v>
      </c>
      <c r="G211" s="5">
        <v>1129268</v>
      </c>
      <c r="H211" s="2"/>
    </row>
    <row r="212" spans="1:8">
      <c r="A212" s="3">
        <v>41948</v>
      </c>
      <c r="B212" s="4" t="s">
        <v>7</v>
      </c>
      <c r="C212" s="4">
        <v>66.09</v>
      </c>
      <c r="D212" s="4">
        <v>67.58</v>
      </c>
      <c r="E212" s="4">
        <v>63.17</v>
      </c>
      <c r="F212" s="4">
        <v>63.89</v>
      </c>
      <c r="G212" s="5">
        <v>725070</v>
      </c>
      <c r="H212" s="2"/>
    </row>
    <row r="213" spans="1:8">
      <c r="A213" s="3">
        <v>41949</v>
      </c>
      <c r="B213" s="4" t="s">
        <v>7</v>
      </c>
      <c r="C213" s="4">
        <v>68.27</v>
      </c>
      <c r="D213" s="4">
        <v>68.42</v>
      </c>
      <c r="E213" s="4">
        <v>66.010000000000005</v>
      </c>
      <c r="F213" s="4">
        <v>66.010000000000005</v>
      </c>
      <c r="G213" s="5">
        <v>353393</v>
      </c>
      <c r="H213" s="2"/>
    </row>
    <row r="214" spans="1:8">
      <c r="A214" s="3">
        <v>41950</v>
      </c>
      <c r="B214" s="4" t="s">
        <v>7</v>
      </c>
      <c r="C214" s="4">
        <v>68.260000000000005</v>
      </c>
      <c r="D214" s="4">
        <v>68.5</v>
      </c>
      <c r="E214" s="4">
        <v>67.150099999999995</v>
      </c>
      <c r="F214" s="4">
        <v>68.5</v>
      </c>
      <c r="G214" s="5">
        <v>343606</v>
      </c>
      <c r="H214" s="2"/>
    </row>
    <row r="215" spans="1:8">
      <c r="A215" s="3">
        <v>41953</v>
      </c>
      <c r="B215" s="4" t="s">
        <v>7</v>
      </c>
      <c r="C215" s="4">
        <v>69.17</v>
      </c>
      <c r="D215" s="4">
        <v>69.31</v>
      </c>
      <c r="E215" s="4">
        <v>68.08</v>
      </c>
      <c r="F215" s="4">
        <v>68.5</v>
      </c>
      <c r="G215" s="5">
        <v>240590</v>
      </c>
      <c r="H215" s="2"/>
    </row>
    <row r="216" spans="1:8">
      <c r="A216" s="3">
        <v>41954</v>
      </c>
      <c r="B216" s="4" t="s">
        <v>7</v>
      </c>
      <c r="C216" s="4">
        <v>68.8</v>
      </c>
      <c r="D216" s="4">
        <v>69.16</v>
      </c>
      <c r="E216" s="4">
        <v>68.25</v>
      </c>
      <c r="F216" s="4">
        <v>68.25</v>
      </c>
      <c r="G216" s="5">
        <v>241991</v>
      </c>
      <c r="H216" s="2"/>
    </row>
    <row r="217" spans="1:8">
      <c r="A217" s="3">
        <v>41955</v>
      </c>
      <c r="B217" s="4" t="s">
        <v>7</v>
      </c>
      <c r="C217" s="4">
        <v>69.760000000000005</v>
      </c>
      <c r="D217" s="4">
        <v>69.989999999999995</v>
      </c>
      <c r="E217" s="4">
        <v>68.510000000000005</v>
      </c>
      <c r="F217" s="4">
        <v>68.84</v>
      </c>
      <c r="G217" s="5">
        <v>204380</v>
      </c>
      <c r="H217" s="2"/>
    </row>
    <row r="218" spans="1:8">
      <c r="A218" s="3">
        <v>41956</v>
      </c>
      <c r="B218" s="4" t="s">
        <v>7</v>
      </c>
      <c r="C218" s="4">
        <v>68.89</v>
      </c>
      <c r="D218" s="4">
        <v>70.45</v>
      </c>
      <c r="E218" s="4">
        <v>68.38</v>
      </c>
      <c r="F218" s="4">
        <v>69.956000000000003</v>
      </c>
      <c r="G218" s="5">
        <v>213007</v>
      </c>
      <c r="H218" s="2"/>
    </row>
    <row r="219" spans="1:8">
      <c r="A219" s="3">
        <v>41957</v>
      </c>
      <c r="B219" s="4" t="s">
        <v>7</v>
      </c>
      <c r="C219" s="4">
        <v>68.510000000000005</v>
      </c>
      <c r="D219" s="4">
        <v>69.45</v>
      </c>
      <c r="E219" s="4">
        <v>68.290000000000006</v>
      </c>
      <c r="F219" s="4">
        <v>68.290000000000006</v>
      </c>
      <c r="G219" s="5">
        <v>189349</v>
      </c>
      <c r="H219" s="2"/>
    </row>
    <row r="220" spans="1:8">
      <c r="A220" s="3">
        <v>41960</v>
      </c>
      <c r="B220" s="4" t="s">
        <v>7</v>
      </c>
      <c r="C220" s="4">
        <v>67.45</v>
      </c>
      <c r="D220" s="4">
        <v>69.382000000000005</v>
      </c>
      <c r="E220" s="4">
        <v>67.37</v>
      </c>
      <c r="F220" s="4">
        <v>69.382000000000005</v>
      </c>
      <c r="G220" s="5">
        <v>160519</v>
      </c>
      <c r="H220" s="2"/>
    </row>
    <row r="221" spans="1:8">
      <c r="A221" s="3">
        <v>41961</v>
      </c>
      <c r="B221" s="4" t="s">
        <v>7</v>
      </c>
      <c r="C221" s="4">
        <v>67.23</v>
      </c>
      <c r="D221" s="4">
        <v>68.42</v>
      </c>
      <c r="E221" s="4">
        <v>66.91</v>
      </c>
      <c r="F221" s="4">
        <v>67.3</v>
      </c>
      <c r="G221" s="5">
        <v>176744</v>
      </c>
      <c r="H221" s="2"/>
    </row>
    <row r="222" spans="1:8">
      <c r="A222" s="3">
        <v>41962</v>
      </c>
      <c r="B222" s="4" t="s">
        <v>7</v>
      </c>
      <c r="C222" s="4">
        <v>66.415000000000006</v>
      </c>
      <c r="D222" s="4">
        <v>67.658000000000001</v>
      </c>
      <c r="E222" s="4">
        <v>66.040000000000006</v>
      </c>
      <c r="F222" s="4">
        <v>66.819999999999993</v>
      </c>
      <c r="G222" s="5">
        <v>174847</v>
      </c>
      <c r="H222" s="2"/>
    </row>
    <row r="223" spans="1:8">
      <c r="A223" s="3">
        <v>41963</v>
      </c>
      <c r="B223" s="4" t="s">
        <v>7</v>
      </c>
      <c r="C223" s="4">
        <v>66.989999999999995</v>
      </c>
      <c r="D223" s="4">
        <v>67.91</v>
      </c>
      <c r="E223" s="4">
        <v>65.852900000000005</v>
      </c>
      <c r="F223" s="4">
        <v>67.742000000000004</v>
      </c>
      <c r="G223" s="5">
        <v>152776</v>
      </c>
      <c r="H223" s="2"/>
    </row>
    <row r="224" spans="1:8">
      <c r="A224" s="3">
        <v>41964</v>
      </c>
      <c r="B224" s="4" t="s">
        <v>7</v>
      </c>
      <c r="C224" s="4">
        <v>66.489999999999995</v>
      </c>
      <c r="D224" s="4">
        <v>67.77</v>
      </c>
      <c r="E224" s="4">
        <v>66.34</v>
      </c>
      <c r="F224" s="4">
        <v>67.61</v>
      </c>
      <c r="G224" s="5">
        <v>132709</v>
      </c>
      <c r="H224" s="2"/>
    </row>
    <row r="225" spans="1:8">
      <c r="A225" s="3">
        <v>41967</v>
      </c>
      <c r="B225" s="4" t="s">
        <v>7</v>
      </c>
      <c r="C225" s="4">
        <v>68.150000000000006</v>
      </c>
      <c r="D225" s="4">
        <v>68.2</v>
      </c>
      <c r="E225" s="4">
        <v>66.489999999999995</v>
      </c>
      <c r="F225" s="4">
        <v>66.62</v>
      </c>
      <c r="G225" s="5">
        <v>146706</v>
      </c>
      <c r="H225" s="2"/>
    </row>
    <row r="226" spans="1:8">
      <c r="A226" s="3">
        <v>41968</v>
      </c>
      <c r="B226" s="4" t="s">
        <v>7</v>
      </c>
      <c r="C226" s="4">
        <v>67</v>
      </c>
      <c r="D226" s="4">
        <v>69.44</v>
      </c>
      <c r="E226" s="4">
        <v>66.860100000000003</v>
      </c>
      <c r="F226" s="4">
        <v>68</v>
      </c>
      <c r="G226" s="5">
        <v>202723</v>
      </c>
      <c r="H226" s="2"/>
    </row>
    <row r="227" spans="1:8">
      <c r="A227" s="3">
        <v>41969</v>
      </c>
      <c r="B227" s="4" t="s">
        <v>7</v>
      </c>
      <c r="C227" s="4">
        <v>66.67</v>
      </c>
      <c r="D227" s="4">
        <v>67.180000000000007</v>
      </c>
      <c r="E227" s="4">
        <v>66.459999999999994</v>
      </c>
      <c r="F227" s="4">
        <v>67.06</v>
      </c>
      <c r="G227" s="5">
        <v>114616</v>
      </c>
      <c r="H227" s="2"/>
    </row>
    <row r="228" spans="1:8">
      <c r="A228" s="3">
        <v>41971</v>
      </c>
      <c r="B228" s="4" t="s">
        <v>7</v>
      </c>
      <c r="C228" s="4">
        <v>67.349999999999994</v>
      </c>
      <c r="D228" s="4">
        <v>69.3</v>
      </c>
      <c r="E228" s="4">
        <v>66.42</v>
      </c>
      <c r="F228" s="4">
        <v>66.42</v>
      </c>
      <c r="G228" s="5">
        <v>99227</v>
      </c>
      <c r="H228" s="2"/>
    </row>
    <row r="229" spans="1:8">
      <c r="A229" s="3">
        <v>41974</v>
      </c>
      <c r="B229" s="4" t="s">
        <v>7</v>
      </c>
      <c r="C229" s="4">
        <v>69.03</v>
      </c>
      <c r="D229" s="4">
        <v>69.86</v>
      </c>
      <c r="E229" s="4">
        <v>67.400000000000006</v>
      </c>
      <c r="F229" s="4">
        <v>67.91</v>
      </c>
      <c r="G229" s="5">
        <v>325622</v>
      </c>
      <c r="H229" s="2"/>
    </row>
    <row r="230" spans="1:8">
      <c r="A230" s="3">
        <v>41975</v>
      </c>
      <c r="B230" s="4" t="s">
        <v>7</v>
      </c>
      <c r="C230" s="4">
        <v>70.319999999999993</v>
      </c>
      <c r="D230" s="4">
        <v>70.569999999999993</v>
      </c>
      <c r="E230" s="4">
        <v>68.190100000000001</v>
      </c>
      <c r="F230" s="4">
        <v>69.540000000000006</v>
      </c>
      <c r="G230" s="5">
        <v>290929</v>
      </c>
      <c r="H230" s="2"/>
    </row>
    <row r="231" spans="1:8">
      <c r="A231" s="3">
        <v>41976</v>
      </c>
      <c r="B231" s="4" t="s">
        <v>7</v>
      </c>
      <c r="C231" s="4">
        <v>71.430000000000007</v>
      </c>
      <c r="D231" s="4">
        <v>72.92</v>
      </c>
      <c r="E231" s="4">
        <v>70.12</v>
      </c>
      <c r="F231" s="4">
        <v>70.7</v>
      </c>
      <c r="G231" s="5">
        <v>323259</v>
      </c>
      <c r="H231" s="2"/>
    </row>
    <row r="232" spans="1:8">
      <c r="A232" s="3">
        <v>41977</v>
      </c>
      <c r="B232" s="4" t="s">
        <v>7</v>
      </c>
      <c r="C232" s="4">
        <v>71.760000000000005</v>
      </c>
      <c r="D232" s="4">
        <v>72.53</v>
      </c>
      <c r="E232" s="4">
        <v>70.98</v>
      </c>
      <c r="F232" s="4">
        <v>72.53</v>
      </c>
      <c r="G232" s="5">
        <v>206188</v>
      </c>
      <c r="H232" s="2"/>
    </row>
    <row r="233" spans="1:8">
      <c r="A233" s="3">
        <v>41978</v>
      </c>
      <c r="B233" s="4" t="s">
        <v>7</v>
      </c>
      <c r="C233" s="4">
        <v>71.62</v>
      </c>
      <c r="D233" s="4">
        <v>72.650000000000006</v>
      </c>
      <c r="E233" s="4">
        <v>71.23</v>
      </c>
      <c r="F233" s="4">
        <v>71.91</v>
      </c>
      <c r="G233" s="5">
        <v>220229</v>
      </c>
      <c r="H233" s="2"/>
    </row>
    <row r="234" spans="1:8">
      <c r="A234" s="3">
        <v>41981</v>
      </c>
      <c r="B234" s="4" t="s">
        <v>7</v>
      </c>
      <c r="C234" s="4">
        <v>72.38</v>
      </c>
      <c r="D234" s="4">
        <v>72.69</v>
      </c>
      <c r="E234" s="4">
        <v>70.62</v>
      </c>
      <c r="F234" s="4">
        <v>71.17</v>
      </c>
      <c r="G234" s="5">
        <v>194732</v>
      </c>
      <c r="H234" s="2"/>
    </row>
    <row r="235" spans="1:8">
      <c r="A235" s="3">
        <v>41982</v>
      </c>
      <c r="B235" s="4" t="s">
        <v>7</v>
      </c>
      <c r="C235" s="4">
        <v>72.290000000000006</v>
      </c>
      <c r="D235" s="4">
        <v>72.593999999999994</v>
      </c>
      <c r="E235" s="4">
        <v>70.489999999999995</v>
      </c>
      <c r="F235" s="4">
        <v>70.75</v>
      </c>
      <c r="G235" s="5">
        <v>282971</v>
      </c>
      <c r="H235" s="2"/>
    </row>
    <row r="236" spans="1:8">
      <c r="A236" s="3">
        <v>41983</v>
      </c>
      <c r="B236" s="4" t="s">
        <v>7</v>
      </c>
      <c r="C236" s="4">
        <v>70.72</v>
      </c>
      <c r="D236" s="4">
        <v>72.989999999999995</v>
      </c>
      <c r="E236" s="4">
        <v>69.67</v>
      </c>
      <c r="F236" s="4">
        <v>72.95</v>
      </c>
      <c r="G236" s="5">
        <v>192288</v>
      </c>
      <c r="H236" s="2"/>
    </row>
    <row r="237" spans="1:8">
      <c r="A237" s="3">
        <v>41984</v>
      </c>
      <c r="B237" s="4" t="s">
        <v>7</v>
      </c>
      <c r="C237" s="4">
        <v>71.39</v>
      </c>
      <c r="D237" s="4">
        <v>72.569999999999993</v>
      </c>
      <c r="E237" s="4">
        <v>70.53</v>
      </c>
      <c r="F237" s="4">
        <v>71.13</v>
      </c>
      <c r="G237" s="5">
        <v>163110</v>
      </c>
      <c r="H237" s="2"/>
    </row>
    <row r="238" spans="1:8">
      <c r="A238" s="3">
        <v>41985</v>
      </c>
      <c r="B238" s="4" t="s">
        <v>7</v>
      </c>
      <c r="C238" s="4">
        <v>73.03</v>
      </c>
      <c r="D238" s="4">
        <v>73.78</v>
      </c>
      <c r="E238" s="4">
        <v>70.7</v>
      </c>
      <c r="F238" s="4">
        <v>71.14</v>
      </c>
      <c r="G238" s="5">
        <v>235257</v>
      </c>
      <c r="H238" s="2"/>
    </row>
    <row r="239" spans="1:8">
      <c r="A239" s="3">
        <v>41988</v>
      </c>
      <c r="B239" s="4" t="s">
        <v>7</v>
      </c>
      <c r="C239" s="4">
        <v>71.59</v>
      </c>
      <c r="D239" s="4">
        <v>73.569999999999993</v>
      </c>
      <c r="E239" s="4">
        <v>71.14</v>
      </c>
      <c r="F239" s="4">
        <v>73.430000000000007</v>
      </c>
      <c r="G239" s="5">
        <v>211644</v>
      </c>
      <c r="H239" s="2"/>
    </row>
    <row r="240" spans="1:8">
      <c r="A240" s="3">
        <v>41989</v>
      </c>
      <c r="B240" s="4" t="s">
        <v>7</v>
      </c>
      <c r="C240" s="4">
        <v>70.510000000000005</v>
      </c>
      <c r="D240" s="4">
        <v>71.92</v>
      </c>
      <c r="E240" s="4">
        <v>70.12</v>
      </c>
      <c r="F240" s="4">
        <v>70.459999999999994</v>
      </c>
      <c r="G240" s="5">
        <v>224270</v>
      </c>
      <c r="H240" s="2"/>
    </row>
    <row r="241" spans="1:8">
      <c r="A241" s="3">
        <v>41990</v>
      </c>
      <c r="B241" s="4" t="s">
        <v>7</v>
      </c>
      <c r="C241" s="4">
        <v>72.7</v>
      </c>
      <c r="D241" s="4">
        <v>72.98</v>
      </c>
      <c r="E241" s="4">
        <v>70.099999999999994</v>
      </c>
      <c r="F241" s="4">
        <v>70.87</v>
      </c>
      <c r="G241" s="5">
        <v>157720</v>
      </c>
      <c r="H241" s="2"/>
    </row>
    <row r="242" spans="1:8">
      <c r="A242" s="3">
        <v>41991</v>
      </c>
      <c r="B242" s="4" t="s">
        <v>7</v>
      </c>
      <c r="C242" s="4">
        <v>72.930000000000007</v>
      </c>
      <c r="D242" s="4">
        <v>73.709999999999994</v>
      </c>
      <c r="E242" s="4">
        <v>71.790000000000006</v>
      </c>
      <c r="F242" s="4">
        <v>73.12</v>
      </c>
      <c r="G242" s="5">
        <v>159145</v>
      </c>
      <c r="H242" s="2"/>
    </row>
    <row r="243" spans="1:8">
      <c r="A243" s="3">
        <v>41992</v>
      </c>
      <c r="B243" s="4" t="s">
        <v>7</v>
      </c>
      <c r="C243" s="4">
        <v>73.52</v>
      </c>
      <c r="D243" s="4">
        <v>73.78</v>
      </c>
      <c r="E243" s="4">
        <v>71.2</v>
      </c>
      <c r="F243" s="4">
        <v>71.94</v>
      </c>
      <c r="G243" s="5">
        <v>420769</v>
      </c>
      <c r="H243" s="2"/>
    </row>
    <row r="244" spans="1:8">
      <c r="A244" s="3">
        <v>41995</v>
      </c>
      <c r="B244" s="4" t="s">
        <v>7</v>
      </c>
      <c r="C244" s="4">
        <v>74.98</v>
      </c>
      <c r="D244" s="4">
        <v>75</v>
      </c>
      <c r="E244" s="4">
        <v>73.165999999999997</v>
      </c>
      <c r="F244" s="4">
        <v>73.489900000000006</v>
      </c>
      <c r="G244" s="5">
        <v>135553</v>
      </c>
      <c r="H244" s="2"/>
    </row>
    <row r="245" spans="1:8">
      <c r="A245" s="3">
        <v>41996</v>
      </c>
      <c r="B245" s="4" t="s">
        <v>7</v>
      </c>
      <c r="C245" s="4">
        <v>76.38</v>
      </c>
      <c r="D245" s="4">
        <v>76.48</v>
      </c>
      <c r="E245" s="4">
        <v>74.489999999999995</v>
      </c>
      <c r="F245" s="4">
        <v>74.88</v>
      </c>
      <c r="G245" s="5">
        <v>194608</v>
      </c>
      <c r="H245" s="2"/>
    </row>
    <row r="246" spans="1:8">
      <c r="A246" s="3">
        <v>41997</v>
      </c>
      <c r="B246" s="4" t="s">
        <v>7</v>
      </c>
      <c r="C246" s="4">
        <v>76.510000000000005</v>
      </c>
      <c r="D246" s="4">
        <v>77</v>
      </c>
      <c r="E246" s="4">
        <v>76.010000000000005</v>
      </c>
      <c r="F246" s="4">
        <v>76.540000000000006</v>
      </c>
      <c r="G246" s="5">
        <v>81071</v>
      </c>
      <c r="H246" s="2"/>
    </row>
    <row r="247" spans="1:8">
      <c r="A247" s="3">
        <v>41999</v>
      </c>
      <c r="B247" s="4" t="s">
        <v>7</v>
      </c>
      <c r="C247" s="4">
        <v>76.42</v>
      </c>
      <c r="D247" s="4">
        <v>76.989999999999995</v>
      </c>
      <c r="E247" s="4">
        <v>75.319999999999993</v>
      </c>
      <c r="F247" s="4">
        <v>76.989900000000006</v>
      </c>
      <c r="G247" s="5">
        <v>105691</v>
      </c>
      <c r="H247" s="2"/>
    </row>
    <row r="248" spans="1:8">
      <c r="A248" s="3">
        <v>42002</v>
      </c>
      <c r="B248" s="4" t="s">
        <v>7</v>
      </c>
      <c r="C248" s="4">
        <v>78.39</v>
      </c>
      <c r="D248" s="4">
        <v>78.89</v>
      </c>
      <c r="E248" s="4">
        <v>76.09</v>
      </c>
      <c r="F248" s="4">
        <v>76.194000000000003</v>
      </c>
      <c r="G248" s="5">
        <v>178478</v>
      </c>
      <c r="H248" s="2"/>
    </row>
    <row r="249" spans="1:8">
      <c r="A249" s="3">
        <v>42003</v>
      </c>
      <c r="B249" s="4" t="s">
        <v>7</v>
      </c>
      <c r="C249" s="4">
        <v>77.849999999999994</v>
      </c>
      <c r="D249" s="4">
        <v>78.63</v>
      </c>
      <c r="E249" s="4">
        <v>77.180000000000007</v>
      </c>
      <c r="F249" s="4">
        <v>78.489999999999995</v>
      </c>
      <c r="G249" s="5">
        <v>66728</v>
      </c>
      <c r="H249" s="2"/>
    </row>
    <row r="250" spans="1:8">
      <c r="A250" s="3">
        <v>42004</v>
      </c>
      <c r="B250" s="4" t="s">
        <v>7</v>
      </c>
      <c r="C250" s="4">
        <v>76.974999999999994</v>
      </c>
      <c r="D250" s="4">
        <v>78.23</v>
      </c>
      <c r="E250" s="4">
        <v>76.69</v>
      </c>
      <c r="F250" s="4">
        <v>78.23</v>
      </c>
      <c r="G250" s="5">
        <v>215524</v>
      </c>
      <c r="H250" s="2"/>
    </row>
    <row r="251" spans="1:8">
      <c r="A251" s="3">
        <v>42006</v>
      </c>
      <c r="B251" s="4" t="s">
        <v>7</v>
      </c>
      <c r="C251" s="4">
        <v>76.400000000000006</v>
      </c>
      <c r="D251" s="4">
        <v>78.5</v>
      </c>
      <c r="E251" s="4">
        <v>75.069999999999993</v>
      </c>
      <c r="F251" s="4">
        <v>75.34</v>
      </c>
      <c r="G251" s="5">
        <v>187707</v>
      </c>
      <c r="H251" s="2"/>
    </row>
    <row r="252" spans="1:8">
      <c r="A252" s="3">
        <v>42009</v>
      </c>
      <c r="B252" s="4" t="s">
        <v>7</v>
      </c>
      <c r="C252" s="4">
        <v>75.75</v>
      </c>
      <c r="D252" s="4">
        <v>76.66</v>
      </c>
      <c r="E252" s="4">
        <v>74.41</v>
      </c>
      <c r="F252" s="4">
        <v>75.819999999999993</v>
      </c>
      <c r="G252" s="5">
        <v>222767</v>
      </c>
      <c r="H252" s="2"/>
    </row>
    <row r="253" spans="1:8">
      <c r="A253" s="3">
        <v>42010</v>
      </c>
      <c r="B253" s="4" t="s">
        <v>7</v>
      </c>
      <c r="C253" s="4">
        <v>74.83</v>
      </c>
      <c r="D253" s="4">
        <v>76.209999999999994</v>
      </c>
      <c r="E253" s="4">
        <v>71.930000000000007</v>
      </c>
      <c r="F253" s="4">
        <v>75.94</v>
      </c>
      <c r="G253" s="5">
        <v>268328</v>
      </c>
      <c r="H253" s="2"/>
    </row>
    <row r="254" spans="1:8">
      <c r="A254" s="3">
        <v>42011</v>
      </c>
      <c r="B254" s="4" t="s">
        <v>7</v>
      </c>
      <c r="C254" s="4">
        <v>77.849999999999994</v>
      </c>
      <c r="D254" s="4">
        <v>77.89</v>
      </c>
      <c r="E254" s="4">
        <v>73.819999999999993</v>
      </c>
      <c r="F254" s="4">
        <v>74.239999999999995</v>
      </c>
      <c r="G254" s="5">
        <v>269785</v>
      </c>
      <c r="H254" s="2"/>
    </row>
    <row r="255" spans="1:8">
      <c r="A255" s="3">
        <v>42012</v>
      </c>
      <c r="B255" s="4" t="s">
        <v>7</v>
      </c>
      <c r="C255" s="4">
        <v>79.66</v>
      </c>
      <c r="D255" s="4">
        <v>80.67</v>
      </c>
      <c r="E255" s="4">
        <v>77.67</v>
      </c>
      <c r="F255" s="4">
        <v>78.510000000000005</v>
      </c>
      <c r="G255" s="5">
        <v>296542</v>
      </c>
      <c r="H255" s="2"/>
    </row>
    <row r="256" spans="1:8">
      <c r="A256" s="3">
        <v>42013</v>
      </c>
      <c r="B256" s="4" t="s">
        <v>7</v>
      </c>
      <c r="C256" s="4">
        <v>79.91</v>
      </c>
      <c r="D256" s="4">
        <v>82.26</v>
      </c>
      <c r="E256" s="4">
        <v>79.349999999999994</v>
      </c>
      <c r="F256" s="4">
        <v>80.28</v>
      </c>
      <c r="G256" s="5">
        <v>260623</v>
      </c>
      <c r="H256" s="2"/>
    </row>
    <row r="257" spans="1:8">
      <c r="A257" s="3">
        <v>42016</v>
      </c>
      <c r="B257" s="4" t="s">
        <v>7</v>
      </c>
      <c r="C257" s="4">
        <v>79.3</v>
      </c>
      <c r="D257" s="4">
        <v>82.109899999999996</v>
      </c>
      <c r="E257" s="4">
        <v>79</v>
      </c>
      <c r="F257" s="4">
        <v>80.900000000000006</v>
      </c>
      <c r="G257" s="5">
        <v>306505</v>
      </c>
      <c r="H257" s="2"/>
    </row>
    <row r="258" spans="1:8">
      <c r="A258" s="3">
        <v>42017</v>
      </c>
      <c r="B258" s="4" t="s">
        <v>7</v>
      </c>
      <c r="C258" s="4">
        <v>82.11</v>
      </c>
      <c r="D258" s="4">
        <v>82.8</v>
      </c>
      <c r="E258" s="4">
        <v>79.95</v>
      </c>
      <c r="F258" s="4">
        <v>80.75</v>
      </c>
      <c r="G258" s="5">
        <v>578336</v>
      </c>
      <c r="H258" s="2"/>
    </row>
    <row r="259" spans="1:8">
      <c r="A259" s="3">
        <v>42018</v>
      </c>
      <c r="B259" s="4" t="s">
        <v>7</v>
      </c>
      <c r="C259" s="4">
        <v>81.540000000000006</v>
      </c>
      <c r="D259" s="4">
        <v>81.95</v>
      </c>
      <c r="E259" s="4">
        <v>79.55</v>
      </c>
      <c r="F259" s="4">
        <v>80.72</v>
      </c>
      <c r="G259" s="5">
        <v>316549</v>
      </c>
      <c r="H259" s="2"/>
    </row>
    <row r="260" spans="1:8">
      <c r="A260" s="3">
        <v>42019</v>
      </c>
      <c r="B260" s="4" t="s">
        <v>7</v>
      </c>
      <c r="C260" s="4">
        <v>79.87</v>
      </c>
      <c r="D260" s="4">
        <v>82</v>
      </c>
      <c r="E260" s="4">
        <v>78.490099999999998</v>
      </c>
      <c r="F260" s="4">
        <v>82</v>
      </c>
      <c r="G260" s="5">
        <v>162944</v>
      </c>
      <c r="H260" s="2"/>
    </row>
    <row r="261" spans="1:8">
      <c r="A261" s="3">
        <v>42020</v>
      </c>
      <c r="B261" s="4" t="s">
        <v>7</v>
      </c>
      <c r="C261" s="4">
        <v>79.84</v>
      </c>
      <c r="D261" s="4">
        <v>80.22</v>
      </c>
      <c r="E261" s="4">
        <v>78.03</v>
      </c>
      <c r="F261" s="4">
        <v>79.239999999999995</v>
      </c>
      <c r="G261" s="5">
        <v>293278</v>
      </c>
      <c r="H261" s="2"/>
    </row>
    <row r="262" spans="1:8">
      <c r="A262" s="3">
        <v>42024</v>
      </c>
      <c r="B262" s="4" t="s">
        <v>7</v>
      </c>
      <c r="C262" s="4">
        <v>81.17</v>
      </c>
      <c r="D262" s="4">
        <v>81.92</v>
      </c>
      <c r="E262" s="4">
        <v>79.59</v>
      </c>
      <c r="F262" s="4">
        <v>80.88</v>
      </c>
      <c r="G262" s="5">
        <v>195755</v>
      </c>
      <c r="H262" s="2"/>
    </row>
    <row r="263" spans="1:8">
      <c r="A263" s="3">
        <v>42025</v>
      </c>
      <c r="B263" s="4" t="s">
        <v>7</v>
      </c>
      <c r="C263" s="4">
        <v>80.260000000000005</v>
      </c>
      <c r="D263" s="4">
        <v>81.680000000000007</v>
      </c>
      <c r="E263" s="4">
        <v>79.930000000000007</v>
      </c>
      <c r="F263" s="4">
        <v>81.680000000000007</v>
      </c>
      <c r="G263" s="5">
        <v>208243</v>
      </c>
      <c r="H263" s="2"/>
    </row>
    <row r="264" spans="1:8">
      <c r="A264" s="3">
        <v>42026</v>
      </c>
      <c r="B264" s="4" t="s">
        <v>7</v>
      </c>
      <c r="C264" s="4">
        <v>81.09</v>
      </c>
      <c r="D264" s="4">
        <v>81.23</v>
      </c>
      <c r="E264" s="4">
        <v>79.41</v>
      </c>
      <c r="F264" s="4">
        <v>80.280100000000004</v>
      </c>
      <c r="G264" s="5">
        <v>171484</v>
      </c>
      <c r="H264" s="2"/>
    </row>
    <row r="265" spans="1:8">
      <c r="A265" s="3">
        <v>42027</v>
      </c>
      <c r="B265" s="4" t="s">
        <v>7</v>
      </c>
      <c r="C265" s="4">
        <v>81.680000000000007</v>
      </c>
      <c r="D265" s="4">
        <v>81.819999999999993</v>
      </c>
      <c r="E265" s="4">
        <v>80.510000000000005</v>
      </c>
      <c r="F265" s="4">
        <v>80.95</v>
      </c>
      <c r="G265" s="5">
        <v>131787</v>
      </c>
      <c r="H265" s="2"/>
    </row>
    <row r="266" spans="1:8">
      <c r="A266" s="3">
        <v>42030</v>
      </c>
      <c r="B266" s="4" t="s">
        <v>7</v>
      </c>
      <c r="C266" s="4">
        <v>83.12</v>
      </c>
      <c r="D266" s="4">
        <v>83.886300000000006</v>
      </c>
      <c r="E266" s="4">
        <v>80.989999999999995</v>
      </c>
      <c r="F266" s="4">
        <v>81.38</v>
      </c>
      <c r="G266" s="5">
        <v>236977</v>
      </c>
      <c r="H266" s="2"/>
    </row>
    <row r="267" spans="1:8">
      <c r="A267" s="3">
        <v>42031</v>
      </c>
      <c r="B267" s="4" t="s">
        <v>7</v>
      </c>
      <c r="C267" s="4">
        <v>81.17</v>
      </c>
      <c r="D267" s="4">
        <v>83.35</v>
      </c>
      <c r="E267" s="4">
        <v>80.959999999999994</v>
      </c>
      <c r="F267" s="4">
        <v>82.81</v>
      </c>
      <c r="G267" s="5">
        <v>195737</v>
      </c>
      <c r="H267" s="2"/>
    </row>
    <row r="268" spans="1:8">
      <c r="A268" s="3">
        <v>42032</v>
      </c>
      <c r="B268" s="4" t="s">
        <v>7</v>
      </c>
      <c r="C268" s="4">
        <v>80.430000000000007</v>
      </c>
      <c r="D268" s="4">
        <v>82.1</v>
      </c>
      <c r="E268" s="4">
        <v>79.73</v>
      </c>
      <c r="F268" s="4">
        <v>82.1</v>
      </c>
      <c r="G268" s="5">
        <v>173554</v>
      </c>
      <c r="H268" s="2"/>
    </row>
    <row r="269" spans="1:8">
      <c r="A269" s="3">
        <v>42033</v>
      </c>
      <c r="B269" s="4" t="s">
        <v>7</v>
      </c>
      <c r="C269" s="4">
        <v>80.8</v>
      </c>
      <c r="D269" s="4">
        <v>81.38</v>
      </c>
      <c r="E269" s="4">
        <v>79.52</v>
      </c>
      <c r="F269" s="4">
        <v>80.89</v>
      </c>
      <c r="G269" s="5">
        <v>292264</v>
      </c>
      <c r="H269" s="2"/>
    </row>
    <row r="270" spans="1:8">
      <c r="A270" s="3">
        <v>42034</v>
      </c>
      <c r="B270" s="4" t="s">
        <v>7</v>
      </c>
      <c r="C270" s="4">
        <v>77.5</v>
      </c>
      <c r="D270" s="4">
        <v>81.180000000000007</v>
      </c>
      <c r="E270" s="4">
        <v>76.915999999999997</v>
      </c>
      <c r="F270" s="4">
        <v>81.02</v>
      </c>
      <c r="G270" s="5">
        <v>282550</v>
      </c>
      <c r="H270" s="2"/>
    </row>
    <row r="271" spans="1:8">
      <c r="A271" s="3">
        <v>42037</v>
      </c>
      <c r="B271" s="4" t="s">
        <v>7</v>
      </c>
      <c r="C271" s="4">
        <v>75.95</v>
      </c>
      <c r="D271" s="4">
        <v>77.5</v>
      </c>
      <c r="E271" s="4">
        <v>73.34</v>
      </c>
      <c r="F271" s="4">
        <v>77.489999999999995</v>
      </c>
      <c r="G271" s="5">
        <v>443074</v>
      </c>
      <c r="H271" s="2"/>
    </row>
    <row r="272" spans="1:8">
      <c r="A272" s="3">
        <v>42038</v>
      </c>
      <c r="B272" s="4" t="s">
        <v>7</v>
      </c>
      <c r="C272" s="4">
        <v>76.069999999999993</v>
      </c>
      <c r="D272" s="4">
        <v>78</v>
      </c>
      <c r="E272" s="4">
        <v>75.94</v>
      </c>
      <c r="F272" s="4">
        <v>76.53</v>
      </c>
      <c r="G272" s="5">
        <v>321001</v>
      </c>
      <c r="H272" s="2"/>
    </row>
    <row r="273" spans="1:8">
      <c r="A273" s="3">
        <v>42039</v>
      </c>
      <c r="B273" s="4" t="s">
        <v>7</v>
      </c>
      <c r="C273" s="4">
        <v>77.239999999999995</v>
      </c>
      <c r="D273" s="4">
        <v>78</v>
      </c>
      <c r="E273" s="4">
        <v>75.662999999999997</v>
      </c>
      <c r="F273" s="4">
        <v>75.662999999999997</v>
      </c>
      <c r="G273" s="5">
        <v>151447</v>
      </c>
      <c r="H273" s="2"/>
    </row>
    <row r="274" spans="1:8">
      <c r="A274" s="3">
        <v>42040</v>
      </c>
      <c r="B274" s="4" t="s">
        <v>7</v>
      </c>
      <c r="C274" s="4">
        <v>77.77</v>
      </c>
      <c r="D274" s="4">
        <v>78.12</v>
      </c>
      <c r="E274" s="4">
        <v>76.83</v>
      </c>
      <c r="F274" s="4">
        <v>76.83</v>
      </c>
      <c r="G274" s="5">
        <v>134013</v>
      </c>
      <c r="H274" s="2"/>
    </row>
    <row r="275" spans="1:8">
      <c r="A275" s="3">
        <v>42041</v>
      </c>
      <c r="B275" s="4" t="s">
        <v>7</v>
      </c>
      <c r="C275" s="4">
        <v>78.510000000000005</v>
      </c>
      <c r="D275" s="4">
        <v>79.58</v>
      </c>
      <c r="E275" s="4">
        <v>77.342799999999997</v>
      </c>
      <c r="F275" s="4">
        <v>77.61</v>
      </c>
      <c r="G275" s="5">
        <v>158173</v>
      </c>
      <c r="H275" s="2"/>
    </row>
    <row r="276" spans="1:8">
      <c r="A276" s="3">
        <v>42044</v>
      </c>
      <c r="B276" s="4" t="s">
        <v>7</v>
      </c>
      <c r="C276" s="4">
        <v>76.599999999999994</v>
      </c>
      <c r="D276" s="4">
        <v>78.19</v>
      </c>
      <c r="E276" s="4">
        <v>76.540000000000006</v>
      </c>
      <c r="F276" s="4">
        <v>77.14</v>
      </c>
      <c r="G276" s="5">
        <v>138612</v>
      </c>
      <c r="H276" s="2"/>
    </row>
    <row r="277" spans="1:8">
      <c r="A277" s="3">
        <v>42045</v>
      </c>
      <c r="B277" s="4" t="s">
        <v>7</v>
      </c>
      <c r="C277" s="4">
        <v>78.38</v>
      </c>
      <c r="D277" s="4">
        <v>79.260000000000005</v>
      </c>
      <c r="E277" s="4">
        <v>76.56</v>
      </c>
      <c r="F277" s="4">
        <v>77</v>
      </c>
      <c r="G277" s="5">
        <v>121953</v>
      </c>
      <c r="H277" s="2"/>
    </row>
    <row r="278" spans="1:8">
      <c r="A278" s="3">
        <v>42046</v>
      </c>
      <c r="B278" s="4" t="s">
        <v>7</v>
      </c>
      <c r="C278" s="4">
        <v>79.02</v>
      </c>
      <c r="D278" s="4">
        <v>79.77</v>
      </c>
      <c r="E278" s="4">
        <v>77.849999999999994</v>
      </c>
      <c r="F278" s="4">
        <v>78.34</v>
      </c>
      <c r="G278" s="5">
        <v>172920</v>
      </c>
      <c r="H278" s="2"/>
    </row>
    <row r="279" spans="1:8">
      <c r="A279" s="3">
        <v>42047</v>
      </c>
      <c r="B279" s="4" t="s">
        <v>7</v>
      </c>
      <c r="C279" s="4">
        <v>77.97</v>
      </c>
      <c r="D279" s="4">
        <v>79.31</v>
      </c>
      <c r="E279" s="4">
        <v>76.400000000000006</v>
      </c>
      <c r="F279" s="4">
        <v>78.03</v>
      </c>
      <c r="G279" s="5">
        <v>441408</v>
      </c>
      <c r="H279" s="2"/>
    </row>
    <row r="280" spans="1:8">
      <c r="A280" s="3">
        <v>42048</v>
      </c>
      <c r="B280" s="4" t="s">
        <v>7</v>
      </c>
      <c r="C280" s="4">
        <v>77.77</v>
      </c>
      <c r="D280" s="4">
        <v>80.319999999999993</v>
      </c>
      <c r="E280" s="4">
        <v>71.37</v>
      </c>
      <c r="F280" s="4">
        <v>74.010000000000005</v>
      </c>
      <c r="G280" s="5">
        <v>998252</v>
      </c>
      <c r="H280" s="2"/>
    </row>
    <row r="281" spans="1:8">
      <c r="A281" s="3">
        <v>42052</v>
      </c>
      <c r="B281" s="4" t="s">
        <v>7</v>
      </c>
      <c r="C281" s="4">
        <v>81.010000000000005</v>
      </c>
      <c r="D281" s="4">
        <v>81.53</v>
      </c>
      <c r="E281" s="4">
        <v>77.531999999999996</v>
      </c>
      <c r="F281" s="4">
        <v>78.349999999999994</v>
      </c>
      <c r="G281" s="5">
        <v>444181</v>
      </c>
      <c r="H281" s="2"/>
    </row>
    <row r="282" spans="1:8">
      <c r="A282" s="3">
        <v>42053</v>
      </c>
      <c r="B282" s="4" t="s">
        <v>7</v>
      </c>
      <c r="C282" s="4">
        <v>81.650000000000006</v>
      </c>
      <c r="D282" s="4">
        <v>82.43</v>
      </c>
      <c r="E282" s="4">
        <v>80.05</v>
      </c>
      <c r="F282" s="4">
        <v>81.2</v>
      </c>
      <c r="G282" s="5">
        <v>281441</v>
      </c>
      <c r="H282" s="2"/>
    </row>
    <row r="283" spans="1:8">
      <c r="A283" s="3">
        <v>42054</v>
      </c>
      <c r="B283" s="4" t="s">
        <v>7</v>
      </c>
      <c r="C283" s="4">
        <v>81.819999999999993</v>
      </c>
      <c r="D283" s="4">
        <v>82.9</v>
      </c>
      <c r="E283" s="4">
        <v>81.23</v>
      </c>
      <c r="F283" s="4">
        <v>81.41</v>
      </c>
      <c r="G283" s="5">
        <v>230856</v>
      </c>
      <c r="H283" s="2"/>
    </row>
    <row r="284" spans="1:8">
      <c r="A284" s="3">
        <v>42055</v>
      </c>
      <c r="B284" s="4" t="s">
        <v>7</v>
      </c>
      <c r="C284" s="4">
        <v>80.64</v>
      </c>
      <c r="D284" s="4">
        <v>82.39</v>
      </c>
      <c r="E284" s="4">
        <v>80.069999999999993</v>
      </c>
      <c r="F284" s="4">
        <v>81.42</v>
      </c>
      <c r="G284" s="5">
        <v>232612</v>
      </c>
      <c r="H284" s="2"/>
    </row>
    <row r="285" spans="1:8">
      <c r="A285" s="3">
        <v>42058</v>
      </c>
      <c r="B285" s="4" t="s">
        <v>7</v>
      </c>
      <c r="C285" s="4">
        <v>81.540000000000006</v>
      </c>
      <c r="D285" s="4">
        <v>81.86</v>
      </c>
      <c r="E285" s="4">
        <v>80.010000000000005</v>
      </c>
      <c r="F285" s="4">
        <v>80.91</v>
      </c>
      <c r="G285" s="5">
        <v>170861</v>
      </c>
      <c r="H285" s="2"/>
    </row>
    <row r="286" spans="1:8">
      <c r="A286" s="3">
        <v>42059</v>
      </c>
      <c r="B286" s="4" t="s">
        <v>7</v>
      </c>
      <c r="C286" s="4">
        <v>83.53</v>
      </c>
      <c r="D286" s="4">
        <v>83.7</v>
      </c>
      <c r="E286" s="4">
        <v>81.239999999999995</v>
      </c>
      <c r="F286" s="4">
        <v>81.650000000000006</v>
      </c>
      <c r="G286" s="5">
        <v>256265</v>
      </c>
      <c r="H286" s="2"/>
    </row>
    <row r="287" spans="1:8">
      <c r="A287" s="3">
        <v>42060</v>
      </c>
      <c r="B287" s="4" t="s">
        <v>7</v>
      </c>
      <c r="C287" s="4">
        <v>84</v>
      </c>
      <c r="D287" s="4">
        <v>84.87</v>
      </c>
      <c r="E287" s="4">
        <v>83.12</v>
      </c>
      <c r="F287" s="4">
        <v>83.56</v>
      </c>
      <c r="G287" s="5">
        <v>188643</v>
      </c>
      <c r="H287" s="2"/>
    </row>
    <row r="288" spans="1:8">
      <c r="A288" s="3">
        <v>42061</v>
      </c>
      <c r="B288" s="4" t="s">
        <v>7</v>
      </c>
      <c r="C288" s="4">
        <v>84.07</v>
      </c>
      <c r="D288" s="4">
        <v>84.825999999999993</v>
      </c>
      <c r="E288" s="4">
        <v>83.6</v>
      </c>
      <c r="F288" s="4">
        <v>84.06</v>
      </c>
      <c r="G288" s="5">
        <v>97586</v>
      </c>
      <c r="H288" s="2"/>
    </row>
    <row r="289" spans="1:8">
      <c r="A289" s="3">
        <v>42062</v>
      </c>
      <c r="B289" s="4" t="s">
        <v>7</v>
      </c>
      <c r="C289" s="4">
        <v>83.47</v>
      </c>
      <c r="D289" s="4">
        <v>84.39</v>
      </c>
      <c r="E289" s="4">
        <v>83.38</v>
      </c>
      <c r="F289" s="4">
        <v>83.9</v>
      </c>
      <c r="G289" s="5">
        <v>210198</v>
      </c>
      <c r="H289" s="2"/>
    </row>
    <row r="290" spans="1:8">
      <c r="A290" s="3">
        <v>42065</v>
      </c>
      <c r="B290" s="4" t="s">
        <v>7</v>
      </c>
      <c r="C290" s="4">
        <v>84.66</v>
      </c>
      <c r="D290" s="4">
        <v>85.19</v>
      </c>
      <c r="E290" s="4">
        <v>83.12</v>
      </c>
      <c r="F290" s="4">
        <v>83.41</v>
      </c>
      <c r="G290" s="5">
        <v>196408</v>
      </c>
      <c r="H290" s="2"/>
    </row>
    <row r="291" spans="1:8">
      <c r="A291" s="3">
        <v>42066</v>
      </c>
      <c r="B291" s="4" t="s">
        <v>7</v>
      </c>
      <c r="C291" s="4">
        <v>84.01</v>
      </c>
      <c r="D291" s="4">
        <v>84.45</v>
      </c>
      <c r="E291" s="4">
        <v>83.52</v>
      </c>
      <c r="F291" s="4">
        <v>84.174999999999997</v>
      </c>
      <c r="G291" s="5">
        <v>175877</v>
      </c>
      <c r="H291" s="2"/>
    </row>
    <row r="292" spans="1:8">
      <c r="A292" s="3">
        <v>42067</v>
      </c>
      <c r="B292" s="4" t="s">
        <v>7</v>
      </c>
      <c r="C292" s="4">
        <v>81.16</v>
      </c>
      <c r="D292" s="4">
        <v>83.38</v>
      </c>
      <c r="E292" s="4">
        <v>80.510000000000005</v>
      </c>
      <c r="F292" s="4">
        <v>83.23</v>
      </c>
      <c r="G292" s="5">
        <v>182561</v>
      </c>
      <c r="H292" s="2"/>
    </row>
    <row r="293" spans="1:8">
      <c r="A293" s="3">
        <v>42068</v>
      </c>
      <c r="B293" s="4" t="s">
        <v>7</v>
      </c>
      <c r="C293" s="4">
        <v>81.83</v>
      </c>
      <c r="D293" s="4">
        <v>82.52</v>
      </c>
      <c r="E293" s="4">
        <v>80.33</v>
      </c>
      <c r="F293" s="4">
        <v>81.540400000000005</v>
      </c>
      <c r="G293" s="5">
        <v>173605</v>
      </c>
      <c r="H293" s="2"/>
    </row>
    <row r="294" spans="1:8">
      <c r="A294" s="3">
        <v>42069</v>
      </c>
      <c r="B294" s="4" t="s">
        <v>7</v>
      </c>
      <c r="C294" s="4">
        <v>78.48</v>
      </c>
      <c r="D294" s="4">
        <v>81.400000000000006</v>
      </c>
      <c r="E294" s="4">
        <v>78.06</v>
      </c>
      <c r="F294" s="4">
        <v>81.37</v>
      </c>
      <c r="G294" s="5">
        <v>189232</v>
      </c>
      <c r="H294" s="2"/>
    </row>
    <row r="295" spans="1:8">
      <c r="A295" s="3">
        <v>42072</v>
      </c>
      <c r="B295" s="4" t="s">
        <v>7</v>
      </c>
      <c r="C295" s="4">
        <v>79.430000000000007</v>
      </c>
      <c r="D295" s="4">
        <v>80.19</v>
      </c>
      <c r="E295" s="4">
        <v>77.2</v>
      </c>
      <c r="F295" s="4">
        <v>78.12</v>
      </c>
      <c r="G295" s="5">
        <v>197432</v>
      </c>
      <c r="H295" s="2"/>
    </row>
    <row r="296" spans="1:8">
      <c r="A296" s="3">
        <v>42073</v>
      </c>
      <c r="B296" s="4" t="s">
        <v>7</v>
      </c>
      <c r="C296" s="4">
        <v>76.89</v>
      </c>
      <c r="D296" s="4">
        <v>78.92</v>
      </c>
      <c r="E296" s="4">
        <v>76.12</v>
      </c>
      <c r="F296" s="4">
        <v>78.275000000000006</v>
      </c>
      <c r="G296" s="5">
        <v>202408</v>
      </c>
      <c r="H296" s="2"/>
    </row>
    <row r="297" spans="1:8">
      <c r="A297" s="3">
        <v>42074</v>
      </c>
      <c r="B297" s="4" t="s">
        <v>7</v>
      </c>
      <c r="C297" s="4">
        <v>78.16</v>
      </c>
      <c r="D297" s="4">
        <v>80.91</v>
      </c>
      <c r="E297" s="4">
        <v>77.569999999999993</v>
      </c>
      <c r="F297" s="4">
        <v>80.5</v>
      </c>
      <c r="G297" s="5">
        <v>337152</v>
      </c>
      <c r="H297" s="2"/>
    </row>
    <row r="298" spans="1:8">
      <c r="A298" s="3">
        <v>42075</v>
      </c>
      <c r="B298" s="4" t="s">
        <v>7</v>
      </c>
      <c r="C298" s="4">
        <v>82.89</v>
      </c>
      <c r="D298" s="4">
        <v>83.33</v>
      </c>
      <c r="E298" s="4">
        <v>78.39</v>
      </c>
      <c r="F298" s="4">
        <v>78.849999999999994</v>
      </c>
      <c r="G298" s="5">
        <v>238494</v>
      </c>
      <c r="H298" s="2"/>
    </row>
    <row r="299" spans="1:8">
      <c r="A299" s="3">
        <v>42076</v>
      </c>
      <c r="B299" s="4" t="s">
        <v>7</v>
      </c>
      <c r="C299" s="4">
        <v>81.8</v>
      </c>
      <c r="D299" s="4">
        <v>83.482900000000001</v>
      </c>
      <c r="E299" s="4">
        <v>81.05</v>
      </c>
      <c r="F299" s="4">
        <v>82.57</v>
      </c>
      <c r="G299" s="5">
        <v>213137</v>
      </c>
      <c r="H299" s="2"/>
    </row>
    <row r="300" spans="1:8">
      <c r="A300" s="3">
        <v>42079</v>
      </c>
      <c r="B300" s="4" t="s">
        <v>7</v>
      </c>
      <c r="C300" s="4">
        <v>83.47</v>
      </c>
      <c r="D300" s="4">
        <v>84.11</v>
      </c>
      <c r="E300" s="4">
        <v>82.13</v>
      </c>
      <c r="F300" s="4">
        <v>82.41</v>
      </c>
      <c r="G300" s="5">
        <v>245289</v>
      </c>
      <c r="H300" s="2"/>
    </row>
    <row r="301" spans="1:8">
      <c r="A301" s="3">
        <v>42080</v>
      </c>
      <c r="B301" s="4" t="s">
        <v>7</v>
      </c>
      <c r="C301" s="4">
        <v>84.24</v>
      </c>
      <c r="D301" s="4">
        <v>84.41</v>
      </c>
      <c r="E301" s="4">
        <v>82.284999999999997</v>
      </c>
      <c r="F301" s="4">
        <v>82.284999999999997</v>
      </c>
      <c r="G301" s="5">
        <v>210199</v>
      </c>
      <c r="H301" s="2"/>
    </row>
    <row r="302" spans="1:8">
      <c r="A302" s="3">
        <v>42081</v>
      </c>
      <c r="B302" s="4" t="s">
        <v>7</v>
      </c>
      <c r="C302" s="4">
        <v>83.97</v>
      </c>
      <c r="D302" s="4">
        <v>85.5</v>
      </c>
      <c r="E302" s="4">
        <v>83.7</v>
      </c>
      <c r="F302" s="4">
        <v>84.01</v>
      </c>
      <c r="G302" s="5">
        <v>294746</v>
      </c>
      <c r="H302" s="2"/>
    </row>
    <row r="303" spans="1:8">
      <c r="A303" s="3">
        <v>42082</v>
      </c>
      <c r="B303" s="4" t="s">
        <v>7</v>
      </c>
      <c r="C303" s="4">
        <v>84.62</v>
      </c>
      <c r="D303" s="4">
        <v>85.13</v>
      </c>
      <c r="E303" s="4">
        <v>83.69</v>
      </c>
      <c r="F303" s="4">
        <v>84.02</v>
      </c>
      <c r="G303" s="5">
        <v>272464</v>
      </c>
      <c r="H303" s="2"/>
    </row>
    <row r="304" spans="1:8">
      <c r="A304" s="3">
        <v>42083</v>
      </c>
      <c r="B304" s="4" t="s">
        <v>7</v>
      </c>
      <c r="C304" s="4">
        <v>84.12</v>
      </c>
      <c r="D304" s="4">
        <v>85.34</v>
      </c>
      <c r="E304" s="4">
        <v>83.55</v>
      </c>
      <c r="F304" s="4">
        <v>84.99</v>
      </c>
      <c r="G304" s="5">
        <v>272281</v>
      </c>
      <c r="H304" s="2"/>
    </row>
    <row r="305" spans="1:8">
      <c r="A305" s="3">
        <v>42086</v>
      </c>
      <c r="B305" s="4" t="s">
        <v>7</v>
      </c>
      <c r="C305" s="4">
        <v>85.99</v>
      </c>
      <c r="D305" s="4">
        <v>86.69</v>
      </c>
      <c r="E305" s="4">
        <v>82.97</v>
      </c>
      <c r="F305" s="4">
        <v>82.97</v>
      </c>
      <c r="G305" s="5">
        <v>221888</v>
      </c>
      <c r="H305" s="2"/>
    </row>
    <row r="306" spans="1:8">
      <c r="A306" s="3">
        <v>42087</v>
      </c>
      <c r="B306" s="4" t="s">
        <v>7</v>
      </c>
      <c r="C306" s="4">
        <v>89.25</v>
      </c>
      <c r="D306" s="4">
        <v>89.46</v>
      </c>
      <c r="E306" s="4">
        <v>85.31</v>
      </c>
      <c r="F306" s="4">
        <v>86.63</v>
      </c>
      <c r="G306" s="5">
        <v>316012</v>
      </c>
      <c r="H306" s="2"/>
    </row>
    <row r="307" spans="1:8">
      <c r="A307" s="3">
        <v>42088</v>
      </c>
      <c r="B307" s="4" t="s">
        <v>7</v>
      </c>
      <c r="C307" s="4">
        <v>84.57</v>
      </c>
      <c r="D307" s="4">
        <v>89.296700000000001</v>
      </c>
      <c r="E307" s="4">
        <v>83.63</v>
      </c>
      <c r="F307" s="4">
        <v>88.5</v>
      </c>
      <c r="G307" s="5">
        <v>343777</v>
      </c>
      <c r="H307" s="2"/>
    </row>
    <row r="308" spans="1:8">
      <c r="A308" s="3">
        <v>42089</v>
      </c>
      <c r="B308" s="4" t="s">
        <v>7</v>
      </c>
      <c r="C308" s="4">
        <v>83.75</v>
      </c>
      <c r="D308" s="4">
        <v>85.03</v>
      </c>
      <c r="E308" s="4">
        <v>82.78</v>
      </c>
      <c r="F308" s="4">
        <v>83.75</v>
      </c>
      <c r="G308" s="5">
        <v>197924</v>
      </c>
      <c r="H308" s="2"/>
    </row>
    <row r="309" spans="1:8">
      <c r="A309" s="3">
        <v>42090</v>
      </c>
      <c r="B309" s="4" t="s">
        <v>7</v>
      </c>
      <c r="C309" s="4">
        <v>86.56</v>
      </c>
      <c r="D309" s="4">
        <v>86.99</v>
      </c>
      <c r="E309" s="4">
        <v>83.765000000000001</v>
      </c>
      <c r="F309" s="4">
        <v>84.09</v>
      </c>
      <c r="G309" s="5">
        <v>264194</v>
      </c>
      <c r="H309" s="2"/>
    </row>
    <row r="310" spans="1:8">
      <c r="A310" s="3">
        <v>42093</v>
      </c>
      <c r="B310" s="4" t="s">
        <v>7</v>
      </c>
      <c r="C310" s="4">
        <v>87.114999999999995</v>
      </c>
      <c r="D310" s="4">
        <v>87.98</v>
      </c>
      <c r="E310" s="4">
        <v>86.08</v>
      </c>
      <c r="F310" s="4">
        <v>86.8</v>
      </c>
      <c r="G310" s="5">
        <v>148475</v>
      </c>
      <c r="H310" s="2"/>
    </row>
    <row r="311" spans="1:8">
      <c r="A311" s="3">
        <v>42094</v>
      </c>
      <c r="B311" s="4" t="s">
        <v>7</v>
      </c>
      <c r="C311" s="4">
        <v>87</v>
      </c>
      <c r="D311" s="4">
        <v>87.944999999999993</v>
      </c>
      <c r="E311" s="4">
        <v>85.94</v>
      </c>
      <c r="F311" s="4">
        <v>87.07</v>
      </c>
      <c r="G311" s="5">
        <v>256850</v>
      </c>
      <c r="H311" s="2"/>
    </row>
    <row r="312" spans="1:8">
      <c r="A312" s="3">
        <v>42095</v>
      </c>
      <c r="B312" s="4" t="s">
        <v>7</v>
      </c>
      <c r="C312" s="4">
        <v>85.42</v>
      </c>
      <c r="D312" s="4">
        <v>87.07</v>
      </c>
      <c r="E312" s="4">
        <v>85.11</v>
      </c>
      <c r="F312" s="4">
        <v>86.89</v>
      </c>
      <c r="G312" s="5">
        <v>350523</v>
      </c>
      <c r="H312" s="2"/>
    </row>
    <row r="313" spans="1:8">
      <c r="A313" s="3">
        <v>42096</v>
      </c>
      <c r="B313" s="4" t="s">
        <v>7</v>
      </c>
      <c r="C313" s="4">
        <v>85.85</v>
      </c>
      <c r="D313" s="4">
        <v>86.68</v>
      </c>
      <c r="E313" s="4">
        <v>84.69</v>
      </c>
      <c r="F313" s="4">
        <v>85.762</v>
      </c>
      <c r="G313" s="5">
        <v>209714</v>
      </c>
      <c r="H313" s="2"/>
    </row>
    <row r="314" spans="1:8">
      <c r="A314" s="3">
        <v>42100</v>
      </c>
      <c r="B314" s="4" t="s">
        <v>7</v>
      </c>
      <c r="C314" s="4">
        <v>84.93</v>
      </c>
      <c r="D314" s="4">
        <v>86.72</v>
      </c>
      <c r="E314" s="4">
        <v>84.47</v>
      </c>
      <c r="F314" s="4">
        <v>85.04</v>
      </c>
      <c r="G314" s="5">
        <v>151555</v>
      </c>
      <c r="H314" s="2"/>
    </row>
    <row r="315" spans="1:8">
      <c r="A315" s="3">
        <v>42101</v>
      </c>
      <c r="B315" s="4" t="s">
        <v>7</v>
      </c>
      <c r="C315" s="4">
        <v>83.24</v>
      </c>
      <c r="D315" s="4">
        <v>86.439499999999995</v>
      </c>
      <c r="E315" s="4">
        <v>83.13</v>
      </c>
      <c r="F315" s="4">
        <v>85.18</v>
      </c>
      <c r="G315" s="5">
        <v>221254</v>
      </c>
      <c r="H315" s="2"/>
    </row>
    <row r="316" spans="1:8">
      <c r="A316" s="3">
        <v>42102</v>
      </c>
      <c r="B316" s="4" t="s">
        <v>7</v>
      </c>
      <c r="C316" s="4">
        <v>84.75</v>
      </c>
      <c r="D316" s="4">
        <v>84.92</v>
      </c>
      <c r="E316" s="4">
        <v>82.52</v>
      </c>
      <c r="F316" s="4">
        <v>82.94</v>
      </c>
      <c r="G316" s="5">
        <v>206100</v>
      </c>
      <c r="H316" s="2"/>
    </row>
    <row r="317" spans="1:8">
      <c r="A317" s="3">
        <v>42103</v>
      </c>
      <c r="B317" s="4" t="s">
        <v>7</v>
      </c>
      <c r="C317" s="4">
        <v>83.415000000000006</v>
      </c>
      <c r="D317" s="4">
        <v>85.7</v>
      </c>
      <c r="E317" s="4">
        <v>83.27</v>
      </c>
      <c r="F317" s="4">
        <v>83.75</v>
      </c>
      <c r="G317" s="5">
        <v>141642</v>
      </c>
      <c r="H317" s="2"/>
    </row>
    <row r="318" spans="1:8">
      <c r="A318" s="3">
        <v>42104</v>
      </c>
      <c r="B318" s="4" t="s">
        <v>7</v>
      </c>
      <c r="C318" s="4">
        <v>84.89</v>
      </c>
      <c r="D318" s="4">
        <v>85.38</v>
      </c>
      <c r="E318" s="4">
        <v>83.7</v>
      </c>
      <c r="F318" s="4">
        <v>84.43</v>
      </c>
      <c r="G318" s="5">
        <v>125082</v>
      </c>
      <c r="H318" s="2"/>
    </row>
    <row r="319" spans="1:8">
      <c r="A319" s="3">
        <v>42107</v>
      </c>
      <c r="B319" s="4" t="s">
        <v>7</v>
      </c>
      <c r="C319" s="4">
        <v>85.08</v>
      </c>
      <c r="D319" s="4">
        <v>86.215000000000003</v>
      </c>
      <c r="E319" s="4">
        <v>84.38</v>
      </c>
      <c r="F319" s="4">
        <v>84.38</v>
      </c>
      <c r="G319" s="5">
        <v>160432</v>
      </c>
      <c r="H319" s="2"/>
    </row>
    <row r="320" spans="1:8">
      <c r="A320" s="3">
        <v>42108</v>
      </c>
      <c r="B320" s="4" t="s">
        <v>7</v>
      </c>
      <c r="C320" s="4">
        <v>84.14</v>
      </c>
      <c r="D320" s="4">
        <v>85.27</v>
      </c>
      <c r="E320" s="4">
        <v>83.83</v>
      </c>
      <c r="F320" s="4">
        <v>85</v>
      </c>
      <c r="G320" s="5">
        <v>174956</v>
      </c>
      <c r="H320" s="2"/>
    </row>
    <row r="321" spans="1:8">
      <c r="A321" s="3">
        <v>42109</v>
      </c>
      <c r="B321" s="4" t="s">
        <v>7</v>
      </c>
      <c r="C321" s="4">
        <v>82.88</v>
      </c>
      <c r="D321" s="4">
        <v>84.31</v>
      </c>
      <c r="E321" s="4">
        <v>81.96</v>
      </c>
      <c r="F321" s="4">
        <v>83.6</v>
      </c>
      <c r="G321" s="5">
        <v>219934</v>
      </c>
      <c r="H321" s="2"/>
    </row>
    <row r="322" spans="1:8">
      <c r="A322" s="3">
        <v>42110</v>
      </c>
      <c r="B322" s="4" t="s">
        <v>7</v>
      </c>
      <c r="C322" s="4">
        <v>81.25</v>
      </c>
      <c r="D322" s="4">
        <v>84.094999999999999</v>
      </c>
      <c r="E322" s="4">
        <v>80.7</v>
      </c>
      <c r="F322" s="4">
        <v>82.81</v>
      </c>
      <c r="G322" s="5">
        <v>235311</v>
      </c>
      <c r="H322" s="2"/>
    </row>
    <row r="323" spans="1:8">
      <c r="A323" s="3">
        <v>42111</v>
      </c>
      <c r="B323" s="4" t="s">
        <v>7</v>
      </c>
      <c r="C323" s="4">
        <v>80.55</v>
      </c>
      <c r="D323" s="4">
        <v>81.099999999999994</v>
      </c>
      <c r="E323" s="4">
        <v>79.48</v>
      </c>
      <c r="F323" s="4">
        <v>80.37</v>
      </c>
      <c r="G323" s="5">
        <v>137250</v>
      </c>
      <c r="H323" s="2"/>
    </row>
    <row r="324" spans="1:8">
      <c r="A324" s="3">
        <v>42114</v>
      </c>
      <c r="B324" s="4" t="s">
        <v>7</v>
      </c>
      <c r="C324" s="4">
        <v>82.94</v>
      </c>
      <c r="D324" s="4">
        <v>83.54</v>
      </c>
      <c r="E324" s="4">
        <v>80.599999999999994</v>
      </c>
      <c r="F324" s="4">
        <v>81.34</v>
      </c>
      <c r="G324" s="5">
        <v>223404</v>
      </c>
      <c r="H324" s="2"/>
    </row>
    <row r="325" spans="1:8">
      <c r="A325" s="3">
        <v>42115</v>
      </c>
      <c r="B325" s="4" t="s">
        <v>7</v>
      </c>
      <c r="C325" s="4">
        <v>83.01</v>
      </c>
      <c r="D325" s="4">
        <v>83.95</v>
      </c>
      <c r="E325" s="4">
        <v>82.512</v>
      </c>
      <c r="F325" s="4">
        <v>83.01</v>
      </c>
      <c r="G325" s="5">
        <v>189526</v>
      </c>
      <c r="H325" s="2"/>
    </row>
    <row r="326" spans="1:8">
      <c r="A326" s="3">
        <v>42116</v>
      </c>
      <c r="B326" s="4" t="s">
        <v>7</v>
      </c>
      <c r="C326" s="4">
        <v>80.989999999999995</v>
      </c>
      <c r="D326" s="4">
        <v>82.78</v>
      </c>
      <c r="E326" s="4">
        <v>80.91</v>
      </c>
      <c r="F326" s="4">
        <v>82.66</v>
      </c>
      <c r="G326" s="5">
        <v>98365</v>
      </c>
      <c r="H326" s="2"/>
    </row>
    <row r="327" spans="1:8">
      <c r="A327" s="3">
        <v>42117</v>
      </c>
      <c r="B327" s="4" t="s">
        <v>7</v>
      </c>
      <c r="C327" s="4">
        <v>81.91</v>
      </c>
      <c r="D327" s="4">
        <v>82.029899999999998</v>
      </c>
      <c r="E327" s="4">
        <v>80.180000000000007</v>
      </c>
      <c r="F327" s="4">
        <v>80.650000000000006</v>
      </c>
      <c r="G327" s="5">
        <v>182906</v>
      </c>
      <c r="H327" s="2"/>
    </row>
    <row r="328" spans="1:8">
      <c r="A328" s="3">
        <v>42118</v>
      </c>
      <c r="B328" s="4" t="s">
        <v>7</v>
      </c>
      <c r="C328" s="4">
        <v>83.32</v>
      </c>
      <c r="D328" s="4">
        <v>84.54</v>
      </c>
      <c r="E328" s="4">
        <v>81.93</v>
      </c>
      <c r="F328" s="4">
        <v>81.93</v>
      </c>
      <c r="G328" s="5">
        <v>139227</v>
      </c>
      <c r="H328" s="2"/>
    </row>
    <row r="329" spans="1:8">
      <c r="A329" s="3">
        <v>42121</v>
      </c>
      <c r="B329" s="4" t="s">
        <v>7</v>
      </c>
      <c r="C329" s="4">
        <v>82.19</v>
      </c>
      <c r="D329" s="4">
        <v>84.83</v>
      </c>
      <c r="E329" s="4">
        <v>81.75</v>
      </c>
      <c r="F329" s="4">
        <v>84.83</v>
      </c>
      <c r="G329" s="5">
        <v>115044</v>
      </c>
      <c r="H329" s="2"/>
    </row>
    <row r="330" spans="1:8">
      <c r="A330" s="3">
        <v>42122</v>
      </c>
      <c r="B330" s="4" t="s">
        <v>7</v>
      </c>
      <c r="C330" s="4">
        <v>82.72</v>
      </c>
      <c r="D330" s="4">
        <v>83.42</v>
      </c>
      <c r="E330" s="4">
        <v>81.010000000000005</v>
      </c>
      <c r="F330" s="4">
        <v>82.05</v>
      </c>
      <c r="G330" s="5">
        <v>88664</v>
      </c>
      <c r="H330" s="2"/>
    </row>
    <row r="331" spans="1:8">
      <c r="A331" s="3">
        <v>42123</v>
      </c>
      <c r="B331" s="4" t="s">
        <v>7</v>
      </c>
      <c r="C331" s="4">
        <v>77.88</v>
      </c>
      <c r="D331" s="4">
        <v>81.96</v>
      </c>
      <c r="E331" s="4">
        <v>77.340299999999999</v>
      </c>
      <c r="F331" s="4">
        <v>81.95</v>
      </c>
      <c r="G331" s="5">
        <v>337853</v>
      </c>
      <c r="H331" s="2"/>
    </row>
    <row r="332" spans="1:8">
      <c r="A332" s="3">
        <v>42124</v>
      </c>
      <c r="B332" s="4" t="s">
        <v>7</v>
      </c>
      <c r="C332" s="4">
        <v>75.09</v>
      </c>
      <c r="D332" s="4">
        <v>77.849999999999994</v>
      </c>
      <c r="E332" s="4">
        <v>74.83</v>
      </c>
      <c r="F332" s="4">
        <v>77.52</v>
      </c>
      <c r="G332" s="5">
        <v>328230</v>
      </c>
      <c r="H332" s="2"/>
    </row>
    <row r="333" spans="1:8">
      <c r="A333" s="3">
        <v>42125</v>
      </c>
      <c r="B333" s="4" t="s">
        <v>7</v>
      </c>
      <c r="C333" s="4">
        <v>75.47</v>
      </c>
      <c r="D333" s="4">
        <v>76.23</v>
      </c>
      <c r="E333" s="4">
        <v>74.33</v>
      </c>
      <c r="F333" s="4">
        <v>75.03</v>
      </c>
      <c r="G333" s="5">
        <v>216515</v>
      </c>
      <c r="H333" s="2"/>
    </row>
    <row r="334" spans="1:8">
      <c r="A334" s="3">
        <v>42128</v>
      </c>
      <c r="B334" s="4" t="s">
        <v>7</v>
      </c>
      <c r="C334" s="4">
        <v>74.489999999999995</v>
      </c>
      <c r="D334" s="4">
        <v>77.099999999999994</v>
      </c>
      <c r="E334" s="4">
        <v>74.319999999999993</v>
      </c>
      <c r="F334" s="4">
        <v>75.58</v>
      </c>
      <c r="G334" s="5">
        <v>242230</v>
      </c>
      <c r="H334" s="2"/>
    </row>
    <row r="335" spans="1:8">
      <c r="A335" s="3">
        <v>42129</v>
      </c>
      <c r="B335" s="4" t="s">
        <v>7</v>
      </c>
      <c r="C335" s="4">
        <v>73.16</v>
      </c>
      <c r="D335" s="4">
        <v>74.989999999999995</v>
      </c>
      <c r="E335" s="4">
        <v>72.81</v>
      </c>
      <c r="F335" s="4">
        <v>74.959999999999994</v>
      </c>
      <c r="G335" s="5">
        <v>261003</v>
      </c>
      <c r="H335" s="2"/>
    </row>
    <row r="336" spans="1:8">
      <c r="A336" s="3">
        <v>42130</v>
      </c>
      <c r="B336" s="4" t="s">
        <v>7</v>
      </c>
      <c r="C336" s="4">
        <v>71.7</v>
      </c>
      <c r="D336" s="4">
        <v>73.959999999999994</v>
      </c>
      <c r="E336" s="4">
        <v>71.44</v>
      </c>
      <c r="F336" s="4">
        <v>73.09</v>
      </c>
      <c r="G336" s="5">
        <v>243238</v>
      </c>
      <c r="H336" s="2"/>
    </row>
    <row r="337" spans="1:8">
      <c r="A337" s="3">
        <v>42131</v>
      </c>
      <c r="B337" s="4" t="s">
        <v>7</v>
      </c>
      <c r="C337" s="4">
        <v>73.989999999999995</v>
      </c>
      <c r="D337" s="4">
        <v>74.81</v>
      </c>
      <c r="E337" s="4">
        <v>71.81</v>
      </c>
      <c r="F337" s="4">
        <v>72.333299999999994</v>
      </c>
      <c r="G337" s="5">
        <v>284756</v>
      </c>
      <c r="H337" s="2"/>
    </row>
    <row r="338" spans="1:8">
      <c r="A338" s="3">
        <v>42132</v>
      </c>
      <c r="B338" s="4" t="s">
        <v>7</v>
      </c>
      <c r="C338" s="4">
        <v>73.650000000000006</v>
      </c>
      <c r="D338" s="4">
        <v>75.556399999999996</v>
      </c>
      <c r="E338" s="4">
        <v>72.8</v>
      </c>
      <c r="F338" s="4">
        <v>74.05</v>
      </c>
      <c r="G338" s="5">
        <v>247555</v>
      </c>
      <c r="H338" s="2"/>
    </row>
    <row r="339" spans="1:8">
      <c r="A339" s="3">
        <v>42135</v>
      </c>
      <c r="B339" s="4" t="s">
        <v>7</v>
      </c>
      <c r="C339" s="4">
        <v>74.319999999999993</v>
      </c>
      <c r="D339" s="4">
        <v>75.040000000000006</v>
      </c>
      <c r="E339" s="4">
        <v>73.39</v>
      </c>
      <c r="F339" s="4">
        <v>74.459999999999994</v>
      </c>
      <c r="G339" s="5">
        <v>183017</v>
      </c>
      <c r="H339" s="2"/>
    </row>
    <row r="340" spans="1:8">
      <c r="A340" s="3">
        <v>42136</v>
      </c>
      <c r="B340" s="4" t="s">
        <v>7</v>
      </c>
      <c r="C340" s="4">
        <v>74.63</v>
      </c>
      <c r="D340" s="4">
        <v>74.819999999999993</v>
      </c>
      <c r="E340" s="4">
        <v>72.430000000000007</v>
      </c>
      <c r="F340" s="4">
        <v>73.97</v>
      </c>
      <c r="G340" s="5">
        <v>305743</v>
      </c>
      <c r="H340" s="2"/>
    </row>
    <row r="341" spans="1:8">
      <c r="A341" s="3">
        <v>42137</v>
      </c>
      <c r="B341" s="4" t="s">
        <v>7</v>
      </c>
      <c r="C341" s="4">
        <v>74.709999999999994</v>
      </c>
      <c r="D341" s="4">
        <v>76.489999999999995</v>
      </c>
      <c r="E341" s="4">
        <v>74.239999999999995</v>
      </c>
      <c r="F341" s="4">
        <v>74.56</v>
      </c>
      <c r="G341" s="5">
        <v>259626</v>
      </c>
      <c r="H341" s="2"/>
    </row>
    <row r="342" spans="1:8">
      <c r="A342" s="3">
        <v>42138</v>
      </c>
      <c r="B342" s="4" t="s">
        <v>7</v>
      </c>
      <c r="C342" s="4">
        <v>74.3</v>
      </c>
      <c r="D342" s="4">
        <v>75.552499999999995</v>
      </c>
      <c r="E342" s="4">
        <v>73.8</v>
      </c>
      <c r="F342" s="4">
        <v>74.790000000000006</v>
      </c>
      <c r="G342" s="5">
        <v>273866</v>
      </c>
      <c r="H342" s="2"/>
    </row>
    <row r="343" spans="1:8">
      <c r="A343" s="3">
        <v>42139</v>
      </c>
      <c r="B343" s="4" t="s">
        <v>7</v>
      </c>
      <c r="C343" s="4">
        <v>72.86</v>
      </c>
      <c r="D343" s="4">
        <v>74.63</v>
      </c>
      <c r="E343" s="4">
        <v>72.14</v>
      </c>
      <c r="F343" s="4">
        <v>74.42</v>
      </c>
      <c r="G343" s="5">
        <v>335212</v>
      </c>
      <c r="H343" s="2"/>
    </row>
    <row r="344" spans="1:8">
      <c r="A344" s="3">
        <v>42142</v>
      </c>
      <c r="B344" s="4" t="s">
        <v>7</v>
      </c>
      <c r="C344" s="4">
        <v>72.95</v>
      </c>
      <c r="D344" s="4">
        <v>74.33</v>
      </c>
      <c r="E344" s="4">
        <v>70.900000000000006</v>
      </c>
      <c r="F344" s="4">
        <v>72.87</v>
      </c>
      <c r="G344" s="5">
        <v>665418</v>
      </c>
      <c r="H344" s="2"/>
    </row>
    <row r="345" spans="1:8">
      <c r="A345" s="3">
        <v>42143</v>
      </c>
      <c r="B345" s="4" t="s">
        <v>7</v>
      </c>
      <c r="C345" s="4">
        <v>84.14</v>
      </c>
      <c r="D345" s="4">
        <v>84.77</v>
      </c>
      <c r="E345" s="4">
        <v>79.459999999999994</v>
      </c>
      <c r="F345" s="4">
        <v>80.03</v>
      </c>
      <c r="G345" s="5">
        <v>2013355</v>
      </c>
      <c r="H345" s="2"/>
    </row>
    <row r="346" spans="1:8">
      <c r="A346" s="3">
        <v>42144</v>
      </c>
      <c r="B346" s="4" t="s">
        <v>7</v>
      </c>
      <c r="C346" s="4">
        <v>87.04</v>
      </c>
      <c r="D346" s="4">
        <v>88.08</v>
      </c>
      <c r="E346" s="4">
        <v>82.93</v>
      </c>
      <c r="F346" s="4">
        <v>83.74</v>
      </c>
      <c r="G346" s="5">
        <v>778936</v>
      </c>
      <c r="H346" s="2"/>
    </row>
    <row r="347" spans="1:8">
      <c r="A347" s="3">
        <v>42145</v>
      </c>
      <c r="B347" s="4" t="s">
        <v>7</v>
      </c>
      <c r="C347" s="4">
        <v>85.37</v>
      </c>
      <c r="D347" s="4">
        <v>87</v>
      </c>
      <c r="E347" s="4">
        <v>85.11</v>
      </c>
      <c r="F347" s="4">
        <v>86.77</v>
      </c>
      <c r="G347" s="5">
        <v>352231</v>
      </c>
      <c r="H347" s="2"/>
    </row>
    <row r="348" spans="1:8">
      <c r="A348" s="3">
        <v>42146</v>
      </c>
      <c r="B348" s="4" t="s">
        <v>7</v>
      </c>
      <c r="C348" s="4">
        <v>85.88</v>
      </c>
      <c r="D348" s="4">
        <v>87.57</v>
      </c>
      <c r="E348" s="4">
        <v>84.31</v>
      </c>
      <c r="F348" s="4">
        <v>84.358000000000004</v>
      </c>
      <c r="G348" s="5">
        <v>237334</v>
      </c>
      <c r="H348" s="2"/>
    </row>
    <row r="349" spans="1:8">
      <c r="A349" s="3">
        <v>42150</v>
      </c>
      <c r="B349" s="4" t="s">
        <v>7</v>
      </c>
      <c r="C349" s="4">
        <v>84.81</v>
      </c>
      <c r="D349" s="4">
        <v>85.72</v>
      </c>
      <c r="E349" s="4">
        <v>83.65</v>
      </c>
      <c r="F349" s="4">
        <v>85.5</v>
      </c>
      <c r="G349" s="5">
        <v>206322</v>
      </c>
      <c r="H349" s="2"/>
    </row>
    <row r="350" spans="1:8">
      <c r="A350" s="3">
        <v>42151</v>
      </c>
      <c r="B350" s="4" t="s">
        <v>7</v>
      </c>
      <c r="C350" s="4">
        <v>83.5</v>
      </c>
      <c r="D350" s="4">
        <v>85.704999999999998</v>
      </c>
      <c r="E350" s="4">
        <v>82.71</v>
      </c>
      <c r="F350" s="4">
        <v>85.02</v>
      </c>
      <c r="G350" s="5">
        <v>245332</v>
      </c>
      <c r="H350" s="2"/>
    </row>
    <row r="351" spans="1:8">
      <c r="A351" s="3">
        <v>42152</v>
      </c>
      <c r="B351" s="4" t="s">
        <v>7</v>
      </c>
      <c r="C351" s="4">
        <v>83.6</v>
      </c>
      <c r="D351" s="4">
        <v>84.65</v>
      </c>
      <c r="E351" s="4">
        <v>83.15</v>
      </c>
      <c r="F351" s="4">
        <v>83.24</v>
      </c>
      <c r="G351" s="5">
        <v>275872</v>
      </c>
      <c r="H351" s="2"/>
    </row>
    <row r="352" spans="1:8">
      <c r="A352" s="3">
        <v>42153</v>
      </c>
      <c r="B352" s="4" t="s">
        <v>7</v>
      </c>
      <c r="C352" s="4">
        <v>83.39</v>
      </c>
      <c r="D352" s="4">
        <v>83.99</v>
      </c>
      <c r="E352" s="4">
        <v>82.081999999999994</v>
      </c>
      <c r="F352" s="4">
        <v>83.442599999999999</v>
      </c>
      <c r="G352" s="5">
        <v>239779</v>
      </c>
      <c r="H352" s="2"/>
    </row>
    <row r="353" spans="1:8">
      <c r="A353" s="3">
        <v>42156</v>
      </c>
      <c r="B353" s="4" t="s">
        <v>7</v>
      </c>
      <c r="C353" s="4">
        <v>83.18</v>
      </c>
      <c r="D353" s="4">
        <v>84.2</v>
      </c>
      <c r="E353" s="4">
        <v>82.67</v>
      </c>
      <c r="F353" s="4">
        <v>83.6</v>
      </c>
      <c r="G353" s="5">
        <v>169460</v>
      </c>
      <c r="H353" s="2"/>
    </row>
    <row r="354" spans="1:8">
      <c r="A354" s="3">
        <v>42157</v>
      </c>
      <c r="B354" s="4" t="s">
        <v>7</v>
      </c>
      <c r="C354" s="4">
        <v>83.4</v>
      </c>
      <c r="D354" s="4">
        <v>85.02</v>
      </c>
      <c r="E354" s="4">
        <v>82.8</v>
      </c>
      <c r="F354" s="4">
        <v>84.07</v>
      </c>
      <c r="G354" s="5">
        <v>146676</v>
      </c>
      <c r="H354" s="2"/>
    </row>
    <row r="355" spans="1:8">
      <c r="A355" s="3">
        <v>42158</v>
      </c>
      <c r="B355" s="4" t="s">
        <v>7</v>
      </c>
      <c r="C355" s="4">
        <v>84.35</v>
      </c>
      <c r="D355" s="4">
        <v>85.35</v>
      </c>
      <c r="E355" s="4">
        <v>83.26</v>
      </c>
      <c r="F355" s="4">
        <v>84</v>
      </c>
      <c r="G355" s="5">
        <v>184418</v>
      </c>
      <c r="H355" s="2"/>
    </row>
    <row r="356" spans="1:8">
      <c r="A356" s="3">
        <v>42159</v>
      </c>
      <c r="B356" s="4" t="s">
        <v>7</v>
      </c>
      <c r="C356" s="4">
        <v>83.74</v>
      </c>
      <c r="D356" s="4">
        <v>85.03</v>
      </c>
      <c r="E356" s="4">
        <v>83.31</v>
      </c>
      <c r="F356" s="4">
        <v>85.03</v>
      </c>
      <c r="G356" s="5">
        <v>191868</v>
      </c>
      <c r="H356" s="2"/>
    </row>
    <row r="357" spans="1:8">
      <c r="A357" s="3">
        <v>42160</v>
      </c>
      <c r="B357" s="4" t="s">
        <v>7</v>
      </c>
      <c r="C357" s="4">
        <v>84.61</v>
      </c>
      <c r="D357" s="4">
        <v>84.79</v>
      </c>
      <c r="E357" s="4">
        <v>82.71</v>
      </c>
      <c r="F357" s="4">
        <v>83.46</v>
      </c>
      <c r="G357" s="5">
        <v>245467</v>
      </c>
      <c r="H357" s="2"/>
    </row>
    <row r="358" spans="1:8">
      <c r="A358" s="3">
        <v>42163</v>
      </c>
      <c r="B358" s="4" t="s">
        <v>7</v>
      </c>
      <c r="C358" s="4">
        <v>85.36</v>
      </c>
      <c r="D358" s="4">
        <v>86.71</v>
      </c>
      <c r="E358" s="4">
        <v>84.71</v>
      </c>
      <c r="F358" s="4">
        <v>85</v>
      </c>
      <c r="G358" s="5">
        <v>252605</v>
      </c>
      <c r="H358" s="2"/>
    </row>
    <row r="359" spans="1:8">
      <c r="A359" s="3">
        <v>42164</v>
      </c>
      <c r="B359" s="4" t="s">
        <v>7</v>
      </c>
      <c r="C359" s="4">
        <v>85.38</v>
      </c>
      <c r="D359" s="4">
        <v>86.19</v>
      </c>
      <c r="E359" s="4">
        <v>84.3</v>
      </c>
      <c r="F359" s="4">
        <v>85.37</v>
      </c>
      <c r="G359" s="5">
        <v>188465</v>
      </c>
      <c r="H359" s="2"/>
    </row>
    <row r="360" spans="1:8">
      <c r="A360" s="3">
        <v>42165</v>
      </c>
      <c r="B360" s="4" t="s">
        <v>7</v>
      </c>
      <c r="C360" s="4">
        <v>87.36</v>
      </c>
      <c r="D360" s="4">
        <v>87.899500000000003</v>
      </c>
      <c r="E360" s="4">
        <v>85.35</v>
      </c>
      <c r="F360" s="4">
        <v>85.86</v>
      </c>
      <c r="G360" s="5">
        <v>234051</v>
      </c>
      <c r="H360" s="2"/>
    </row>
    <row r="361" spans="1:8">
      <c r="A361" s="3">
        <v>42166</v>
      </c>
      <c r="B361" s="4" t="s">
        <v>7</v>
      </c>
      <c r="C361" s="4">
        <v>87.69</v>
      </c>
      <c r="D361" s="4">
        <v>88.97</v>
      </c>
      <c r="E361" s="4">
        <v>87.28</v>
      </c>
      <c r="F361" s="4">
        <v>87.36</v>
      </c>
      <c r="G361" s="5">
        <v>205535</v>
      </c>
      <c r="H361" s="2"/>
    </row>
    <row r="362" spans="1:8">
      <c r="A362" s="3">
        <v>42167</v>
      </c>
      <c r="B362" s="4" t="s">
        <v>7</v>
      </c>
      <c r="C362" s="4">
        <v>87.79</v>
      </c>
      <c r="D362" s="4">
        <v>89.09</v>
      </c>
      <c r="E362" s="4">
        <v>87.37</v>
      </c>
      <c r="F362" s="4">
        <v>88.11</v>
      </c>
      <c r="G362" s="5">
        <v>194316</v>
      </c>
      <c r="H362" s="2"/>
    </row>
    <row r="363" spans="1:8">
      <c r="A363" s="3">
        <v>42170</v>
      </c>
      <c r="B363" s="4" t="s">
        <v>7</v>
      </c>
      <c r="C363" s="4">
        <v>88.13</v>
      </c>
      <c r="D363" s="4">
        <v>89.7</v>
      </c>
      <c r="E363" s="4">
        <v>86.18</v>
      </c>
      <c r="F363" s="4">
        <v>86.18</v>
      </c>
      <c r="G363" s="5">
        <v>270312</v>
      </c>
      <c r="H363" s="2"/>
    </row>
    <row r="364" spans="1:8">
      <c r="A364" s="3">
        <v>42171</v>
      </c>
      <c r="B364" s="4" t="s">
        <v>7</v>
      </c>
      <c r="C364" s="4">
        <v>87.22</v>
      </c>
      <c r="D364" s="4">
        <v>89.117999999999995</v>
      </c>
      <c r="E364" s="4">
        <v>86.39</v>
      </c>
      <c r="F364" s="4">
        <v>86.66</v>
      </c>
      <c r="G364" s="5">
        <v>181613</v>
      </c>
      <c r="H364" s="2"/>
    </row>
    <row r="365" spans="1:8">
      <c r="A365" s="3">
        <v>42172</v>
      </c>
      <c r="B365" s="4" t="s">
        <v>7</v>
      </c>
      <c r="C365" s="4">
        <v>86.84</v>
      </c>
      <c r="D365" s="4">
        <v>88</v>
      </c>
      <c r="E365" s="4">
        <v>86.44</v>
      </c>
      <c r="F365" s="4">
        <v>87.23</v>
      </c>
      <c r="G365" s="5">
        <v>319742</v>
      </c>
      <c r="H365" s="2"/>
    </row>
    <row r="366" spans="1:8">
      <c r="A366" s="3">
        <v>42173</v>
      </c>
      <c r="B366" s="4" t="s">
        <v>7</v>
      </c>
      <c r="C366" s="4">
        <v>87.6</v>
      </c>
      <c r="D366" s="4">
        <v>88.61</v>
      </c>
      <c r="E366" s="4">
        <v>86.984999999999999</v>
      </c>
      <c r="F366" s="4">
        <v>87.7</v>
      </c>
      <c r="G366" s="5">
        <v>147919</v>
      </c>
      <c r="H366" s="2"/>
    </row>
    <row r="367" spans="1:8">
      <c r="A367" s="3">
        <v>42174</v>
      </c>
      <c r="B367" s="4" t="s">
        <v>7</v>
      </c>
      <c r="C367" s="4">
        <v>87.57</v>
      </c>
      <c r="D367" s="4">
        <v>88.364999999999995</v>
      </c>
      <c r="E367" s="4">
        <v>87.28</v>
      </c>
      <c r="F367" s="4">
        <v>88.198999999999998</v>
      </c>
      <c r="G367" s="5">
        <v>151663</v>
      </c>
      <c r="H367" s="2"/>
    </row>
    <row r="368" spans="1:8">
      <c r="A368" s="3">
        <v>42177</v>
      </c>
      <c r="B368" s="4" t="s">
        <v>7</v>
      </c>
      <c r="C368" s="4">
        <v>87.36</v>
      </c>
      <c r="D368" s="4">
        <v>88.2</v>
      </c>
      <c r="E368" s="4">
        <v>87.2</v>
      </c>
      <c r="F368" s="4">
        <v>88.176000000000002</v>
      </c>
      <c r="G368" s="5">
        <v>122272</v>
      </c>
      <c r="H368" s="2"/>
    </row>
    <row r="369" spans="1:8">
      <c r="A369" s="3">
        <v>42178</v>
      </c>
      <c r="B369" s="4" t="s">
        <v>7</v>
      </c>
      <c r="C369" s="4">
        <v>86.27</v>
      </c>
      <c r="D369" s="4">
        <v>87.83</v>
      </c>
      <c r="E369" s="4">
        <v>86</v>
      </c>
      <c r="F369" s="4">
        <v>87.83</v>
      </c>
      <c r="G369" s="5">
        <v>157536</v>
      </c>
      <c r="H369" s="2"/>
    </row>
    <row r="370" spans="1:8">
      <c r="A370" s="3">
        <v>42179</v>
      </c>
      <c r="B370" s="4" t="s">
        <v>7</v>
      </c>
      <c r="C370" s="4">
        <v>85.26</v>
      </c>
      <c r="D370" s="4">
        <v>86.68</v>
      </c>
      <c r="E370" s="4">
        <v>84.822500000000005</v>
      </c>
      <c r="F370" s="4">
        <v>86.566000000000003</v>
      </c>
      <c r="G370" s="5">
        <v>149827</v>
      </c>
      <c r="H370" s="2"/>
    </row>
    <row r="371" spans="1:8">
      <c r="A371" s="3">
        <v>42180</v>
      </c>
      <c r="B371" s="4" t="s">
        <v>7</v>
      </c>
      <c r="C371" s="4">
        <v>84.6</v>
      </c>
      <c r="D371" s="4">
        <v>86.2</v>
      </c>
      <c r="E371" s="4">
        <v>84.24</v>
      </c>
      <c r="F371" s="4">
        <v>85.5</v>
      </c>
      <c r="G371" s="5">
        <v>202463</v>
      </c>
      <c r="H371" s="2"/>
    </row>
    <row r="372" spans="1:8">
      <c r="A372" s="3">
        <v>42181</v>
      </c>
      <c r="B372" s="4" t="s">
        <v>7</v>
      </c>
      <c r="C372" s="4">
        <v>86.54</v>
      </c>
      <c r="D372" s="4">
        <v>87.4</v>
      </c>
      <c r="E372" s="4">
        <v>85.03</v>
      </c>
      <c r="F372" s="4">
        <v>86.15</v>
      </c>
      <c r="G372" s="5">
        <v>285966</v>
      </c>
      <c r="H372" s="2"/>
    </row>
    <row r="373" spans="1:8">
      <c r="A373" s="3">
        <v>42184</v>
      </c>
      <c r="B373" s="4" t="s">
        <v>7</v>
      </c>
      <c r="C373" s="4">
        <v>84.4</v>
      </c>
      <c r="D373" s="4">
        <v>85.98</v>
      </c>
      <c r="E373" s="4">
        <v>84.03</v>
      </c>
      <c r="F373" s="4">
        <v>85.97</v>
      </c>
      <c r="G373" s="5">
        <v>127013</v>
      </c>
      <c r="H373" s="2"/>
    </row>
    <row r="374" spans="1:8">
      <c r="A374" s="3">
        <v>42185</v>
      </c>
      <c r="B374" s="4" t="s">
        <v>7</v>
      </c>
      <c r="C374" s="4">
        <v>85.82</v>
      </c>
      <c r="D374" s="4">
        <v>86.04</v>
      </c>
      <c r="E374" s="4">
        <v>84.1</v>
      </c>
      <c r="F374" s="4">
        <v>85.48</v>
      </c>
      <c r="G374" s="5">
        <v>302148</v>
      </c>
      <c r="H374" s="2"/>
    </row>
    <row r="375" spans="1:8">
      <c r="A375" s="3">
        <v>42186</v>
      </c>
      <c r="B375" s="4" t="s">
        <v>7</v>
      </c>
      <c r="C375" s="4">
        <v>86.29</v>
      </c>
      <c r="D375" s="4">
        <v>87</v>
      </c>
      <c r="E375" s="4">
        <v>85.41</v>
      </c>
      <c r="F375" s="4">
        <v>86.1</v>
      </c>
      <c r="G375" s="5">
        <v>183085</v>
      </c>
      <c r="H375" s="2"/>
    </row>
    <row r="376" spans="1:8">
      <c r="A376" s="3">
        <v>42187</v>
      </c>
      <c r="B376" s="4" t="s">
        <v>7</v>
      </c>
      <c r="C376" s="4">
        <v>85.19</v>
      </c>
      <c r="D376" s="4">
        <v>86.44</v>
      </c>
      <c r="E376" s="4">
        <v>85.11</v>
      </c>
      <c r="F376" s="4">
        <v>86.03</v>
      </c>
      <c r="G376" s="5">
        <v>136206</v>
      </c>
      <c r="H376" s="2"/>
    </row>
    <row r="377" spans="1:8">
      <c r="A377" s="3">
        <v>42191</v>
      </c>
      <c r="B377" s="4" t="s">
        <v>7</v>
      </c>
      <c r="C377" s="4">
        <v>85.99</v>
      </c>
      <c r="D377" s="4">
        <v>86.28</v>
      </c>
      <c r="E377" s="4">
        <v>83.88</v>
      </c>
      <c r="F377" s="4">
        <v>83.97</v>
      </c>
      <c r="G377" s="5">
        <v>134745</v>
      </c>
      <c r="H377" s="2"/>
    </row>
    <row r="378" spans="1:8">
      <c r="A378" s="3">
        <v>42192</v>
      </c>
      <c r="B378" s="4" t="s">
        <v>7</v>
      </c>
      <c r="C378" s="4">
        <v>88.7</v>
      </c>
      <c r="D378" s="4">
        <v>88.76</v>
      </c>
      <c r="E378" s="4">
        <v>85.74</v>
      </c>
      <c r="F378" s="4">
        <v>86.38</v>
      </c>
      <c r="G378" s="5">
        <v>257556</v>
      </c>
      <c r="H378" s="2"/>
    </row>
    <row r="379" spans="1:8">
      <c r="A379" s="3">
        <v>42193</v>
      </c>
      <c r="B379" s="4" t="s">
        <v>7</v>
      </c>
      <c r="C379" s="4">
        <v>88.13</v>
      </c>
      <c r="D379" s="4">
        <v>89.47</v>
      </c>
      <c r="E379" s="4">
        <v>87</v>
      </c>
      <c r="F379" s="4">
        <v>88.16</v>
      </c>
      <c r="G379" s="5">
        <v>244175</v>
      </c>
      <c r="H379" s="2"/>
    </row>
    <row r="380" spans="1:8">
      <c r="A380" s="3">
        <v>42194</v>
      </c>
      <c r="B380" s="4" t="s">
        <v>7</v>
      </c>
      <c r="C380" s="4">
        <v>89.76</v>
      </c>
      <c r="D380" s="4">
        <v>91.11</v>
      </c>
      <c r="E380" s="4">
        <v>87.9</v>
      </c>
      <c r="F380" s="4">
        <v>88.85</v>
      </c>
      <c r="G380" s="5">
        <v>331720</v>
      </c>
      <c r="H380" s="2"/>
    </row>
    <row r="381" spans="1:8">
      <c r="A381" s="3">
        <v>42195</v>
      </c>
      <c r="B381" s="4" t="s">
        <v>7</v>
      </c>
      <c r="C381" s="4">
        <v>91.52</v>
      </c>
      <c r="D381" s="4">
        <v>92.78</v>
      </c>
      <c r="E381" s="4">
        <v>90.06</v>
      </c>
      <c r="F381" s="4">
        <v>90.66</v>
      </c>
      <c r="G381" s="5">
        <v>446426</v>
      </c>
      <c r="H381" s="2"/>
    </row>
    <row r="382" spans="1:8">
      <c r="A382" s="3">
        <v>42198</v>
      </c>
      <c r="B382" s="4" t="s">
        <v>7</v>
      </c>
      <c r="C382" s="4">
        <v>91.35</v>
      </c>
      <c r="D382" s="4">
        <v>92.5</v>
      </c>
      <c r="E382" s="4">
        <v>91.21</v>
      </c>
      <c r="F382" s="4">
        <v>92.31</v>
      </c>
      <c r="G382" s="5">
        <v>222754</v>
      </c>
      <c r="H382" s="2"/>
    </row>
    <row r="383" spans="1:8">
      <c r="A383" s="3">
        <v>42199</v>
      </c>
      <c r="B383" s="4" t="s">
        <v>7</v>
      </c>
      <c r="C383" s="4">
        <v>91.66</v>
      </c>
      <c r="D383" s="4">
        <v>92.77</v>
      </c>
      <c r="E383" s="4">
        <v>90.71</v>
      </c>
      <c r="F383" s="4">
        <v>91.63</v>
      </c>
      <c r="G383" s="5">
        <v>173040</v>
      </c>
      <c r="H383" s="2"/>
    </row>
    <row r="384" spans="1:8">
      <c r="A384" s="3">
        <v>42200</v>
      </c>
      <c r="B384" s="4" t="s">
        <v>7</v>
      </c>
      <c r="C384" s="4">
        <v>90.75</v>
      </c>
      <c r="D384" s="4">
        <v>91.59</v>
      </c>
      <c r="E384" s="4">
        <v>90.5</v>
      </c>
      <c r="F384" s="4">
        <v>91.42</v>
      </c>
      <c r="G384" s="5">
        <v>164860</v>
      </c>
      <c r="H384" s="2"/>
    </row>
    <row r="385" spans="1:8">
      <c r="A385" s="3">
        <v>42201</v>
      </c>
      <c r="B385" s="4" t="s">
        <v>7</v>
      </c>
      <c r="C385" s="4">
        <v>91.08</v>
      </c>
      <c r="D385" s="4">
        <v>91.45</v>
      </c>
      <c r="E385" s="4">
        <v>90.09</v>
      </c>
      <c r="F385" s="4">
        <v>90.88</v>
      </c>
      <c r="G385" s="5">
        <v>131471</v>
      </c>
      <c r="H385" s="2"/>
    </row>
    <row r="386" spans="1:8">
      <c r="A386" s="3">
        <v>42202</v>
      </c>
      <c r="B386" s="4" t="s">
        <v>7</v>
      </c>
      <c r="C386" s="4">
        <v>89.66</v>
      </c>
      <c r="D386" s="4">
        <v>91.21</v>
      </c>
      <c r="E386" s="4">
        <v>88.97</v>
      </c>
      <c r="F386" s="4">
        <v>91.21</v>
      </c>
      <c r="G386" s="5">
        <v>135476</v>
      </c>
      <c r="H386" s="2"/>
    </row>
    <row r="387" spans="1:8">
      <c r="A387" s="3">
        <v>42205</v>
      </c>
      <c r="B387" s="4" t="s">
        <v>7</v>
      </c>
      <c r="C387" s="4">
        <v>90.2</v>
      </c>
      <c r="D387" s="4">
        <v>91.09</v>
      </c>
      <c r="E387" s="4">
        <v>89.657499999999999</v>
      </c>
      <c r="F387" s="4">
        <v>89.7</v>
      </c>
      <c r="G387" s="5">
        <v>167793</v>
      </c>
      <c r="H387" s="2"/>
    </row>
    <row r="388" spans="1:8">
      <c r="A388" s="3">
        <v>42206</v>
      </c>
      <c r="B388" s="4" t="s">
        <v>7</v>
      </c>
      <c r="C388" s="4">
        <v>90.24</v>
      </c>
      <c r="D388" s="4">
        <v>90.55</v>
      </c>
      <c r="E388" s="4">
        <v>88.93</v>
      </c>
      <c r="F388" s="4">
        <v>90.23</v>
      </c>
      <c r="G388" s="5">
        <v>105695</v>
      </c>
      <c r="H388" s="2"/>
    </row>
    <row r="389" spans="1:8">
      <c r="A389" s="3">
        <v>42207</v>
      </c>
      <c r="B389" s="4" t="s">
        <v>7</v>
      </c>
      <c r="C389" s="4">
        <v>92.01</v>
      </c>
      <c r="D389" s="4">
        <v>92.62</v>
      </c>
      <c r="E389" s="4">
        <v>90.35</v>
      </c>
      <c r="F389" s="4">
        <v>90.58</v>
      </c>
      <c r="G389" s="5">
        <v>204350</v>
      </c>
      <c r="H389" s="2"/>
    </row>
    <row r="390" spans="1:8">
      <c r="A390" s="3">
        <v>42208</v>
      </c>
      <c r="B390" s="4" t="s">
        <v>7</v>
      </c>
      <c r="C390" s="4">
        <v>89.58</v>
      </c>
      <c r="D390" s="4">
        <v>92.44</v>
      </c>
      <c r="E390" s="4">
        <v>89.12</v>
      </c>
      <c r="F390" s="4">
        <v>92.44</v>
      </c>
      <c r="G390" s="5">
        <v>204973</v>
      </c>
      <c r="H390" s="2"/>
    </row>
    <row r="391" spans="1:8">
      <c r="A391" s="3">
        <v>42209</v>
      </c>
      <c r="B391" s="4" t="s">
        <v>7</v>
      </c>
      <c r="C391" s="4">
        <v>88.01</v>
      </c>
      <c r="D391" s="4">
        <v>90.49</v>
      </c>
      <c r="E391" s="4">
        <v>87.61</v>
      </c>
      <c r="F391" s="4">
        <v>89.82</v>
      </c>
      <c r="G391" s="5">
        <v>170256</v>
      </c>
      <c r="H391" s="2"/>
    </row>
    <row r="392" spans="1:8">
      <c r="A392" s="3">
        <v>42212</v>
      </c>
      <c r="B392" s="4" t="s">
        <v>7</v>
      </c>
      <c r="C392" s="4">
        <v>87.9</v>
      </c>
      <c r="D392" s="4">
        <v>89.894999999999996</v>
      </c>
      <c r="E392" s="4">
        <v>86</v>
      </c>
      <c r="F392" s="4">
        <v>87.5</v>
      </c>
      <c r="G392" s="5">
        <v>148045</v>
      </c>
      <c r="H392" s="2"/>
    </row>
    <row r="393" spans="1:8">
      <c r="A393" s="3">
        <v>42213</v>
      </c>
      <c r="B393" s="4" t="s">
        <v>7</v>
      </c>
      <c r="C393" s="4">
        <v>87.89</v>
      </c>
      <c r="D393" s="4">
        <v>89.07</v>
      </c>
      <c r="E393" s="4">
        <v>86.085999999999999</v>
      </c>
      <c r="F393" s="4">
        <v>88.52</v>
      </c>
      <c r="G393" s="5">
        <v>130268</v>
      </c>
      <c r="H393" s="2"/>
    </row>
    <row r="394" spans="1:8">
      <c r="A394" s="3">
        <v>42214</v>
      </c>
      <c r="B394" s="4" t="s">
        <v>7</v>
      </c>
      <c r="C394" s="4">
        <v>91.95</v>
      </c>
      <c r="D394" s="4">
        <v>92.38</v>
      </c>
      <c r="E394" s="4">
        <v>87.89</v>
      </c>
      <c r="F394" s="4">
        <v>88.83</v>
      </c>
      <c r="G394" s="5">
        <v>215461</v>
      </c>
      <c r="H394" s="2"/>
    </row>
    <row r="395" spans="1:8">
      <c r="A395" s="3">
        <v>42215</v>
      </c>
      <c r="B395" s="4" t="s">
        <v>7</v>
      </c>
      <c r="C395" s="4">
        <v>90.66</v>
      </c>
      <c r="D395" s="4">
        <v>91.62</v>
      </c>
      <c r="E395" s="4">
        <v>89.01</v>
      </c>
      <c r="F395" s="4">
        <v>91.4</v>
      </c>
      <c r="G395" s="5">
        <v>215037</v>
      </c>
      <c r="H395" s="2"/>
    </row>
    <row r="396" spans="1:8">
      <c r="A396" s="3">
        <v>42216</v>
      </c>
      <c r="B396" s="4" t="s">
        <v>7</v>
      </c>
      <c r="C396" s="4">
        <v>91.65</v>
      </c>
      <c r="D396" s="4">
        <v>92.11</v>
      </c>
      <c r="E396" s="4">
        <v>90.28</v>
      </c>
      <c r="F396" s="4">
        <v>91.01</v>
      </c>
      <c r="G396" s="5">
        <v>266190</v>
      </c>
      <c r="H396" s="2"/>
    </row>
    <row r="397" spans="1:8">
      <c r="A397" s="3">
        <v>42219</v>
      </c>
      <c r="B397" s="4" t="s">
        <v>7</v>
      </c>
      <c r="C397" s="4">
        <v>91.99</v>
      </c>
      <c r="D397" s="4">
        <v>93.43</v>
      </c>
      <c r="E397" s="4">
        <v>91.14</v>
      </c>
      <c r="F397" s="4">
        <v>91.84</v>
      </c>
      <c r="G397" s="5">
        <v>162799</v>
      </c>
      <c r="H397" s="2"/>
    </row>
    <row r="398" spans="1:8">
      <c r="A398" s="3">
        <v>42220</v>
      </c>
      <c r="B398" s="4" t="s">
        <v>7</v>
      </c>
      <c r="C398" s="4">
        <v>92.28</v>
      </c>
      <c r="D398" s="4">
        <v>94.5</v>
      </c>
      <c r="E398" s="4">
        <v>91.23</v>
      </c>
      <c r="F398" s="4">
        <v>91.86</v>
      </c>
      <c r="G398" s="5">
        <v>184035</v>
      </c>
      <c r="H398" s="2"/>
    </row>
    <row r="399" spans="1:8">
      <c r="A399" s="3">
        <v>42221</v>
      </c>
      <c r="B399" s="4" t="s">
        <v>7</v>
      </c>
      <c r="C399" s="4">
        <v>92.9</v>
      </c>
      <c r="D399" s="4">
        <v>95</v>
      </c>
      <c r="E399" s="4">
        <v>91.76</v>
      </c>
      <c r="F399" s="4">
        <v>93.68</v>
      </c>
      <c r="G399" s="5">
        <v>179535</v>
      </c>
      <c r="H399" s="2"/>
    </row>
    <row r="400" spans="1:8">
      <c r="A400" s="3">
        <v>42222</v>
      </c>
      <c r="B400" s="4" t="s">
        <v>7</v>
      </c>
      <c r="C400" s="4">
        <v>88.79</v>
      </c>
      <c r="D400" s="4">
        <v>92.83</v>
      </c>
      <c r="E400" s="4">
        <v>87.43</v>
      </c>
      <c r="F400" s="4">
        <v>92.5</v>
      </c>
      <c r="G400" s="5">
        <v>319707</v>
      </c>
      <c r="H400" s="2"/>
    </row>
    <row r="401" spans="1:8">
      <c r="A401" s="3">
        <v>42223</v>
      </c>
      <c r="B401" s="4" t="s">
        <v>7</v>
      </c>
      <c r="C401" s="4">
        <v>88.94</v>
      </c>
      <c r="D401" s="4">
        <v>89.14</v>
      </c>
      <c r="E401" s="4">
        <v>87.51</v>
      </c>
      <c r="F401" s="4">
        <v>88.24</v>
      </c>
      <c r="G401" s="5">
        <v>191359</v>
      </c>
      <c r="H401" s="2"/>
    </row>
    <row r="402" spans="1:8">
      <c r="A402" s="3">
        <v>42226</v>
      </c>
      <c r="B402" s="4" t="s">
        <v>7</v>
      </c>
      <c r="C402" s="4">
        <v>88.31</v>
      </c>
      <c r="D402" s="4">
        <v>90.533000000000001</v>
      </c>
      <c r="E402" s="4">
        <v>86.34</v>
      </c>
      <c r="F402" s="4">
        <v>89.58</v>
      </c>
      <c r="G402" s="5">
        <v>487265</v>
      </c>
      <c r="H402" s="2"/>
    </row>
    <row r="403" spans="1:8">
      <c r="A403" s="3">
        <v>42227</v>
      </c>
      <c r="B403" s="4" t="s">
        <v>7</v>
      </c>
      <c r="C403" s="4">
        <v>80.150000000000006</v>
      </c>
      <c r="D403" s="4">
        <v>82.99</v>
      </c>
      <c r="E403" s="4">
        <v>76.830100000000002</v>
      </c>
      <c r="F403" s="4">
        <v>82.98</v>
      </c>
      <c r="G403" s="5">
        <v>1892878</v>
      </c>
      <c r="H403" s="2"/>
    </row>
    <row r="404" spans="1:8">
      <c r="A404" s="3">
        <v>42228</v>
      </c>
      <c r="B404" s="4" t="s">
        <v>7</v>
      </c>
      <c r="C404" s="4">
        <v>82.37</v>
      </c>
      <c r="D404" s="4">
        <v>82.49</v>
      </c>
      <c r="E404" s="4">
        <v>79.11</v>
      </c>
      <c r="F404" s="4">
        <v>79.180000000000007</v>
      </c>
      <c r="G404" s="5">
        <v>625633</v>
      </c>
      <c r="H404" s="2"/>
    </row>
    <row r="405" spans="1:8">
      <c r="A405" s="3">
        <v>42229</v>
      </c>
      <c r="B405" s="4" t="s">
        <v>7</v>
      </c>
      <c r="C405" s="4">
        <v>83.875</v>
      </c>
      <c r="D405" s="4">
        <v>84.57</v>
      </c>
      <c r="E405" s="4">
        <v>80.044899999999998</v>
      </c>
      <c r="F405" s="4">
        <v>82.47</v>
      </c>
      <c r="G405" s="5">
        <v>498298</v>
      </c>
      <c r="H405" s="2"/>
    </row>
    <row r="406" spans="1:8">
      <c r="A406" s="3">
        <v>42230</v>
      </c>
      <c r="B406" s="4" t="s">
        <v>7</v>
      </c>
      <c r="C406" s="4">
        <v>83.74</v>
      </c>
      <c r="D406" s="4">
        <v>84.36</v>
      </c>
      <c r="E406" s="4">
        <v>82.68</v>
      </c>
      <c r="F406" s="4">
        <v>83.47</v>
      </c>
      <c r="G406" s="5">
        <v>315691</v>
      </c>
      <c r="H406" s="2"/>
    </row>
    <row r="407" spans="1:8">
      <c r="A407" s="3">
        <v>42233</v>
      </c>
      <c r="B407" s="4" t="s">
        <v>7</v>
      </c>
      <c r="C407" s="4">
        <v>83.15</v>
      </c>
      <c r="D407" s="4">
        <v>83.82</v>
      </c>
      <c r="E407" s="4">
        <v>82.64</v>
      </c>
      <c r="F407" s="4">
        <v>83.38</v>
      </c>
      <c r="G407" s="5">
        <v>378463</v>
      </c>
      <c r="H407" s="2"/>
    </row>
    <row r="408" spans="1:8">
      <c r="A408" s="3">
        <v>42234</v>
      </c>
      <c r="B408" s="4" t="s">
        <v>7</v>
      </c>
      <c r="C408" s="4">
        <v>83.02</v>
      </c>
      <c r="D408" s="4">
        <v>83.9</v>
      </c>
      <c r="E408" s="4">
        <v>82.430999999999997</v>
      </c>
      <c r="F408" s="4">
        <v>83.41</v>
      </c>
      <c r="G408" s="5">
        <v>348313</v>
      </c>
      <c r="H408" s="2"/>
    </row>
    <row r="409" spans="1:8">
      <c r="A409" s="3">
        <v>42235</v>
      </c>
      <c r="B409" s="4" t="s">
        <v>7</v>
      </c>
      <c r="C409" s="4">
        <v>83.11</v>
      </c>
      <c r="D409" s="4">
        <v>84</v>
      </c>
      <c r="E409" s="4">
        <v>81.56</v>
      </c>
      <c r="F409" s="4">
        <v>82.98</v>
      </c>
      <c r="G409" s="5">
        <v>228137</v>
      </c>
      <c r="H409" s="2"/>
    </row>
    <row r="410" spans="1:8">
      <c r="A410" s="3">
        <v>42236</v>
      </c>
      <c r="B410" s="4" t="s">
        <v>7</v>
      </c>
      <c r="C410" s="4">
        <v>80.62</v>
      </c>
      <c r="D410" s="4">
        <v>82.75</v>
      </c>
      <c r="E410" s="4">
        <v>80.37</v>
      </c>
      <c r="F410" s="4">
        <v>82</v>
      </c>
      <c r="G410" s="5">
        <v>233691</v>
      </c>
      <c r="H410" s="2"/>
    </row>
    <row r="411" spans="1:8">
      <c r="A411" s="3">
        <v>42237</v>
      </c>
      <c r="B411" s="4" t="s">
        <v>7</v>
      </c>
      <c r="C411" s="4">
        <v>80.150000000000006</v>
      </c>
      <c r="D411" s="4">
        <v>80.64</v>
      </c>
      <c r="E411" s="4">
        <v>78.52</v>
      </c>
      <c r="F411" s="4">
        <v>79.39</v>
      </c>
      <c r="G411" s="5">
        <v>314642</v>
      </c>
      <c r="H411" s="2"/>
    </row>
    <row r="412" spans="1:8">
      <c r="A412" s="3">
        <v>42240</v>
      </c>
      <c r="B412" s="4" t="s">
        <v>7</v>
      </c>
      <c r="C412" s="4">
        <v>79.16</v>
      </c>
      <c r="D412" s="4">
        <v>80.284999999999997</v>
      </c>
      <c r="E412" s="4">
        <v>74.37</v>
      </c>
      <c r="F412" s="4">
        <v>76.27</v>
      </c>
      <c r="G412" s="5">
        <v>570369</v>
      </c>
      <c r="H412" s="2"/>
    </row>
    <row r="413" spans="1:8">
      <c r="A413" s="3">
        <v>42241</v>
      </c>
      <c r="B413" s="4" t="s">
        <v>7</v>
      </c>
      <c r="C413" s="4">
        <v>78.95</v>
      </c>
      <c r="D413" s="4">
        <v>81.86</v>
      </c>
      <c r="E413" s="4">
        <v>78.62</v>
      </c>
      <c r="F413" s="4">
        <v>80.38</v>
      </c>
      <c r="G413" s="5">
        <v>386316</v>
      </c>
      <c r="H413" s="2"/>
    </row>
    <row r="414" spans="1:8">
      <c r="A414" s="3">
        <v>42242</v>
      </c>
      <c r="B414" s="4" t="s">
        <v>7</v>
      </c>
      <c r="C414" s="4">
        <v>79.055000000000007</v>
      </c>
      <c r="D414" s="4">
        <v>80.16</v>
      </c>
      <c r="E414" s="4">
        <v>77.23</v>
      </c>
      <c r="F414" s="4">
        <v>80.16</v>
      </c>
      <c r="G414" s="5">
        <v>285725</v>
      </c>
      <c r="H414" s="2"/>
    </row>
    <row r="415" spans="1:8">
      <c r="A415" s="3">
        <v>42243</v>
      </c>
      <c r="B415" s="4" t="s">
        <v>7</v>
      </c>
      <c r="C415" s="4">
        <v>80.34</v>
      </c>
      <c r="D415" s="4">
        <v>80.94</v>
      </c>
      <c r="E415" s="4">
        <v>78.25</v>
      </c>
      <c r="F415" s="4">
        <v>79.41</v>
      </c>
      <c r="G415" s="5">
        <v>276498</v>
      </c>
      <c r="H415" s="2"/>
    </row>
    <row r="416" spans="1:8">
      <c r="A416" s="3">
        <v>42244</v>
      </c>
      <c r="B416" s="4" t="s">
        <v>7</v>
      </c>
      <c r="C416" s="4">
        <v>81.099999999999994</v>
      </c>
      <c r="D416" s="4">
        <v>81.31</v>
      </c>
      <c r="E416" s="4">
        <v>79.349999999999994</v>
      </c>
      <c r="F416" s="4">
        <v>80.12</v>
      </c>
      <c r="G416" s="5">
        <v>134025</v>
      </c>
      <c r="H416" s="2"/>
    </row>
    <row r="417" spans="1:8">
      <c r="A417" s="3">
        <v>42247</v>
      </c>
      <c r="B417" s="4" t="s">
        <v>7</v>
      </c>
      <c r="C417" s="4">
        <v>78.790000000000006</v>
      </c>
      <c r="D417" s="4">
        <v>82.29</v>
      </c>
      <c r="E417" s="4">
        <v>78.66</v>
      </c>
      <c r="F417" s="4">
        <v>80.52</v>
      </c>
      <c r="G417" s="5">
        <v>205932</v>
      </c>
      <c r="H417" s="2"/>
    </row>
    <row r="418" spans="1:8">
      <c r="A418" s="3">
        <v>42248</v>
      </c>
      <c r="B418" s="4" t="s">
        <v>7</v>
      </c>
      <c r="C418" s="4">
        <v>78.73</v>
      </c>
      <c r="D418" s="4">
        <v>79.41</v>
      </c>
      <c r="E418" s="4">
        <v>77.36</v>
      </c>
      <c r="F418" s="4">
        <v>77.36</v>
      </c>
      <c r="G418" s="5">
        <v>326045</v>
      </c>
      <c r="H418" s="2"/>
    </row>
    <row r="419" spans="1:8">
      <c r="A419" s="3">
        <v>42249</v>
      </c>
      <c r="B419" s="4" t="s">
        <v>7</v>
      </c>
      <c r="C419" s="4">
        <v>80.28</v>
      </c>
      <c r="D419" s="4">
        <v>80.37</v>
      </c>
      <c r="E419" s="4">
        <v>77.349999999999994</v>
      </c>
      <c r="F419" s="4">
        <v>78.73</v>
      </c>
      <c r="G419" s="5">
        <v>322412</v>
      </c>
      <c r="H419" s="2"/>
    </row>
    <row r="420" spans="1:8">
      <c r="A420" s="3">
        <v>42250</v>
      </c>
      <c r="B420" s="4" t="s">
        <v>7</v>
      </c>
      <c r="C420" s="4">
        <v>78.959999999999994</v>
      </c>
      <c r="D420" s="4">
        <v>80.67</v>
      </c>
      <c r="E420" s="4">
        <v>77.92</v>
      </c>
      <c r="F420" s="4">
        <v>80.33</v>
      </c>
      <c r="G420" s="5">
        <v>249226</v>
      </c>
      <c r="H420" s="2"/>
    </row>
    <row r="421" spans="1:8">
      <c r="A421" s="3">
        <v>42251</v>
      </c>
      <c r="B421" s="4" t="s">
        <v>7</v>
      </c>
      <c r="C421" s="4">
        <v>78.73</v>
      </c>
      <c r="D421" s="4">
        <v>80.05</v>
      </c>
      <c r="E421" s="4">
        <v>77.14</v>
      </c>
      <c r="F421" s="4">
        <v>77.81</v>
      </c>
      <c r="G421" s="5">
        <v>164149</v>
      </c>
      <c r="H421" s="2"/>
    </row>
    <row r="422" spans="1:8">
      <c r="A422" s="3">
        <v>42255</v>
      </c>
      <c r="B422" s="4" t="s">
        <v>7</v>
      </c>
      <c r="C422" s="4">
        <v>80.64</v>
      </c>
      <c r="D422" s="4">
        <v>80.94</v>
      </c>
      <c r="E422" s="4">
        <v>78.81</v>
      </c>
      <c r="F422" s="4">
        <v>79.87</v>
      </c>
      <c r="G422" s="5">
        <v>147755</v>
      </c>
      <c r="H422" s="2"/>
    </row>
    <row r="423" spans="1:8">
      <c r="A423" s="3">
        <v>42256</v>
      </c>
      <c r="B423" s="4" t="s">
        <v>7</v>
      </c>
      <c r="C423" s="4">
        <v>79.55</v>
      </c>
      <c r="D423" s="4">
        <v>82.27</v>
      </c>
      <c r="E423" s="4">
        <v>79.349999999999994</v>
      </c>
      <c r="F423" s="4">
        <v>81.98</v>
      </c>
      <c r="G423" s="5">
        <v>160106</v>
      </c>
      <c r="H423" s="2"/>
    </row>
    <row r="424" spans="1:8">
      <c r="A424" s="3">
        <v>42257</v>
      </c>
      <c r="B424" s="4" t="s">
        <v>7</v>
      </c>
      <c r="C424" s="4">
        <v>78.819999999999993</v>
      </c>
      <c r="D424" s="4">
        <v>80.33</v>
      </c>
      <c r="E424" s="4">
        <v>78.67</v>
      </c>
      <c r="F424" s="4">
        <v>79.400000000000006</v>
      </c>
      <c r="G424" s="5">
        <v>156172</v>
      </c>
      <c r="H424" s="2"/>
    </row>
    <row r="425" spans="1:8">
      <c r="A425" s="3">
        <v>42258</v>
      </c>
      <c r="B425" s="4" t="s">
        <v>7</v>
      </c>
      <c r="C425" s="4">
        <v>81.775000000000006</v>
      </c>
      <c r="D425" s="4">
        <v>81.858000000000004</v>
      </c>
      <c r="E425" s="4">
        <v>78.72</v>
      </c>
      <c r="F425" s="4">
        <v>79.489999999999995</v>
      </c>
      <c r="G425" s="5">
        <v>181841</v>
      </c>
      <c r="H425" s="2"/>
    </row>
    <row r="426" spans="1:8">
      <c r="A426" s="3">
        <v>42261</v>
      </c>
      <c r="B426" s="4" t="s">
        <v>7</v>
      </c>
      <c r="C426" s="4">
        <v>81.45</v>
      </c>
      <c r="D426" s="4">
        <v>82.16</v>
      </c>
      <c r="E426" s="4">
        <v>80.930000000000007</v>
      </c>
      <c r="F426" s="4">
        <v>81.96</v>
      </c>
      <c r="G426" s="5">
        <v>150286</v>
      </c>
      <c r="H426" s="2"/>
    </row>
    <row r="427" spans="1:8">
      <c r="A427" s="3">
        <v>42262</v>
      </c>
      <c r="B427" s="4" t="s">
        <v>7</v>
      </c>
      <c r="C427" s="4">
        <v>79.239999999999995</v>
      </c>
      <c r="D427" s="4">
        <v>81.63</v>
      </c>
      <c r="E427" s="4">
        <v>78.795000000000002</v>
      </c>
      <c r="F427" s="4">
        <v>81.63</v>
      </c>
      <c r="G427" s="5">
        <v>227971</v>
      </c>
      <c r="H427" s="2"/>
    </row>
    <row r="428" spans="1:8">
      <c r="A428" s="3">
        <v>42263</v>
      </c>
      <c r="B428" s="4" t="s">
        <v>7</v>
      </c>
      <c r="C428" s="4">
        <v>79.89</v>
      </c>
      <c r="D428" s="4">
        <v>80.45</v>
      </c>
      <c r="E428" s="4">
        <v>78.959999999999994</v>
      </c>
      <c r="F428" s="4">
        <v>78.959999999999994</v>
      </c>
      <c r="G428" s="5">
        <v>157504</v>
      </c>
      <c r="H428" s="2"/>
    </row>
    <row r="429" spans="1:8">
      <c r="A429" s="3">
        <v>42264</v>
      </c>
      <c r="B429" s="4" t="s">
        <v>7</v>
      </c>
      <c r="C429" s="4">
        <v>80.680000000000007</v>
      </c>
      <c r="D429" s="4">
        <v>81.95</v>
      </c>
      <c r="E429" s="4">
        <v>79.25</v>
      </c>
      <c r="F429" s="4">
        <v>79.63</v>
      </c>
      <c r="G429" s="5">
        <v>178463</v>
      </c>
      <c r="H429" s="2"/>
    </row>
    <row r="430" spans="1:8">
      <c r="A430" s="3">
        <v>42265</v>
      </c>
      <c r="B430" s="4" t="s">
        <v>7</v>
      </c>
      <c r="C430" s="4">
        <v>78.209999999999994</v>
      </c>
      <c r="D430" s="4">
        <v>80.31</v>
      </c>
      <c r="E430" s="4">
        <v>77.760000000000005</v>
      </c>
      <c r="F430" s="4">
        <v>79.83</v>
      </c>
      <c r="G430" s="5">
        <v>208495</v>
      </c>
      <c r="H430" s="2"/>
    </row>
    <row r="431" spans="1:8">
      <c r="A431" s="3">
        <v>42268</v>
      </c>
      <c r="B431" s="4" t="s">
        <v>7</v>
      </c>
      <c r="C431" s="4">
        <v>78.709999999999994</v>
      </c>
      <c r="D431" s="4">
        <v>79.95</v>
      </c>
      <c r="E431" s="4">
        <v>77.900000000000006</v>
      </c>
      <c r="F431" s="4">
        <v>78.680000000000007</v>
      </c>
      <c r="G431" s="5">
        <v>144898</v>
      </c>
      <c r="H431" s="2"/>
    </row>
    <row r="432" spans="1:8">
      <c r="A432" s="3">
        <v>42269</v>
      </c>
      <c r="B432" s="4" t="s">
        <v>7</v>
      </c>
      <c r="C432" s="4">
        <v>78.069999999999993</v>
      </c>
      <c r="D432" s="4">
        <v>79.099999999999994</v>
      </c>
      <c r="E432" s="4">
        <v>77.19</v>
      </c>
      <c r="F432" s="4">
        <v>78.02</v>
      </c>
      <c r="G432" s="5">
        <v>175887</v>
      </c>
      <c r="H432" s="2"/>
    </row>
    <row r="433" spans="1:8">
      <c r="A433" s="3">
        <v>42270</v>
      </c>
      <c r="B433" s="4" t="s">
        <v>7</v>
      </c>
      <c r="C433" s="4">
        <v>78.12</v>
      </c>
      <c r="D433" s="4">
        <v>79.400000000000006</v>
      </c>
      <c r="E433" s="4">
        <v>77.55</v>
      </c>
      <c r="F433" s="4">
        <v>78.180000000000007</v>
      </c>
      <c r="G433" s="5">
        <v>250787</v>
      </c>
      <c r="H433" s="2"/>
    </row>
    <row r="434" spans="1:8">
      <c r="A434" s="3">
        <v>42271</v>
      </c>
      <c r="B434" s="4" t="s">
        <v>7</v>
      </c>
      <c r="C434" s="4">
        <v>78.11</v>
      </c>
      <c r="D434" s="4">
        <v>78.61</v>
      </c>
      <c r="E434" s="4">
        <v>76.52</v>
      </c>
      <c r="F434" s="4">
        <v>77.88</v>
      </c>
      <c r="G434" s="5">
        <v>189186</v>
      </c>
      <c r="H434" s="2"/>
    </row>
    <row r="435" spans="1:8">
      <c r="A435" s="3">
        <v>42272</v>
      </c>
      <c r="B435" s="4" t="s">
        <v>7</v>
      </c>
      <c r="C435" s="4">
        <v>77.510000000000005</v>
      </c>
      <c r="D435" s="4">
        <v>79.430000000000007</v>
      </c>
      <c r="E435" s="4">
        <v>77.349999999999994</v>
      </c>
      <c r="F435" s="4">
        <v>78.56</v>
      </c>
      <c r="G435" s="5">
        <v>186318</v>
      </c>
      <c r="H435" s="2"/>
    </row>
    <row r="436" spans="1:8">
      <c r="A436" s="3">
        <v>42275</v>
      </c>
      <c r="B436" s="4" t="s">
        <v>7</v>
      </c>
      <c r="C436" s="4">
        <v>74.89</v>
      </c>
      <c r="D436" s="4">
        <v>77.9499</v>
      </c>
      <c r="E436" s="4">
        <v>73.959999999999994</v>
      </c>
      <c r="F436" s="4">
        <v>77.23</v>
      </c>
      <c r="G436" s="5">
        <v>251962</v>
      </c>
      <c r="H436" s="2"/>
    </row>
    <row r="437" spans="1:8">
      <c r="A437" s="3">
        <v>42276</v>
      </c>
      <c r="B437" s="4" t="s">
        <v>7</v>
      </c>
      <c r="C437" s="4">
        <v>74.540000000000006</v>
      </c>
      <c r="D437" s="4">
        <v>75.709999999999994</v>
      </c>
      <c r="E437" s="4">
        <v>73.349999999999994</v>
      </c>
      <c r="F437" s="4">
        <v>74.83</v>
      </c>
      <c r="G437" s="5">
        <v>258795</v>
      </c>
      <c r="H437" s="2"/>
    </row>
    <row r="438" spans="1:8">
      <c r="A438" s="3">
        <v>42277</v>
      </c>
      <c r="B438" s="4" t="s">
        <v>7</v>
      </c>
      <c r="C438" s="4">
        <v>75.739999999999995</v>
      </c>
      <c r="D438" s="4">
        <v>76.790000000000006</v>
      </c>
      <c r="E438" s="4">
        <v>74.64</v>
      </c>
      <c r="F438" s="4">
        <v>75.31</v>
      </c>
      <c r="G438" s="5">
        <v>288525</v>
      </c>
      <c r="H438" s="2"/>
    </row>
    <row r="439" spans="1:8">
      <c r="A439" s="3">
        <v>42278</v>
      </c>
      <c r="B439" s="4" t="s">
        <v>7</v>
      </c>
      <c r="C439" s="4">
        <v>76.540000000000006</v>
      </c>
      <c r="D439" s="4">
        <v>78.8</v>
      </c>
      <c r="E439" s="4">
        <v>76.010000000000005</v>
      </c>
      <c r="F439" s="4">
        <v>76.349999999999994</v>
      </c>
      <c r="G439" s="5">
        <v>357541</v>
      </c>
      <c r="H439" s="2"/>
    </row>
    <row r="440" spans="1:8">
      <c r="A440" s="3">
        <v>42279</v>
      </c>
      <c r="B440" s="4" t="s">
        <v>7</v>
      </c>
      <c r="C440" s="4">
        <v>77.180000000000007</v>
      </c>
      <c r="D440" s="4">
        <v>77.349999999999994</v>
      </c>
      <c r="E440" s="4">
        <v>74.704999999999998</v>
      </c>
      <c r="F440" s="4">
        <v>75.900000000000006</v>
      </c>
      <c r="G440" s="5">
        <v>231947</v>
      </c>
      <c r="H440" s="2"/>
    </row>
    <row r="441" spans="1:8">
      <c r="A441" s="3">
        <v>42282</v>
      </c>
      <c r="B441" s="4" t="s">
        <v>7</v>
      </c>
      <c r="C441" s="4">
        <v>78.69</v>
      </c>
      <c r="D441" s="4">
        <v>79.069999999999993</v>
      </c>
      <c r="E441" s="4">
        <v>76.81</v>
      </c>
      <c r="F441" s="4">
        <v>77.61</v>
      </c>
      <c r="G441" s="5">
        <v>207601</v>
      </c>
      <c r="H441" s="2"/>
    </row>
    <row r="442" spans="1:8">
      <c r="A442" s="3">
        <v>42283</v>
      </c>
      <c r="B442" s="4" t="s">
        <v>7</v>
      </c>
      <c r="C442" s="4">
        <v>79.09</v>
      </c>
      <c r="D442" s="4">
        <v>79.609899999999996</v>
      </c>
      <c r="E442" s="4">
        <v>78.03</v>
      </c>
      <c r="F442" s="4">
        <v>78.540000000000006</v>
      </c>
      <c r="G442" s="5">
        <v>308119</v>
      </c>
      <c r="H442" s="2"/>
    </row>
    <row r="443" spans="1:8">
      <c r="A443" s="3">
        <v>42284</v>
      </c>
      <c r="B443" s="4" t="s">
        <v>7</v>
      </c>
      <c r="C443" s="4">
        <v>79.38</v>
      </c>
      <c r="D443" s="4">
        <v>79.459999999999994</v>
      </c>
      <c r="E443" s="4">
        <v>77.44</v>
      </c>
      <c r="F443" s="4">
        <v>79.040000000000006</v>
      </c>
      <c r="G443" s="5">
        <v>281358</v>
      </c>
      <c r="H443" s="2"/>
    </row>
    <row r="444" spans="1:8">
      <c r="A444" s="3">
        <v>42285</v>
      </c>
      <c r="B444" s="4" t="s">
        <v>7</v>
      </c>
      <c r="C444" s="4">
        <v>79.959999999999994</v>
      </c>
      <c r="D444" s="4">
        <v>80.34</v>
      </c>
      <c r="E444" s="4">
        <v>78.239999999999995</v>
      </c>
      <c r="F444" s="4">
        <v>79.069999999999993</v>
      </c>
      <c r="G444" s="5">
        <v>252261</v>
      </c>
      <c r="H444" s="2"/>
    </row>
    <row r="445" spans="1:8">
      <c r="A445" s="3">
        <v>42286</v>
      </c>
      <c r="B445" s="4" t="s">
        <v>7</v>
      </c>
      <c r="C445" s="4">
        <v>79.28</v>
      </c>
      <c r="D445" s="4">
        <v>80.844999999999999</v>
      </c>
      <c r="E445" s="4">
        <v>78.849999999999994</v>
      </c>
      <c r="F445" s="4">
        <v>79.959999999999994</v>
      </c>
      <c r="G445" s="5">
        <v>115859</v>
      </c>
      <c r="H445" s="2"/>
    </row>
    <row r="446" spans="1:8">
      <c r="A446" s="3">
        <v>42289</v>
      </c>
      <c r="B446" s="4" t="s">
        <v>7</v>
      </c>
      <c r="C446" s="4">
        <v>80.06</v>
      </c>
      <c r="D446" s="4">
        <v>80.979900000000001</v>
      </c>
      <c r="E446" s="4">
        <v>79</v>
      </c>
      <c r="F446" s="4">
        <v>79.62</v>
      </c>
      <c r="G446" s="5">
        <v>227592</v>
      </c>
      <c r="H446" s="2"/>
    </row>
    <row r="447" spans="1:8">
      <c r="A447" s="3">
        <v>42290</v>
      </c>
      <c r="B447" s="4" t="s">
        <v>7</v>
      </c>
      <c r="C447" s="4">
        <v>79.14</v>
      </c>
      <c r="D447" s="4">
        <v>80.59</v>
      </c>
      <c r="E447" s="4">
        <v>78.28</v>
      </c>
      <c r="F447" s="4">
        <v>80.14</v>
      </c>
      <c r="G447" s="5">
        <v>215759</v>
      </c>
      <c r="H447" s="2"/>
    </row>
    <row r="448" spans="1:8">
      <c r="A448" s="3">
        <v>42291</v>
      </c>
      <c r="B448" s="4" t="s">
        <v>7</v>
      </c>
      <c r="C448" s="4">
        <v>76.23</v>
      </c>
      <c r="D448" s="4">
        <v>79.069999999999993</v>
      </c>
      <c r="E448" s="4">
        <v>75.825000000000003</v>
      </c>
      <c r="F448" s="4">
        <v>79.03</v>
      </c>
      <c r="G448" s="5">
        <v>173810</v>
      </c>
      <c r="H448" s="2"/>
    </row>
    <row r="449" spans="1:8">
      <c r="A449" s="3">
        <v>42292</v>
      </c>
      <c r="B449" s="4" t="s">
        <v>7</v>
      </c>
      <c r="C449" s="4">
        <v>77.83</v>
      </c>
      <c r="D449" s="4">
        <v>77.989999999999995</v>
      </c>
      <c r="E449" s="4">
        <v>75.55</v>
      </c>
      <c r="F449" s="4">
        <v>76.599999999999994</v>
      </c>
      <c r="G449" s="5">
        <v>136162</v>
      </c>
      <c r="H449" s="2"/>
    </row>
    <row r="450" spans="1:8">
      <c r="A450" s="3">
        <v>42293</v>
      </c>
      <c r="B450" s="4" t="s">
        <v>7</v>
      </c>
      <c r="C450" s="4">
        <v>78.900000000000006</v>
      </c>
      <c r="D450" s="4">
        <v>79.2</v>
      </c>
      <c r="E450" s="4">
        <v>77.319999999999993</v>
      </c>
      <c r="F450" s="4">
        <v>78.06</v>
      </c>
      <c r="G450" s="5">
        <v>200851</v>
      </c>
      <c r="H450" s="2"/>
    </row>
    <row r="451" spans="1:8">
      <c r="A451" s="3">
        <v>42296</v>
      </c>
      <c r="B451" s="4" t="s">
        <v>7</v>
      </c>
      <c r="C451" s="4">
        <v>81.11</v>
      </c>
      <c r="D451" s="4">
        <v>81.77</v>
      </c>
      <c r="E451" s="4">
        <v>78.89</v>
      </c>
      <c r="F451" s="4">
        <v>78.89</v>
      </c>
      <c r="G451" s="5">
        <v>221599</v>
      </c>
      <c r="H451" s="2"/>
    </row>
    <row r="452" spans="1:8">
      <c r="A452" s="3">
        <v>42297</v>
      </c>
      <c r="B452" s="4" t="s">
        <v>7</v>
      </c>
      <c r="C452" s="4">
        <v>80.16</v>
      </c>
      <c r="D452" s="4">
        <v>81.56</v>
      </c>
      <c r="E452" s="4">
        <v>79.91</v>
      </c>
      <c r="F452" s="4">
        <v>80.8</v>
      </c>
      <c r="G452" s="5">
        <v>127925</v>
      </c>
      <c r="H452" s="2"/>
    </row>
    <row r="453" spans="1:8">
      <c r="A453" s="3">
        <v>42298</v>
      </c>
      <c r="B453" s="4" t="s">
        <v>7</v>
      </c>
      <c r="C453" s="4">
        <v>77.099999999999994</v>
      </c>
      <c r="D453" s="4">
        <v>80.16</v>
      </c>
      <c r="E453" s="4">
        <v>76.64</v>
      </c>
      <c r="F453" s="4">
        <v>80.16</v>
      </c>
      <c r="G453" s="5">
        <v>176140</v>
      </c>
      <c r="H453" s="2"/>
    </row>
    <row r="454" spans="1:8">
      <c r="A454" s="3">
        <v>42299</v>
      </c>
      <c r="B454" s="4" t="s">
        <v>7</v>
      </c>
      <c r="C454" s="4">
        <v>77.150000000000006</v>
      </c>
      <c r="D454" s="4">
        <v>78.7</v>
      </c>
      <c r="E454" s="4">
        <v>76.349999999999994</v>
      </c>
      <c r="F454" s="4">
        <v>77.430000000000007</v>
      </c>
      <c r="G454" s="5">
        <v>182597</v>
      </c>
      <c r="H454" s="2"/>
    </row>
    <row r="455" spans="1:8">
      <c r="A455" s="3">
        <v>42300</v>
      </c>
      <c r="B455" s="4" t="s">
        <v>7</v>
      </c>
      <c r="C455" s="4">
        <v>79.06</v>
      </c>
      <c r="D455" s="4">
        <v>79.760000000000005</v>
      </c>
      <c r="E455" s="4">
        <v>77.45</v>
      </c>
      <c r="F455" s="4">
        <v>78.180000000000007</v>
      </c>
      <c r="G455" s="5">
        <v>178740</v>
      </c>
      <c r="H455" s="2"/>
    </row>
    <row r="456" spans="1:8">
      <c r="A456" s="3">
        <v>42303</v>
      </c>
      <c r="B456" s="4" t="s">
        <v>7</v>
      </c>
      <c r="C456" s="4">
        <v>81.19</v>
      </c>
      <c r="D456" s="4">
        <v>81.73</v>
      </c>
      <c r="E456" s="4">
        <v>78.819999999999993</v>
      </c>
      <c r="F456" s="4">
        <v>78.819999999999993</v>
      </c>
      <c r="G456" s="5">
        <v>186224</v>
      </c>
      <c r="H456" s="2"/>
    </row>
    <row r="457" spans="1:8">
      <c r="A457" s="3">
        <v>42304</v>
      </c>
      <c r="B457" s="4" t="s">
        <v>7</v>
      </c>
      <c r="C457" s="4">
        <v>79.95</v>
      </c>
      <c r="D457" s="4">
        <v>81.489999999999995</v>
      </c>
      <c r="E457" s="4">
        <v>79.180000000000007</v>
      </c>
      <c r="F457" s="4">
        <v>80.900000000000006</v>
      </c>
      <c r="G457" s="5">
        <v>184419</v>
      </c>
      <c r="H457" s="2"/>
    </row>
    <row r="458" spans="1:8">
      <c r="A458" s="3">
        <v>42305</v>
      </c>
      <c r="B458" s="4" t="s">
        <v>7</v>
      </c>
      <c r="C458" s="4">
        <v>82.63</v>
      </c>
      <c r="D458" s="4">
        <v>82.66</v>
      </c>
      <c r="E458" s="4">
        <v>79.64</v>
      </c>
      <c r="F458" s="4">
        <v>79.92</v>
      </c>
      <c r="G458" s="5">
        <v>248732</v>
      </c>
      <c r="H458" s="2"/>
    </row>
    <row r="459" spans="1:8">
      <c r="A459" s="3">
        <v>42306</v>
      </c>
      <c r="B459" s="4" t="s">
        <v>7</v>
      </c>
      <c r="C459" s="4">
        <v>77.150000000000006</v>
      </c>
      <c r="D459" s="4">
        <v>81.75</v>
      </c>
      <c r="E459" s="4">
        <v>75.84</v>
      </c>
      <c r="F459" s="4">
        <v>81.650000000000006</v>
      </c>
      <c r="G459" s="5">
        <v>498507</v>
      </c>
      <c r="H459" s="2"/>
    </row>
    <row r="460" spans="1:8">
      <c r="A460" s="3">
        <v>42307</v>
      </c>
      <c r="B460" s="4" t="s">
        <v>7</v>
      </c>
      <c r="C460" s="4">
        <v>74.89</v>
      </c>
      <c r="D460" s="4">
        <v>77.319999999999993</v>
      </c>
      <c r="E460" s="4">
        <v>74.28</v>
      </c>
      <c r="F460" s="4">
        <v>76.83</v>
      </c>
      <c r="G460" s="5">
        <v>457787</v>
      </c>
      <c r="H460" s="2"/>
    </row>
    <row r="461" spans="1:8">
      <c r="A461" s="3">
        <v>42310</v>
      </c>
      <c r="B461" s="4" t="s">
        <v>7</v>
      </c>
      <c r="C461" s="4">
        <v>77.44</v>
      </c>
      <c r="D461" s="4">
        <v>78.680000000000007</v>
      </c>
      <c r="E461" s="4">
        <v>74.72</v>
      </c>
      <c r="F461" s="4">
        <v>74.72</v>
      </c>
      <c r="G461" s="5">
        <v>705666</v>
      </c>
      <c r="H461" s="2"/>
    </row>
    <row r="462" spans="1:8">
      <c r="A462" s="3">
        <v>42311</v>
      </c>
      <c r="B462" s="4" t="s">
        <v>7</v>
      </c>
      <c r="C462" s="4">
        <v>71.03</v>
      </c>
      <c r="D462" s="4">
        <v>74.989999999999995</v>
      </c>
      <c r="E462" s="4">
        <v>69.05</v>
      </c>
      <c r="F462" s="4">
        <v>74.3</v>
      </c>
      <c r="G462" s="5">
        <v>1085807</v>
      </c>
      <c r="H462" s="2"/>
    </row>
    <row r="463" spans="1:8">
      <c r="A463" s="3">
        <v>42312</v>
      </c>
      <c r="B463" s="4" t="s">
        <v>7</v>
      </c>
      <c r="C463" s="4">
        <v>66.680000000000007</v>
      </c>
      <c r="D463" s="4">
        <v>71.56</v>
      </c>
      <c r="E463" s="4">
        <v>66.13</v>
      </c>
      <c r="F463" s="4">
        <v>71</v>
      </c>
      <c r="G463" s="5">
        <v>792868</v>
      </c>
      <c r="H463" s="2"/>
    </row>
    <row r="464" spans="1:8">
      <c r="A464" s="3">
        <v>42313</v>
      </c>
      <c r="B464" s="4" t="s">
        <v>7</v>
      </c>
      <c r="C464" s="4">
        <v>66.39</v>
      </c>
      <c r="D464" s="4">
        <v>66.97</v>
      </c>
      <c r="E464" s="4">
        <v>65.330399999999997</v>
      </c>
      <c r="F464" s="4">
        <v>66.72</v>
      </c>
      <c r="G464" s="5">
        <v>468753</v>
      </c>
      <c r="H464" s="2"/>
    </row>
    <row r="465" spans="1:8">
      <c r="A465" s="3">
        <v>42314</v>
      </c>
      <c r="B465" s="4" t="s">
        <v>7</v>
      </c>
      <c r="C465" s="4">
        <v>67.3</v>
      </c>
      <c r="D465" s="4">
        <v>67.84</v>
      </c>
      <c r="E465" s="4">
        <v>65.55</v>
      </c>
      <c r="F465" s="4">
        <v>66.52</v>
      </c>
      <c r="G465" s="5">
        <v>314473</v>
      </c>
      <c r="H465" s="2"/>
    </row>
    <row r="466" spans="1:8">
      <c r="A466" s="3">
        <v>42317</v>
      </c>
      <c r="B466" s="4" t="s">
        <v>7</v>
      </c>
      <c r="C466" s="4">
        <v>66.2</v>
      </c>
      <c r="D466" s="4">
        <v>68.27</v>
      </c>
      <c r="E466" s="4">
        <v>65.415000000000006</v>
      </c>
      <c r="F466" s="4">
        <v>67.290000000000006</v>
      </c>
      <c r="G466" s="5">
        <v>319338</v>
      </c>
      <c r="H466" s="2"/>
    </row>
    <row r="467" spans="1:8">
      <c r="A467" s="3">
        <v>42318</v>
      </c>
      <c r="B467" s="4" t="s">
        <v>7</v>
      </c>
      <c r="C467" s="4">
        <v>66.64</v>
      </c>
      <c r="D467" s="4">
        <v>67.180000000000007</v>
      </c>
      <c r="E467" s="4">
        <v>65.52</v>
      </c>
      <c r="F467" s="4">
        <v>66.08</v>
      </c>
      <c r="G467" s="5">
        <v>263416</v>
      </c>
      <c r="H467" s="2"/>
    </row>
    <row r="468" spans="1:8">
      <c r="A468" s="3">
        <v>42319</v>
      </c>
      <c r="B468" s="4" t="s">
        <v>7</v>
      </c>
      <c r="C468" s="4">
        <v>68.67</v>
      </c>
      <c r="D468" s="4">
        <v>68.75</v>
      </c>
      <c r="E468" s="4">
        <v>66.400000000000006</v>
      </c>
      <c r="F468" s="4">
        <v>66.64</v>
      </c>
      <c r="G468" s="5">
        <v>249840</v>
      </c>
      <c r="H468" s="2"/>
    </row>
    <row r="469" spans="1:8">
      <c r="A469" s="3">
        <v>42320</v>
      </c>
      <c r="B469" s="4" t="s">
        <v>7</v>
      </c>
      <c r="C469" s="4">
        <v>68.31</v>
      </c>
      <c r="D469" s="4">
        <v>69.139899999999997</v>
      </c>
      <c r="E469" s="4">
        <v>67.52</v>
      </c>
      <c r="F469" s="4">
        <v>68.489999999999995</v>
      </c>
      <c r="G469" s="5">
        <v>353277</v>
      </c>
      <c r="H469" s="2"/>
    </row>
    <row r="470" spans="1:8">
      <c r="A470" s="3">
        <v>42321</v>
      </c>
      <c r="B470" s="4" t="s">
        <v>7</v>
      </c>
      <c r="C470" s="4">
        <v>67.510000000000005</v>
      </c>
      <c r="D470" s="4">
        <v>68.290000000000006</v>
      </c>
      <c r="E470" s="4">
        <v>66.89</v>
      </c>
      <c r="F470" s="4">
        <v>67.98</v>
      </c>
      <c r="G470" s="5">
        <v>334381</v>
      </c>
      <c r="H470" s="2"/>
    </row>
    <row r="471" spans="1:8">
      <c r="A471" s="3">
        <v>42324</v>
      </c>
      <c r="B471" s="4" t="s">
        <v>7</v>
      </c>
      <c r="C471" s="4">
        <v>67.77</v>
      </c>
      <c r="D471" s="4">
        <v>68.215000000000003</v>
      </c>
      <c r="E471" s="4">
        <v>66.92</v>
      </c>
      <c r="F471" s="4">
        <v>67.31</v>
      </c>
      <c r="G471" s="5">
        <v>243181</v>
      </c>
      <c r="H471" s="2"/>
    </row>
    <row r="472" spans="1:8">
      <c r="A472" s="3">
        <v>42325</v>
      </c>
      <c r="B472" s="4" t="s">
        <v>7</v>
      </c>
      <c r="C472" s="4">
        <v>66.45</v>
      </c>
      <c r="D472" s="4">
        <v>67.7</v>
      </c>
      <c r="E472" s="4">
        <v>65.83</v>
      </c>
      <c r="F472" s="4">
        <v>67.7</v>
      </c>
      <c r="G472" s="5">
        <v>284579</v>
      </c>
      <c r="H472" s="2"/>
    </row>
    <row r="473" spans="1:8">
      <c r="A473" s="3">
        <v>42326</v>
      </c>
      <c r="B473" s="4" t="s">
        <v>7</v>
      </c>
      <c r="C473" s="4">
        <v>66.209999999999994</v>
      </c>
      <c r="D473" s="4">
        <v>66.81</v>
      </c>
      <c r="E473" s="4">
        <v>64.52</v>
      </c>
      <c r="F473" s="4">
        <v>66.62</v>
      </c>
      <c r="G473" s="5">
        <v>281177</v>
      </c>
      <c r="H473" s="2"/>
    </row>
    <row r="474" spans="1:8">
      <c r="A474" s="3">
        <v>42327</v>
      </c>
      <c r="B474" s="4" t="s">
        <v>7</v>
      </c>
      <c r="C474" s="4">
        <v>65.739999999999995</v>
      </c>
      <c r="D474" s="4">
        <v>66.03</v>
      </c>
      <c r="E474" s="4">
        <v>63.000100000000003</v>
      </c>
      <c r="F474" s="4">
        <v>66</v>
      </c>
      <c r="G474" s="5">
        <v>201776</v>
      </c>
      <c r="H474" s="2"/>
    </row>
    <row r="475" spans="1:8">
      <c r="A475" s="3">
        <v>42328</v>
      </c>
      <c r="B475" s="4" t="s">
        <v>7</v>
      </c>
      <c r="C475" s="4">
        <v>66.319999999999993</v>
      </c>
      <c r="D475" s="4">
        <v>67.19</v>
      </c>
      <c r="E475" s="4">
        <v>65.540000000000006</v>
      </c>
      <c r="F475" s="4">
        <v>65.680000000000007</v>
      </c>
      <c r="G475" s="5">
        <v>150255</v>
      </c>
      <c r="H475" s="2"/>
    </row>
    <row r="476" spans="1:8">
      <c r="A476" s="3">
        <v>42331</v>
      </c>
      <c r="B476" s="4" t="s">
        <v>7</v>
      </c>
      <c r="C476" s="4">
        <v>66.41</v>
      </c>
      <c r="D476" s="4">
        <v>66.94</v>
      </c>
      <c r="E476" s="4">
        <v>65.894999999999996</v>
      </c>
      <c r="F476" s="4">
        <v>66.56</v>
      </c>
      <c r="G476" s="5">
        <v>128132</v>
      </c>
      <c r="H476" s="2"/>
    </row>
    <row r="477" spans="1:8">
      <c r="A477" s="3">
        <v>42332</v>
      </c>
      <c r="B477" s="4" t="s">
        <v>7</v>
      </c>
      <c r="C477" s="4">
        <v>67.02</v>
      </c>
      <c r="D477" s="4">
        <v>67.19</v>
      </c>
      <c r="E477" s="4">
        <v>64.69</v>
      </c>
      <c r="F477" s="4">
        <v>65.989999999999995</v>
      </c>
      <c r="G477" s="5">
        <v>177214</v>
      </c>
      <c r="H477" s="2"/>
    </row>
    <row r="478" spans="1:8">
      <c r="A478" s="3">
        <v>42333</v>
      </c>
      <c r="B478" s="4" t="s">
        <v>7</v>
      </c>
      <c r="C478" s="4">
        <v>68.81</v>
      </c>
      <c r="D478" s="4">
        <v>69.349999999999994</v>
      </c>
      <c r="E478" s="4">
        <v>66.92</v>
      </c>
      <c r="F478" s="4">
        <v>67.290000000000006</v>
      </c>
      <c r="G478" s="5">
        <v>120207</v>
      </c>
      <c r="H478" s="2"/>
    </row>
    <row r="479" spans="1:8">
      <c r="A479" s="3">
        <v>42335</v>
      </c>
      <c r="B479" s="4" t="s">
        <v>7</v>
      </c>
      <c r="C479" s="4">
        <v>68.66</v>
      </c>
      <c r="D479" s="4">
        <v>69.25</v>
      </c>
      <c r="E479" s="4">
        <v>68.17</v>
      </c>
      <c r="F479" s="4">
        <v>68.87</v>
      </c>
      <c r="G479" s="5">
        <v>72198</v>
      </c>
      <c r="H479" s="2"/>
    </row>
    <row r="480" spans="1:8">
      <c r="A480" s="3">
        <v>42338</v>
      </c>
      <c r="B480" s="4" t="s">
        <v>7</v>
      </c>
      <c r="C480" s="4">
        <v>67.48</v>
      </c>
      <c r="D480" s="4">
        <v>69.150000000000006</v>
      </c>
      <c r="E480" s="4">
        <v>67.42</v>
      </c>
      <c r="F480" s="4">
        <v>68.73</v>
      </c>
      <c r="G480" s="5">
        <v>129612</v>
      </c>
      <c r="H480" s="2"/>
    </row>
    <row r="481" spans="1:8">
      <c r="A481" s="3">
        <v>42339</v>
      </c>
      <c r="B481" s="4" t="s">
        <v>7</v>
      </c>
      <c r="C481" s="4">
        <v>65.72</v>
      </c>
      <c r="D481" s="4">
        <v>68.02</v>
      </c>
      <c r="E481" s="4">
        <v>65.599999999999994</v>
      </c>
      <c r="F481" s="4">
        <v>67.73</v>
      </c>
      <c r="G481" s="5">
        <v>321020</v>
      </c>
      <c r="H481" s="2"/>
    </row>
    <row r="482" spans="1:8">
      <c r="A482" s="3">
        <v>42340</v>
      </c>
      <c r="B482" s="4" t="s">
        <v>7</v>
      </c>
      <c r="C482" s="4">
        <v>67.88</v>
      </c>
      <c r="D482" s="4">
        <v>68.91</v>
      </c>
      <c r="E482" s="4">
        <v>65.89</v>
      </c>
      <c r="F482" s="4">
        <v>66</v>
      </c>
      <c r="G482" s="5">
        <v>259395</v>
      </c>
      <c r="H482" s="2"/>
    </row>
    <row r="483" spans="1:8">
      <c r="A483" s="3">
        <v>42341</v>
      </c>
      <c r="B483" s="4" t="s">
        <v>7</v>
      </c>
      <c r="C483" s="4">
        <v>66.45</v>
      </c>
      <c r="D483" s="4">
        <v>69.319999999999993</v>
      </c>
      <c r="E483" s="4">
        <v>66.02</v>
      </c>
      <c r="F483" s="4">
        <v>67.97</v>
      </c>
      <c r="G483" s="5">
        <v>185323</v>
      </c>
      <c r="H483" s="2"/>
    </row>
    <row r="484" spans="1:8">
      <c r="A484" s="3">
        <v>42342</v>
      </c>
      <c r="B484" s="4" t="s">
        <v>7</v>
      </c>
      <c r="C484" s="4">
        <v>67.760000000000005</v>
      </c>
      <c r="D484" s="4">
        <v>67.98</v>
      </c>
      <c r="E484" s="4">
        <v>66.66</v>
      </c>
      <c r="F484" s="4">
        <v>66.66</v>
      </c>
      <c r="G484" s="5">
        <v>136522</v>
      </c>
      <c r="H484" s="2"/>
    </row>
    <row r="485" spans="1:8">
      <c r="A485" s="3">
        <v>42345</v>
      </c>
      <c r="B485" s="4" t="s">
        <v>7</v>
      </c>
      <c r="C485" s="4">
        <v>68.13</v>
      </c>
      <c r="D485" s="4">
        <v>68.319999999999993</v>
      </c>
      <c r="E485" s="4">
        <v>66.935000000000002</v>
      </c>
      <c r="F485" s="4">
        <v>67.84</v>
      </c>
      <c r="G485" s="5">
        <v>194999</v>
      </c>
      <c r="H485" s="2"/>
    </row>
    <row r="486" spans="1:8">
      <c r="A486" s="3">
        <v>42346</v>
      </c>
      <c r="B486" s="4" t="s">
        <v>7</v>
      </c>
      <c r="C486" s="4">
        <v>67.290000000000006</v>
      </c>
      <c r="D486" s="4">
        <v>68.77</v>
      </c>
      <c r="E486" s="4">
        <v>66.47</v>
      </c>
      <c r="F486" s="4">
        <v>67.349999999999994</v>
      </c>
      <c r="G486" s="5">
        <v>178349</v>
      </c>
      <c r="H486" s="2"/>
    </row>
    <row r="487" spans="1:8">
      <c r="A487" s="3">
        <v>42347</v>
      </c>
      <c r="B487" s="4" t="s">
        <v>7</v>
      </c>
      <c r="C487" s="4">
        <v>63.55</v>
      </c>
      <c r="D487" s="4">
        <v>67.77</v>
      </c>
      <c r="E487" s="4">
        <v>63.13</v>
      </c>
      <c r="F487" s="4">
        <v>67.27</v>
      </c>
      <c r="G487" s="5">
        <v>341473</v>
      </c>
      <c r="H487" s="2"/>
    </row>
    <row r="488" spans="1:8">
      <c r="A488" s="3">
        <v>42348</v>
      </c>
      <c r="B488" s="4" t="s">
        <v>7</v>
      </c>
      <c r="C488" s="4">
        <v>63.27</v>
      </c>
      <c r="D488" s="4">
        <v>63.79</v>
      </c>
      <c r="E488" s="4">
        <v>61.76</v>
      </c>
      <c r="F488" s="4">
        <v>63.44</v>
      </c>
      <c r="G488" s="5">
        <v>290827</v>
      </c>
      <c r="H488" s="2"/>
    </row>
    <row r="489" spans="1:8">
      <c r="A489" s="3">
        <v>42349</v>
      </c>
      <c r="B489" s="4" t="s">
        <v>7</v>
      </c>
      <c r="C489" s="4">
        <v>61.34</v>
      </c>
      <c r="D489" s="4">
        <v>62.81</v>
      </c>
      <c r="E489" s="4">
        <v>60.83</v>
      </c>
      <c r="F489" s="4">
        <v>62.5</v>
      </c>
      <c r="G489" s="5">
        <v>281323</v>
      </c>
      <c r="H489" s="2"/>
    </row>
    <row r="490" spans="1:8">
      <c r="A490" s="3">
        <v>42352</v>
      </c>
      <c r="B490" s="4" t="s">
        <v>7</v>
      </c>
      <c r="C490" s="4">
        <v>62.05</v>
      </c>
      <c r="D490" s="4">
        <v>62.35</v>
      </c>
      <c r="E490" s="4">
        <v>61.21</v>
      </c>
      <c r="F490" s="4">
        <v>61.27</v>
      </c>
      <c r="G490" s="5">
        <v>221903</v>
      </c>
      <c r="H490" s="2"/>
    </row>
    <row r="491" spans="1:8">
      <c r="A491" s="3">
        <v>42353</v>
      </c>
      <c r="B491" s="4" t="s">
        <v>7</v>
      </c>
      <c r="C491" s="4">
        <v>63.97</v>
      </c>
      <c r="D491" s="4">
        <v>64.099999999999994</v>
      </c>
      <c r="E491" s="4">
        <v>62.14</v>
      </c>
      <c r="F491" s="4">
        <v>62.35</v>
      </c>
      <c r="G491" s="5">
        <v>326950</v>
      </c>
      <c r="H491" s="2"/>
    </row>
    <row r="492" spans="1:8">
      <c r="A492" s="3">
        <v>42354</v>
      </c>
      <c r="B492" s="4" t="s">
        <v>7</v>
      </c>
      <c r="C492" s="4">
        <v>63.22</v>
      </c>
      <c r="D492" s="4">
        <v>64.89</v>
      </c>
      <c r="E492" s="4">
        <v>62.82</v>
      </c>
      <c r="F492" s="4">
        <v>64.400000000000006</v>
      </c>
      <c r="G492" s="5">
        <v>161468</v>
      </c>
      <c r="H492" s="2"/>
    </row>
    <row r="493" spans="1:8">
      <c r="A493" s="3">
        <v>42355</v>
      </c>
      <c r="B493" s="4" t="s">
        <v>7</v>
      </c>
      <c r="C493" s="4">
        <v>61.71</v>
      </c>
      <c r="D493" s="4">
        <v>63.85</v>
      </c>
      <c r="E493" s="4">
        <v>60.87</v>
      </c>
      <c r="F493" s="4">
        <v>63.44</v>
      </c>
      <c r="G493" s="5">
        <v>166766</v>
      </c>
      <c r="H493" s="2"/>
    </row>
    <row r="494" spans="1:8">
      <c r="A494" s="3">
        <v>42356</v>
      </c>
      <c r="B494" s="4" t="s">
        <v>7</v>
      </c>
      <c r="C494" s="4">
        <v>61.44</v>
      </c>
      <c r="D494" s="4">
        <v>62.28</v>
      </c>
      <c r="E494" s="4">
        <v>60.18</v>
      </c>
      <c r="F494" s="4">
        <v>61.36</v>
      </c>
      <c r="G494" s="5">
        <v>399105</v>
      </c>
      <c r="H494" s="2"/>
    </row>
    <row r="495" spans="1:8">
      <c r="A495" s="3">
        <v>42359</v>
      </c>
      <c r="B495" s="4" t="s">
        <v>7</v>
      </c>
      <c r="C495" s="4">
        <v>62.04</v>
      </c>
      <c r="D495" s="4">
        <v>62.38</v>
      </c>
      <c r="E495" s="4">
        <v>60.07</v>
      </c>
      <c r="F495" s="4">
        <v>61.91</v>
      </c>
      <c r="G495" s="5">
        <v>246002</v>
      </c>
      <c r="H495" s="2"/>
    </row>
    <row r="496" spans="1:8">
      <c r="A496" s="3">
        <v>42360</v>
      </c>
      <c r="B496" s="4" t="s">
        <v>7</v>
      </c>
      <c r="C496" s="4">
        <v>62.48</v>
      </c>
      <c r="D496" s="4">
        <v>65.385000000000005</v>
      </c>
      <c r="E496" s="4">
        <v>60.72</v>
      </c>
      <c r="F496" s="4">
        <v>62.08</v>
      </c>
      <c r="G496" s="5">
        <v>138908</v>
      </c>
      <c r="H496" s="2"/>
    </row>
    <row r="497" spans="1:8">
      <c r="A497" s="3">
        <v>42361</v>
      </c>
      <c r="B497" s="4" t="s">
        <v>7</v>
      </c>
      <c r="C497" s="4">
        <v>62.07</v>
      </c>
      <c r="D497" s="4">
        <v>63.02</v>
      </c>
      <c r="E497" s="4">
        <v>61.86</v>
      </c>
      <c r="F497" s="4">
        <v>62.63</v>
      </c>
      <c r="G497" s="5">
        <v>95255</v>
      </c>
      <c r="H497" s="2"/>
    </row>
    <row r="498" spans="1:8">
      <c r="A498" s="3">
        <v>42362</v>
      </c>
      <c r="B498" s="4" t="s">
        <v>7</v>
      </c>
      <c r="C498" s="4">
        <v>61.84</v>
      </c>
      <c r="D498" s="4">
        <v>62.43</v>
      </c>
      <c r="E498" s="4">
        <v>61.01</v>
      </c>
      <c r="F498" s="4">
        <v>61.81</v>
      </c>
      <c r="G498" s="5">
        <v>87514</v>
      </c>
      <c r="H498" s="2"/>
    </row>
    <row r="499" spans="1:8">
      <c r="A499" s="3">
        <v>42366</v>
      </c>
      <c r="B499" s="4" t="s">
        <v>7</v>
      </c>
      <c r="C499" s="4">
        <v>61.7</v>
      </c>
      <c r="D499" s="4">
        <v>61.99</v>
      </c>
      <c r="E499" s="4">
        <v>60.16</v>
      </c>
      <c r="F499" s="4">
        <v>61.66</v>
      </c>
      <c r="G499" s="5">
        <v>146810</v>
      </c>
      <c r="H499" s="2"/>
    </row>
    <row r="500" spans="1:8">
      <c r="A500" s="3">
        <v>42367</v>
      </c>
      <c r="B500" s="4" t="s">
        <v>7</v>
      </c>
      <c r="C500" s="4">
        <v>62.01</v>
      </c>
      <c r="D500" s="4">
        <v>62.82</v>
      </c>
      <c r="E500" s="4">
        <v>60.95</v>
      </c>
      <c r="F500" s="4">
        <v>61.97</v>
      </c>
      <c r="G500" s="5">
        <v>185872</v>
      </c>
      <c r="H500" s="2"/>
    </row>
    <row r="501" spans="1:8">
      <c r="A501" s="3">
        <v>42368</v>
      </c>
      <c r="B501" s="4" t="s">
        <v>7</v>
      </c>
      <c r="C501" s="4">
        <v>61.47</v>
      </c>
      <c r="D501" s="4">
        <v>64.499899999999997</v>
      </c>
      <c r="E501" s="4">
        <v>61.05</v>
      </c>
      <c r="F501" s="4">
        <v>62.1</v>
      </c>
      <c r="G501" s="5">
        <v>112628</v>
      </c>
      <c r="H501" s="2"/>
    </row>
    <row r="502" spans="1:8">
      <c r="A502" s="3">
        <v>42369</v>
      </c>
      <c r="B502" s="4" t="s">
        <v>7</v>
      </c>
      <c r="C502" s="4">
        <v>61.74</v>
      </c>
      <c r="D502" s="4">
        <v>62.51</v>
      </c>
      <c r="E502" s="4">
        <v>60.67</v>
      </c>
      <c r="F502" s="4">
        <v>61.12</v>
      </c>
      <c r="G502" s="5">
        <v>141134</v>
      </c>
      <c r="H502" s="2"/>
    </row>
    <row r="503" spans="1:8">
      <c r="A503" s="3">
        <v>42373</v>
      </c>
      <c r="B503" s="4" t="s">
        <v>7</v>
      </c>
      <c r="C503" s="4">
        <v>59.94</v>
      </c>
      <c r="D503" s="4">
        <v>61.39</v>
      </c>
      <c r="E503" s="4">
        <v>59.64</v>
      </c>
      <c r="F503" s="4">
        <v>60.88</v>
      </c>
      <c r="G503" s="5">
        <v>190288</v>
      </c>
      <c r="H503" s="2"/>
    </row>
    <row r="504" spans="1:8">
      <c r="A504" s="3">
        <v>42374</v>
      </c>
      <c r="B504" s="4" t="s">
        <v>7</v>
      </c>
      <c r="C504" s="4">
        <v>58.92</v>
      </c>
      <c r="D504" s="4">
        <v>61.21</v>
      </c>
      <c r="E504" s="4">
        <v>58.58</v>
      </c>
      <c r="F504" s="4">
        <v>59.8</v>
      </c>
      <c r="G504" s="5">
        <v>237900</v>
      </c>
      <c r="H504" s="2"/>
    </row>
    <row r="505" spans="1:8">
      <c r="A505" s="3">
        <v>42375</v>
      </c>
      <c r="B505" s="4" t="s">
        <v>7</v>
      </c>
      <c r="C505" s="4">
        <v>59.3</v>
      </c>
      <c r="D505" s="4">
        <v>59.945</v>
      </c>
      <c r="E505" s="4">
        <v>58.4</v>
      </c>
      <c r="F505" s="4">
        <v>58.4</v>
      </c>
      <c r="G505" s="5">
        <v>269186</v>
      </c>
      <c r="H505" s="2"/>
    </row>
    <row r="506" spans="1:8">
      <c r="A506" s="3">
        <v>42376</v>
      </c>
      <c r="B506" s="4" t="s">
        <v>7</v>
      </c>
      <c r="C506" s="4">
        <v>56.62</v>
      </c>
      <c r="D506" s="4">
        <v>58.97</v>
      </c>
      <c r="E506" s="4">
        <v>56.5</v>
      </c>
      <c r="F506" s="4">
        <v>58.41</v>
      </c>
      <c r="G506" s="5">
        <v>295264</v>
      </c>
      <c r="H506" s="2"/>
    </row>
    <row r="507" spans="1:8">
      <c r="A507" s="3">
        <v>42377</v>
      </c>
      <c r="B507" s="4" t="s">
        <v>7</v>
      </c>
      <c r="C507" s="4">
        <v>58.29</v>
      </c>
      <c r="D507" s="4">
        <v>58.47</v>
      </c>
      <c r="E507" s="4">
        <v>56.77</v>
      </c>
      <c r="F507" s="4">
        <v>56.77</v>
      </c>
      <c r="G507" s="5">
        <v>275563</v>
      </c>
      <c r="H507" s="2"/>
    </row>
    <row r="508" spans="1:8">
      <c r="A508" s="3">
        <v>42380</v>
      </c>
      <c r="B508" s="4" t="s">
        <v>7</v>
      </c>
      <c r="C508" s="4">
        <v>59.46</v>
      </c>
      <c r="D508" s="4">
        <v>60.445</v>
      </c>
      <c r="E508" s="4">
        <v>58.12</v>
      </c>
      <c r="F508" s="4">
        <v>58.73</v>
      </c>
      <c r="G508" s="5">
        <v>254829</v>
      </c>
      <c r="H508" s="2"/>
    </row>
    <row r="509" spans="1:8">
      <c r="A509" s="3">
        <v>42381</v>
      </c>
      <c r="B509" s="4" t="s">
        <v>7</v>
      </c>
      <c r="C509" s="4">
        <v>60.56</v>
      </c>
      <c r="D509" s="4">
        <v>60.87</v>
      </c>
      <c r="E509" s="4">
        <v>58.43</v>
      </c>
      <c r="F509" s="4">
        <v>59.81</v>
      </c>
      <c r="G509" s="5">
        <v>237372</v>
      </c>
      <c r="H509" s="2"/>
    </row>
    <row r="510" spans="1:8">
      <c r="A510" s="3">
        <v>42382</v>
      </c>
      <c r="B510" s="4" t="s">
        <v>7</v>
      </c>
      <c r="C510" s="4">
        <v>58</v>
      </c>
      <c r="D510" s="4">
        <v>60.95</v>
      </c>
      <c r="E510" s="4">
        <v>57.94</v>
      </c>
      <c r="F510" s="4">
        <v>60.95</v>
      </c>
      <c r="G510" s="5">
        <v>375051</v>
      </c>
      <c r="H510" s="2"/>
    </row>
    <row r="511" spans="1:8">
      <c r="A511" s="3">
        <v>42383</v>
      </c>
      <c r="B511" s="4" t="s">
        <v>7</v>
      </c>
      <c r="C511" s="4">
        <v>57.97</v>
      </c>
      <c r="D511" s="4">
        <v>58.325000000000003</v>
      </c>
      <c r="E511" s="4">
        <v>55.79</v>
      </c>
      <c r="F511" s="4">
        <v>58.12</v>
      </c>
      <c r="G511" s="5">
        <v>457779</v>
      </c>
      <c r="H511" s="2"/>
    </row>
    <row r="512" spans="1:8">
      <c r="A512" s="3">
        <v>42384</v>
      </c>
      <c r="B512" s="4" t="s">
        <v>7</v>
      </c>
      <c r="C512" s="4">
        <v>59.1</v>
      </c>
      <c r="D512" s="4">
        <v>59.314999999999998</v>
      </c>
      <c r="E512" s="4">
        <v>56.25</v>
      </c>
      <c r="F512" s="4">
        <v>56.6</v>
      </c>
      <c r="G512" s="5">
        <v>356042</v>
      </c>
      <c r="H512" s="2"/>
    </row>
    <row r="513" spans="1:8">
      <c r="A513" s="3">
        <v>42388</v>
      </c>
      <c r="B513" s="4" t="s">
        <v>7</v>
      </c>
      <c r="C513" s="4">
        <v>58.89</v>
      </c>
      <c r="D513" s="4">
        <v>60.39</v>
      </c>
      <c r="E513" s="4">
        <v>57.5501</v>
      </c>
      <c r="F513" s="4">
        <v>59.78</v>
      </c>
      <c r="G513" s="5">
        <v>348230</v>
      </c>
      <c r="H513" s="2"/>
    </row>
    <row r="514" spans="1:8">
      <c r="A514" s="3">
        <v>42389</v>
      </c>
      <c r="B514" s="4" t="s">
        <v>7</v>
      </c>
      <c r="C514" s="4">
        <v>59.93</v>
      </c>
      <c r="D514" s="4">
        <v>60.81</v>
      </c>
      <c r="E514" s="4">
        <v>56.87</v>
      </c>
      <c r="F514" s="4">
        <v>58.1</v>
      </c>
      <c r="G514" s="5">
        <v>309192</v>
      </c>
      <c r="H514" s="2"/>
    </row>
    <row r="515" spans="1:8">
      <c r="A515" s="3">
        <v>42390</v>
      </c>
      <c r="B515" s="4" t="s">
        <v>7</v>
      </c>
      <c r="C515" s="4">
        <v>62.21</v>
      </c>
      <c r="D515" s="4">
        <v>63.33</v>
      </c>
      <c r="E515" s="4">
        <v>59.76</v>
      </c>
      <c r="F515" s="4">
        <v>60.17</v>
      </c>
      <c r="G515" s="5">
        <v>340100</v>
      </c>
      <c r="H515" s="2"/>
    </row>
    <row r="516" spans="1:8">
      <c r="A516" s="3">
        <v>42391</v>
      </c>
      <c r="B516" s="4" t="s">
        <v>7</v>
      </c>
      <c r="C516" s="4">
        <v>61.89</v>
      </c>
      <c r="D516" s="4">
        <v>64.109899999999996</v>
      </c>
      <c r="E516" s="4">
        <v>60.79</v>
      </c>
      <c r="F516" s="4">
        <v>62.81</v>
      </c>
      <c r="G516" s="5">
        <v>229128</v>
      </c>
      <c r="H516" s="2"/>
    </row>
    <row r="517" spans="1:8">
      <c r="A517" s="3">
        <v>42394</v>
      </c>
      <c r="B517" s="4" t="s">
        <v>7</v>
      </c>
      <c r="C517" s="4">
        <v>61.21</v>
      </c>
      <c r="D517" s="4">
        <v>62.33</v>
      </c>
      <c r="E517" s="4">
        <v>61.04</v>
      </c>
      <c r="F517" s="4">
        <v>62</v>
      </c>
      <c r="G517" s="5">
        <v>171811</v>
      </c>
      <c r="H517" s="2"/>
    </row>
    <row r="518" spans="1:8">
      <c r="A518" s="3">
        <v>42395</v>
      </c>
      <c r="B518" s="4" t="s">
        <v>7</v>
      </c>
      <c r="C518" s="4">
        <v>61.84</v>
      </c>
      <c r="D518" s="4">
        <v>62.26</v>
      </c>
      <c r="E518" s="4">
        <v>61.18</v>
      </c>
      <c r="F518" s="4">
        <v>61.25</v>
      </c>
      <c r="G518" s="5">
        <v>136565</v>
      </c>
      <c r="H518" s="2"/>
    </row>
    <row r="519" spans="1:8">
      <c r="A519" s="3">
        <v>42396</v>
      </c>
      <c r="B519" s="4" t="s">
        <v>7</v>
      </c>
      <c r="C519" s="4">
        <v>60.5</v>
      </c>
      <c r="D519" s="4">
        <v>62.02</v>
      </c>
      <c r="E519" s="4">
        <v>60.22</v>
      </c>
      <c r="F519" s="4">
        <v>61.78</v>
      </c>
      <c r="G519" s="5">
        <v>152634</v>
      </c>
      <c r="H519" s="2"/>
    </row>
    <row r="520" spans="1:8">
      <c r="A520" s="3">
        <v>42397</v>
      </c>
      <c r="B520" s="4" t="s">
        <v>7</v>
      </c>
      <c r="C520" s="4">
        <v>60.1</v>
      </c>
      <c r="D520" s="4">
        <v>61.07</v>
      </c>
      <c r="E520" s="4">
        <v>59.59</v>
      </c>
      <c r="F520" s="4">
        <v>60.93</v>
      </c>
      <c r="G520" s="5">
        <v>282170</v>
      </c>
      <c r="H520" s="2"/>
    </row>
    <row r="521" spans="1:8">
      <c r="A521" s="3">
        <v>42398</v>
      </c>
      <c r="B521" s="4" t="s">
        <v>7</v>
      </c>
      <c r="C521" s="4">
        <v>61.74</v>
      </c>
      <c r="D521" s="4">
        <v>61.79</v>
      </c>
      <c r="E521" s="4">
        <v>59.75</v>
      </c>
      <c r="F521" s="4">
        <v>60.06</v>
      </c>
      <c r="G521" s="5">
        <v>175054</v>
      </c>
      <c r="H521" s="2"/>
    </row>
    <row r="522" spans="1:8">
      <c r="A522" s="3">
        <v>42401</v>
      </c>
      <c r="B522" s="4" t="s">
        <v>7</v>
      </c>
      <c r="C522" s="4">
        <v>61.98</v>
      </c>
      <c r="D522" s="4">
        <v>64.900000000000006</v>
      </c>
      <c r="E522" s="4">
        <v>60.82</v>
      </c>
      <c r="F522" s="4">
        <v>61.52</v>
      </c>
      <c r="G522" s="5">
        <v>196809</v>
      </c>
      <c r="H522" s="2"/>
    </row>
    <row r="523" spans="1:8">
      <c r="A523" s="3">
        <v>42402</v>
      </c>
      <c r="B523" s="4" t="s">
        <v>7</v>
      </c>
      <c r="C523" s="4">
        <v>62.04</v>
      </c>
      <c r="D523" s="4">
        <v>63.274999999999999</v>
      </c>
      <c r="E523" s="4">
        <v>61.11</v>
      </c>
      <c r="F523" s="4">
        <v>61.67</v>
      </c>
      <c r="G523" s="5">
        <v>249172</v>
      </c>
      <c r="H523" s="2"/>
    </row>
    <row r="524" spans="1:8">
      <c r="A524" s="3">
        <v>42403</v>
      </c>
      <c r="B524" s="4" t="s">
        <v>7</v>
      </c>
      <c r="C524" s="4">
        <v>60.66</v>
      </c>
      <c r="D524" s="4">
        <v>62.16</v>
      </c>
      <c r="E524" s="4">
        <v>59.52</v>
      </c>
      <c r="F524" s="4">
        <v>62.16</v>
      </c>
      <c r="G524" s="5">
        <v>120673</v>
      </c>
      <c r="H524" s="2"/>
    </row>
    <row r="525" spans="1:8">
      <c r="A525" s="3">
        <v>42404</v>
      </c>
      <c r="B525" s="4" t="s">
        <v>7</v>
      </c>
      <c r="C525" s="4">
        <v>60.74</v>
      </c>
      <c r="D525" s="4">
        <v>61.465000000000003</v>
      </c>
      <c r="E525" s="4">
        <v>59.8</v>
      </c>
      <c r="F525" s="4">
        <v>60.66</v>
      </c>
      <c r="G525" s="5">
        <v>149217</v>
      </c>
      <c r="H525" s="2"/>
    </row>
    <row r="526" spans="1:8">
      <c r="A526" s="3">
        <v>42405</v>
      </c>
      <c r="B526" s="4" t="s">
        <v>7</v>
      </c>
      <c r="C526" s="4">
        <v>59.12</v>
      </c>
      <c r="D526" s="4">
        <v>62.21</v>
      </c>
      <c r="E526" s="4">
        <v>58.65</v>
      </c>
      <c r="F526" s="4">
        <v>60.74</v>
      </c>
      <c r="G526" s="5">
        <v>255151</v>
      </c>
      <c r="H526" s="2"/>
    </row>
    <row r="527" spans="1:8">
      <c r="A527" s="3">
        <v>42408</v>
      </c>
      <c r="B527" s="4" t="s">
        <v>7</v>
      </c>
      <c r="C527" s="4">
        <v>59.28</v>
      </c>
      <c r="D527" s="4">
        <v>60.27</v>
      </c>
      <c r="E527" s="4">
        <v>57.69</v>
      </c>
      <c r="F527" s="4">
        <v>58.86</v>
      </c>
      <c r="G527" s="5">
        <v>229781</v>
      </c>
      <c r="H527" s="2"/>
    </row>
    <row r="528" spans="1:8">
      <c r="A528" s="3">
        <v>42409</v>
      </c>
      <c r="B528" s="4" t="s">
        <v>7</v>
      </c>
      <c r="C528" s="4">
        <v>59.51</v>
      </c>
      <c r="D528" s="4">
        <v>60.46</v>
      </c>
      <c r="E528" s="4">
        <v>58.24</v>
      </c>
      <c r="F528" s="4">
        <v>59.18</v>
      </c>
      <c r="G528" s="5">
        <v>212246</v>
      </c>
      <c r="H528" s="2"/>
    </row>
    <row r="529" spans="1:8">
      <c r="A529" s="3">
        <v>42410</v>
      </c>
      <c r="B529" s="4" t="s">
        <v>7</v>
      </c>
      <c r="C529" s="4">
        <v>58.05</v>
      </c>
      <c r="D529" s="4">
        <v>60.5</v>
      </c>
      <c r="E529" s="4">
        <v>57.92</v>
      </c>
      <c r="F529" s="4">
        <v>60.05</v>
      </c>
      <c r="G529" s="5">
        <v>227391</v>
      </c>
      <c r="H529" s="2"/>
    </row>
    <row r="530" spans="1:8">
      <c r="A530" s="3">
        <v>42411</v>
      </c>
      <c r="B530" s="4" t="s">
        <v>7</v>
      </c>
      <c r="C530" s="4">
        <v>58.77</v>
      </c>
      <c r="D530" s="4">
        <v>59.18</v>
      </c>
      <c r="E530" s="4">
        <v>56.21</v>
      </c>
      <c r="F530" s="4">
        <v>57.44</v>
      </c>
      <c r="G530" s="5">
        <v>346816</v>
      </c>
      <c r="H530" s="2"/>
    </row>
    <row r="531" spans="1:8">
      <c r="A531" s="3">
        <v>42412</v>
      </c>
      <c r="B531" s="4" t="s">
        <v>7</v>
      </c>
      <c r="C531" s="4">
        <v>62.94</v>
      </c>
      <c r="D531" s="4">
        <v>65.94</v>
      </c>
      <c r="E531" s="4">
        <v>60.8</v>
      </c>
      <c r="F531" s="4">
        <v>65.94</v>
      </c>
      <c r="G531" s="5">
        <v>668520</v>
      </c>
      <c r="H531" s="2"/>
    </row>
    <row r="532" spans="1:8">
      <c r="A532" s="3">
        <v>42416</v>
      </c>
      <c r="B532" s="4" t="s">
        <v>7</v>
      </c>
      <c r="C532" s="4">
        <v>62.97</v>
      </c>
      <c r="D532" s="4">
        <v>64.25</v>
      </c>
      <c r="E532" s="4">
        <v>61.880099999999999</v>
      </c>
      <c r="F532" s="4">
        <v>63.33</v>
      </c>
      <c r="G532" s="5">
        <v>276601</v>
      </c>
      <c r="H532" s="2"/>
    </row>
    <row r="533" spans="1:8">
      <c r="A533" s="3">
        <v>42417</v>
      </c>
      <c r="B533" s="4" t="s">
        <v>7</v>
      </c>
      <c r="C533" s="4">
        <v>63.82</v>
      </c>
      <c r="D533" s="4">
        <v>65.27</v>
      </c>
      <c r="E533" s="4">
        <v>63.43</v>
      </c>
      <c r="F533" s="4">
        <v>63.43</v>
      </c>
      <c r="G533" s="5">
        <v>209394</v>
      </c>
      <c r="H533" s="2"/>
    </row>
    <row r="534" spans="1:8">
      <c r="A534" s="3">
        <v>42418</v>
      </c>
      <c r="B534" s="4" t="s">
        <v>7</v>
      </c>
      <c r="C534" s="4">
        <v>62.82</v>
      </c>
      <c r="D534" s="4">
        <v>63.95</v>
      </c>
      <c r="E534" s="4">
        <v>61.73</v>
      </c>
      <c r="F534" s="4">
        <v>63.73</v>
      </c>
      <c r="G534" s="5">
        <v>167882</v>
      </c>
      <c r="H534" s="2"/>
    </row>
    <row r="535" spans="1:8">
      <c r="A535" s="3">
        <v>42419</v>
      </c>
      <c r="B535" s="4" t="s">
        <v>7</v>
      </c>
      <c r="C535" s="4">
        <v>62.6</v>
      </c>
      <c r="D535" s="4">
        <v>63.96</v>
      </c>
      <c r="E535" s="4">
        <v>62.33</v>
      </c>
      <c r="F535" s="4">
        <v>62.73</v>
      </c>
      <c r="G535" s="5">
        <v>186411</v>
      </c>
      <c r="H535" s="2"/>
    </row>
    <row r="536" spans="1:8">
      <c r="A536" s="3">
        <v>42422</v>
      </c>
      <c r="B536" s="4" t="s">
        <v>7</v>
      </c>
      <c r="C536" s="4">
        <v>63.12</v>
      </c>
      <c r="D536" s="4">
        <v>64.844999999999999</v>
      </c>
      <c r="E536" s="4">
        <v>62.57</v>
      </c>
      <c r="F536" s="4">
        <v>63.48</v>
      </c>
      <c r="G536" s="5">
        <v>173176</v>
      </c>
      <c r="H536" s="2"/>
    </row>
    <row r="537" spans="1:8">
      <c r="A537" s="3">
        <v>42423</v>
      </c>
      <c r="B537" s="4" t="s">
        <v>7</v>
      </c>
      <c r="C537" s="4">
        <v>63.38</v>
      </c>
      <c r="D537" s="4">
        <v>64.150000000000006</v>
      </c>
      <c r="E537" s="4">
        <v>62.64</v>
      </c>
      <c r="F537" s="4">
        <v>63.29</v>
      </c>
      <c r="G537" s="5">
        <v>218036</v>
      </c>
      <c r="H537" s="2"/>
    </row>
    <row r="538" spans="1:8">
      <c r="A538" s="3">
        <v>42424</v>
      </c>
      <c r="B538" s="4" t="s">
        <v>7</v>
      </c>
      <c r="C538" s="4">
        <v>62.96</v>
      </c>
      <c r="D538" s="4">
        <v>63.51</v>
      </c>
      <c r="E538" s="4">
        <v>62.29</v>
      </c>
      <c r="F538" s="4">
        <v>62.75</v>
      </c>
      <c r="G538" s="5">
        <v>151842</v>
      </c>
      <c r="H538" s="2"/>
    </row>
    <row r="539" spans="1:8">
      <c r="A539" s="3">
        <v>42425</v>
      </c>
      <c r="B539" s="4" t="s">
        <v>7</v>
      </c>
      <c r="C539" s="4">
        <v>64.010000000000005</v>
      </c>
      <c r="D539" s="4">
        <v>64.69</v>
      </c>
      <c r="E539" s="4">
        <v>62.35</v>
      </c>
      <c r="F539" s="4">
        <v>63.32</v>
      </c>
      <c r="G539" s="5">
        <v>164635</v>
      </c>
      <c r="H539" s="2"/>
    </row>
    <row r="540" spans="1:8">
      <c r="A540" s="3">
        <v>42426</v>
      </c>
      <c r="B540" s="4" t="s">
        <v>7</v>
      </c>
      <c r="C540" s="4">
        <v>64.13</v>
      </c>
      <c r="D540" s="4">
        <v>64.64</v>
      </c>
      <c r="E540" s="4">
        <v>63.11</v>
      </c>
      <c r="F540" s="4">
        <v>64.27</v>
      </c>
      <c r="G540" s="5">
        <v>123446</v>
      </c>
      <c r="H540" s="2"/>
    </row>
    <row r="541" spans="1:8">
      <c r="A541" s="3">
        <v>42429</v>
      </c>
      <c r="B541" s="4" t="s">
        <v>7</v>
      </c>
      <c r="C541" s="4">
        <v>65.099999999999994</v>
      </c>
      <c r="D541" s="4">
        <v>65.939899999999994</v>
      </c>
      <c r="E541" s="4">
        <v>63.88</v>
      </c>
      <c r="F541" s="4">
        <v>63.88</v>
      </c>
      <c r="G541" s="5">
        <v>219576</v>
      </c>
      <c r="H541" s="2"/>
    </row>
    <row r="542" spans="1:8">
      <c r="A542" s="3">
        <v>42430</v>
      </c>
      <c r="B542" s="4" t="s">
        <v>7</v>
      </c>
      <c r="C542" s="4">
        <v>66.150000000000006</v>
      </c>
      <c r="D542" s="4">
        <v>66.84</v>
      </c>
      <c r="E542" s="4">
        <v>65.25</v>
      </c>
      <c r="F542" s="4">
        <v>65.41</v>
      </c>
      <c r="G542" s="5">
        <v>140934</v>
      </c>
      <c r="H542" s="2"/>
    </row>
    <row r="543" spans="1:8">
      <c r="A543" s="3">
        <v>42431</v>
      </c>
      <c r="B543" s="4" t="s">
        <v>7</v>
      </c>
      <c r="C543" s="4">
        <v>66.95</v>
      </c>
      <c r="D543" s="4">
        <v>66.95</v>
      </c>
      <c r="E543" s="4">
        <v>65.56</v>
      </c>
      <c r="F543" s="4">
        <v>66.040000000000006</v>
      </c>
      <c r="G543" s="5">
        <v>164551</v>
      </c>
      <c r="H543" s="2"/>
    </row>
    <row r="544" spans="1:8">
      <c r="A544" s="3">
        <v>42432</v>
      </c>
      <c r="B544" s="4" t="s">
        <v>7</v>
      </c>
      <c r="C544" s="4">
        <v>67.989999999999995</v>
      </c>
      <c r="D544" s="4">
        <v>68.05</v>
      </c>
      <c r="E544" s="4">
        <v>64.760000000000005</v>
      </c>
      <c r="F544" s="4">
        <v>66.83</v>
      </c>
      <c r="G544" s="5">
        <v>236401</v>
      </c>
      <c r="H544" s="2"/>
    </row>
    <row r="545" spans="1:8">
      <c r="A545" s="3">
        <v>42433</v>
      </c>
      <c r="B545" s="4" t="s">
        <v>7</v>
      </c>
      <c r="C545" s="4">
        <v>68.86</v>
      </c>
      <c r="D545" s="4">
        <v>68.97</v>
      </c>
      <c r="E545" s="4">
        <v>66.66</v>
      </c>
      <c r="F545" s="4">
        <v>67.78</v>
      </c>
      <c r="G545" s="5">
        <v>214321</v>
      </c>
      <c r="H545" s="2"/>
    </row>
    <row r="546" spans="1:8">
      <c r="A546" s="3">
        <v>42436</v>
      </c>
      <c r="B546" s="4" t="s">
        <v>7</v>
      </c>
      <c r="C546" s="4">
        <v>68.069999999999993</v>
      </c>
      <c r="D546" s="4">
        <v>68.63</v>
      </c>
      <c r="E546" s="4">
        <v>67.48</v>
      </c>
      <c r="F546" s="4">
        <v>68.55</v>
      </c>
      <c r="G546" s="5">
        <v>200937</v>
      </c>
      <c r="H546" s="2"/>
    </row>
    <row r="547" spans="1:8">
      <c r="A547" s="3">
        <v>42437</v>
      </c>
      <c r="B547" s="4" t="s">
        <v>7</v>
      </c>
      <c r="C547" s="4">
        <v>66.72</v>
      </c>
      <c r="D547" s="4">
        <v>68</v>
      </c>
      <c r="E547" s="4">
        <v>66.569999999999993</v>
      </c>
      <c r="F547" s="4">
        <v>67.56</v>
      </c>
      <c r="G547" s="5">
        <v>209112</v>
      </c>
      <c r="H547" s="2"/>
    </row>
    <row r="548" spans="1:8">
      <c r="A548" s="3">
        <v>42438</v>
      </c>
      <c r="B548" s="4" t="s">
        <v>7</v>
      </c>
      <c r="C548" s="4">
        <v>67.290000000000006</v>
      </c>
      <c r="D548" s="4">
        <v>67.349999999999994</v>
      </c>
      <c r="E548" s="4">
        <v>65.97</v>
      </c>
      <c r="F548" s="4">
        <v>66.97</v>
      </c>
      <c r="G548" s="5">
        <v>218391</v>
      </c>
      <c r="H548" s="2"/>
    </row>
    <row r="549" spans="1:8">
      <c r="A549" s="3">
        <v>42439</v>
      </c>
      <c r="B549" s="4" t="s">
        <v>7</v>
      </c>
      <c r="C549" s="4">
        <v>66.260000000000005</v>
      </c>
      <c r="D549" s="4">
        <v>67.81</v>
      </c>
      <c r="E549" s="4">
        <v>66.03</v>
      </c>
      <c r="F549" s="4">
        <v>67.72</v>
      </c>
      <c r="G549" s="5">
        <v>157880</v>
      </c>
      <c r="H549" s="2"/>
    </row>
    <row r="550" spans="1:8">
      <c r="A550" s="3">
        <v>42440</v>
      </c>
      <c r="B550" s="4" t="s">
        <v>7</v>
      </c>
      <c r="C550" s="4">
        <v>67.19</v>
      </c>
      <c r="D550" s="4">
        <v>67.38</v>
      </c>
      <c r="E550" s="4">
        <v>65.56</v>
      </c>
      <c r="F550" s="4">
        <v>66.540000000000006</v>
      </c>
      <c r="G550" s="5">
        <v>144940</v>
      </c>
      <c r="H550" s="2"/>
    </row>
    <row r="551" spans="1:8">
      <c r="A551" s="3">
        <v>42443</v>
      </c>
      <c r="B551" s="4" t="s">
        <v>7</v>
      </c>
      <c r="C551" s="4">
        <v>66.63</v>
      </c>
      <c r="D551" s="4">
        <v>67.23</v>
      </c>
      <c r="E551" s="4">
        <v>65.69</v>
      </c>
      <c r="F551" s="4">
        <v>67.23</v>
      </c>
      <c r="G551" s="5">
        <v>205401</v>
      </c>
      <c r="H551" s="2"/>
    </row>
    <row r="552" spans="1:8">
      <c r="A552" s="3">
        <v>42444</v>
      </c>
      <c r="B552" s="4" t="s">
        <v>7</v>
      </c>
      <c r="C552" s="4">
        <v>64.03</v>
      </c>
      <c r="D552" s="4">
        <v>67.02</v>
      </c>
      <c r="E552" s="4">
        <v>63.87</v>
      </c>
      <c r="F552" s="4">
        <v>66.42</v>
      </c>
      <c r="G552" s="5">
        <v>204769</v>
      </c>
      <c r="H552" s="2"/>
    </row>
    <row r="553" spans="1:8">
      <c r="A553" s="3">
        <v>42445</v>
      </c>
      <c r="B553" s="4" t="s">
        <v>7</v>
      </c>
      <c r="C553" s="4">
        <v>63.33</v>
      </c>
      <c r="D553" s="4">
        <v>64.2</v>
      </c>
      <c r="E553" s="4">
        <v>62.21</v>
      </c>
      <c r="F553" s="4">
        <v>63.58</v>
      </c>
      <c r="G553" s="5">
        <v>216127</v>
      </c>
      <c r="H553" s="2"/>
    </row>
    <row r="554" spans="1:8">
      <c r="A554" s="3">
        <v>42446</v>
      </c>
      <c r="B554" s="4" t="s">
        <v>7</v>
      </c>
      <c r="C554" s="4">
        <v>64.17</v>
      </c>
      <c r="D554" s="4">
        <v>64.849999999999994</v>
      </c>
      <c r="E554" s="4">
        <v>62.24</v>
      </c>
      <c r="F554" s="4">
        <v>63.02</v>
      </c>
      <c r="G554" s="5">
        <v>227743</v>
      </c>
      <c r="H554" s="2"/>
    </row>
    <row r="555" spans="1:8">
      <c r="A555" s="3">
        <v>42447</v>
      </c>
      <c r="B555" s="4" t="s">
        <v>7</v>
      </c>
      <c r="C555" s="4">
        <v>64.31</v>
      </c>
      <c r="D555" s="4">
        <v>65.33</v>
      </c>
      <c r="E555" s="4">
        <v>64.150000000000006</v>
      </c>
      <c r="F555" s="4">
        <v>64.59</v>
      </c>
      <c r="G555" s="5">
        <v>194857</v>
      </c>
      <c r="H555" s="2"/>
    </row>
    <row r="556" spans="1:8">
      <c r="A556" s="3">
        <v>42450</v>
      </c>
      <c r="B556" s="4" t="s">
        <v>7</v>
      </c>
      <c r="C556" s="4">
        <v>62.93</v>
      </c>
      <c r="D556" s="4">
        <v>64.39</v>
      </c>
      <c r="E556" s="4">
        <v>62.774999999999999</v>
      </c>
      <c r="F556" s="4">
        <v>63.92</v>
      </c>
      <c r="G556" s="5">
        <v>152727</v>
      </c>
      <c r="H556" s="2"/>
    </row>
    <row r="557" spans="1:8">
      <c r="A557" s="3">
        <v>42451</v>
      </c>
      <c r="B557" s="4" t="s">
        <v>7</v>
      </c>
      <c r="C557" s="4">
        <v>61.83</v>
      </c>
      <c r="D557" s="4">
        <v>63.76</v>
      </c>
      <c r="E557" s="4">
        <v>60.510100000000001</v>
      </c>
      <c r="F557" s="4">
        <v>62.26</v>
      </c>
      <c r="G557" s="5">
        <v>228280</v>
      </c>
      <c r="H557" s="2"/>
    </row>
    <row r="558" spans="1:8">
      <c r="A558" s="3">
        <v>42452</v>
      </c>
      <c r="B558" s="4" t="s">
        <v>7</v>
      </c>
      <c r="C558" s="4">
        <v>59.63</v>
      </c>
      <c r="D558" s="4">
        <v>61.83</v>
      </c>
      <c r="E558" s="4">
        <v>59.56</v>
      </c>
      <c r="F558" s="4">
        <v>61.83</v>
      </c>
      <c r="G558" s="5">
        <v>205952</v>
      </c>
      <c r="H558" s="2"/>
    </row>
    <row r="559" spans="1:8">
      <c r="A559" s="3">
        <v>42453</v>
      </c>
      <c r="B559" s="4" t="s">
        <v>7</v>
      </c>
      <c r="C559" s="4">
        <v>59.21</v>
      </c>
      <c r="D559" s="4">
        <v>59.54</v>
      </c>
      <c r="E559" s="4">
        <v>58.05</v>
      </c>
      <c r="F559" s="4">
        <v>59.54</v>
      </c>
      <c r="G559" s="5">
        <v>180544</v>
      </c>
      <c r="H559" s="2"/>
    </row>
    <row r="560" spans="1:8">
      <c r="A560" s="3">
        <v>42457</v>
      </c>
      <c r="B560" s="4" t="s">
        <v>7</v>
      </c>
      <c r="C560" s="4">
        <v>59.77</v>
      </c>
      <c r="D560" s="4">
        <v>60.92</v>
      </c>
      <c r="E560" s="4">
        <v>59.3</v>
      </c>
      <c r="F560" s="4">
        <v>59.5</v>
      </c>
      <c r="G560" s="5">
        <v>169096</v>
      </c>
      <c r="H560" s="2"/>
    </row>
    <row r="561" spans="1:8">
      <c r="A561" s="3">
        <v>42458</v>
      </c>
      <c r="B561" s="4" t="s">
        <v>7</v>
      </c>
      <c r="C561" s="4">
        <v>63.7</v>
      </c>
      <c r="D561" s="4">
        <v>63.94</v>
      </c>
      <c r="E561" s="4">
        <v>59.69</v>
      </c>
      <c r="F561" s="4">
        <v>59.69</v>
      </c>
      <c r="G561" s="5">
        <v>283708</v>
      </c>
      <c r="H561" s="2"/>
    </row>
    <row r="562" spans="1:8">
      <c r="A562" s="3">
        <v>42459</v>
      </c>
      <c r="B562" s="4" t="s">
        <v>7</v>
      </c>
      <c r="C562" s="4">
        <v>64.23</v>
      </c>
      <c r="D562" s="4">
        <v>64.63</v>
      </c>
      <c r="E562" s="4">
        <v>62.21</v>
      </c>
      <c r="F562" s="4">
        <v>63.88</v>
      </c>
      <c r="G562" s="5">
        <v>291785</v>
      </c>
      <c r="H562" s="2"/>
    </row>
    <row r="563" spans="1:8">
      <c r="A563" s="3">
        <v>42460</v>
      </c>
      <c r="B563" s="4" t="s">
        <v>7</v>
      </c>
      <c r="C563" s="4">
        <v>64.47</v>
      </c>
      <c r="D563" s="4">
        <v>64.67</v>
      </c>
      <c r="E563" s="4">
        <v>62.73</v>
      </c>
      <c r="F563" s="4">
        <v>64.09</v>
      </c>
      <c r="G563" s="5">
        <v>295225</v>
      </c>
      <c r="H563" s="2"/>
    </row>
    <row r="564" spans="1:8">
      <c r="A564" s="3">
        <v>42461</v>
      </c>
      <c r="B564" s="4" t="s">
        <v>7</v>
      </c>
      <c r="C564" s="4">
        <v>63.17</v>
      </c>
      <c r="D564" s="4">
        <v>64.67</v>
      </c>
      <c r="E564" s="4">
        <v>63.17</v>
      </c>
      <c r="F564" s="4">
        <v>64.25</v>
      </c>
      <c r="G564" s="5">
        <v>174748</v>
      </c>
      <c r="H564" s="2"/>
    </row>
    <row r="565" spans="1:8">
      <c r="A565" s="3">
        <v>42464</v>
      </c>
      <c r="B565" s="4" t="s">
        <v>7</v>
      </c>
      <c r="C565" s="4">
        <v>63.96</v>
      </c>
      <c r="D565" s="4">
        <v>64.260000000000005</v>
      </c>
      <c r="E565" s="4">
        <v>62.68</v>
      </c>
      <c r="F565" s="4">
        <v>63.16</v>
      </c>
      <c r="G565" s="5">
        <v>210140</v>
      </c>
      <c r="H565" s="2"/>
    </row>
    <row r="566" spans="1:8">
      <c r="A566" s="3">
        <v>42465</v>
      </c>
      <c r="B566" s="4" t="s">
        <v>7</v>
      </c>
      <c r="C566" s="4">
        <v>63.47</v>
      </c>
      <c r="D566" s="4">
        <v>64.11</v>
      </c>
      <c r="E566" s="4">
        <v>62.93</v>
      </c>
      <c r="F566" s="4">
        <v>63.58</v>
      </c>
      <c r="G566" s="5">
        <v>176901</v>
      </c>
      <c r="H566" s="2"/>
    </row>
    <row r="567" spans="1:8">
      <c r="A567" s="3">
        <v>42466</v>
      </c>
      <c r="B567" s="4" t="s">
        <v>7</v>
      </c>
      <c r="C567" s="4">
        <v>64.33</v>
      </c>
      <c r="D567" s="4">
        <v>64.569999999999993</v>
      </c>
      <c r="E567" s="4">
        <v>63.15</v>
      </c>
      <c r="F567" s="4">
        <v>63.33</v>
      </c>
      <c r="G567" s="5">
        <v>201213</v>
      </c>
      <c r="H567" s="2"/>
    </row>
    <row r="568" spans="1:8">
      <c r="A568" s="3">
        <v>42467</v>
      </c>
      <c r="B568" s="4" t="s">
        <v>7</v>
      </c>
      <c r="C568" s="4">
        <v>63.64</v>
      </c>
      <c r="D568" s="4">
        <v>64.564999999999998</v>
      </c>
      <c r="E568" s="4">
        <v>63.14</v>
      </c>
      <c r="F568" s="4">
        <v>64.13</v>
      </c>
      <c r="G568" s="5">
        <v>212840</v>
      </c>
      <c r="H568" s="2"/>
    </row>
    <row r="569" spans="1:8">
      <c r="A569" s="3">
        <v>42468</v>
      </c>
      <c r="B569" s="4" t="s">
        <v>7</v>
      </c>
      <c r="C569" s="4">
        <v>62.92</v>
      </c>
      <c r="D569" s="4">
        <v>64.38</v>
      </c>
      <c r="E569" s="4">
        <v>62.8</v>
      </c>
      <c r="F569" s="4">
        <v>63.58</v>
      </c>
      <c r="G569" s="5">
        <v>166895</v>
      </c>
      <c r="H569" s="2"/>
    </row>
    <row r="570" spans="1:8">
      <c r="A570" s="3">
        <v>42471</v>
      </c>
      <c r="B570" s="4" t="s">
        <v>7</v>
      </c>
      <c r="C570" s="4">
        <v>63.88</v>
      </c>
      <c r="D570" s="4">
        <v>65.14</v>
      </c>
      <c r="E570" s="4">
        <v>63.38</v>
      </c>
      <c r="F570" s="4">
        <v>63.38</v>
      </c>
      <c r="G570" s="5">
        <v>293022</v>
      </c>
      <c r="H570" s="2"/>
    </row>
    <row r="571" spans="1:8">
      <c r="A571" s="3">
        <v>42472</v>
      </c>
      <c r="B571" s="4" t="s">
        <v>7</v>
      </c>
      <c r="C571" s="4">
        <v>62.33</v>
      </c>
      <c r="D571" s="4">
        <v>64.805000000000007</v>
      </c>
      <c r="E571" s="4">
        <v>61.38</v>
      </c>
      <c r="F571" s="4">
        <v>64.02</v>
      </c>
      <c r="G571" s="5">
        <v>244744</v>
      </c>
      <c r="H571" s="2"/>
    </row>
    <row r="572" spans="1:8">
      <c r="A572" s="3">
        <v>42473</v>
      </c>
      <c r="B572" s="4" t="s">
        <v>7</v>
      </c>
      <c r="C572" s="4">
        <v>63.64</v>
      </c>
      <c r="D572" s="4">
        <v>63.94</v>
      </c>
      <c r="E572" s="4">
        <v>61.19</v>
      </c>
      <c r="F572" s="4">
        <v>62.55</v>
      </c>
      <c r="G572" s="5">
        <v>174213</v>
      </c>
      <c r="H572" s="2"/>
    </row>
    <row r="573" spans="1:8">
      <c r="A573" s="3">
        <v>42474</v>
      </c>
      <c r="B573" s="4" t="s">
        <v>7</v>
      </c>
      <c r="C573" s="4">
        <v>62.67</v>
      </c>
      <c r="D573" s="4">
        <v>63.76</v>
      </c>
      <c r="E573" s="4">
        <v>62.5</v>
      </c>
      <c r="F573" s="4">
        <v>63.69</v>
      </c>
      <c r="G573" s="5">
        <v>94912</v>
      </c>
      <c r="H573" s="2"/>
    </row>
    <row r="574" spans="1:8">
      <c r="A574" s="3">
        <v>42475</v>
      </c>
      <c r="B574" s="4" t="s">
        <v>7</v>
      </c>
      <c r="C574" s="4">
        <v>62.13</v>
      </c>
      <c r="D574" s="4">
        <v>63.06</v>
      </c>
      <c r="E574" s="4">
        <v>61.94</v>
      </c>
      <c r="F574" s="4">
        <v>62.5</v>
      </c>
      <c r="G574" s="5">
        <v>144566</v>
      </c>
      <c r="H574" s="2"/>
    </row>
    <row r="575" spans="1:8">
      <c r="A575" s="3">
        <v>42478</v>
      </c>
      <c r="B575" s="4" t="s">
        <v>7</v>
      </c>
      <c r="C575" s="4">
        <v>63.64</v>
      </c>
      <c r="D575" s="4">
        <v>63.69</v>
      </c>
      <c r="E575" s="4">
        <v>61.44</v>
      </c>
      <c r="F575" s="4">
        <v>62.17</v>
      </c>
      <c r="G575" s="5">
        <v>179471</v>
      </c>
      <c r="H575" s="2"/>
    </row>
    <row r="576" spans="1:8">
      <c r="A576" s="3">
        <v>42479</v>
      </c>
      <c r="B576" s="4" t="s">
        <v>7</v>
      </c>
      <c r="C576" s="4">
        <v>63.84</v>
      </c>
      <c r="D576" s="4">
        <v>64.915000000000006</v>
      </c>
      <c r="E576" s="4">
        <v>63.32</v>
      </c>
      <c r="F576" s="4">
        <v>63.96</v>
      </c>
      <c r="G576" s="5">
        <v>369195</v>
      </c>
      <c r="H576" s="2"/>
    </row>
    <row r="577" spans="1:8">
      <c r="A577" s="3">
        <v>42480</v>
      </c>
      <c r="B577" s="4" t="s">
        <v>7</v>
      </c>
      <c r="C577" s="4">
        <v>64.510000000000005</v>
      </c>
      <c r="D577" s="4">
        <v>64.709999999999994</v>
      </c>
      <c r="E577" s="4">
        <v>63.44</v>
      </c>
      <c r="F577" s="4">
        <v>63.66</v>
      </c>
      <c r="G577" s="5">
        <v>169981</v>
      </c>
      <c r="H577" s="2"/>
    </row>
    <row r="578" spans="1:8">
      <c r="A578" s="3">
        <v>42481</v>
      </c>
      <c r="B578" s="4" t="s">
        <v>7</v>
      </c>
      <c r="C578" s="4">
        <v>64.61</v>
      </c>
      <c r="D578" s="4">
        <v>64.849999999999994</v>
      </c>
      <c r="E578" s="4">
        <v>64.020099999999999</v>
      </c>
      <c r="F578" s="4">
        <v>64.22</v>
      </c>
      <c r="G578" s="5">
        <v>158161</v>
      </c>
      <c r="H578" s="2"/>
    </row>
    <row r="579" spans="1:8">
      <c r="A579" s="3">
        <v>42482</v>
      </c>
      <c r="B579" s="4" t="s">
        <v>7</v>
      </c>
      <c r="C579" s="4">
        <v>64.95</v>
      </c>
      <c r="D579" s="4">
        <v>65.010000000000005</v>
      </c>
      <c r="E579" s="4">
        <v>64.3</v>
      </c>
      <c r="F579" s="4">
        <v>64.42</v>
      </c>
      <c r="G579" s="5">
        <v>214581</v>
      </c>
      <c r="H579" s="2"/>
    </row>
    <row r="580" spans="1:8">
      <c r="A580" s="3">
        <v>42485</v>
      </c>
      <c r="B580" s="4" t="s">
        <v>7</v>
      </c>
      <c r="C580" s="4">
        <v>65.099999999999994</v>
      </c>
      <c r="D580" s="4">
        <v>65.75</v>
      </c>
      <c r="E580" s="4">
        <v>64.569999999999993</v>
      </c>
      <c r="F580" s="4">
        <v>64.83</v>
      </c>
      <c r="G580" s="5">
        <v>129836</v>
      </c>
      <c r="H580" s="2"/>
    </row>
    <row r="581" spans="1:8">
      <c r="A581" s="3">
        <v>42486</v>
      </c>
      <c r="B581" s="4" t="s">
        <v>7</v>
      </c>
      <c r="C581" s="4">
        <v>65.84</v>
      </c>
      <c r="D581" s="4">
        <v>66.06</v>
      </c>
      <c r="E581" s="4">
        <v>64.16</v>
      </c>
      <c r="F581" s="4">
        <v>65.209999999999994</v>
      </c>
      <c r="G581" s="5">
        <v>146578</v>
      </c>
      <c r="H581" s="2"/>
    </row>
    <row r="582" spans="1:8">
      <c r="A582" s="3">
        <v>42487</v>
      </c>
      <c r="B582" s="4" t="s">
        <v>7</v>
      </c>
      <c r="C582" s="4">
        <v>64.06</v>
      </c>
      <c r="D582" s="4">
        <v>65.5</v>
      </c>
      <c r="E582" s="4">
        <v>62.77</v>
      </c>
      <c r="F582" s="4">
        <v>65.5</v>
      </c>
      <c r="G582" s="5">
        <v>200550</v>
      </c>
      <c r="H582" s="2"/>
    </row>
    <row r="583" spans="1:8">
      <c r="A583" s="3">
        <v>42488</v>
      </c>
      <c r="B583" s="4" t="s">
        <v>7</v>
      </c>
      <c r="C583" s="4">
        <v>64</v>
      </c>
      <c r="D583" s="4">
        <v>64.489999999999995</v>
      </c>
      <c r="E583" s="4">
        <v>63.520099999999999</v>
      </c>
      <c r="F583" s="4">
        <v>64.010000000000005</v>
      </c>
      <c r="G583" s="5">
        <v>237160</v>
      </c>
      <c r="H583" s="2"/>
    </row>
    <row r="584" spans="1:8">
      <c r="A584" s="3">
        <v>42489</v>
      </c>
      <c r="B584" s="4" t="s">
        <v>7</v>
      </c>
      <c r="C584" s="4">
        <v>64.86</v>
      </c>
      <c r="D584" s="4">
        <v>65.290000000000006</v>
      </c>
      <c r="E584" s="4">
        <v>63.21</v>
      </c>
      <c r="F584" s="4">
        <v>63.65</v>
      </c>
      <c r="G584" s="5">
        <v>189434</v>
      </c>
      <c r="H584" s="2"/>
    </row>
    <row r="585" spans="1:8">
      <c r="A585" s="3">
        <v>42492</v>
      </c>
      <c r="B585" s="4" t="s">
        <v>7</v>
      </c>
      <c r="C585" s="4">
        <v>66.64</v>
      </c>
      <c r="D585" s="4">
        <v>67.05</v>
      </c>
      <c r="E585" s="4">
        <v>64.55</v>
      </c>
      <c r="F585" s="4">
        <v>65.23</v>
      </c>
      <c r="G585" s="5">
        <v>345814</v>
      </c>
      <c r="H585" s="2"/>
    </row>
    <row r="586" spans="1:8">
      <c r="A586" s="3">
        <v>42493</v>
      </c>
      <c r="B586" s="4" t="s">
        <v>7</v>
      </c>
      <c r="C586" s="4">
        <v>65.23</v>
      </c>
      <c r="D586" s="4">
        <v>66.834999999999994</v>
      </c>
      <c r="E586" s="4">
        <v>64.724999999999994</v>
      </c>
      <c r="F586" s="4">
        <v>66.59</v>
      </c>
      <c r="G586" s="5">
        <v>343022</v>
      </c>
      <c r="H586" s="2"/>
    </row>
    <row r="587" spans="1:8">
      <c r="A587" s="3">
        <v>42494</v>
      </c>
      <c r="B587" s="4" t="s">
        <v>7</v>
      </c>
      <c r="C587" s="4">
        <v>65.319999999999993</v>
      </c>
      <c r="D587" s="4">
        <v>65.95</v>
      </c>
      <c r="E587" s="4">
        <v>63.99</v>
      </c>
      <c r="F587" s="4">
        <v>64.849999999999994</v>
      </c>
      <c r="G587" s="5">
        <v>226114</v>
      </c>
      <c r="H587" s="2"/>
    </row>
    <row r="588" spans="1:8">
      <c r="A588" s="3">
        <v>42495</v>
      </c>
      <c r="B588" s="4" t="s">
        <v>7</v>
      </c>
      <c r="C588" s="4">
        <v>63.56</v>
      </c>
      <c r="D588" s="4">
        <v>65.825000000000003</v>
      </c>
      <c r="E588" s="4">
        <v>63.21</v>
      </c>
      <c r="F588" s="4">
        <v>65.290000000000006</v>
      </c>
      <c r="G588" s="5">
        <v>206268</v>
      </c>
      <c r="H588" s="2"/>
    </row>
    <row r="589" spans="1:8">
      <c r="A589" s="3">
        <v>42496</v>
      </c>
      <c r="B589" s="4" t="s">
        <v>7</v>
      </c>
      <c r="C589" s="4">
        <v>63.21</v>
      </c>
      <c r="D589" s="4">
        <v>64.025000000000006</v>
      </c>
      <c r="E589" s="4">
        <v>62.06</v>
      </c>
      <c r="F589" s="4">
        <v>63.56</v>
      </c>
      <c r="G589" s="5">
        <v>192603</v>
      </c>
      <c r="H589" s="2"/>
    </row>
    <row r="590" spans="1:8">
      <c r="A590" s="3">
        <v>42499</v>
      </c>
      <c r="B590" s="4" t="s">
        <v>7</v>
      </c>
      <c r="C590" s="4">
        <v>65.734999999999999</v>
      </c>
      <c r="D590" s="4">
        <v>66.959999999999994</v>
      </c>
      <c r="E590" s="4">
        <v>63.45</v>
      </c>
      <c r="F590" s="4">
        <v>63.52</v>
      </c>
      <c r="G590" s="5">
        <v>241804</v>
      </c>
      <c r="H590" s="2"/>
    </row>
    <row r="591" spans="1:8">
      <c r="A591" s="3">
        <v>42500</v>
      </c>
      <c r="B591" s="4" t="s">
        <v>7</v>
      </c>
      <c r="C591" s="4">
        <v>65.069999999999993</v>
      </c>
      <c r="D591" s="4">
        <v>66.260000000000005</v>
      </c>
      <c r="E591" s="4">
        <v>64.5</v>
      </c>
      <c r="F591" s="4">
        <v>65.66</v>
      </c>
      <c r="G591" s="5">
        <v>246759</v>
      </c>
      <c r="H591" s="2"/>
    </row>
    <row r="592" spans="1:8">
      <c r="A592" s="3">
        <v>42501</v>
      </c>
      <c r="B592" s="4" t="s">
        <v>7</v>
      </c>
      <c r="C592" s="4">
        <v>62.43</v>
      </c>
      <c r="D592" s="4">
        <v>66.055000000000007</v>
      </c>
      <c r="E592" s="4">
        <v>62.064799999999998</v>
      </c>
      <c r="F592" s="4">
        <v>64.78</v>
      </c>
      <c r="G592" s="5">
        <v>325136</v>
      </c>
      <c r="H592" s="2"/>
    </row>
    <row r="593" spans="1:8">
      <c r="A593" s="3">
        <v>42502</v>
      </c>
      <c r="B593" s="4" t="s">
        <v>7</v>
      </c>
      <c r="C593" s="4">
        <v>62.68</v>
      </c>
      <c r="D593" s="4">
        <v>64.459999999999994</v>
      </c>
      <c r="E593" s="4">
        <v>61.52</v>
      </c>
      <c r="F593" s="4">
        <v>62.74</v>
      </c>
      <c r="G593" s="5">
        <v>282677</v>
      </c>
      <c r="H593" s="2"/>
    </row>
    <row r="594" spans="1:8">
      <c r="A594" s="3">
        <v>42503</v>
      </c>
      <c r="B594" s="4" t="s">
        <v>7</v>
      </c>
      <c r="C594" s="4">
        <v>61.43</v>
      </c>
      <c r="D594" s="4">
        <v>63.33</v>
      </c>
      <c r="E594" s="4">
        <v>61.22</v>
      </c>
      <c r="F594" s="4">
        <v>62.7</v>
      </c>
      <c r="G594" s="5">
        <v>242230</v>
      </c>
      <c r="H594" s="2"/>
    </row>
    <row r="595" spans="1:8">
      <c r="A595" s="3">
        <v>42506</v>
      </c>
      <c r="B595" s="4" t="s">
        <v>7</v>
      </c>
      <c r="C595" s="4">
        <v>61.99</v>
      </c>
      <c r="D595" s="4">
        <v>63.209899999999998</v>
      </c>
      <c r="E595" s="4">
        <v>61.030999999999999</v>
      </c>
      <c r="F595" s="4">
        <v>61.71</v>
      </c>
      <c r="G595" s="5">
        <v>445522</v>
      </c>
      <c r="H595" s="2"/>
    </row>
    <row r="596" spans="1:8">
      <c r="A596" s="3">
        <v>42507</v>
      </c>
      <c r="B596" s="4" t="s">
        <v>7</v>
      </c>
      <c r="C596" s="4">
        <v>50.74</v>
      </c>
      <c r="D596" s="4">
        <v>57.12</v>
      </c>
      <c r="E596" s="4">
        <v>50.01</v>
      </c>
      <c r="F596" s="4">
        <v>56</v>
      </c>
      <c r="G596" s="5">
        <v>2853405</v>
      </c>
      <c r="H596" s="2"/>
    </row>
    <row r="597" spans="1:8">
      <c r="A597" s="3">
        <v>42508</v>
      </c>
      <c r="B597" s="4" t="s">
        <v>7</v>
      </c>
      <c r="C597" s="4">
        <v>48.19</v>
      </c>
      <c r="D597" s="4">
        <v>50.75</v>
      </c>
      <c r="E597" s="4">
        <v>47.650399999999998</v>
      </c>
      <c r="F597" s="4">
        <v>50.16</v>
      </c>
      <c r="G597" s="5">
        <v>1366139</v>
      </c>
      <c r="H597" s="2"/>
    </row>
    <row r="598" spans="1:8">
      <c r="A598" s="3">
        <v>42509</v>
      </c>
      <c r="B598" s="4" t="s">
        <v>7</v>
      </c>
      <c r="C598" s="4">
        <v>47.82</v>
      </c>
      <c r="D598" s="4">
        <v>48.25</v>
      </c>
      <c r="E598" s="4">
        <v>47.21</v>
      </c>
      <c r="F598" s="4">
        <v>47.72</v>
      </c>
      <c r="G598" s="5">
        <v>646282</v>
      </c>
      <c r="H598" s="2"/>
    </row>
    <row r="599" spans="1:8">
      <c r="A599" s="3">
        <v>42510</v>
      </c>
      <c r="B599" s="4" t="s">
        <v>7</v>
      </c>
      <c r="C599" s="4">
        <v>48.39</v>
      </c>
      <c r="D599" s="4">
        <v>48.72</v>
      </c>
      <c r="E599" s="4">
        <v>46.82</v>
      </c>
      <c r="F599" s="4">
        <v>47.85</v>
      </c>
      <c r="G599" s="5">
        <v>856548</v>
      </c>
      <c r="H599" s="2"/>
    </row>
    <row r="600" spans="1:8">
      <c r="A600" s="3">
        <v>42513</v>
      </c>
      <c r="B600" s="4" t="s">
        <v>7</v>
      </c>
      <c r="C600" s="4">
        <v>47.75</v>
      </c>
      <c r="D600" s="4">
        <v>49.28</v>
      </c>
      <c r="E600" s="4">
        <v>47.72</v>
      </c>
      <c r="F600" s="4">
        <v>48.56</v>
      </c>
      <c r="G600" s="5">
        <v>349037</v>
      </c>
      <c r="H600" s="2"/>
    </row>
    <row r="601" spans="1:8">
      <c r="A601" s="3">
        <v>42514</v>
      </c>
      <c r="B601" s="4" t="s">
        <v>7</v>
      </c>
      <c r="C601" s="4">
        <v>49.73</v>
      </c>
      <c r="D601" s="4">
        <v>49.94</v>
      </c>
      <c r="E601" s="4">
        <v>48.57</v>
      </c>
      <c r="F601" s="4">
        <v>48.75</v>
      </c>
      <c r="G601" s="5">
        <v>516548</v>
      </c>
      <c r="H601" s="2"/>
    </row>
    <row r="602" spans="1:8">
      <c r="A602" s="3">
        <v>42515</v>
      </c>
      <c r="B602" s="4" t="s">
        <v>7</v>
      </c>
      <c r="C602" s="4">
        <v>50.62</v>
      </c>
      <c r="D602" s="4">
        <v>50.79</v>
      </c>
      <c r="E602" s="4">
        <v>49.140099999999997</v>
      </c>
      <c r="F602" s="4">
        <v>49.73</v>
      </c>
      <c r="G602" s="5">
        <v>247480</v>
      </c>
      <c r="H602" s="2"/>
    </row>
    <row r="603" spans="1:8">
      <c r="A603" s="3">
        <v>42516</v>
      </c>
      <c r="B603" s="4" t="s">
        <v>7</v>
      </c>
      <c r="C603" s="4">
        <v>51.19</v>
      </c>
      <c r="D603" s="4">
        <v>51.47</v>
      </c>
      <c r="E603" s="4">
        <v>50.42</v>
      </c>
      <c r="F603" s="4">
        <v>50.75</v>
      </c>
      <c r="G603" s="5">
        <v>311539</v>
      </c>
      <c r="H603" s="2"/>
    </row>
    <row r="604" spans="1:8">
      <c r="A604" s="3">
        <v>42517</v>
      </c>
      <c r="B604" s="4" t="s">
        <v>7</v>
      </c>
      <c r="C604" s="4">
        <v>51.58</v>
      </c>
      <c r="D604" s="4">
        <v>52.45</v>
      </c>
      <c r="E604" s="4">
        <v>51.2</v>
      </c>
      <c r="F604" s="4">
        <v>51.2</v>
      </c>
      <c r="G604" s="5">
        <v>200930</v>
      </c>
      <c r="H604" s="2"/>
    </row>
    <row r="605" spans="1:8">
      <c r="A605" s="3">
        <v>42521</v>
      </c>
      <c r="B605" s="4" t="s">
        <v>7</v>
      </c>
      <c r="C605" s="4">
        <v>50.71</v>
      </c>
      <c r="D605" s="4">
        <v>52.15</v>
      </c>
      <c r="E605" s="4">
        <v>50.37</v>
      </c>
      <c r="F605" s="4">
        <v>51.89</v>
      </c>
      <c r="G605" s="5">
        <v>163999</v>
      </c>
      <c r="H605" s="2"/>
    </row>
    <row r="606" spans="1:8">
      <c r="A606" s="3">
        <v>42522</v>
      </c>
      <c r="B606" s="4" t="s">
        <v>7</v>
      </c>
      <c r="C606" s="4">
        <v>52.78</v>
      </c>
      <c r="D606" s="4">
        <v>53.24</v>
      </c>
      <c r="E606" s="4">
        <v>51.02</v>
      </c>
      <c r="F606" s="4">
        <v>51.02</v>
      </c>
      <c r="G606" s="5">
        <v>313060</v>
      </c>
      <c r="H606" s="2"/>
    </row>
    <row r="607" spans="1:8">
      <c r="A607" s="3">
        <v>42523</v>
      </c>
      <c r="B607" s="4" t="s">
        <v>7</v>
      </c>
      <c r="C607" s="4">
        <v>53.76</v>
      </c>
      <c r="D607" s="4">
        <v>54</v>
      </c>
      <c r="E607" s="4">
        <v>52.426400000000001</v>
      </c>
      <c r="F607" s="4">
        <v>52.67</v>
      </c>
      <c r="G607" s="5">
        <v>205472</v>
      </c>
      <c r="H607" s="2"/>
    </row>
    <row r="608" spans="1:8">
      <c r="A608" s="3">
        <v>42524</v>
      </c>
      <c r="B608" s="4" t="s">
        <v>7</v>
      </c>
      <c r="C608" s="4">
        <v>53.75</v>
      </c>
      <c r="D608" s="4">
        <v>54</v>
      </c>
      <c r="E608" s="4">
        <v>52.923499999999997</v>
      </c>
      <c r="F608" s="4">
        <v>53.43</v>
      </c>
      <c r="G608" s="5">
        <v>270018</v>
      </c>
      <c r="H608" s="2"/>
    </row>
    <row r="609" spans="1:8">
      <c r="A609" s="3">
        <v>42527</v>
      </c>
      <c r="B609" s="4" t="s">
        <v>7</v>
      </c>
      <c r="C609" s="4">
        <v>54.57</v>
      </c>
      <c r="D609" s="4">
        <v>54.95</v>
      </c>
      <c r="E609" s="4">
        <v>53.61</v>
      </c>
      <c r="F609" s="4">
        <v>53.72</v>
      </c>
      <c r="G609" s="5">
        <v>176704</v>
      </c>
      <c r="H609" s="2"/>
    </row>
    <row r="610" spans="1:8">
      <c r="A610" s="3">
        <v>42528</v>
      </c>
      <c r="B610" s="4" t="s">
        <v>7</v>
      </c>
      <c r="C610" s="4">
        <v>53.97</v>
      </c>
      <c r="D610" s="4">
        <v>54.65</v>
      </c>
      <c r="E610" s="4">
        <v>53.86</v>
      </c>
      <c r="F610" s="4">
        <v>54.42</v>
      </c>
      <c r="G610" s="5">
        <v>197923</v>
      </c>
      <c r="H610" s="2"/>
    </row>
    <row r="611" spans="1:8">
      <c r="A611" s="3">
        <v>42529</v>
      </c>
      <c r="B611" s="4" t="s">
        <v>7</v>
      </c>
      <c r="C611" s="4">
        <v>54.38</v>
      </c>
      <c r="D611" s="4">
        <v>54.64</v>
      </c>
      <c r="E611" s="4">
        <v>53.69</v>
      </c>
      <c r="F611" s="4">
        <v>54</v>
      </c>
      <c r="G611" s="5">
        <v>123213</v>
      </c>
      <c r="H611" s="2"/>
    </row>
    <row r="612" spans="1:8">
      <c r="A612" s="3">
        <v>42530</v>
      </c>
      <c r="B612" s="4" t="s">
        <v>7</v>
      </c>
      <c r="C612" s="4">
        <v>54.1</v>
      </c>
      <c r="D612" s="4">
        <v>54.96</v>
      </c>
      <c r="E612" s="4">
        <v>53.54</v>
      </c>
      <c r="F612" s="4">
        <v>54.42</v>
      </c>
      <c r="G612" s="5">
        <v>189477</v>
      </c>
      <c r="H612" s="2"/>
    </row>
    <row r="613" spans="1:8">
      <c r="A613" s="3">
        <v>42531</v>
      </c>
      <c r="B613" s="4" t="s">
        <v>7</v>
      </c>
      <c r="C613" s="4">
        <v>53.85</v>
      </c>
      <c r="D613" s="4">
        <v>54.11</v>
      </c>
      <c r="E613" s="4">
        <v>52.58</v>
      </c>
      <c r="F613" s="4">
        <v>53.83</v>
      </c>
      <c r="G613" s="5">
        <v>168435</v>
      </c>
      <c r="H613" s="2"/>
    </row>
    <row r="614" spans="1:8">
      <c r="A614" s="3">
        <v>42534</v>
      </c>
      <c r="B614" s="4" t="s">
        <v>7</v>
      </c>
      <c r="C614" s="4">
        <v>53.52</v>
      </c>
      <c r="D614" s="4">
        <v>54.31</v>
      </c>
      <c r="E614" s="4">
        <v>52.86</v>
      </c>
      <c r="F614" s="4">
        <v>53.58</v>
      </c>
      <c r="G614" s="5">
        <v>164919</v>
      </c>
      <c r="H614" s="2"/>
    </row>
    <row r="615" spans="1:8">
      <c r="A615" s="3">
        <v>42535</v>
      </c>
      <c r="B615" s="4" t="s">
        <v>7</v>
      </c>
      <c r="C615" s="4">
        <v>53.82</v>
      </c>
      <c r="D615" s="4">
        <v>54.13</v>
      </c>
      <c r="E615" s="4">
        <v>53.04</v>
      </c>
      <c r="F615" s="4">
        <v>53.47</v>
      </c>
      <c r="G615" s="5">
        <v>133660</v>
      </c>
      <c r="H615" s="2"/>
    </row>
    <row r="616" spans="1:8">
      <c r="A616" s="3">
        <v>42536</v>
      </c>
      <c r="B616" s="4" t="s">
        <v>7</v>
      </c>
      <c r="C616" s="4">
        <v>52.66</v>
      </c>
      <c r="D616" s="4">
        <v>54</v>
      </c>
      <c r="E616" s="4">
        <v>52.55</v>
      </c>
      <c r="F616" s="4">
        <v>53.22</v>
      </c>
      <c r="G616" s="5">
        <v>252673</v>
      </c>
      <c r="H616" s="2"/>
    </row>
    <row r="617" spans="1:8">
      <c r="A617" s="3">
        <v>42537</v>
      </c>
      <c r="B617" s="4" t="s">
        <v>7</v>
      </c>
      <c r="C617" s="4">
        <v>51.13</v>
      </c>
      <c r="D617" s="4">
        <v>52.36</v>
      </c>
      <c r="E617" s="4">
        <v>51</v>
      </c>
      <c r="F617" s="4">
        <v>52.31</v>
      </c>
      <c r="G617" s="5">
        <v>255671</v>
      </c>
      <c r="H617" s="2"/>
    </row>
    <row r="618" spans="1:8">
      <c r="A618" s="3">
        <v>42538</v>
      </c>
      <c r="B618" s="4" t="s">
        <v>7</v>
      </c>
      <c r="C618" s="4">
        <v>52.07</v>
      </c>
      <c r="D618" s="4">
        <v>52.54</v>
      </c>
      <c r="E618" s="4">
        <v>50.082999999999998</v>
      </c>
      <c r="F618" s="4">
        <v>50.91</v>
      </c>
      <c r="G618" s="5">
        <v>399848</v>
      </c>
      <c r="H618" s="2"/>
    </row>
    <row r="619" spans="1:8">
      <c r="A619" s="3">
        <v>42541</v>
      </c>
      <c r="B619" s="4" t="s">
        <v>7</v>
      </c>
      <c r="C619" s="4">
        <v>52.32</v>
      </c>
      <c r="D619" s="4">
        <v>53.34</v>
      </c>
      <c r="E619" s="4">
        <v>52.27</v>
      </c>
      <c r="F619" s="4">
        <v>52.52</v>
      </c>
      <c r="G619" s="5">
        <v>296322</v>
      </c>
      <c r="H619" s="2"/>
    </row>
    <row r="620" spans="1:8">
      <c r="A620" s="3">
        <v>42542</v>
      </c>
      <c r="B620" s="4" t="s">
        <v>7</v>
      </c>
      <c r="C620" s="4">
        <v>52.09</v>
      </c>
      <c r="D620" s="4">
        <v>52.61</v>
      </c>
      <c r="E620" s="4">
        <v>51.35</v>
      </c>
      <c r="F620" s="4">
        <v>52.49</v>
      </c>
      <c r="G620" s="5">
        <v>242190</v>
      </c>
      <c r="H620" s="2"/>
    </row>
    <row r="621" spans="1:8">
      <c r="A621" s="3">
        <v>42543</v>
      </c>
      <c r="B621" s="4" t="s">
        <v>7</v>
      </c>
      <c r="C621" s="4">
        <v>52.17</v>
      </c>
      <c r="D621" s="4">
        <v>53.09</v>
      </c>
      <c r="E621" s="4">
        <v>51.935000000000002</v>
      </c>
      <c r="F621" s="4">
        <v>52.42</v>
      </c>
      <c r="G621" s="5">
        <v>224753</v>
      </c>
      <c r="H621" s="2"/>
    </row>
    <row r="622" spans="1:8">
      <c r="A622" s="3">
        <v>42544</v>
      </c>
      <c r="B622" s="4" t="s">
        <v>7</v>
      </c>
      <c r="C622" s="4">
        <v>53.63</v>
      </c>
      <c r="D622" s="4">
        <v>53.74</v>
      </c>
      <c r="E622" s="4">
        <v>52.72</v>
      </c>
      <c r="F622" s="4">
        <v>52.72</v>
      </c>
      <c r="G622" s="5">
        <v>283124</v>
      </c>
      <c r="H622" s="2"/>
    </row>
    <row r="623" spans="1:8">
      <c r="A623" s="3">
        <v>42545</v>
      </c>
      <c r="B623" s="4" t="s">
        <v>7</v>
      </c>
      <c r="C623" s="4">
        <v>52.84</v>
      </c>
      <c r="D623" s="4">
        <v>53.17</v>
      </c>
      <c r="E623" s="4">
        <v>51.62</v>
      </c>
      <c r="F623" s="4">
        <v>51.62</v>
      </c>
      <c r="G623" s="5">
        <v>619611</v>
      </c>
      <c r="H623" s="2"/>
    </row>
    <row r="624" spans="1:8">
      <c r="A624" s="3">
        <v>42548</v>
      </c>
      <c r="B624" s="4" t="s">
        <v>7</v>
      </c>
      <c r="C624" s="4">
        <v>50.17</v>
      </c>
      <c r="D624" s="4">
        <v>53.19</v>
      </c>
      <c r="E624" s="4">
        <v>49.825000000000003</v>
      </c>
      <c r="F624" s="4">
        <v>52.24</v>
      </c>
      <c r="G624" s="5">
        <v>299777</v>
      </c>
      <c r="H624" s="2"/>
    </row>
    <row r="625" spans="1:8">
      <c r="A625" s="3">
        <v>42549</v>
      </c>
      <c r="B625" s="4" t="s">
        <v>7</v>
      </c>
      <c r="C625" s="4">
        <v>50.57</v>
      </c>
      <c r="D625" s="4">
        <v>51.46</v>
      </c>
      <c r="E625" s="4">
        <v>50.22</v>
      </c>
      <c r="F625" s="4">
        <v>50.76</v>
      </c>
      <c r="G625" s="5">
        <v>278742</v>
      </c>
      <c r="H625" s="2"/>
    </row>
    <row r="626" spans="1:8">
      <c r="A626" s="3">
        <v>42550</v>
      </c>
      <c r="B626" s="4" t="s">
        <v>7</v>
      </c>
      <c r="C626" s="4">
        <v>49.33</v>
      </c>
      <c r="D626" s="4">
        <v>51.06</v>
      </c>
      <c r="E626" s="4">
        <v>49.26</v>
      </c>
      <c r="F626" s="4">
        <v>51.06</v>
      </c>
      <c r="G626" s="5">
        <v>594948</v>
      </c>
      <c r="H626" s="2"/>
    </row>
    <row r="627" spans="1:8">
      <c r="A627" s="3">
        <v>42551</v>
      </c>
      <c r="B627" s="4" t="s">
        <v>7</v>
      </c>
      <c r="C627" s="4">
        <v>47.43</v>
      </c>
      <c r="D627" s="4">
        <v>49.92</v>
      </c>
      <c r="E627" s="4">
        <v>46.7</v>
      </c>
      <c r="F627" s="4">
        <v>49.04</v>
      </c>
      <c r="G627" s="5">
        <v>727069</v>
      </c>
      <c r="H627" s="2"/>
    </row>
    <row r="628" spans="1:8">
      <c r="A628" s="3">
        <v>42552</v>
      </c>
      <c r="B628" s="4" t="s">
        <v>7</v>
      </c>
      <c r="C628" s="4">
        <v>48.39</v>
      </c>
      <c r="D628" s="4">
        <v>49.28</v>
      </c>
      <c r="E628" s="4">
        <v>47.408299999999997</v>
      </c>
      <c r="F628" s="4">
        <v>47.61</v>
      </c>
      <c r="G628" s="5">
        <v>231388</v>
      </c>
      <c r="H628" s="2"/>
    </row>
    <row r="629" spans="1:8">
      <c r="A629" s="3">
        <v>42556</v>
      </c>
      <c r="B629" s="4" t="s">
        <v>7</v>
      </c>
      <c r="C629" s="4">
        <v>47.55</v>
      </c>
      <c r="D629" s="4">
        <v>49.23</v>
      </c>
      <c r="E629" s="4">
        <v>47.51</v>
      </c>
      <c r="F629" s="4">
        <v>48.41</v>
      </c>
      <c r="G629" s="5">
        <v>207646</v>
      </c>
      <c r="H629" s="2"/>
    </row>
    <row r="630" spans="1:8">
      <c r="A630" s="3">
        <v>42557</v>
      </c>
      <c r="B630" s="4" t="s">
        <v>7</v>
      </c>
      <c r="C630" s="4">
        <v>47.89</v>
      </c>
      <c r="D630" s="4">
        <v>47.94</v>
      </c>
      <c r="E630" s="4">
        <v>46.97</v>
      </c>
      <c r="F630" s="4">
        <v>47.4</v>
      </c>
      <c r="G630" s="5">
        <v>376819</v>
      </c>
      <c r="H630" s="2"/>
    </row>
    <row r="631" spans="1:8">
      <c r="A631" s="3">
        <v>42558</v>
      </c>
      <c r="B631" s="4" t="s">
        <v>7</v>
      </c>
      <c r="C631" s="4">
        <v>47.72</v>
      </c>
      <c r="D631" s="4">
        <v>49.18</v>
      </c>
      <c r="E631" s="4">
        <v>47.49</v>
      </c>
      <c r="F631" s="4">
        <v>47.77</v>
      </c>
      <c r="G631" s="5">
        <v>181025</v>
      </c>
      <c r="H631" s="2"/>
    </row>
    <row r="632" spans="1:8">
      <c r="A632" s="3">
        <v>42559</v>
      </c>
      <c r="B632" s="4" t="s">
        <v>7</v>
      </c>
      <c r="C632" s="4">
        <v>48.64</v>
      </c>
      <c r="D632" s="4">
        <v>48.83</v>
      </c>
      <c r="E632" s="4">
        <v>47.91</v>
      </c>
      <c r="F632" s="4">
        <v>47.91</v>
      </c>
      <c r="G632" s="5">
        <v>142115</v>
      </c>
      <c r="H632" s="2"/>
    </row>
    <row r="633" spans="1:8">
      <c r="A633" s="3">
        <v>42562</v>
      </c>
      <c r="B633" s="4" t="s">
        <v>7</v>
      </c>
      <c r="C633" s="4">
        <v>49.63</v>
      </c>
      <c r="D633" s="4">
        <v>49.68</v>
      </c>
      <c r="E633" s="4">
        <v>48.435000000000002</v>
      </c>
      <c r="F633" s="4">
        <v>48.68</v>
      </c>
      <c r="G633" s="5">
        <v>137741</v>
      </c>
      <c r="H633" s="2"/>
    </row>
    <row r="634" spans="1:8">
      <c r="A634" s="3">
        <v>42563</v>
      </c>
      <c r="B634" s="4" t="s">
        <v>7</v>
      </c>
      <c r="C634" s="4">
        <v>50.33</v>
      </c>
      <c r="D634" s="4">
        <v>50.49</v>
      </c>
      <c r="E634" s="4">
        <v>49.43</v>
      </c>
      <c r="F634" s="4">
        <v>49.8</v>
      </c>
      <c r="G634" s="5">
        <v>194176</v>
      </c>
      <c r="H634" s="2"/>
    </row>
    <row r="635" spans="1:8">
      <c r="A635" s="3">
        <v>42564</v>
      </c>
      <c r="B635" s="4" t="s">
        <v>7</v>
      </c>
      <c r="C635" s="4">
        <v>49.9</v>
      </c>
      <c r="D635" s="4">
        <v>50.6</v>
      </c>
      <c r="E635" s="4">
        <v>49.52</v>
      </c>
      <c r="F635" s="4">
        <v>50.45</v>
      </c>
      <c r="G635" s="5">
        <v>334641</v>
      </c>
      <c r="H635" s="2"/>
    </row>
    <row r="636" spans="1:8">
      <c r="A636" s="3">
        <v>42565</v>
      </c>
      <c r="B636" s="4" t="s">
        <v>7</v>
      </c>
      <c r="C636" s="4">
        <v>49.75</v>
      </c>
      <c r="D636" s="4">
        <v>50.633000000000003</v>
      </c>
      <c r="E636" s="4">
        <v>49.42</v>
      </c>
      <c r="F636" s="4">
        <v>50.3</v>
      </c>
      <c r="G636" s="5">
        <v>155837</v>
      </c>
      <c r="H636" s="2"/>
    </row>
    <row r="637" spans="1:8">
      <c r="A637" s="3">
        <v>42566</v>
      </c>
      <c r="B637" s="4" t="s">
        <v>7</v>
      </c>
      <c r="C637" s="4">
        <v>48.63</v>
      </c>
      <c r="D637" s="4">
        <v>50.22</v>
      </c>
      <c r="E637" s="4">
        <v>48.610100000000003</v>
      </c>
      <c r="F637" s="4">
        <v>49.73</v>
      </c>
      <c r="G637" s="5">
        <v>253186</v>
      </c>
      <c r="H637" s="2"/>
    </row>
    <row r="638" spans="1:8">
      <c r="A638" s="3">
        <v>42569</v>
      </c>
      <c r="B638" s="4" t="s">
        <v>7</v>
      </c>
      <c r="C638" s="4">
        <v>48.81</v>
      </c>
      <c r="D638" s="4">
        <v>49.67</v>
      </c>
      <c r="E638" s="4">
        <v>48.64</v>
      </c>
      <c r="F638" s="4">
        <v>48.73</v>
      </c>
      <c r="G638" s="5">
        <v>147063</v>
      </c>
      <c r="H638" s="2"/>
    </row>
    <row r="639" spans="1:8">
      <c r="A639" s="3">
        <v>42570</v>
      </c>
      <c r="B639" s="4" t="s">
        <v>7</v>
      </c>
      <c r="C639" s="4">
        <v>48.98</v>
      </c>
      <c r="D639" s="4">
        <v>49.42</v>
      </c>
      <c r="E639" s="4">
        <v>48.67</v>
      </c>
      <c r="F639" s="4">
        <v>48.94</v>
      </c>
      <c r="G639" s="5">
        <v>116989</v>
      </c>
      <c r="H639" s="2"/>
    </row>
    <row r="640" spans="1:8">
      <c r="A640" s="3">
        <v>42571</v>
      </c>
      <c r="B640" s="4" t="s">
        <v>7</v>
      </c>
      <c r="C640" s="4">
        <v>49.38</v>
      </c>
      <c r="D640" s="4">
        <v>49.84</v>
      </c>
      <c r="E640" s="4">
        <v>48.6</v>
      </c>
      <c r="F640" s="4">
        <v>49.39</v>
      </c>
      <c r="G640" s="5">
        <v>271566</v>
      </c>
      <c r="H640" s="2"/>
    </row>
    <row r="641" spans="1:8">
      <c r="A641" s="3">
        <v>42572</v>
      </c>
      <c r="B641" s="4" t="s">
        <v>7</v>
      </c>
      <c r="C641" s="4">
        <v>48.94</v>
      </c>
      <c r="D641" s="4">
        <v>49.58</v>
      </c>
      <c r="E641" s="4">
        <v>48.4</v>
      </c>
      <c r="F641" s="4">
        <v>49.24</v>
      </c>
      <c r="G641" s="5">
        <v>156849</v>
      </c>
      <c r="H641" s="2"/>
    </row>
    <row r="642" spans="1:8">
      <c r="A642" s="3">
        <v>42573</v>
      </c>
      <c r="B642" s="4" t="s">
        <v>7</v>
      </c>
      <c r="C642" s="4">
        <v>49.72</v>
      </c>
      <c r="D642" s="4">
        <v>50</v>
      </c>
      <c r="E642" s="4">
        <v>48.83</v>
      </c>
      <c r="F642" s="4">
        <v>48.83</v>
      </c>
      <c r="G642" s="5">
        <v>275543</v>
      </c>
      <c r="H642" s="2"/>
    </row>
    <row r="643" spans="1:8">
      <c r="A643" s="3">
        <v>42576</v>
      </c>
      <c r="B643" s="4" t="s">
        <v>7</v>
      </c>
      <c r="C643" s="4">
        <v>50.78</v>
      </c>
      <c r="D643" s="4">
        <v>51.15</v>
      </c>
      <c r="E643" s="4">
        <v>49.82</v>
      </c>
      <c r="F643" s="4">
        <v>50</v>
      </c>
      <c r="G643" s="5">
        <v>269127</v>
      </c>
      <c r="H643" s="2"/>
    </row>
    <row r="644" spans="1:8">
      <c r="A644" s="3">
        <v>42577</v>
      </c>
      <c r="B644" s="4" t="s">
        <v>7</v>
      </c>
      <c r="C644" s="4">
        <v>48.13</v>
      </c>
      <c r="D644" s="4">
        <v>49.01</v>
      </c>
      <c r="E644" s="4">
        <v>46.84</v>
      </c>
      <c r="F644" s="4">
        <v>48.94</v>
      </c>
      <c r="G644" s="5">
        <v>454425</v>
      </c>
      <c r="H644" s="2"/>
    </row>
    <row r="645" spans="1:8">
      <c r="A645" s="3">
        <v>42578</v>
      </c>
      <c r="B645" s="4" t="s">
        <v>7</v>
      </c>
      <c r="C645" s="4">
        <v>47.57</v>
      </c>
      <c r="D645" s="4">
        <v>48.098999999999997</v>
      </c>
      <c r="E645" s="4">
        <v>46.950099999999999</v>
      </c>
      <c r="F645" s="4">
        <v>48.04</v>
      </c>
      <c r="G645" s="5">
        <v>240321</v>
      </c>
      <c r="H645" s="2"/>
    </row>
    <row r="646" spans="1:8">
      <c r="A646" s="3">
        <v>42579</v>
      </c>
      <c r="B646" s="4" t="s">
        <v>7</v>
      </c>
      <c r="C646" s="4">
        <v>48</v>
      </c>
      <c r="D646" s="4">
        <v>48.02</v>
      </c>
      <c r="E646" s="4">
        <v>47.09</v>
      </c>
      <c r="F646" s="4">
        <v>47.5</v>
      </c>
      <c r="G646" s="5">
        <v>203090</v>
      </c>
      <c r="H646" s="2"/>
    </row>
    <row r="647" spans="1:8">
      <c r="A647" s="3">
        <v>42580</v>
      </c>
      <c r="B647" s="4" t="s">
        <v>7</v>
      </c>
      <c r="C647" s="4">
        <v>48.36</v>
      </c>
      <c r="D647" s="4">
        <v>48.58</v>
      </c>
      <c r="E647" s="4">
        <v>47.085000000000001</v>
      </c>
      <c r="F647" s="4">
        <v>48.21</v>
      </c>
      <c r="G647" s="5">
        <v>193372</v>
      </c>
      <c r="H647" s="2"/>
    </row>
    <row r="648" spans="1:8">
      <c r="A648" s="3">
        <v>42583</v>
      </c>
      <c r="B648" s="4" t="s">
        <v>7</v>
      </c>
      <c r="C648" s="4">
        <v>48.95</v>
      </c>
      <c r="D648" s="4">
        <v>49.3</v>
      </c>
      <c r="E648" s="4">
        <v>47.88</v>
      </c>
      <c r="F648" s="4">
        <v>48.55</v>
      </c>
      <c r="G648" s="5">
        <v>161542</v>
      </c>
      <c r="H648" s="2"/>
    </row>
    <row r="649" spans="1:8">
      <c r="A649" s="3">
        <v>42584</v>
      </c>
      <c r="B649" s="4" t="s">
        <v>7</v>
      </c>
      <c r="C649" s="4">
        <v>46.36</v>
      </c>
      <c r="D649" s="4">
        <v>48.59</v>
      </c>
      <c r="E649" s="4">
        <v>46.19</v>
      </c>
      <c r="F649" s="4">
        <v>48.59</v>
      </c>
      <c r="G649" s="5">
        <v>288088</v>
      </c>
      <c r="H649" s="2"/>
    </row>
    <row r="650" spans="1:8">
      <c r="A650" s="3">
        <v>42585</v>
      </c>
      <c r="B650" s="4" t="s">
        <v>7</v>
      </c>
      <c r="C650" s="4">
        <v>46.18</v>
      </c>
      <c r="D650" s="4">
        <v>46.75</v>
      </c>
      <c r="E650" s="4">
        <v>45.79</v>
      </c>
      <c r="F650" s="4">
        <v>46.28</v>
      </c>
      <c r="G650" s="5">
        <v>295496</v>
      </c>
      <c r="H650" s="2"/>
    </row>
    <row r="651" spans="1:8">
      <c r="A651" s="3">
        <v>42586</v>
      </c>
      <c r="B651" s="4" t="s">
        <v>7</v>
      </c>
      <c r="C651" s="4">
        <v>45.43</v>
      </c>
      <c r="D651" s="4">
        <v>46.5</v>
      </c>
      <c r="E651" s="4">
        <v>45.04</v>
      </c>
      <c r="F651" s="4">
        <v>46.14</v>
      </c>
      <c r="G651" s="5">
        <v>376873</v>
      </c>
      <c r="H651" s="2"/>
    </row>
    <row r="652" spans="1:8">
      <c r="A652" s="3">
        <v>42587</v>
      </c>
      <c r="B652" s="4" t="s">
        <v>7</v>
      </c>
      <c r="C652" s="4">
        <v>47.33</v>
      </c>
      <c r="D652" s="4">
        <v>47.509</v>
      </c>
      <c r="E652" s="4">
        <v>45.84</v>
      </c>
      <c r="F652" s="4">
        <v>45.84</v>
      </c>
      <c r="G652" s="5">
        <v>308203</v>
      </c>
      <c r="H652" s="2"/>
    </row>
    <row r="653" spans="1:8">
      <c r="A653" s="3">
        <v>42590</v>
      </c>
      <c r="B653" s="4" t="s">
        <v>7</v>
      </c>
      <c r="C653" s="4">
        <v>48.5</v>
      </c>
      <c r="D653" s="4">
        <v>49.5</v>
      </c>
      <c r="E653" s="4">
        <v>47.6</v>
      </c>
      <c r="F653" s="4">
        <v>47.71</v>
      </c>
      <c r="G653" s="5">
        <v>398637</v>
      </c>
      <c r="H653" s="2"/>
    </row>
    <row r="654" spans="1:8">
      <c r="A654" s="3">
        <v>42591</v>
      </c>
      <c r="B654" s="4" t="s">
        <v>7</v>
      </c>
      <c r="C654" s="4">
        <v>52.02</v>
      </c>
      <c r="D654" s="4">
        <v>54.87</v>
      </c>
      <c r="E654" s="4">
        <v>45</v>
      </c>
      <c r="F654" s="4">
        <v>45</v>
      </c>
      <c r="G654" s="5">
        <v>1411307</v>
      </c>
      <c r="H654" s="2"/>
    </row>
    <row r="655" spans="1:8">
      <c r="A655" s="3">
        <v>42592</v>
      </c>
      <c r="B655" s="4" t="s">
        <v>7</v>
      </c>
      <c r="C655" s="4">
        <v>51.45</v>
      </c>
      <c r="D655" s="4">
        <v>52.68</v>
      </c>
      <c r="E655" s="4">
        <v>51.44</v>
      </c>
      <c r="F655" s="4">
        <v>51.6</v>
      </c>
      <c r="G655" s="5">
        <v>293241</v>
      </c>
      <c r="H655" s="2"/>
    </row>
    <row r="656" spans="1:8">
      <c r="A656" s="3">
        <v>42593</v>
      </c>
      <c r="B656" s="4" t="s">
        <v>7</v>
      </c>
      <c r="C656" s="4">
        <v>52.26</v>
      </c>
      <c r="D656" s="4">
        <v>53.59</v>
      </c>
      <c r="E656" s="4">
        <v>51.79</v>
      </c>
      <c r="F656" s="4">
        <v>51.79</v>
      </c>
      <c r="G656" s="5">
        <v>285255</v>
      </c>
      <c r="H656" s="2"/>
    </row>
    <row r="657" spans="1:8">
      <c r="A657" s="3">
        <v>42594</v>
      </c>
      <c r="B657" s="4" t="s">
        <v>7</v>
      </c>
      <c r="C657" s="4">
        <v>52.07</v>
      </c>
      <c r="D657" s="4">
        <v>52.484999999999999</v>
      </c>
      <c r="E657" s="4">
        <v>51.2333</v>
      </c>
      <c r="F657" s="4">
        <v>51.79</v>
      </c>
      <c r="G657" s="5">
        <v>214795</v>
      </c>
      <c r="H657" s="2"/>
    </row>
    <row r="658" spans="1:8">
      <c r="A658" s="3">
        <v>42597</v>
      </c>
      <c r="B658" s="4" t="s">
        <v>7</v>
      </c>
      <c r="C658" s="4">
        <v>51.98</v>
      </c>
      <c r="D658" s="4">
        <v>52.61</v>
      </c>
      <c r="E658" s="4">
        <v>51.13</v>
      </c>
      <c r="F658" s="4">
        <v>51.79</v>
      </c>
      <c r="G658" s="5">
        <v>210700</v>
      </c>
      <c r="H658" s="2"/>
    </row>
    <row r="659" spans="1:8">
      <c r="A659" s="3">
        <v>42598</v>
      </c>
      <c r="B659" s="4" t="s">
        <v>7</v>
      </c>
      <c r="C659" s="4">
        <v>51.7</v>
      </c>
      <c r="D659" s="4">
        <v>52.3</v>
      </c>
      <c r="E659" s="4">
        <v>51.49</v>
      </c>
      <c r="F659" s="4">
        <v>51.76</v>
      </c>
      <c r="G659" s="5">
        <v>313426</v>
      </c>
      <c r="H659" s="2"/>
    </row>
    <row r="660" spans="1:8">
      <c r="A660" s="3">
        <v>42599</v>
      </c>
      <c r="B660" s="4" t="s">
        <v>7</v>
      </c>
      <c r="C660" s="4">
        <v>50.75</v>
      </c>
      <c r="D660" s="4">
        <v>51.71</v>
      </c>
      <c r="E660" s="4">
        <v>50.61</v>
      </c>
      <c r="F660" s="4">
        <v>51.54</v>
      </c>
      <c r="G660" s="5">
        <v>220193</v>
      </c>
      <c r="H660" s="2"/>
    </row>
    <row r="661" spans="1:8">
      <c r="A661" s="3">
        <v>42600</v>
      </c>
      <c r="B661" s="4" t="s">
        <v>7</v>
      </c>
      <c r="C661" s="4">
        <v>50.09</v>
      </c>
      <c r="D661" s="4">
        <v>50.93</v>
      </c>
      <c r="E661" s="4">
        <v>49.68</v>
      </c>
      <c r="F661" s="4">
        <v>50.75</v>
      </c>
      <c r="G661" s="5">
        <v>236429</v>
      </c>
      <c r="H661" s="2"/>
    </row>
    <row r="662" spans="1:8">
      <c r="A662" s="3">
        <v>42601</v>
      </c>
      <c r="B662" s="4" t="s">
        <v>7</v>
      </c>
      <c r="C662" s="4">
        <v>49.92</v>
      </c>
      <c r="D662" s="4">
        <v>50.65</v>
      </c>
      <c r="E662" s="4">
        <v>49.575000000000003</v>
      </c>
      <c r="F662" s="4">
        <v>49.77</v>
      </c>
      <c r="G662" s="5">
        <v>129302</v>
      </c>
      <c r="H662" s="2"/>
    </row>
    <row r="663" spans="1:8">
      <c r="A663" s="3">
        <v>42604</v>
      </c>
      <c r="B663" s="4" t="s">
        <v>7</v>
      </c>
      <c r="C663" s="4">
        <v>50.66</v>
      </c>
      <c r="D663" s="4">
        <v>51.21</v>
      </c>
      <c r="E663" s="4">
        <v>49.98</v>
      </c>
      <c r="F663" s="4">
        <v>49.98</v>
      </c>
      <c r="G663" s="5">
        <v>142000</v>
      </c>
      <c r="H663" s="2"/>
    </row>
    <row r="664" spans="1:8">
      <c r="A664" s="3">
        <v>42605</v>
      </c>
      <c r="B664" s="4" t="s">
        <v>7</v>
      </c>
      <c r="C664" s="4">
        <v>50.79</v>
      </c>
      <c r="D664" s="4">
        <v>51.29</v>
      </c>
      <c r="E664" s="4">
        <v>50.22</v>
      </c>
      <c r="F664" s="4">
        <v>50.76</v>
      </c>
      <c r="G664" s="5">
        <v>133061</v>
      </c>
      <c r="H664" s="2"/>
    </row>
    <row r="665" spans="1:8">
      <c r="A665" s="3">
        <v>42606</v>
      </c>
      <c r="B665" s="4" t="s">
        <v>7</v>
      </c>
      <c r="C665" s="4">
        <v>51.5</v>
      </c>
      <c r="D665" s="4">
        <v>51.984999999999999</v>
      </c>
      <c r="E665" s="4">
        <v>50.74</v>
      </c>
      <c r="F665" s="4">
        <v>50.74</v>
      </c>
      <c r="G665" s="5">
        <v>200044</v>
      </c>
      <c r="H665" s="2"/>
    </row>
    <row r="666" spans="1:8">
      <c r="A666" s="3">
        <v>42607</v>
      </c>
      <c r="B666" s="4" t="s">
        <v>7</v>
      </c>
      <c r="C666" s="4">
        <v>51.57</v>
      </c>
      <c r="D666" s="4">
        <v>51.695</v>
      </c>
      <c r="E666" s="4">
        <v>51.1</v>
      </c>
      <c r="F666" s="4">
        <v>51.44</v>
      </c>
      <c r="G666" s="5">
        <v>142368</v>
      </c>
      <c r="H666" s="2"/>
    </row>
    <row r="667" spans="1:8">
      <c r="A667" s="3">
        <v>42608</v>
      </c>
      <c r="B667" s="4" t="s">
        <v>7</v>
      </c>
      <c r="C667" s="4">
        <v>50.59</v>
      </c>
      <c r="D667" s="4">
        <v>51.78</v>
      </c>
      <c r="E667" s="4">
        <v>50.56</v>
      </c>
      <c r="F667" s="4">
        <v>51.62</v>
      </c>
      <c r="G667" s="5">
        <v>79101</v>
      </c>
      <c r="H667" s="2"/>
    </row>
    <row r="668" spans="1:8">
      <c r="A668" s="3">
        <v>42611</v>
      </c>
      <c r="B668" s="4" t="s">
        <v>7</v>
      </c>
      <c r="C668" s="4">
        <v>50.99</v>
      </c>
      <c r="D668" s="4">
        <v>51.29</v>
      </c>
      <c r="E668" s="4">
        <v>50.6</v>
      </c>
      <c r="F668" s="4">
        <v>50.84</v>
      </c>
      <c r="G668" s="5">
        <v>146737</v>
      </c>
      <c r="H668" s="2"/>
    </row>
    <row r="669" spans="1:8">
      <c r="A669" s="3">
        <v>42612</v>
      </c>
      <c r="B669" s="4" t="s">
        <v>7</v>
      </c>
      <c r="C669" s="4">
        <v>50.53</v>
      </c>
      <c r="D669" s="4">
        <v>51.29</v>
      </c>
      <c r="E669" s="4">
        <v>50.43</v>
      </c>
      <c r="F669" s="4">
        <v>51.16</v>
      </c>
      <c r="G669" s="5">
        <v>61154</v>
      </c>
      <c r="H669" s="2"/>
    </row>
    <row r="670" spans="1:8">
      <c r="A670" s="3">
        <v>42613</v>
      </c>
      <c r="B670" s="4" t="s">
        <v>7</v>
      </c>
      <c r="C670" s="4">
        <v>50.26</v>
      </c>
      <c r="D670" s="4">
        <v>50.7</v>
      </c>
      <c r="E670" s="4">
        <v>49.94</v>
      </c>
      <c r="F670" s="4">
        <v>50.7</v>
      </c>
      <c r="G670" s="5">
        <v>110239</v>
      </c>
      <c r="H670" s="2"/>
    </row>
    <row r="671" spans="1:8">
      <c r="A671" s="3">
        <v>42614</v>
      </c>
      <c r="B671" s="4" t="s">
        <v>7</v>
      </c>
      <c r="C671" s="4">
        <v>50.14</v>
      </c>
      <c r="D671" s="4">
        <v>50.5</v>
      </c>
      <c r="E671" s="4">
        <v>49.41</v>
      </c>
      <c r="F671" s="4">
        <v>50.5</v>
      </c>
      <c r="G671" s="5">
        <v>97806</v>
      </c>
      <c r="H671" s="2"/>
    </row>
    <row r="672" spans="1:8">
      <c r="A672" s="3">
        <v>42615</v>
      </c>
      <c r="B672" s="4" t="s">
        <v>7</v>
      </c>
      <c r="C672" s="4">
        <v>50.77</v>
      </c>
      <c r="D672" s="4">
        <v>50.94</v>
      </c>
      <c r="E672" s="4">
        <v>49.905000000000001</v>
      </c>
      <c r="F672" s="4">
        <v>50.55</v>
      </c>
      <c r="G672" s="5">
        <v>124750</v>
      </c>
      <c r="H672" s="2"/>
    </row>
    <row r="673" spans="1:8">
      <c r="A673" s="3">
        <v>42619</v>
      </c>
      <c r="B673" s="4" t="s">
        <v>7</v>
      </c>
      <c r="C673" s="4">
        <v>49.74</v>
      </c>
      <c r="D673" s="4">
        <v>51.01</v>
      </c>
      <c r="E673" s="4">
        <v>49.5</v>
      </c>
      <c r="F673" s="4">
        <v>51.01</v>
      </c>
      <c r="G673" s="5">
        <v>125046</v>
      </c>
      <c r="H673" s="2"/>
    </row>
    <row r="674" spans="1:8">
      <c r="A674" s="3">
        <v>42620</v>
      </c>
      <c r="B674" s="4" t="s">
        <v>7</v>
      </c>
      <c r="C674" s="4">
        <v>50.39</v>
      </c>
      <c r="D674" s="4">
        <v>50.6</v>
      </c>
      <c r="E674" s="4">
        <v>49.57</v>
      </c>
      <c r="F674" s="4">
        <v>49.76</v>
      </c>
      <c r="G674" s="5">
        <v>91742</v>
      </c>
      <c r="H674" s="2"/>
    </row>
    <row r="675" spans="1:8">
      <c r="A675" s="3">
        <v>42621</v>
      </c>
      <c r="B675" s="4" t="s">
        <v>7</v>
      </c>
      <c r="C675" s="4">
        <v>49.53</v>
      </c>
      <c r="D675" s="4">
        <v>50.48</v>
      </c>
      <c r="E675" s="4">
        <v>49.46</v>
      </c>
      <c r="F675" s="4">
        <v>50.42</v>
      </c>
      <c r="G675" s="5">
        <v>99279</v>
      </c>
      <c r="H675" s="2"/>
    </row>
    <row r="676" spans="1:8">
      <c r="A676" s="3">
        <v>42622</v>
      </c>
      <c r="B676" s="4" t="s">
        <v>7</v>
      </c>
      <c r="C676" s="4">
        <v>49.01</v>
      </c>
      <c r="D676" s="4">
        <v>49.49</v>
      </c>
      <c r="E676" s="4">
        <v>48.82</v>
      </c>
      <c r="F676" s="4">
        <v>49.4</v>
      </c>
      <c r="G676" s="5">
        <v>130994</v>
      </c>
      <c r="H676" s="2"/>
    </row>
    <row r="677" spans="1:8">
      <c r="A677" s="3">
        <v>42625</v>
      </c>
      <c r="B677" s="4" t="s">
        <v>7</v>
      </c>
      <c r="C677" s="4">
        <v>48.83</v>
      </c>
      <c r="D677" s="4">
        <v>49.15</v>
      </c>
      <c r="E677" s="4">
        <v>48.18</v>
      </c>
      <c r="F677" s="4">
        <v>48.64</v>
      </c>
      <c r="G677" s="5">
        <v>156919</v>
      </c>
      <c r="H677" s="2"/>
    </row>
    <row r="678" spans="1:8">
      <c r="A678" s="3">
        <v>42626</v>
      </c>
      <c r="B678" s="4" t="s">
        <v>7</v>
      </c>
      <c r="C678" s="4">
        <v>46.95</v>
      </c>
      <c r="D678" s="4">
        <v>47.45</v>
      </c>
      <c r="E678" s="4">
        <v>46.04</v>
      </c>
      <c r="F678" s="4">
        <v>46.61</v>
      </c>
      <c r="G678" s="5">
        <v>326192</v>
      </c>
      <c r="H678" s="2"/>
    </row>
    <row r="679" spans="1:8">
      <c r="A679" s="3">
        <v>42627</v>
      </c>
      <c r="B679" s="4" t="s">
        <v>7</v>
      </c>
      <c r="C679" s="4">
        <v>46.72</v>
      </c>
      <c r="D679" s="4">
        <v>47.43</v>
      </c>
      <c r="E679" s="4">
        <v>46.1</v>
      </c>
      <c r="F679" s="4">
        <v>47.2</v>
      </c>
      <c r="G679" s="5">
        <v>194446</v>
      </c>
      <c r="H679" s="2"/>
    </row>
    <row r="680" spans="1:8">
      <c r="A680" s="3">
        <v>42628</v>
      </c>
      <c r="B680" s="4" t="s">
        <v>7</v>
      </c>
      <c r="C680" s="4">
        <v>46.27</v>
      </c>
      <c r="D680" s="4">
        <v>47.04</v>
      </c>
      <c r="E680" s="4">
        <v>46.23</v>
      </c>
      <c r="F680" s="4">
        <v>46.63</v>
      </c>
      <c r="G680" s="5">
        <v>114381</v>
      </c>
      <c r="H680" s="2"/>
    </row>
    <row r="681" spans="1:8">
      <c r="A681" s="3">
        <v>42629</v>
      </c>
      <c r="B681" s="4" t="s">
        <v>7</v>
      </c>
      <c r="C681" s="4">
        <v>46.46</v>
      </c>
      <c r="D681" s="4">
        <v>46.83</v>
      </c>
      <c r="E681" s="4">
        <v>46.02</v>
      </c>
      <c r="F681" s="4">
        <v>46.23</v>
      </c>
      <c r="G681" s="5">
        <v>231489</v>
      </c>
      <c r="H681" s="2"/>
    </row>
    <row r="682" spans="1:8">
      <c r="A682" s="3">
        <v>42632</v>
      </c>
      <c r="B682" s="4" t="s">
        <v>7</v>
      </c>
      <c r="C682" s="4">
        <v>45.9</v>
      </c>
      <c r="D682" s="4">
        <v>47.17</v>
      </c>
      <c r="E682" s="4">
        <v>45.5</v>
      </c>
      <c r="F682" s="4">
        <v>46.58</v>
      </c>
      <c r="G682" s="5">
        <v>191721</v>
      </c>
      <c r="H682" s="2"/>
    </row>
    <row r="683" spans="1:8">
      <c r="A683" s="3">
        <v>42633</v>
      </c>
      <c r="B683" s="4" t="s">
        <v>7</v>
      </c>
      <c r="C683" s="4">
        <v>45.77</v>
      </c>
      <c r="D683" s="4">
        <v>46.71</v>
      </c>
      <c r="E683" s="4">
        <v>45.53</v>
      </c>
      <c r="F683" s="4">
        <v>46.67</v>
      </c>
      <c r="G683" s="5">
        <v>143320</v>
      </c>
      <c r="H683" s="2"/>
    </row>
    <row r="684" spans="1:8">
      <c r="A684" s="3">
        <v>42634</v>
      </c>
      <c r="B684" s="4" t="s">
        <v>7</v>
      </c>
      <c r="C684" s="4">
        <v>45.45</v>
      </c>
      <c r="D684" s="4">
        <v>46.31</v>
      </c>
      <c r="E684" s="4">
        <v>44.5</v>
      </c>
      <c r="F684" s="4">
        <v>45.92</v>
      </c>
      <c r="G684" s="5">
        <v>180314</v>
      </c>
      <c r="H684" s="2"/>
    </row>
    <row r="685" spans="1:8">
      <c r="A685" s="3">
        <v>42635</v>
      </c>
      <c r="B685" s="4" t="s">
        <v>7</v>
      </c>
      <c r="C685" s="4">
        <v>45.81</v>
      </c>
      <c r="D685" s="4">
        <v>46.3</v>
      </c>
      <c r="E685" s="4">
        <v>45.63</v>
      </c>
      <c r="F685" s="4">
        <v>45.63</v>
      </c>
      <c r="G685" s="5">
        <v>231250</v>
      </c>
      <c r="H685" s="2"/>
    </row>
    <row r="686" spans="1:8">
      <c r="A686" s="3">
        <v>42636</v>
      </c>
      <c r="B686" s="4" t="s">
        <v>7</v>
      </c>
      <c r="C686" s="4">
        <v>47.4</v>
      </c>
      <c r="D686" s="4">
        <v>47.68</v>
      </c>
      <c r="E686" s="4">
        <v>45.63</v>
      </c>
      <c r="F686" s="4">
        <v>45.63</v>
      </c>
      <c r="G686" s="5">
        <v>258941</v>
      </c>
      <c r="H686" s="2"/>
    </row>
    <row r="687" spans="1:8">
      <c r="A687" s="3">
        <v>42639</v>
      </c>
      <c r="B687" s="4" t="s">
        <v>7</v>
      </c>
      <c r="C687" s="4">
        <v>45.81</v>
      </c>
      <c r="D687" s="4">
        <v>47.09</v>
      </c>
      <c r="E687" s="4">
        <v>45.74</v>
      </c>
      <c r="F687" s="4">
        <v>47.01</v>
      </c>
      <c r="G687" s="5">
        <v>121577</v>
      </c>
      <c r="H687" s="2"/>
    </row>
    <row r="688" spans="1:8">
      <c r="A688" s="3">
        <v>42640</v>
      </c>
      <c r="B688" s="4" t="s">
        <v>7</v>
      </c>
      <c r="C688" s="4">
        <v>45.36</v>
      </c>
      <c r="D688" s="4">
        <v>45.99</v>
      </c>
      <c r="E688" s="4">
        <v>45</v>
      </c>
      <c r="F688" s="4">
        <v>45.99</v>
      </c>
      <c r="G688" s="5">
        <v>164517</v>
      </c>
      <c r="H688" s="2"/>
    </row>
    <row r="689" spans="1:8">
      <c r="A689" s="3">
        <v>42641</v>
      </c>
      <c r="B689" s="4" t="s">
        <v>7</v>
      </c>
      <c r="C689" s="4">
        <v>45.02</v>
      </c>
      <c r="D689" s="4">
        <v>45.41</v>
      </c>
      <c r="E689" s="4">
        <v>44.77</v>
      </c>
      <c r="F689" s="4">
        <v>45.16</v>
      </c>
      <c r="G689" s="5">
        <v>163441</v>
      </c>
      <c r="H689" s="2"/>
    </row>
    <row r="690" spans="1:8">
      <c r="A690" s="3">
        <v>42642</v>
      </c>
      <c r="B690" s="4" t="s">
        <v>7</v>
      </c>
      <c r="C690" s="4">
        <v>44.26</v>
      </c>
      <c r="D690" s="4">
        <v>45.13</v>
      </c>
      <c r="E690" s="4">
        <v>44.14</v>
      </c>
      <c r="F690" s="4">
        <v>45.13</v>
      </c>
      <c r="G690" s="5">
        <v>253474</v>
      </c>
      <c r="H690" s="2"/>
    </row>
    <row r="691" spans="1:8">
      <c r="A691" s="3">
        <v>42643</v>
      </c>
      <c r="B691" s="4" t="s">
        <v>7</v>
      </c>
      <c r="C691" s="4">
        <v>44.94</v>
      </c>
      <c r="D691" s="4">
        <v>45.22</v>
      </c>
      <c r="E691" s="4">
        <v>44.08</v>
      </c>
      <c r="F691" s="4">
        <v>44.32</v>
      </c>
      <c r="G691" s="5">
        <v>107649</v>
      </c>
      <c r="H691" s="2"/>
    </row>
    <row r="692" spans="1:8">
      <c r="A692" s="3">
        <v>42646</v>
      </c>
      <c r="B692" s="4" t="s">
        <v>7</v>
      </c>
      <c r="C692" s="4">
        <v>45.52</v>
      </c>
      <c r="D692" s="4">
        <v>45.54</v>
      </c>
      <c r="E692" s="4">
        <v>44.49</v>
      </c>
      <c r="F692" s="4">
        <v>44.69</v>
      </c>
      <c r="G692" s="5">
        <v>196600</v>
      </c>
      <c r="H692" s="2"/>
    </row>
    <row r="693" spans="1:8">
      <c r="A693" s="3">
        <v>42647</v>
      </c>
      <c r="B693" s="4" t="s">
        <v>7</v>
      </c>
      <c r="C693" s="4">
        <v>44.22</v>
      </c>
      <c r="D693" s="4">
        <v>45.94</v>
      </c>
      <c r="E693" s="4">
        <v>44.18</v>
      </c>
      <c r="F693" s="4">
        <v>45.71</v>
      </c>
      <c r="G693" s="5">
        <v>150281</v>
      </c>
      <c r="H693" s="2"/>
    </row>
    <row r="694" spans="1:8">
      <c r="A694" s="3">
        <v>42648</v>
      </c>
      <c r="B694" s="4" t="s">
        <v>7</v>
      </c>
      <c r="C694" s="4">
        <v>43.99</v>
      </c>
      <c r="D694" s="4">
        <v>44.699100000000001</v>
      </c>
      <c r="E694" s="4">
        <v>42.95</v>
      </c>
      <c r="F694" s="4">
        <v>44.12</v>
      </c>
      <c r="G694" s="5">
        <v>171862</v>
      </c>
      <c r="H694" s="2"/>
    </row>
    <row r="695" spans="1:8">
      <c r="A695" s="3">
        <v>42649</v>
      </c>
      <c r="B695" s="4" t="s">
        <v>7</v>
      </c>
      <c r="C695" s="4">
        <v>43.84</v>
      </c>
      <c r="D695" s="4">
        <v>44.167999999999999</v>
      </c>
      <c r="E695" s="4">
        <v>43.174999999999997</v>
      </c>
      <c r="F695" s="4">
        <v>43.74</v>
      </c>
      <c r="G695" s="5">
        <v>184365</v>
      </c>
      <c r="H695" s="2"/>
    </row>
    <row r="696" spans="1:8">
      <c r="A696" s="3">
        <v>42650</v>
      </c>
      <c r="B696" s="4" t="s">
        <v>7</v>
      </c>
      <c r="C696" s="4">
        <v>43.41</v>
      </c>
      <c r="D696" s="4">
        <v>43.92</v>
      </c>
      <c r="E696" s="4">
        <v>43.03</v>
      </c>
      <c r="F696" s="4">
        <v>43.73</v>
      </c>
      <c r="G696" s="5">
        <v>145557</v>
      </c>
      <c r="H696" s="2"/>
    </row>
    <row r="697" spans="1:8">
      <c r="A697" s="3">
        <v>42653</v>
      </c>
      <c r="B697" s="4" t="s">
        <v>7</v>
      </c>
      <c r="C697" s="4">
        <v>44.25</v>
      </c>
      <c r="D697" s="4">
        <v>44.5</v>
      </c>
      <c r="E697" s="4">
        <v>43.8</v>
      </c>
      <c r="F697" s="4">
        <v>43.8</v>
      </c>
      <c r="G697" s="5">
        <v>98850</v>
      </c>
      <c r="H697" s="2"/>
    </row>
    <row r="698" spans="1:8">
      <c r="A698" s="3">
        <v>42654</v>
      </c>
      <c r="B698" s="4" t="s">
        <v>7</v>
      </c>
      <c r="C698" s="4">
        <v>43.6</v>
      </c>
      <c r="D698" s="4">
        <v>44.35</v>
      </c>
      <c r="E698" s="4">
        <v>43.25</v>
      </c>
      <c r="F698" s="4">
        <v>44.3</v>
      </c>
      <c r="G698" s="5">
        <v>128379</v>
      </c>
      <c r="H698" s="2"/>
    </row>
    <row r="699" spans="1:8">
      <c r="A699" s="3">
        <v>42655</v>
      </c>
      <c r="B699" s="4" t="s">
        <v>7</v>
      </c>
      <c r="C699" s="4">
        <v>43.6</v>
      </c>
      <c r="D699" s="4">
        <v>43.8</v>
      </c>
      <c r="E699" s="4">
        <v>43.4</v>
      </c>
      <c r="F699" s="4">
        <v>43.5</v>
      </c>
      <c r="G699" s="5">
        <v>196581</v>
      </c>
      <c r="H699" s="2"/>
    </row>
    <row r="700" spans="1:8">
      <c r="A700" s="3">
        <v>42656</v>
      </c>
      <c r="B700" s="4" t="s">
        <v>7</v>
      </c>
      <c r="C700" s="4">
        <v>42.5</v>
      </c>
      <c r="D700" s="4">
        <v>43.5</v>
      </c>
      <c r="E700" s="4">
        <v>42.35</v>
      </c>
      <c r="F700" s="4">
        <v>43.25</v>
      </c>
      <c r="G700" s="5">
        <v>106524</v>
      </c>
      <c r="H700" s="2"/>
    </row>
    <row r="701" spans="1:8">
      <c r="A701" s="3">
        <v>42657</v>
      </c>
      <c r="B701" s="4" t="s">
        <v>7</v>
      </c>
      <c r="C701" s="4">
        <v>42.15</v>
      </c>
      <c r="D701" s="4">
        <v>42.8</v>
      </c>
      <c r="E701" s="4">
        <v>41.6</v>
      </c>
      <c r="F701" s="4">
        <v>42.5</v>
      </c>
      <c r="G701" s="5">
        <v>277655</v>
      </c>
      <c r="H701" s="2"/>
    </row>
    <row r="702" spans="1:8">
      <c r="A702" s="3">
        <v>42660</v>
      </c>
      <c r="B702" s="4" t="s">
        <v>7</v>
      </c>
      <c r="C702" s="4">
        <v>42.6</v>
      </c>
      <c r="D702" s="4">
        <v>43</v>
      </c>
      <c r="E702" s="4">
        <v>41.55</v>
      </c>
      <c r="F702" s="4">
        <v>41.9</v>
      </c>
      <c r="G702" s="5">
        <v>131638</v>
      </c>
      <c r="H702" s="2"/>
    </row>
    <row r="703" spans="1:8">
      <c r="A703" s="3">
        <v>42661</v>
      </c>
      <c r="B703" s="4" t="s">
        <v>7</v>
      </c>
      <c r="C703" s="4">
        <v>42.65</v>
      </c>
      <c r="D703" s="4">
        <v>42.9</v>
      </c>
      <c r="E703" s="4">
        <v>42.45</v>
      </c>
      <c r="F703" s="4">
        <v>42.75</v>
      </c>
      <c r="G703" s="5">
        <v>93634</v>
      </c>
      <c r="H703" s="2"/>
    </row>
    <row r="704" spans="1:8">
      <c r="A704" s="3">
        <v>42662</v>
      </c>
      <c r="B704" s="4" t="s">
        <v>7</v>
      </c>
      <c r="C704" s="4">
        <v>43.35</v>
      </c>
      <c r="D704" s="4">
        <v>43.65</v>
      </c>
      <c r="E704" s="4">
        <v>42.65</v>
      </c>
      <c r="F704" s="4">
        <v>42.65</v>
      </c>
      <c r="G704" s="5">
        <v>178852</v>
      </c>
      <c r="H704" s="2"/>
    </row>
    <row r="705" spans="1:8">
      <c r="A705" s="3">
        <v>42663</v>
      </c>
      <c r="B705" s="4" t="s">
        <v>7</v>
      </c>
      <c r="C705" s="4">
        <v>43.25</v>
      </c>
      <c r="D705" s="4">
        <v>43.75</v>
      </c>
      <c r="E705" s="4">
        <v>42.24</v>
      </c>
      <c r="F705" s="4">
        <v>43.2</v>
      </c>
      <c r="G705" s="5">
        <v>262789</v>
      </c>
      <c r="H705" s="2"/>
    </row>
    <row r="706" spans="1:8">
      <c r="A706" s="3">
        <v>42664</v>
      </c>
      <c r="B706" s="4" t="s">
        <v>7</v>
      </c>
      <c r="C706" s="4">
        <v>45.6</v>
      </c>
      <c r="D706" s="4">
        <v>46.3</v>
      </c>
      <c r="E706" s="4">
        <v>40.85</v>
      </c>
      <c r="F706" s="4">
        <v>40.9</v>
      </c>
      <c r="G706" s="5">
        <v>646301</v>
      </c>
      <c r="H706" s="2"/>
    </row>
    <row r="707" spans="1:8">
      <c r="A707" s="3">
        <v>42667</v>
      </c>
      <c r="B707" s="4" t="s">
        <v>7</v>
      </c>
      <c r="C707" s="4">
        <v>46.25</v>
      </c>
      <c r="D707" s="4">
        <v>46.85</v>
      </c>
      <c r="E707" s="4">
        <v>45.5</v>
      </c>
      <c r="F707" s="4">
        <v>45.55</v>
      </c>
      <c r="G707" s="5">
        <v>262519</v>
      </c>
      <c r="H707" s="2"/>
    </row>
    <row r="708" spans="1:8">
      <c r="A708" s="3">
        <v>42668</v>
      </c>
      <c r="B708" s="4" t="s">
        <v>7</v>
      </c>
      <c r="C708" s="4">
        <v>45.8</v>
      </c>
      <c r="D708" s="4">
        <v>46.4</v>
      </c>
      <c r="E708" s="4">
        <v>45.25</v>
      </c>
      <c r="F708" s="4">
        <v>45.85</v>
      </c>
      <c r="G708" s="5">
        <v>194155</v>
      </c>
      <c r="H708" s="2"/>
    </row>
    <row r="709" spans="1:8">
      <c r="A709" s="3">
        <v>42669</v>
      </c>
      <c r="B709" s="4" t="s">
        <v>7</v>
      </c>
      <c r="C709" s="4">
        <v>45.5</v>
      </c>
      <c r="D709" s="4">
        <v>46.35</v>
      </c>
      <c r="E709" s="4">
        <v>45.287500000000001</v>
      </c>
      <c r="F709" s="4">
        <v>45.75</v>
      </c>
      <c r="G709" s="5">
        <v>174166</v>
      </c>
      <c r="H709" s="2"/>
    </row>
    <row r="710" spans="1:8">
      <c r="A710" s="3">
        <v>42670</v>
      </c>
      <c r="B710" s="4" t="s">
        <v>7</v>
      </c>
      <c r="C710" s="4">
        <v>45.6</v>
      </c>
      <c r="D710" s="4">
        <v>46.8</v>
      </c>
      <c r="E710" s="4">
        <v>45.5</v>
      </c>
      <c r="F710" s="4">
        <v>45.55</v>
      </c>
      <c r="G710" s="5">
        <v>143041</v>
      </c>
      <c r="H710" s="2"/>
    </row>
    <row r="711" spans="1:8">
      <c r="A711" s="3">
        <v>42671</v>
      </c>
      <c r="B711" s="4" t="s">
        <v>7</v>
      </c>
      <c r="C711" s="4">
        <v>45.85</v>
      </c>
      <c r="D711" s="4">
        <v>46.1</v>
      </c>
      <c r="E711" s="4">
        <v>45.4</v>
      </c>
      <c r="F711" s="4">
        <v>45.6</v>
      </c>
      <c r="G711" s="5">
        <v>136854</v>
      </c>
      <c r="H711" s="2"/>
    </row>
    <row r="712" spans="1:8">
      <c r="A712" s="3">
        <v>42674</v>
      </c>
      <c r="B712" s="4" t="s">
        <v>7</v>
      </c>
      <c r="C712" s="4">
        <v>46</v>
      </c>
      <c r="D712" s="4">
        <v>46.2</v>
      </c>
      <c r="E712" s="4">
        <v>45.3</v>
      </c>
      <c r="F712" s="4">
        <v>45.75</v>
      </c>
      <c r="G712" s="5">
        <v>164583</v>
      </c>
      <c r="H712" s="2"/>
    </row>
    <row r="713" spans="1:8">
      <c r="A713" s="3">
        <v>42675</v>
      </c>
      <c r="B713" s="4" t="s">
        <v>7</v>
      </c>
      <c r="C713" s="4">
        <v>45.2</v>
      </c>
      <c r="D713" s="4">
        <v>46.55</v>
      </c>
      <c r="E713" s="4">
        <v>44.85</v>
      </c>
      <c r="F713" s="4">
        <v>46.15</v>
      </c>
      <c r="G713" s="5">
        <v>180982</v>
      </c>
      <c r="H713" s="2"/>
    </row>
    <row r="714" spans="1:8">
      <c r="A714" s="3">
        <v>42676</v>
      </c>
      <c r="B714" s="4" t="s">
        <v>7</v>
      </c>
      <c r="C714" s="4">
        <v>45.35</v>
      </c>
      <c r="D714" s="4">
        <v>45.8187</v>
      </c>
      <c r="E714" s="4">
        <v>44.75</v>
      </c>
      <c r="F714" s="4">
        <v>45.2</v>
      </c>
      <c r="G714" s="5">
        <v>145371</v>
      </c>
      <c r="H714" s="2"/>
    </row>
    <row r="715" spans="1:8">
      <c r="A715" s="3">
        <v>42677</v>
      </c>
      <c r="B715" s="4" t="s">
        <v>7</v>
      </c>
      <c r="C715" s="4">
        <v>47.75</v>
      </c>
      <c r="D715" s="4">
        <v>48.8</v>
      </c>
      <c r="E715" s="4">
        <v>46.65</v>
      </c>
      <c r="F715" s="4">
        <v>47.75</v>
      </c>
      <c r="G715" s="5">
        <v>457551</v>
      </c>
      <c r="H715" s="2"/>
    </row>
    <row r="716" spans="1:8">
      <c r="A716" s="3">
        <v>42678</v>
      </c>
      <c r="B716" s="4" t="s">
        <v>7</v>
      </c>
      <c r="C716" s="4">
        <v>47.3</v>
      </c>
      <c r="D716" s="4">
        <v>48.189900000000002</v>
      </c>
      <c r="E716" s="4">
        <v>45.7</v>
      </c>
      <c r="F716" s="4">
        <v>47.85</v>
      </c>
      <c r="G716" s="5">
        <v>329969</v>
      </c>
      <c r="H716" s="2"/>
    </row>
    <row r="717" spans="1:8">
      <c r="A717" s="3">
        <v>42681</v>
      </c>
      <c r="B717" s="4" t="s">
        <v>7</v>
      </c>
      <c r="C717" s="4">
        <v>48.6</v>
      </c>
      <c r="D717" s="4">
        <v>48.75</v>
      </c>
      <c r="E717" s="4">
        <v>47.901000000000003</v>
      </c>
      <c r="F717" s="4">
        <v>48.2</v>
      </c>
      <c r="G717" s="5">
        <v>166445</v>
      </c>
      <c r="H717" s="2"/>
    </row>
    <row r="718" spans="1:8">
      <c r="A718" s="3">
        <v>42682</v>
      </c>
      <c r="B718" s="4" t="s">
        <v>7</v>
      </c>
      <c r="C718" s="4">
        <v>49</v>
      </c>
      <c r="D718" s="4">
        <v>49.7</v>
      </c>
      <c r="E718" s="4">
        <v>48.1</v>
      </c>
      <c r="F718" s="4">
        <v>48.55</v>
      </c>
      <c r="G718" s="5">
        <v>182264</v>
      </c>
      <c r="H718" s="2"/>
    </row>
    <row r="719" spans="1:8">
      <c r="A719" s="3">
        <v>42683</v>
      </c>
      <c r="B719" s="4" t="s">
        <v>7</v>
      </c>
      <c r="C719" s="4">
        <v>51.25</v>
      </c>
      <c r="D719" s="4">
        <v>51.45</v>
      </c>
      <c r="E719" s="4">
        <v>47.1</v>
      </c>
      <c r="F719" s="4">
        <v>48.3</v>
      </c>
      <c r="G719" s="5">
        <v>252858</v>
      </c>
      <c r="H719" s="2"/>
    </row>
    <row r="720" spans="1:8">
      <c r="A720" s="3">
        <v>42684</v>
      </c>
      <c r="B720" s="4" t="s">
        <v>7</v>
      </c>
      <c r="C720" s="4">
        <v>52.7</v>
      </c>
      <c r="D720" s="4">
        <v>53.25</v>
      </c>
      <c r="E720" s="4">
        <v>51.55</v>
      </c>
      <c r="F720" s="4">
        <v>51.85</v>
      </c>
      <c r="G720" s="5">
        <v>248967</v>
      </c>
      <c r="H720" s="2"/>
    </row>
    <row r="721" spans="1:8">
      <c r="A721" s="3">
        <v>42685</v>
      </c>
      <c r="B721" s="4" t="s">
        <v>7</v>
      </c>
      <c r="C721" s="4">
        <v>52.9</v>
      </c>
      <c r="D721" s="4">
        <v>54.1</v>
      </c>
      <c r="E721" s="4">
        <v>52.575000000000003</v>
      </c>
      <c r="F721" s="4">
        <v>52.8</v>
      </c>
      <c r="G721" s="5">
        <v>292016</v>
      </c>
      <c r="H721" s="2"/>
    </row>
    <row r="722" spans="1:8">
      <c r="A722" s="3">
        <v>42688</v>
      </c>
      <c r="B722" s="4" t="s">
        <v>7</v>
      </c>
      <c r="C722" s="4">
        <v>53.85</v>
      </c>
      <c r="D722" s="4">
        <v>55.35</v>
      </c>
      <c r="E722" s="4">
        <v>53.05</v>
      </c>
      <c r="F722" s="4">
        <v>53.2</v>
      </c>
      <c r="G722" s="5">
        <v>236747</v>
      </c>
      <c r="H722" s="2"/>
    </row>
    <row r="723" spans="1:8">
      <c r="A723" s="3">
        <v>42689</v>
      </c>
      <c r="B723" s="4" t="s">
        <v>7</v>
      </c>
      <c r="C723" s="4">
        <v>53.55</v>
      </c>
      <c r="D723" s="4">
        <v>53.85</v>
      </c>
      <c r="E723" s="4">
        <v>52.35</v>
      </c>
      <c r="F723" s="4">
        <v>53.75</v>
      </c>
      <c r="G723" s="5">
        <v>115090</v>
      </c>
      <c r="H723" s="2"/>
    </row>
    <row r="724" spans="1:8">
      <c r="A724" s="3">
        <v>42690</v>
      </c>
      <c r="B724" s="4" t="s">
        <v>7</v>
      </c>
      <c r="C724" s="4">
        <v>53.15</v>
      </c>
      <c r="D724" s="4">
        <v>54.2</v>
      </c>
      <c r="E724" s="4">
        <v>52.9</v>
      </c>
      <c r="F724" s="4">
        <v>53.6</v>
      </c>
      <c r="G724" s="5">
        <v>170795</v>
      </c>
      <c r="H724" s="2"/>
    </row>
    <row r="725" spans="1:8">
      <c r="A725" s="3">
        <v>42691</v>
      </c>
      <c r="B725" s="4" t="s">
        <v>7</v>
      </c>
      <c r="C725" s="4">
        <v>53</v>
      </c>
      <c r="D725" s="4">
        <v>53.5</v>
      </c>
      <c r="E725" s="4">
        <v>52.85</v>
      </c>
      <c r="F725" s="4">
        <v>53.15</v>
      </c>
      <c r="G725" s="5">
        <v>189076</v>
      </c>
      <c r="H725" s="2"/>
    </row>
    <row r="726" spans="1:8">
      <c r="A726" s="3">
        <v>42692</v>
      </c>
      <c r="B726" s="4" t="s">
        <v>7</v>
      </c>
      <c r="C726" s="4">
        <v>52.35</v>
      </c>
      <c r="D726" s="4">
        <v>52.9</v>
      </c>
      <c r="E726" s="4">
        <v>52.1</v>
      </c>
      <c r="F726" s="4">
        <v>52.9</v>
      </c>
      <c r="G726" s="5">
        <v>131609</v>
      </c>
      <c r="H726" s="2"/>
    </row>
    <row r="727" spans="1:8">
      <c r="A727" s="3">
        <v>42695</v>
      </c>
      <c r="B727" s="4" t="s">
        <v>7</v>
      </c>
      <c r="C727" s="4">
        <v>53.9</v>
      </c>
      <c r="D727" s="4">
        <v>54.05</v>
      </c>
      <c r="E727" s="4">
        <v>52.2</v>
      </c>
      <c r="F727" s="4">
        <v>52.3</v>
      </c>
      <c r="G727" s="5">
        <v>192143</v>
      </c>
      <c r="H727" s="2"/>
    </row>
    <row r="728" spans="1:8">
      <c r="A728" s="3">
        <v>42696</v>
      </c>
      <c r="B728" s="4" t="s">
        <v>7</v>
      </c>
      <c r="C728" s="4">
        <v>53.85</v>
      </c>
      <c r="D728" s="4">
        <v>54.798999999999999</v>
      </c>
      <c r="E728" s="4">
        <v>53.85</v>
      </c>
      <c r="F728" s="4">
        <v>54.2</v>
      </c>
      <c r="G728" s="5">
        <v>111316</v>
      </c>
      <c r="H728" s="2"/>
    </row>
    <row r="729" spans="1:8">
      <c r="A729" s="3">
        <v>42697</v>
      </c>
      <c r="B729" s="4" t="s">
        <v>7</v>
      </c>
      <c r="C729" s="4">
        <v>53.85</v>
      </c>
      <c r="D729" s="4">
        <v>54.25</v>
      </c>
      <c r="E729" s="4">
        <v>53.7</v>
      </c>
      <c r="F729" s="4">
        <v>53.85</v>
      </c>
      <c r="G729" s="5">
        <v>73672</v>
      </c>
      <c r="H729" s="2"/>
    </row>
    <row r="730" spans="1:8">
      <c r="A730" s="3">
        <v>42699</v>
      </c>
      <c r="B730" s="4" t="s">
        <v>7</v>
      </c>
      <c r="C730" s="4">
        <v>54</v>
      </c>
      <c r="D730" s="4">
        <v>54.2</v>
      </c>
      <c r="E730" s="4">
        <v>53.5</v>
      </c>
      <c r="F730" s="4">
        <v>53.85</v>
      </c>
      <c r="G730" s="5">
        <v>53952</v>
      </c>
      <c r="H730" s="2"/>
    </row>
    <row r="731" spans="1:8">
      <c r="A731" s="3">
        <v>42702</v>
      </c>
      <c r="B731" s="4" t="s">
        <v>7</v>
      </c>
      <c r="C731" s="4">
        <v>52.65</v>
      </c>
      <c r="D731" s="4">
        <v>53.9</v>
      </c>
      <c r="E731" s="4">
        <v>52.35</v>
      </c>
      <c r="F731" s="4">
        <v>53.75</v>
      </c>
      <c r="G731" s="5">
        <v>135095</v>
      </c>
      <c r="H731" s="2"/>
    </row>
    <row r="732" spans="1:8">
      <c r="A732" s="3">
        <v>42703</v>
      </c>
      <c r="B732" s="4" t="s">
        <v>7</v>
      </c>
      <c r="C732" s="4">
        <v>52</v>
      </c>
      <c r="D732" s="4">
        <v>54.1</v>
      </c>
      <c r="E732" s="4">
        <v>51.9</v>
      </c>
      <c r="F732" s="4">
        <v>52.75</v>
      </c>
      <c r="G732" s="5">
        <v>114556</v>
      </c>
      <c r="H732" s="2"/>
    </row>
    <row r="733" spans="1:8">
      <c r="A733" s="3">
        <v>42704</v>
      </c>
      <c r="B733" s="4" t="s">
        <v>7</v>
      </c>
      <c r="C733" s="4">
        <v>51.45</v>
      </c>
      <c r="D733" s="4">
        <v>52.35</v>
      </c>
      <c r="E733" s="4">
        <v>51.3</v>
      </c>
      <c r="F733" s="4">
        <v>52</v>
      </c>
      <c r="G733" s="5">
        <v>118531</v>
      </c>
      <c r="H733" s="2"/>
    </row>
    <row r="734" spans="1:8">
      <c r="A734" s="3">
        <v>42705</v>
      </c>
      <c r="B734" s="4" t="s">
        <v>7</v>
      </c>
      <c r="C734" s="4">
        <v>52.15</v>
      </c>
      <c r="D734" s="4">
        <v>52.8</v>
      </c>
      <c r="E734" s="4">
        <v>51.35</v>
      </c>
      <c r="F734" s="4">
        <v>51.35</v>
      </c>
      <c r="G734" s="5">
        <v>169380</v>
      </c>
      <c r="H734" s="2"/>
    </row>
    <row r="735" spans="1:8">
      <c r="A735" s="3">
        <v>42706</v>
      </c>
      <c r="B735" s="4" t="s">
        <v>7</v>
      </c>
      <c r="C735" s="4">
        <v>51.35</v>
      </c>
      <c r="D735" s="4">
        <v>52.15</v>
      </c>
      <c r="E735" s="4">
        <v>51.2</v>
      </c>
      <c r="F735" s="4">
        <v>52.1</v>
      </c>
      <c r="G735" s="5">
        <v>79426</v>
      </c>
      <c r="H735" s="2"/>
    </row>
    <row r="736" spans="1:8">
      <c r="A736" s="3">
        <v>42709</v>
      </c>
      <c r="B736" s="4" t="s">
        <v>7</v>
      </c>
      <c r="C736" s="4">
        <v>51.95</v>
      </c>
      <c r="D736" s="4">
        <v>52.4</v>
      </c>
      <c r="E736" s="4">
        <v>51.2</v>
      </c>
      <c r="F736" s="4">
        <v>51.5</v>
      </c>
      <c r="G736" s="5">
        <v>77096</v>
      </c>
      <c r="H736" s="2"/>
    </row>
    <row r="737" spans="1:8">
      <c r="A737" s="3">
        <v>42710</v>
      </c>
      <c r="B737" s="4" t="s">
        <v>7</v>
      </c>
      <c r="C737" s="4">
        <v>51.7</v>
      </c>
      <c r="D737" s="4">
        <v>52.15</v>
      </c>
      <c r="E737" s="4">
        <v>51.05</v>
      </c>
      <c r="F737" s="4">
        <v>52.15</v>
      </c>
      <c r="G737" s="5">
        <v>103711</v>
      </c>
      <c r="H737" s="2"/>
    </row>
    <row r="738" spans="1:8">
      <c r="A738" s="3">
        <v>42711</v>
      </c>
      <c r="B738" s="4" t="s">
        <v>7</v>
      </c>
      <c r="C738" s="4">
        <v>52.6</v>
      </c>
      <c r="D738" s="4">
        <v>53.35</v>
      </c>
      <c r="E738" s="4">
        <v>51.95</v>
      </c>
      <c r="F738" s="4">
        <v>52</v>
      </c>
      <c r="G738" s="5">
        <v>189112</v>
      </c>
      <c r="H738" s="2"/>
    </row>
    <row r="739" spans="1:8">
      <c r="A739" s="3">
        <v>42712</v>
      </c>
      <c r="B739" s="4" t="s">
        <v>7</v>
      </c>
      <c r="C739" s="4">
        <v>53.4</v>
      </c>
      <c r="D739" s="4">
        <v>54.7</v>
      </c>
      <c r="E739" s="4">
        <v>52.25</v>
      </c>
      <c r="F739" s="4">
        <v>52.75</v>
      </c>
      <c r="G739" s="5">
        <v>183562</v>
      </c>
      <c r="H739" s="2"/>
    </row>
    <row r="740" spans="1:8">
      <c r="A740" s="3">
        <v>42713</v>
      </c>
      <c r="B740" s="4" t="s">
        <v>7</v>
      </c>
      <c r="C740" s="4">
        <v>54.2</v>
      </c>
      <c r="D740" s="4">
        <v>54.4</v>
      </c>
      <c r="E740" s="4">
        <v>53.1</v>
      </c>
      <c r="F740" s="4">
        <v>53.65</v>
      </c>
      <c r="G740" s="5">
        <v>121019</v>
      </c>
      <c r="H740" s="2"/>
    </row>
    <row r="741" spans="1:8">
      <c r="A741" s="3">
        <v>42716</v>
      </c>
      <c r="B741" s="4" t="s">
        <v>7</v>
      </c>
      <c r="C741" s="4">
        <v>53.8</v>
      </c>
      <c r="D741" s="4">
        <v>54.15</v>
      </c>
      <c r="E741" s="4">
        <v>52.969499999999996</v>
      </c>
      <c r="F741" s="4">
        <v>54</v>
      </c>
      <c r="G741" s="5">
        <v>134367</v>
      </c>
      <c r="H741" s="2"/>
    </row>
    <row r="742" spans="1:8">
      <c r="A742" s="3">
        <v>42717</v>
      </c>
      <c r="B742" s="4" t="s">
        <v>7</v>
      </c>
      <c r="C742" s="4">
        <v>51.35</v>
      </c>
      <c r="D742" s="4">
        <v>53.9</v>
      </c>
      <c r="E742" s="4">
        <v>51.3</v>
      </c>
      <c r="F742" s="4">
        <v>53.9</v>
      </c>
      <c r="G742" s="5">
        <v>189301</v>
      </c>
      <c r="H742" s="2"/>
    </row>
    <row r="743" spans="1:8">
      <c r="A743" s="3">
        <v>42718</v>
      </c>
      <c r="B743" s="4" t="s">
        <v>7</v>
      </c>
      <c r="C743" s="4">
        <v>54.4</v>
      </c>
      <c r="D743" s="4">
        <v>55.55</v>
      </c>
      <c r="E743" s="4">
        <v>53.45</v>
      </c>
      <c r="F743" s="4">
        <v>53.45</v>
      </c>
      <c r="G743" s="5">
        <v>549529</v>
      </c>
      <c r="H743" s="2"/>
    </row>
    <row r="744" spans="1:8">
      <c r="A744" s="3">
        <v>42719</v>
      </c>
      <c r="B744" s="4" t="s">
        <v>7</v>
      </c>
      <c r="C744" s="4">
        <v>56.1</v>
      </c>
      <c r="D744" s="4">
        <v>56.2</v>
      </c>
      <c r="E744" s="4">
        <v>53.9</v>
      </c>
      <c r="F744" s="4">
        <v>54.5</v>
      </c>
      <c r="G744" s="5">
        <v>573435</v>
      </c>
      <c r="H744" s="2"/>
    </row>
    <row r="745" spans="1:8">
      <c r="A745" s="3">
        <v>42720</v>
      </c>
      <c r="B745" s="4" t="s">
        <v>7</v>
      </c>
      <c r="C745" s="4">
        <v>58.15</v>
      </c>
      <c r="D745" s="4">
        <v>58.5</v>
      </c>
      <c r="E745" s="4">
        <v>55.85</v>
      </c>
      <c r="F745" s="4">
        <v>56.05</v>
      </c>
      <c r="G745" s="5">
        <v>839094</v>
      </c>
      <c r="H745" s="2"/>
    </row>
    <row r="746" spans="1:8">
      <c r="A746" s="3">
        <v>42723</v>
      </c>
      <c r="B746" s="4" t="s">
        <v>7</v>
      </c>
      <c r="C746" s="4">
        <v>57.4</v>
      </c>
      <c r="D746" s="4">
        <v>58.55</v>
      </c>
      <c r="E746" s="4">
        <v>57.2</v>
      </c>
      <c r="F746" s="4">
        <v>58.4</v>
      </c>
      <c r="G746" s="5">
        <v>244098</v>
      </c>
      <c r="H746" s="2"/>
    </row>
    <row r="747" spans="1:8">
      <c r="A747" s="3">
        <v>42724</v>
      </c>
      <c r="B747" s="4" t="s">
        <v>7</v>
      </c>
      <c r="C747" s="4">
        <v>56.15</v>
      </c>
      <c r="D747" s="4">
        <v>58.65</v>
      </c>
      <c r="E747" s="4">
        <v>55.75</v>
      </c>
      <c r="F747" s="4">
        <v>57.85</v>
      </c>
      <c r="G747" s="5">
        <v>293866</v>
      </c>
      <c r="H747" s="2"/>
    </row>
    <row r="748" spans="1:8">
      <c r="A748" s="3">
        <v>42725</v>
      </c>
      <c r="B748" s="4" t="s">
        <v>7</v>
      </c>
      <c r="C748" s="4">
        <v>55.85</v>
      </c>
      <c r="D748" s="4">
        <v>57</v>
      </c>
      <c r="E748" s="4">
        <v>55.5</v>
      </c>
      <c r="F748" s="4">
        <v>56.1</v>
      </c>
      <c r="G748" s="5">
        <v>342061</v>
      </c>
      <c r="H748" s="2"/>
    </row>
    <row r="749" spans="1:8">
      <c r="A749" s="3">
        <v>42726</v>
      </c>
      <c r="B749" s="4" t="s">
        <v>7</v>
      </c>
      <c r="C749" s="4">
        <v>56.3</v>
      </c>
      <c r="D749" s="4">
        <v>57.15</v>
      </c>
      <c r="E749" s="4">
        <v>55.4</v>
      </c>
      <c r="F749" s="4">
        <v>56</v>
      </c>
      <c r="G749" s="5">
        <v>204762</v>
      </c>
      <c r="H749" s="2"/>
    </row>
    <row r="750" spans="1:8">
      <c r="A750" s="3">
        <v>42727</v>
      </c>
      <c r="B750" s="4" t="s">
        <v>7</v>
      </c>
      <c r="C750" s="4">
        <v>56.45</v>
      </c>
      <c r="D750" s="4">
        <v>56.65</v>
      </c>
      <c r="E750" s="4">
        <v>56.05</v>
      </c>
      <c r="F750" s="4">
        <v>56.35</v>
      </c>
      <c r="G750" s="5">
        <v>102017</v>
      </c>
      <c r="H750" s="2"/>
    </row>
    <row r="751" spans="1:8">
      <c r="A751" s="3">
        <v>42731</v>
      </c>
      <c r="B751" s="4" t="s">
        <v>7</v>
      </c>
      <c r="C751" s="4">
        <v>56.35</v>
      </c>
      <c r="D751" s="4">
        <v>57.15</v>
      </c>
      <c r="E751" s="4">
        <v>56.25</v>
      </c>
      <c r="F751" s="4">
        <v>56.35</v>
      </c>
      <c r="G751" s="5">
        <v>99841</v>
      </c>
      <c r="H751" s="2"/>
    </row>
    <row r="752" spans="1:8">
      <c r="A752" s="3">
        <v>42732</v>
      </c>
      <c r="B752" s="4" t="s">
        <v>7</v>
      </c>
      <c r="C752" s="4">
        <v>56.35</v>
      </c>
      <c r="D752" s="4">
        <v>56.7</v>
      </c>
      <c r="E752" s="4">
        <v>55.65</v>
      </c>
      <c r="F752" s="4">
        <v>56.6</v>
      </c>
      <c r="G752" s="5">
        <v>107670</v>
      </c>
      <c r="H752" s="2"/>
    </row>
    <row r="753" spans="1:8">
      <c r="A753" s="3">
        <v>42733</v>
      </c>
      <c r="B753" s="4" t="s">
        <v>7</v>
      </c>
      <c r="C753" s="4">
        <v>56.55</v>
      </c>
      <c r="D753" s="4">
        <v>57.2</v>
      </c>
      <c r="E753" s="4">
        <v>55.45</v>
      </c>
      <c r="F753" s="4">
        <v>56.45</v>
      </c>
      <c r="G753" s="5">
        <v>138025</v>
      </c>
      <c r="H753" s="2"/>
    </row>
    <row r="754" spans="1:8">
      <c r="A754" s="3">
        <v>42734</v>
      </c>
      <c r="B754" s="4" t="s">
        <v>7</v>
      </c>
      <c r="C754" s="4">
        <v>56.4</v>
      </c>
      <c r="D754" s="4">
        <v>56.7</v>
      </c>
      <c r="E754" s="4">
        <v>55.3</v>
      </c>
      <c r="F754" s="4">
        <v>56.7</v>
      </c>
      <c r="G754" s="5">
        <v>219767</v>
      </c>
      <c r="H754" s="2"/>
    </row>
    <row r="755" spans="1:8">
      <c r="A755" s="3">
        <v>42738</v>
      </c>
      <c r="B755" s="4" t="s">
        <v>7</v>
      </c>
      <c r="C755" s="4">
        <v>54.55</v>
      </c>
      <c r="D755" s="4">
        <v>57</v>
      </c>
      <c r="E755" s="4">
        <v>54.4</v>
      </c>
      <c r="F755" s="4">
        <v>57</v>
      </c>
      <c r="G755" s="5">
        <v>212894</v>
      </c>
      <c r="H755" s="2"/>
    </row>
    <row r="756" spans="1:8">
      <c r="A756" s="3">
        <v>42739</v>
      </c>
      <c r="B756" s="4" t="s">
        <v>7</v>
      </c>
      <c r="C756" s="4">
        <v>54.05</v>
      </c>
      <c r="D756" s="4">
        <v>55.35</v>
      </c>
      <c r="E756" s="4">
        <v>53.8</v>
      </c>
      <c r="F756" s="4">
        <v>54.95</v>
      </c>
      <c r="G756" s="5">
        <v>390969</v>
      </c>
      <c r="H756" s="2"/>
    </row>
    <row r="757" spans="1:8">
      <c r="A757" s="3">
        <v>42740</v>
      </c>
      <c r="B757" s="4" t="s">
        <v>7</v>
      </c>
      <c r="C757" s="4">
        <v>52.3</v>
      </c>
      <c r="D757" s="4">
        <v>54.25</v>
      </c>
      <c r="E757" s="4">
        <v>52.2</v>
      </c>
      <c r="F757" s="4">
        <v>53.9</v>
      </c>
      <c r="G757" s="5">
        <v>578691</v>
      </c>
      <c r="H757" s="2"/>
    </row>
    <row r="758" spans="1:8">
      <c r="A758" s="3">
        <v>42741</v>
      </c>
      <c r="B758" s="4" t="s">
        <v>7</v>
      </c>
      <c r="C758" s="4">
        <v>48.85</v>
      </c>
      <c r="D758" s="4">
        <v>52.5</v>
      </c>
      <c r="E758" s="4">
        <v>48.85</v>
      </c>
      <c r="F758" s="4">
        <v>52.5</v>
      </c>
      <c r="G758" s="5">
        <v>496446</v>
      </c>
      <c r="H758" s="2"/>
    </row>
    <row r="759" spans="1:8">
      <c r="A759" s="3">
        <v>42744</v>
      </c>
      <c r="B759" s="4" t="s">
        <v>7</v>
      </c>
      <c r="C759" s="4">
        <v>46.9</v>
      </c>
      <c r="D759" s="4">
        <v>48.85</v>
      </c>
      <c r="E759" s="4">
        <v>46.9</v>
      </c>
      <c r="F759" s="4">
        <v>48.85</v>
      </c>
      <c r="G759" s="5">
        <v>709600</v>
      </c>
      <c r="H759" s="2"/>
    </row>
    <row r="760" spans="1:8">
      <c r="A760" s="3">
        <v>42745</v>
      </c>
      <c r="B760" s="4" t="s">
        <v>7</v>
      </c>
      <c r="C760" s="4">
        <v>49.45</v>
      </c>
      <c r="D760" s="4">
        <v>49.5</v>
      </c>
      <c r="E760" s="4">
        <v>46.55</v>
      </c>
      <c r="F760" s="4">
        <v>47.1</v>
      </c>
      <c r="G760" s="5">
        <v>603154</v>
      </c>
      <c r="H760" s="2"/>
    </row>
    <row r="761" spans="1:8">
      <c r="A761" s="3">
        <v>42746</v>
      </c>
      <c r="B761" s="4" t="s">
        <v>7</v>
      </c>
      <c r="C761" s="4">
        <v>51.25</v>
      </c>
      <c r="D761" s="4">
        <v>51.35</v>
      </c>
      <c r="E761" s="4">
        <v>48.75</v>
      </c>
      <c r="F761" s="4">
        <v>49.3</v>
      </c>
      <c r="G761" s="5">
        <v>374215</v>
      </c>
      <c r="H761" s="2"/>
    </row>
    <row r="762" spans="1:8">
      <c r="A762" s="3">
        <v>42747</v>
      </c>
      <c r="B762" s="4" t="s">
        <v>7</v>
      </c>
      <c r="C762" s="4">
        <v>51.8</v>
      </c>
      <c r="D762" s="4">
        <v>51.95</v>
      </c>
      <c r="E762" s="4">
        <v>49.65</v>
      </c>
      <c r="F762" s="4">
        <v>50.5</v>
      </c>
      <c r="G762" s="5">
        <v>429400</v>
      </c>
      <c r="H762" s="2"/>
    </row>
    <row r="763" spans="1:8">
      <c r="A763" s="3">
        <v>42748</v>
      </c>
      <c r="B763" s="4" t="s">
        <v>7</v>
      </c>
      <c r="C763" s="4">
        <v>51.5</v>
      </c>
      <c r="D763" s="4">
        <v>52</v>
      </c>
      <c r="E763" s="4">
        <v>50.6</v>
      </c>
      <c r="F763" s="4">
        <v>51.9</v>
      </c>
      <c r="G763" s="5">
        <v>325990</v>
      </c>
      <c r="H763" s="2"/>
    </row>
    <row r="764" spans="1:8">
      <c r="A764" s="3">
        <v>42752</v>
      </c>
      <c r="B764" s="4" t="s">
        <v>7</v>
      </c>
      <c r="C764" s="4">
        <v>50.55</v>
      </c>
      <c r="D764" s="4">
        <v>51.6</v>
      </c>
      <c r="E764" s="4">
        <v>50.15</v>
      </c>
      <c r="F764" s="4">
        <v>51.3</v>
      </c>
      <c r="G764" s="5">
        <v>334292</v>
      </c>
      <c r="H764" s="2"/>
    </row>
    <row r="765" spans="1:8">
      <c r="A765" s="3">
        <v>42753</v>
      </c>
      <c r="B765" s="4" t="s">
        <v>7</v>
      </c>
      <c r="C765" s="4">
        <v>50.45</v>
      </c>
      <c r="D765" s="4">
        <v>50.85</v>
      </c>
      <c r="E765" s="4">
        <v>49.65</v>
      </c>
      <c r="F765" s="4">
        <v>50.85</v>
      </c>
      <c r="G765" s="5">
        <v>184472</v>
      </c>
      <c r="H765" s="2"/>
    </row>
    <row r="766" spans="1:8">
      <c r="A766" s="3">
        <v>42754</v>
      </c>
      <c r="B766" s="4" t="s">
        <v>7</v>
      </c>
      <c r="C766" s="4">
        <v>49.7</v>
      </c>
      <c r="D766" s="4">
        <v>50.5</v>
      </c>
      <c r="E766" s="4">
        <v>49.4</v>
      </c>
      <c r="F766" s="4">
        <v>50.3</v>
      </c>
      <c r="G766" s="5">
        <v>275296</v>
      </c>
      <c r="H766" s="2"/>
    </row>
    <row r="767" spans="1:8">
      <c r="A767" s="3">
        <v>42755</v>
      </c>
      <c r="B767" s="4" t="s">
        <v>7</v>
      </c>
      <c r="C767" s="4">
        <v>50.65</v>
      </c>
      <c r="D767" s="4">
        <v>50.95</v>
      </c>
      <c r="E767" s="4">
        <v>49.15</v>
      </c>
      <c r="F767" s="4">
        <v>49.75</v>
      </c>
      <c r="G767" s="5">
        <v>228435</v>
      </c>
      <c r="H767" s="2"/>
    </row>
    <row r="768" spans="1:8">
      <c r="A768" s="3">
        <v>42758</v>
      </c>
      <c r="B768" s="4" t="s">
        <v>7</v>
      </c>
      <c r="C768" s="4">
        <v>50</v>
      </c>
      <c r="D768" s="4">
        <v>50.5</v>
      </c>
      <c r="E768" s="4">
        <v>49.8</v>
      </c>
      <c r="F768" s="4">
        <v>50.35</v>
      </c>
      <c r="G768" s="5">
        <v>187589</v>
      </c>
      <c r="H768" s="2"/>
    </row>
    <row r="769" spans="1:8">
      <c r="A769" s="3">
        <v>42759</v>
      </c>
      <c r="B769" s="4" t="s">
        <v>7</v>
      </c>
      <c r="C769" s="4">
        <v>49.55</v>
      </c>
      <c r="D769" s="4">
        <v>50.7</v>
      </c>
      <c r="E769" s="4">
        <v>49.2</v>
      </c>
      <c r="F769" s="4">
        <v>50.2</v>
      </c>
      <c r="G769" s="5">
        <v>178230</v>
      </c>
      <c r="H769" s="2"/>
    </row>
    <row r="770" spans="1:8">
      <c r="A770" s="3">
        <v>42760</v>
      </c>
      <c r="B770" s="4" t="s">
        <v>7</v>
      </c>
      <c r="C770" s="4">
        <v>48.3</v>
      </c>
      <c r="D770" s="4">
        <v>50.15</v>
      </c>
      <c r="E770" s="4">
        <v>47.95</v>
      </c>
      <c r="F770" s="4">
        <v>49.45</v>
      </c>
      <c r="G770" s="5">
        <v>389831</v>
      </c>
      <c r="H770" s="2"/>
    </row>
    <row r="771" spans="1:8">
      <c r="A771" s="3">
        <v>42761</v>
      </c>
      <c r="B771" s="4" t="s">
        <v>7</v>
      </c>
      <c r="C771" s="4">
        <v>47.7</v>
      </c>
      <c r="D771" s="4">
        <v>49.15</v>
      </c>
      <c r="E771" s="4">
        <v>47.55</v>
      </c>
      <c r="F771" s="4">
        <v>48.25</v>
      </c>
      <c r="G771" s="5">
        <v>234343</v>
      </c>
      <c r="H771" s="2"/>
    </row>
    <row r="772" spans="1:8">
      <c r="A772" s="3">
        <v>42762</v>
      </c>
      <c r="B772" s="4" t="s">
        <v>7</v>
      </c>
      <c r="C772" s="4">
        <v>46.75</v>
      </c>
      <c r="D772" s="4">
        <v>47.65</v>
      </c>
      <c r="E772" s="4">
        <v>46.625</v>
      </c>
      <c r="F772" s="4">
        <v>47.65</v>
      </c>
      <c r="G772" s="5">
        <v>297388</v>
      </c>
      <c r="H772" s="2"/>
    </row>
    <row r="773" spans="1:8">
      <c r="A773" s="3">
        <v>42765</v>
      </c>
      <c r="B773" s="4" t="s">
        <v>7</v>
      </c>
      <c r="C773" s="4">
        <v>46.95</v>
      </c>
      <c r="D773" s="4">
        <v>47.15</v>
      </c>
      <c r="E773" s="4">
        <v>46.2</v>
      </c>
      <c r="F773" s="4">
        <v>46.55</v>
      </c>
      <c r="G773" s="5">
        <v>210903</v>
      </c>
      <c r="H773" s="2"/>
    </row>
    <row r="774" spans="1:8">
      <c r="A774" s="3">
        <v>42766</v>
      </c>
      <c r="B774" s="4" t="s">
        <v>7</v>
      </c>
      <c r="C774" s="4">
        <v>47.55</v>
      </c>
      <c r="D774" s="4">
        <v>47.6</v>
      </c>
      <c r="E774" s="4">
        <v>46.5</v>
      </c>
      <c r="F774" s="4">
        <v>46.85</v>
      </c>
      <c r="G774" s="5">
        <v>181762</v>
      </c>
      <c r="H774" s="2"/>
    </row>
    <row r="775" spans="1:8">
      <c r="A775" s="3">
        <v>42767</v>
      </c>
      <c r="B775" s="4" t="s">
        <v>7</v>
      </c>
      <c r="C775" s="4">
        <v>46.15</v>
      </c>
      <c r="D775" s="4">
        <v>48.9</v>
      </c>
      <c r="E775" s="4">
        <v>45.6</v>
      </c>
      <c r="F775" s="4">
        <v>47.85</v>
      </c>
      <c r="G775" s="5">
        <v>185534</v>
      </c>
      <c r="H775" s="2"/>
    </row>
    <row r="776" spans="1:8">
      <c r="A776" s="3">
        <v>42768</v>
      </c>
      <c r="B776" s="4" t="s">
        <v>7</v>
      </c>
      <c r="C776" s="4">
        <v>46.05</v>
      </c>
      <c r="D776" s="4">
        <v>47</v>
      </c>
      <c r="E776" s="4">
        <v>45.7</v>
      </c>
      <c r="F776" s="4">
        <v>46</v>
      </c>
      <c r="G776" s="5">
        <v>117160</v>
      </c>
      <c r="H776" s="2"/>
    </row>
    <row r="777" spans="1:8">
      <c r="A777" s="3">
        <v>42769</v>
      </c>
      <c r="B777" s="4" t="s">
        <v>7</v>
      </c>
      <c r="C777" s="4">
        <v>46.7</v>
      </c>
      <c r="D777" s="4">
        <v>47.45</v>
      </c>
      <c r="E777" s="4">
        <v>46.1</v>
      </c>
      <c r="F777" s="4">
        <v>46.4</v>
      </c>
      <c r="G777" s="5">
        <v>191342</v>
      </c>
      <c r="H777" s="2"/>
    </row>
    <row r="778" spans="1:8">
      <c r="A778" s="3">
        <v>42772</v>
      </c>
      <c r="B778" s="4" t="s">
        <v>7</v>
      </c>
      <c r="C778" s="4">
        <v>46.55</v>
      </c>
      <c r="D778" s="4">
        <v>47</v>
      </c>
      <c r="E778" s="4">
        <v>46.15</v>
      </c>
      <c r="F778" s="4">
        <v>46.55</v>
      </c>
      <c r="G778" s="5">
        <v>83287</v>
      </c>
      <c r="H778" s="2"/>
    </row>
    <row r="779" spans="1:8">
      <c r="A779" s="3">
        <v>42773</v>
      </c>
      <c r="B779" s="4" t="s">
        <v>7</v>
      </c>
      <c r="C779" s="4">
        <v>45.35</v>
      </c>
      <c r="D779" s="4">
        <v>46.7</v>
      </c>
      <c r="E779" s="4">
        <v>45.2</v>
      </c>
      <c r="F779" s="4">
        <v>46.55</v>
      </c>
      <c r="G779" s="5">
        <v>152441</v>
      </c>
      <c r="H779" s="2"/>
    </row>
    <row r="780" spans="1:8">
      <c r="A780" s="3">
        <v>42774</v>
      </c>
      <c r="B780" s="4" t="s">
        <v>7</v>
      </c>
      <c r="C780" s="4">
        <v>47.55</v>
      </c>
      <c r="D780" s="4">
        <v>47.85</v>
      </c>
      <c r="E780" s="4">
        <v>45.341999999999999</v>
      </c>
      <c r="F780" s="4">
        <v>45.45</v>
      </c>
      <c r="G780" s="5">
        <v>216409</v>
      </c>
      <c r="H780" s="2"/>
    </row>
    <row r="781" spans="1:8">
      <c r="A781" s="3">
        <v>42775</v>
      </c>
      <c r="B781" s="4" t="s">
        <v>7</v>
      </c>
      <c r="C781" s="4">
        <v>48.55</v>
      </c>
      <c r="D781" s="4">
        <v>49.058199999999999</v>
      </c>
      <c r="E781" s="4">
        <v>47.5</v>
      </c>
      <c r="F781" s="4">
        <v>47.5</v>
      </c>
      <c r="G781" s="5">
        <v>256919</v>
      </c>
      <c r="H781" s="2"/>
    </row>
    <row r="782" spans="1:8">
      <c r="A782" s="3">
        <v>42776</v>
      </c>
      <c r="B782" s="4" t="s">
        <v>7</v>
      </c>
      <c r="C782" s="4">
        <v>49.4</v>
      </c>
      <c r="D782" s="4">
        <v>49.55</v>
      </c>
      <c r="E782" s="4">
        <v>48.475000000000001</v>
      </c>
      <c r="F782" s="4">
        <v>48.8</v>
      </c>
      <c r="G782" s="5">
        <v>162665</v>
      </c>
      <c r="H782" s="2"/>
    </row>
    <row r="783" spans="1:8">
      <c r="A783" s="3">
        <v>42779</v>
      </c>
      <c r="B783" s="4" t="s">
        <v>7</v>
      </c>
      <c r="C783" s="4">
        <v>48.25</v>
      </c>
      <c r="D783" s="4">
        <v>50.15</v>
      </c>
      <c r="E783" s="4">
        <v>47.9</v>
      </c>
      <c r="F783" s="4">
        <v>49.7</v>
      </c>
      <c r="G783" s="5">
        <v>128351</v>
      </c>
      <c r="H783" s="2"/>
    </row>
    <row r="784" spans="1:8">
      <c r="A784" s="3">
        <v>42780</v>
      </c>
      <c r="B784" s="4" t="s">
        <v>7</v>
      </c>
      <c r="C784" s="4">
        <v>48.1</v>
      </c>
      <c r="D784" s="4">
        <v>48.65</v>
      </c>
      <c r="E784" s="4">
        <v>47.15</v>
      </c>
      <c r="F784" s="4">
        <v>48.1</v>
      </c>
      <c r="G784" s="5">
        <v>147580</v>
      </c>
      <c r="H784" s="2"/>
    </row>
    <row r="785" spans="1:8">
      <c r="A785" s="3">
        <v>42781</v>
      </c>
      <c r="B785" s="4" t="s">
        <v>7</v>
      </c>
      <c r="C785" s="4">
        <v>47.75</v>
      </c>
      <c r="D785" s="4">
        <v>48.15</v>
      </c>
      <c r="E785" s="4">
        <v>47.5</v>
      </c>
      <c r="F785" s="4">
        <v>48.15</v>
      </c>
      <c r="G785" s="5">
        <v>328944</v>
      </c>
      <c r="H785" s="2"/>
    </row>
    <row r="786" spans="1:8">
      <c r="A786" s="3">
        <v>42782</v>
      </c>
      <c r="B786" s="4" t="s">
        <v>7</v>
      </c>
      <c r="C786" s="4">
        <v>47.75</v>
      </c>
      <c r="D786" s="4">
        <v>48.35</v>
      </c>
      <c r="E786" s="4">
        <v>47</v>
      </c>
      <c r="F786" s="4">
        <v>47.65</v>
      </c>
      <c r="G786" s="5">
        <v>200318</v>
      </c>
      <c r="H786" s="2"/>
    </row>
    <row r="787" spans="1:8">
      <c r="A787" s="3">
        <v>42783</v>
      </c>
      <c r="B787" s="4" t="s">
        <v>7</v>
      </c>
      <c r="C787" s="4">
        <v>47.8</v>
      </c>
      <c r="D787" s="4">
        <v>48.4</v>
      </c>
      <c r="E787" s="4">
        <v>47</v>
      </c>
      <c r="F787" s="4">
        <v>47.75</v>
      </c>
      <c r="G787" s="5">
        <v>228695</v>
      </c>
      <c r="H787" s="2"/>
    </row>
    <row r="788" spans="1:8">
      <c r="A788" s="3">
        <v>42787</v>
      </c>
      <c r="B788" s="4" t="s">
        <v>7</v>
      </c>
      <c r="C788" s="4">
        <v>47.5</v>
      </c>
      <c r="D788" s="4">
        <v>48.4</v>
      </c>
      <c r="E788" s="4">
        <v>47.3</v>
      </c>
      <c r="F788" s="4">
        <v>47.85</v>
      </c>
      <c r="G788" s="5">
        <v>339439</v>
      </c>
      <c r="H788" s="2"/>
    </row>
    <row r="789" spans="1:8">
      <c r="A789" s="3">
        <v>42788</v>
      </c>
      <c r="B789" s="4" t="s">
        <v>7</v>
      </c>
      <c r="C789" s="4">
        <v>49.9</v>
      </c>
      <c r="D789" s="4">
        <v>51.6</v>
      </c>
      <c r="E789" s="4">
        <v>49.05</v>
      </c>
      <c r="F789" s="4">
        <v>50.5</v>
      </c>
      <c r="G789" s="5">
        <v>1330685</v>
      </c>
      <c r="H789" s="2"/>
    </row>
    <row r="790" spans="1:8">
      <c r="A790" s="3">
        <v>42789</v>
      </c>
      <c r="B790" s="4" t="s">
        <v>7</v>
      </c>
      <c r="C790" s="4">
        <v>48.35</v>
      </c>
      <c r="D790" s="4">
        <v>49.95</v>
      </c>
      <c r="E790" s="4">
        <v>48.05</v>
      </c>
      <c r="F790" s="4">
        <v>49.95</v>
      </c>
      <c r="G790" s="5">
        <v>346619</v>
      </c>
      <c r="H790" s="2"/>
    </row>
    <row r="791" spans="1:8">
      <c r="A791" s="3">
        <v>42790</v>
      </c>
      <c r="B791" s="4" t="s">
        <v>7</v>
      </c>
      <c r="C791" s="4">
        <v>47</v>
      </c>
      <c r="D791" s="4">
        <v>48.391199999999998</v>
      </c>
      <c r="E791" s="4">
        <v>45.75</v>
      </c>
      <c r="F791" s="4">
        <v>48.05</v>
      </c>
      <c r="G791" s="5">
        <v>340268</v>
      </c>
      <c r="H791" s="2"/>
    </row>
    <row r="792" spans="1:8">
      <c r="A792" s="3">
        <v>42793</v>
      </c>
      <c r="B792" s="4" t="s">
        <v>7</v>
      </c>
      <c r="C792" s="4">
        <v>47.35</v>
      </c>
      <c r="D792" s="4">
        <v>47.45</v>
      </c>
      <c r="E792" s="4">
        <v>45.65</v>
      </c>
      <c r="F792" s="4">
        <v>47.1</v>
      </c>
      <c r="G792" s="5">
        <v>331403</v>
      </c>
      <c r="H792" s="2"/>
    </row>
    <row r="793" spans="1:8">
      <c r="A793" s="3">
        <v>42794</v>
      </c>
      <c r="B793" s="4" t="s">
        <v>7</v>
      </c>
      <c r="C793" s="4">
        <v>45.65</v>
      </c>
      <c r="D793" s="4">
        <v>47.25</v>
      </c>
      <c r="E793" s="4">
        <v>45.55</v>
      </c>
      <c r="F793" s="4">
        <v>47.25</v>
      </c>
      <c r="G793" s="5">
        <v>201528</v>
      </c>
      <c r="H793" s="2"/>
    </row>
    <row r="794" spans="1:8">
      <c r="A794" s="3">
        <v>42795</v>
      </c>
      <c r="B794" s="4" t="s">
        <v>7</v>
      </c>
      <c r="C794" s="4">
        <v>47.25</v>
      </c>
      <c r="D794" s="4">
        <v>47.5</v>
      </c>
      <c r="E794" s="4">
        <v>45.35</v>
      </c>
      <c r="F794" s="4">
        <v>46.45</v>
      </c>
      <c r="G794" s="5">
        <v>454214</v>
      </c>
      <c r="H794" s="2"/>
    </row>
    <row r="795" spans="1:8">
      <c r="A795" s="3">
        <v>42796</v>
      </c>
      <c r="B795" s="4" t="s">
        <v>7</v>
      </c>
      <c r="C795" s="4">
        <v>48.3</v>
      </c>
      <c r="D795" s="4">
        <v>48.35</v>
      </c>
      <c r="E795" s="4">
        <v>47</v>
      </c>
      <c r="F795" s="4">
        <v>47.3</v>
      </c>
      <c r="G795" s="5">
        <v>259590</v>
      </c>
      <c r="H795" s="2"/>
    </row>
    <row r="796" spans="1:8">
      <c r="A796" s="3">
        <v>42797</v>
      </c>
      <c r="B796" s="4" t="s">
        <v>7</v>
      </c>
      <c r="C796" s="4">
        <v>48.05</v>
      </c>
      <c r="D796" s="4">
        <v>49.7</v>
      </c>
      <c r="E796" s="4">
        <v>47.3</v>
      </c>
      <c r="F796" s="4">
        <v>48.3</v>
      </c>
      <c r="G796" s="5">
        <v>296862</v>
      </c>
      <c r="H796" s="2"/>
    </row>
    <row r="797" spans="1:8">
      <c r="A797" s="3">
        <v>42800</v>
      </c>
      <c r="B797" s="4" t="s">
        <v>7</v>
      </c>
      <c r="C797" s="4">
        <v>48.35</v>
      </c>
      <c r="D797" s="4">
        <v>48.5</v>
      </c>
      <c r="E797" s="4">
        <v>46.975000000000001</v>
      </c>
      <c r="F797" s="4">
        <v>47.9</v>
      </c>
      <c r="G797" s="5">
        <v>312306</v>
      </c>
      <c r="H797" s="2"/>
    </row>
    <row r="798" spans="1:8">
      <c r="A798" s="3">
        <v>42801</v>
      </c>
      <c r="B798" s="4" t="s">
        <v>7</v>
      </c>
      <c r="C798" s="4">
        <v>49.4</v>
      </c>
      <c r="D798" s="4">
        <v>49.55</v>
      </c>
      <c r="E798" s="4">
        <v>48.174999999999997</v>
      </c>
      <c r="F798" s="4">
        <v>48.45</v>
      </c>
      <c r="G798" s="5">
        <v>476366</v>
      </c>
      <c r="H798" s="2"/>
    </row>
    <row r="799" spans="1:8">
      <c r="A799" s="3">
        <v>42802</v>
      </c>
      <c r="B799" s="4" t="s">
        <v>7</v>
      </c>
      <c r="C799" s="4">
        <v>51.15</v>
      </c>
      <c r="D799" s="4">
        <v>51.55</v>
      </c>
      <c r="E799" s="4">
        <v>49.3</v>
      </c>
      <c r="F799" s="4">
        <v>49.4</v>
      </c>
      <c r="G799" s="5">
        <v>626843</v>
      </c>
      <c r="H799" s="2"/>
    </row>
    <row r="800" spans="1:8">
      <c r="A800" s="3">
        <v>42803</v>
      </c>
      <c r="B800" s="4" t="s">
        <v>7</v>
      </c>
      <c r="C800" s="4">
        <v>51.6</v>
      </c>
      <c r="D800" s="4">
        <v>51.85</v>
      </c>
      <c r="E800" s="4">
        <v>50.55</v>
      </c>
      <c r="F800" s="4">
        <v>51.3</v>
      </c>
      <c r="G800" s="5">
        <v>431430</v>
      </c>
      <c r="H800" s="2"/>
    </row>
    <row r="801" spans="1:8">
      <c r="A801" s="3">
        <v>42804</v>
      </c>
      <c r="B801" s="4" t="s">
        <v>7</v>
      </c>
      <c r="C801" s="4">
        <v>53.55</v>
      </c>
      <c r="D801" s="4">
        <v>53.9</v>
      </c>
      <c r="E801" s="4">
        <v>51.6</v>
      </c>
      <c r="F801" s="4">
        <v>51.8</v>
      </c>
      <c r="G801" s="5">
        <v>603223</v>
      </c>
      <c r="H801" s="2"/>
    </row>
    <row r="802" spans="1:8">
      <c r="A802" s="3">
        <v>42807</v>
      </c>
      <c r="B802" s="4" t="s">
        <v>7</v>
      </c>
      <c r="C802" s="4">
        <v>53.2</v>
      </c>
      <c r="D802" s="4">
        <v>54</v>
      </c>
      <c r="E802" s="4">
        <v>52.85</v>
      </c>
      <c r="F802" s="4">
        <v>53.7</v>
      </c>
      <c r="G802" s="5">
        <v>386565</v>
      </c>
      <c r="H802" s="2"/>
    </row>
    <row r="803" spans="1:8">
      <c r="A803" s="3">
        <v>42808</v>
      </c>
      <c r="B803" s="4" t="s">
        <v>7</v>
      </c>
      <c r="C803" s="4">
        <v>53</v>
      </c>
      <c r="D803" s="4">
        <v>53.45</v>
      </c>
      <c r="E803" s="4">
        <v>52.5</v>
      </c>
      <c r="F803" s="4">
        <v>52.95</v>
      </c>
      <c r="G803" s="5">
        <v>495596</v>
      </c>
      <c r="H803" s="2"/>
    </row>
    <row r="804" spans="1:8">
      <c r="A804" s="3">
        <v>42809</v>
      </c>
      <c r="B804" s="4" t="s">
        <v>7</v>
      </c>
      <c r="C804" s="4">
        <v>52.85</v>
      </c>
      <c r="D804" s="4">
        <v>54.15</v>
      </c>
      <c r="E804" s="4">
        <v>52.75</v>
      </c>
      <c r="F804" s="4">
        <v>52.95</v>
      </c>
      <c r="G804" s="5">
        <v>327977</v>
      </c>
      <c r="H804" s="2"/>
    </row>
    <row r="805" spans="1:8">
      <c r="A805" s="3">
        <v>42810</v>
      </c>
      <c r="B805" s="4" t="s">
        <v>7</v>
      </c>
      <c r="C805" s="4">
        <v>53</v>
      </c>
      <c r="D805" s="4">
        <v>53.4</v>
      </c>
      <c r="E805" s="4">
        <v>52.6</v>
      </c>
      <c r="F805" s="4">
        <v>53</v>
      </c>
      <c r="G805" s="5">
        <v>222088</v>
      </c>
      <c r="H805" s="2"/>
    </row>
    <row r="806" spans="1:8">
      <c r="A806" s="3">
        <v>42811</v>
      </c>
      <c r="B806" s="4" t="s">
        <v>7</v>
      </c>
      <c r="C806" s="4">
        <v>53.25</v>
      </c>
      <c r="D806" s="4">
        <v>53.9</v>
      </c>
      <c r="E806" s="4">
        <v>52.8</v>
      </c>
      <c r="F806" s="4">
        <v>52.95</v>
      </c>
      <c r="G806" s="5">
        <v>543881</v>
      </c>
      <c r="H806" s="2"/>
    </row>
    <row r="807" spans="1:8">
      <c r="A807" s="3">
        <v>42814</v>
      </c>
      <c r="B807" s="4" t="s">
        <v>7</v>
      </c>
      <c r="C807" s="4">
        <v>51.65</v>
      </c>
      <c r="D807" s="4">
        <v>53.35</v>
      </c>
      <c r="E807" s="4">
        <v>51.65</v>
      </c>
      <c r="F807" s="4">
        <v>53.35</v>
      </c>
      <c r="G807" s="5">
        <v>289034</v>
      </c>
      <c r="H807" s="2"/>
    </row>
    <row r="808" spans="1:8">
      <c r="A808" s="3">
        <v>42815</v>
      </c>
      <c r="B808" s="4" t="s">
        <v>7</v>
      </c>
      <c r="C808" s="4">
        <v>51</v>
      </c>
      <c r="D808" s="4">
        <v>52.1</v>
      </c>
      <c r="E808" s="4">
        <v>51</v>
      </c>
      <c r="F808" s="4">
        <v>51.9</v>
      </c>
      <c r="G808" s="5">
        <v>238449</v>
      </c>
      <c r="H808" s="2"/>
    </row>
    <row r="809" spans="1:8">
      <c r="A809" s="3">
        <v>42816</v>
      </c>
      <c r="B809" s="4" t="s">
        <v>7</v>
      </c>
      <c r="C809" s="4">
        <v>53.7</v>
      </c>
      <c r="D809" s="4">
        <v>53.75</v>
      </c>
      <c r="E809" s="4">
        <v>50.35</v>
      </c>
      <c r="F809" s="4">
        <v>50.35</v>
      </c>
      <c r="G809" s="5">
        <v>530533</v>
      </c>
      <c r="H809" s="2"/>
    </row>
    <row r="810" spans="1:8">
      <c r="A810" s="3">
        <v>42817</v>
      </c>
      <c r="B810" s="4" t="s">
        <v>7</v>
      </c>
      <c r="C810" s="4">
        <v>54</v>
      </c>
      <c r="D810" s="4">
        <v>54.386699999999998</v>
      </c>
      <c r="E810" s="4">
        <v>52.9</v>
      </c>
      <c r="F810" s="4">
        <v>53.75</v>
      </c>
      <c r="G810" s="5">
        <v>289957</v>
      </c>
      <c r="H810" s="2"/>
    </row>
    <row r="811" spans="1:8">
      <c r="A811" s="3">
        <v>42818</v>
      </c>
      <c r="B811" s="4" t="s">
        <v>7</v>
      </c>
      <c r="C811" s="4">
        <v>54.6</v>
      </c>
      <c r="D811" s="4">
        <v>55.25</v>
      </c>
      <c r="E811" s="4">
        <v>53.95</v>
      </c>
      <c r="F811" s="4">
        <v>53.95</v>
      </c>
      <c r="G811" s="5">
        <v>313745</v>
      </c>
      <c r="H811" s="2"/>
    </row>
    <row r="812" spans="1:8">
      <c r="A812" s="3">
        <v>42821</v>
      </c>
      <c r="B812" s="4" t="s">
        <v>7</v>
      </c>
      <c r="C812" s="4">
        <v>54.95</v>
      </c>
      <c r="D812" s="4">
        <v>55.1</v>
      </c>
      <c r="E812" s="4">
        <v>53.9</v>
      </c>
      <c r="F812" s="4">
        <v>54</v>
      </c>
      <c r="G812" s="5">
        <v>186696</v>
      </c>
      <c r="H812" s="2"/>
    </row>
    <row r="813" spans="1:8">
      <c r="A813" s="3">
        <v>42822</v>
      </c>
      <c r="B813" s="4" t="s">
        <v>7</v>
      </c>
      <c r="C813" s="4">
        <v>57.15</v>
      </c>
      <c r="D813" s="4">
        <v>57.5</v>
      </c>
      <c r="E813" s="4">
        <v>54.45</v>
      </c>
      <c r="F813" s="4">
        <v>55.05</v>
      </c>
      <c r="G813" s="5">
        <v>638972</v>
      </c>
      <c r="H813" s="2"/>
    </row>
    <row r="814" spans="1:8">
      <c r="A814" s="3">
        <v>42823</v>
      </c>
      <c r="B814" s="4" t="s">
        <v>7</v>
      </c>
      <c r="C814" s="4">
        <v>57.05</v>
      </c>
      <c r="D814" s="4">
        <v>58.3</v>
      </c>
      <c r="E814" s="4">
        <v>56.5</v>
      </c>
      <c r="F814" s="4">
        <v>57.1</v>
      </c>
      <c r="G814" s="5">
        <v>384413</v>
      </c>
      <c r="H814" s="2"/>
    </row>
    <row r="815" spans="1:8">
      <c r="A815" s="3">
        <v>42824</v>
      </c>
      <c r="B815" s="4" t="s">
        <v>7</v>
      </c>
      <c r="C815" s="4">
        <v>57.55</v>
      </c>
      <c r="D815" s="4">
        <v>57.6</v>
      </c>
      <c r="E815" s="4">
        <v>56.9</v>
      </c>
      <c r="F815" s="4">
        <v>57.05</v>
      </c>
      <c r="G815" s="5">
        <v>113121</v>
      </c>
      <c r="H815" s="2"/>
    </row>
    <row r="816" spans="1:8">
      <c r="A816" s="3">
        <v>42825</v>
      </c>
      <c r="B816" s="4" t="s">
        <v>7</v>
      </c>
      <c r="C816" s="4">
        <v>58.45</v>
      </c>
      <c r="D816" s="4">
        <v>58.674999999999997</v>
      </c>
      <c r="E816" s="4">
        <v>57.2</v>
      </c>
      <c r="F816" s="4">
        <v>57.4</v>
      </c>
      <c r="G816" s="5">
        <v>223796</v>
      </c>
      <c r="H816" s="2"/>
    </row>
    <row r="817" spans="1:8">
      <c r="A817" s="3">
        <v>42828</v>
      </c>
      <c r="B817" s="4" t="s">
        <v>7</v>
      </c>
      <c r="C817" s="4">
        <v>56.95</v>
      </c>
      <c r="D817" s="4">
        <v>58.7</v>
      </c>
      <c r="E817" s="4">
        <v>56.75</v>
      </c>
      <c r="F817" s="4">
        <v>58.7</v>
      </c>
      <c r="G817" s="5">
        <v>877116</v>
      </c>
      <c r="H817" s="2"/>
    </row>
    <row r="818" spans="1:8">
      <c r="A818" s="3">
        <v>42829</v>
      </c>
      <c r="B818" s="4" t="s">
        <v>7</v>
      </c>
      <c r="C818" s="4">
        <v>55.85</v>
      </c>
      <c r="D818" s="4">
        <v>56.95</v>
      </c>
      <c r="E818" s="4">
        <v>55.5</v>
      </c>
      <c r="F818" s="4">
        <v>56.95</v>
      </c>
      <c r="G818" s="5">
        <v>283411</v>
      </c>
      <c r="H818" s="2"/>
    </row>
    <row r="819" spans="1:8">
      <c r="A819" s="3">
        <v>42830</v>
      </c>
      <c r="B819" s="4" t="s">
        <v>7</v>
      </c>
      <c r="C819" s="4">
        <v>56.95</v>
      </c>
      <c r="D819" s="4">
        <v>58.45</v>
      </c>
      <c r="E819" s="4">
        <v>54.45</v>
      </c>
      <c r="F819" s="4">
        <v>55.85</v>
      </c>
      <c r="G819" s="5">
        <v>376436</v>
      </c>
      <c r="H819" s="2"/>
    </row>
    <row r="820" spans="1:8">
      <c r="A820" s="3">
        <v>42831</v>
      </c>
      <c r="B820" s="4" t="s">
        <v>7</v>
      </c>
      <c r="C820" s="4">
        <v>57.5</v>
      </c>
      <c r="D820" s="4">
        <v>57.75</v>
      </c>
      <c r="E820" s="4">
        <v>56.8</v>
      </c>
      <c r="F820" s="4">
        <v>56.95</v>
      </c>
      <c r="G820" s="5">
        <v>216528</v>
      </c>
      <c r="H820" s="2"/>
    </row>
    <row r="821" spans="1:8">
      <c r="A821" s="3">
        <v>42832</v>
      </c>
      <c r="B821" s="4" t="s">
        <v>7</v>
      </c>
      <c r="C821" s="4">
        <v>57.2</v>
      </c>
      <c r="D821" s="4">
        <v>58.25</v>
      </c>
      <c r="E821" s="4">
        <v>57.1</v>
      </c>
      <c r="F821" s="4">
        <v>57.4</v>
      </c>
      <c r="G821" s="5">
        <v>172229</v>
      </c>
      <c r="H821" s="2"/>
    </row>
    <row r="822" spans="1:8">
      <c r="A822" s="3">
        <v>42835</v>
      </c>
      <c r="B822" s="4" t="s">
        <v>7</v>
      </c>
      <c r="C822" s="4">
        <v>57.2</v>
      </c>
      <c r="D822" s="4">
        <v>57.7</v>
      </c>
      <c r="E822" s="4">
        <v>56.1</v>
      </c>
      <c r="F822" s="4">
        <v>57.15</v>
      </c>
      <c r="G822" s="5">
        <v>239465</v>
      </c>
      <c r="H822" s="2"/>
    </row>
    <row r="823" spans="1:8">
      <c r="A823" s="3">
        <v>42836</v>
      </c>
      <c r="B823" s="4" t="s">
        <v>7</v>
      </c>
      <c r="C823" s="4">
        <v>57.5</v>
      </c>
      <c r="D823" s="4">
        <v>57.65</v>
      </c>
      <c r="E823" s="4">
        <v>56.6</v>
      </c>
      <c r="F823" s="4">
        <v>57.15</v>
      </c>
      <c r="G823" s="5">
        <v>123266</v>
      </c>
      <c r="H823" s="2"/>
    </row>
    <row r="824" spans="1:8">
      <c r="A824" s="3">
        <v>42837</v>
      </c>
      <c r="B824" s="4" t="s">
        <v>7</v>
      </c>
      <c r="C824" s="4">
        <v>58.75</v>
      </c>
      <c r="D824" s="4">
        <v>59.3</v>
      </c>
      <c r="E824" s="4">
        <v>57.1</v>
      </c>
      <c r="F824" s="4">
        <v>57.45</v>
      </c>
      <c r="G824" s="5">
        <v>352073</v>
      </c>
      <c r="H824" s="2"/>
    </row>
    <row r="825" spans="1:8">
      <c r="A825" s="3">
        <v>42838</v>
      </c>
      <c r="B825" s="4" t="s">
        <v>7</v>
      </c>
      <c r="C825" s="4">
        <v>58.85</v>
      </c>
      <c r="D825" s="4">
        <v>59.1</v>
      </c>
      <c r="E825" s="4">
        <v>58.024999999999999</v>
      </c>
      <c r="F825" s="4">
        <v>58.75</v>
      </c>
      <c r="G825" s="5">
        <v>260205</v>
      </c>
      <c r="H825" s="2"/>
    </row>
    <row r="826" spans="1:8">
      <c r="A826" s="3">
        <v>42842</v>
      </c>
      <c r="B826" s="4" t="s">
        <v>7</v>
      </c>
      <c r="C826" s="4">
        <v>57.9</v>
      </c>
      <c r="D826" s="4">
        <v>58.95</v>
      </c>
      <c r="E826" s="4">
        <v>57.85</v>
      </c>
      <c r="F826" s="4">
        <v>58.9</v>
      </c>
      <c r="G826" s="5">
        <v>254775</v>
      </c>
      <c r="H826" s="2"/>
    </row>
    <row r="827" spans="1:8">
      <c r="A827" s="3">
        <v>42843</v>
      </c>
      <c r="B827" s="4" t="s">
        <v>7</v>
      </c>
      <c r="C827" s="4">
        <v>57.55</v>
      </c>
      <c r="D827" s="4">
        <v>58.05</v>
      </c>
      <c r="E827" s="4">
        <v>57.2</v>
      </c>
      <c r="F827" s="4">
        <v>57.85</v>
      </c>
      <c r="G827" s="5">
        <v>173966</v>
      </c>
      <c r="H827" s="2"/>
    </row>
    <row r="828" spans="1:8">
      <c r="A828" s="3">
        <v>42844</v>
      </c>
      <c r="B828" s="4" t="s">
        <v>7</v>
      </c>
      <c r="C828" s="4">
        <v>57.8</v>
      </c>
      <c r="D828" s="4">
        <v>58.25</v>
      </c>
      <c r="E828" s="4">
        <v>57.35</v>
      </c>
      <c r="F828" s="4">
        <v>57.85</v>
      </c>
      <c r="G828" s="5">
        <v>153324</v>
      </c>
      <c r="H828" s="2"/>
    </row>
    <row r="829" spans="1:8">
      <c r="A829" s="3">
        <v>42845</v>
      </c>
      <c r="B829" s="4" t="s">
        <v>7</v>
      </c>
      <c r="C829" s="4">
        <v>59.55</v>
      </c>
      <c r="D829" s="4">
        <v>60.45</v>
      </c>
      <c r="E829" s="4">
        <v>57.9</v>
      </c>
      <c r="F829" s="4">
        <v>58.2</v>
      </c>
      <c r="G829" s="5">
        <v>316772</v>
      </c>
      <c r="H829" s="2"/>
    </row>
    <row r="830" spans="1:8">
      <c r="A830" s="3">
        <v>42846</v>
      </c>
      <c r="B830" s="4" t="s">
        <v>7</v>
      </c>
      <c r="C830" s="4">
        <v>59.25</v>
      </c>
      <c r="D830" s="4">
        <v>60.1</v>
      </c>
      <c r="E830" s="4">
        <v>59.1</v>
      </c>
      <c r="F830" s="4">
        <v>59.75</v>
      </c>
      <c r="G830" s="5">
        <v>154038</v>
      </c>
      <c r="H830" s="2"/>
    </row>
    <row r="831" spans="1:8">
      <c r="A831" s="3">
        <v>42849</v>
      </c>
      <c r="B831" s="4" t="s">
        <v>7</v>
      </c>
      <c r="C831" s="4">
        <v>59.5</v>
      </c>
      <c r="D831" s="4">
        <v>60.3</v>
      </c>
      <c r="E831" s="4">
        <v>59</v>
      </c>
      <c r="F831" s="4">
        <v>60.1</v>
      </c>
      <c r="G831" s="5">
        <v>166021</v>
      </c>
      <c r="H831" s="2"/>
    </row>
    <row r="832" spans="1:8">
      <c r="A832" s="3">
        <v>42850</v>
      </c>
      <c r="B832" s="4" t="s">
        <v>7</v>
      </c>
      <c r="C832" s="4">
        <v>59.45</v>
      </c>
      <c r="D832" s="4">
        <v>60.35</v>
      </c>
      <c r="E832" s="4">
        <v>59.25</v>
      </c>
      <c r="F832" s="4">
        <v>60</v>
      </c>
      <c r="G832" s="5">
        <v>153736</v>
      </c>
      <c r="H832" s="2"/>
    </row>
    <row r="833" spans="1:8">
      <c r="A833" s="3">
        <v>42851</v>
      </c>
      <c r="B833" s="4" t="s">
        <v>7</v>
      </c>
      <c r="C833" s="4">
        <v>60.2</v>
      </c>
      <c r="D833" s="4">
        <v>60.65</v>
      </c>
      <c r="E833" s="4">
        <v>59.5</v>
      </c>
      <c r="F833" s="4">
        <v>59.5</v>
      </c>
      <c r="G833" s="5">
        <v>387506</v>
      </c>
      <c r="H833" s="2"/>
    </row>
    <row r="834" spans="1:8">
      <c r="A834" s="3">
        <v>42852</v>
      </c>
      <c r="B834" s="4" t="s">
        <v>7</v>
      </c>
      <c r="C834" s="4">
        <v>59.75</v>
      </c>
      <c r="D834" s="4">
        <v>60.45</v>
      </c>
      <c r="E834" s="4">
        <v>59.5</v>
      </c>
      <c r="F834" s="4">
        <v>60.45</v>
      </c>
      <c r="G834" s="5">
        <v>220589</v>
      </c>
      <c r="H834" s="2"/>
    </row>
    <row r="835" spans="1:8">
      <c r="A835" s="3">
        <v>42853</v>
      </c>
      <c r="B835" s="4" t="s">
        <v>7</v>
      </c>
      <c r="C835" s="4">
        <v>58.75</v>
      </c>
      <c r="D835" s="4">
        <v>60.45</v>
      </c>
      <c r="E835" s="4">
        <v>58.250999999999998</v>
      </c>
      <c r="F835" s="4">
        <v>59.95</v>
      </c>
      <c r="G835" s="5">
        <v>236454</v>
      </c>
      <c r="H835" s="2"/>
    </row>
    <row r="836" spans="1:8">
      <c r="A836" s="3">
        <v>42856</v>
      </c>
      <c r="B836" s="4" t="s">
        <v>7</v>
      </c>
      <c r="C836" s="4">
        <v>59.65</v>
      </c>
      <c r="D836" s="4">
        <v>60.3</v>
      </c>
      <c r="E836" s="4">
        <v>58.375</v>
      </c>
      <c r="F836" s="4">
        <v>58.8</v>
      </c>
      <c r="G836" s="5">
        <v>209680</v>
      </c>
      <c r="H836" s="2"/>
    </row>
    <row r="837" spans="1:8">
      <c r="A837" s="3">
        <v>42857</v>
      </c>
      <c r="B837" s="4" t="s">
        <v>7</v>
      </c>
      <c r="C837" s="4">
        <v>60.25</v>
      </c>
      <c r="D837" s="4">
        <v>60.35</v>
      </c>
      <c r="E837" s="4">
        <v>58.95</v>
      </c>
      <c r="F837" s="4">
        <v>59.9</v>
      </c>
      <c r="G837" s="5">
        <v>188933</v>
      </c>
      <c r="H837" s="2"/>
    </row>
    <row r="838" spans="1:8">
      <c r="A838" s="3">
        <v>42858</v>
      </c>
      <c r="B838" s="4" t="s">
        <v>7</v>
      </c>
      <c r="C838" s="4">
        <v>60.45</v>
      </c>
      <c r="D838" s="4">
        <v>60.55</v>
      </c>
      <c r="E838" s="4">
        <v>59.8</v>
      </c>
      <c r="F838" s="4">
        <v>60.15</v>
      </c>
      <c r="G838" s="5">
        <v>119199</v>
      </c>
      <c r="H838" s="2"/>
    </row>
    <row r="839" spans="1:8">
      <c r="A839" s="3">
        <v>42859</v>
      </c>
      <c r="B839" s="4" t="s">
        <v>7</v>
      </c>
      <c r="C839" s="4">
        <v>59.95</v>
      </c>
      <c r="D839" s="4">
        <v>60.9</v>
      </c>
      <c r="E839" s="4">
        <v>59.7</v>
      </c>
      <c r="F839" s="4">
        <v>60.5</v>
      </c>
      <c r="G839" s="5">
        <v>264376</v>
      </c>
      <c r="H839" s="2"/>
    </row>
    <row r="840" spans="1:8">
      <c r="A840" s="3">
        <v>42860</v>
      </c>
      <c r="B840" s="4" t="s">
        <v>7</v>
      </c>
      <c r="C840" s="4">
        <v>59.35</v>
      </c>
      <c r="D840" s="4">
        <v>60.15</v>
      </c>
      <c r="E840" s="4">
        <v>58.9</v>
      </c>
      <c r="F840" s="4">
        <v>60.15</v>
      </c>
      <c r="G840" s="5">
        <v>265524</v>
      </c>
      <c r="H840" s="2"/>
    </row>
    <row r="841" spans="1:8">
      <c r="A841" s="3">
        <v>42863</v>
      </c>
      <c r="B841" s="4" t="s">
        <v>7</v>
      </c>
      <c r="C841" s="4">
        <v>57.95</v>
      </c>
      <c r="D841" s="4">
        <v>59.6</v>
      </c>
      <c r="E841" s="4">
        <v>57.65</v>
      </c>
      <c r="F841" s="4">
        <v>59.35</v>
      </c>
      <c r="G841" s="5">
        <v>275388</v>
      </c>
      <c r="H841" s="2"/>
    </row>
    <row r="842" spans="1:8">
      <c r="A842" s="3">
        <v>42864</v>
      </c>
      <c r="B842" s="4" t="s">
        <v>7</v>
      </c>
      <c r="C842" s="4">
        <v>57.85</v>
      </c>
      <c r="D842" s="4">
        <v>58.2</v>
      </c>
      <c r="E842" s="4">
        <v>57.55</v>
      </c>
      <c r="F842" s="4">
        <v>57.95</v>
      </c>
      <c r="G842" s="5">
        <v>230351</v>
      </c>
      <c r="H842" s="2"/>
    </row>
    <row r="843" spans="1:8">
      <c r="A843" s="3">
        <v>42865</v>
      </c>
      <c r="B843" s="4" t="s">
        <v>7</v>
      </c>
      <c r="C843" s="4">
        <v>58.6</v>
      </c>
      <c r="D843" s="4">
        <v>58.8</v>
      </c>
      <c r="E843" s="4">
        <v>57.45</v>
      </c>
      <c r="F843" s="4">
        <v>57.45</v>
      </c>
      <c r="G843" s="5">
        <v>258999</v>
      </c>
      <c r="H843" s="2"/>
    </row>
    <row r="844" spans="1:8">
      <c r="A844" s="3">
        <v>42866</v>
      </c>
      <c r="B844" s="4" t="s">
        <v>7</v>
      </c>
      <c r="C844" s="4">
        <v>58.65</v>
      </c>
      <c r="D844" s="4">
        <v>60.05</v>
      </c>
      <c r="E844" s="4">
        <v>57</v>
      </c>
      <c r="F844" s="4">
        <v>58.6</v>
      </c>
      <c r="G844" s="5">
        <v>453992</v>
      </c>
      <c r="H844" s="2"/>
    </row>
    <row r="845" spans="1:8">
      <c r="A845" s="3">
        <v>42867</v>
      </c>
      <c r="B845" s="4" t="s">
        <v>7</v>
      </c>
      <c r="C845" s="4">
        <v>57.65</v>
      </c>
      <c r="D845" s="4">
        <v>58.7</v>
      </c>
      <c r="E845" s="4">
        <v>57.15</v>
      </c>
      <c r="F845" s="4">
        <v>58.4</v>
      </c>
      <c r="G845" s="5">
        <v>390399</v>
      </c>
      <c r="H845" s="2"/>
    </row>
    <row r="846" spans="1:8">
      <c r="A846" s="3">
        <v>42870</v>
      </c>
      <c r="B846" s="4" t="s">
        <v>7</v>
      </c>
      <c r="C846" s="4">
        <v>59.25</v>
      </c>
      <c r="D846" s="4">
        <v>59.65</v>
      </c>
      <c r="E846" s="4">
        <v>57.75</v>
      </c>
      <c r="F846" s="4">
        <v>57.75</v>
      </c>
      <c r="G846" s="5">
        <v>786620</v>
      </c>
      <c r="H846" s="2"/>
    </row>
    <row r="847" spans="1:8">
      <c r="A847" s="3">
        <v>42871</v>
      </c>
      <c r="B847" s="4" t="s">
        <v>7</v>
      </c>
      <c r="C847" s="4">
        <v>58</v>
      </c>
      <c r="D847" s="4">
        <v>59.6</v>
      </c>
      <c r="E847" s="4">
        <v>57.6</v>
      </c>
      <c r="F847" s="4">
        <v>59.55</v>
      </c>
      <c r="G847" s="5">
        <v>699582</v>
      </c>
      <c r="H847" s="2"/>
    </row>
    <row r="848" spans="1:8">
      <c r="A848" s="3">
        <v>42872</v>
      </c>
      <c r="B848" s="4" t="s">
        <v>7</v>
      </c>
      <c r="C848" s="4">
        <v>71.400000000000006</v>
      </c>
      <c r="D848" s="4">
        <v>72.099999999999994</v>
      </c>
      <c r="E848" s="4">
        <v>66</v>
      </c>
      <c r="F848" s="4">
        <v>67.7</v>
      </c>
      <c r="G848" s="5">
        <v>4778239</v>
      </c>
      <c r="H848" s="2"/>
    </row>
    <row r="849" spans="1:8">
      <c r="A849" s="3">
        <v>42873</v>
      </c>
      <c r="B849" s="4" t="s">
        <v>7</v>
      </c>
      <c r="C849" s="4">
        <v>71.099999999999994</v>
      </c>
      <c r="D849" s="4">
        <v>72.599999999999994</v>
      </c>
      <c r="E849" s="4">
        <v>69.849999999999994</v>
      </c>
      <c r="F849" s="4">
        <v>71.650000000000006</v>
      </c>
      <c r="G849" s="5">
        <v>1039502</v>
      </c>
      <c r="H849" s="2"/>
    </row>
    <row r="850" spans="1:8">
      <c r="A850" s="3">
        <v>42874</v>
      </c>
      <c r="B850" s="4" t="s">
        <v>7</v>
      </c>
      <c r="C850" s="4">
        <v>72.95</v>
      </c>
      <c r="D850" s="4">
        <v>74.112499999999997</v>
      </c>
      <c r="E850" s="4">
        <v>70.599999999999994</v>
      </c>
      <c r="F850" s="4">
        <v>71.2</v>
      </c>
      <c r="G850" s="5">
        <v>788493</v>
      </c>
      <c r="H850" s="2"/>
    </row>
    <row r="851" spans="1:8">
      <c r="A851" s="3">
        <v>42877</v>
      </c>
      <c r="B851" s="4" t="s">
        <v>7</v>
      </c>
      <c r="C851" s="4">
        <v>72.5</v>
      </c>
      <c r="D851" s="4">
        <v>73.599999999999994</v>
      </c>
      <c r="E851" s="4">
        <v>71.5</v>
      </c>
      <c r="F851" s="4">
        <v>73</v>
      </c>
      <c r="G851" s="5">
        <v>622512</v>
      </c>
      <c r="H851" s="2"/>
    </row>
    <row r="852" spans="1:8">
      <c r="A852" s="3">
        <v>42878</v>
      </c>
      <c r="B852" s="4" t="s">
        <v>7</v>
      </c>
      <c r="C852" s="4">
        <v>71.349999999999994</v>
      </c>
      <c r="D852" s="4">
        <v>72.5</v>
      </c>
      <c r="E852" s="4">
        <v>70.599999999999994</v>
      </c>
      <c r="F852" s="4">
        <v>72.5</v>
      </c>
      <c r="G852" s="5">
        <v>689325</v>
      </c>
      <c r="H852" s="2"/>
    </row>
    <row r="853" spans="1:8">
      <c r="A853" s="3">
        <v>42879</v>
      </c>
      <c r="B853" s="4" t="s">
        <v>7</v>
      </c>
      <c r="C853" s="4">
        <v>72.25</v>
      </c>
      <c r="D853" s="4">
        <v>72.45</v>
      </c>
      <c r="E853" s="4">
        <v>70</v>
      </c>
      <c r="F853" s="4">
        <v>71.349999999999994</v>
      </c>
      <c r="G853" s="5">
        <v>631423</v>
      </c>
      <c r="H853" s="2"/>
    </row>
    <row r="854" spans="1:8">
      <c r="A854" s="3">
        <v>42880</v>
      </c>
      <c r="B854" s="4" t="s">
        <v>7</v>
      </c>
      <c r="C854" s="4">
        <v>72</v>
      </c>
      <c r="D854" s="4">
        <v>72.45</v>
      </c>
      <c r="E854" s="4">
        <v>71.849999999999994</v>
      </c>
      <c r="F854" s="4">
        <v>72.45</v>
      </c>
      <c r="G854" s="5">
        <v>360281</v>
      </c>
      <c r="H854" s="2"/>
    </row>
    <row r="855" spans="1:8">
      <c r="A855" s="3">
        <v>42881</v>
      </c>
      <c r="B855" s="4" t="s">
        <v>7</v>
      </c>
      <c r="C855" s="4">
        <v>70.75</v>
      </c>
      <c r="D855" s="4">
        <v>73.75</v>
      </c>
      <c r="E855" s="4">
        <v>70.650000000000006</v>
      </c>
      <c r="F855" s="4">
        <v>73.400000000000006</v>
      </c>
      <c r="G855" s="5">
        <v>420959</v>
      </c>
      <c r="H855" s="2"/>
    </row>
    <row r="856" spans="1:8">
      <c r="A856" s="3">
        <v>42885</v>
      </c>
      <c r="B856" s="4" t="s">
        <v>7</v>
      </c>
      <c r="C856" s="4">
        <v>71.95</v>
      </c>
      <c r="D856" s="4">
        <v>72.349999999999994</v>
      </c>
      <c r="E856" s="4">
        <v>70.7</v>
      </c>
      <c r="F856" s="4">
        <v>70.7</v>
      </c>
      <c r="G856" s="5">
        <v>309386</v>
      </c>
      <c r="H856" s="2"/>
    </row>
    <row r="857" spans="1:8">
      <c r="A857" s="3">
        <v>42886</v>
      </c>
      <c r="B857" s="4" t="s">
        <v>7</v>
      </c>
      <c r="C857" s="4">
        <v>72.075000000000003</v>
      </c>
      <c r="D857" s="4">
        <v>72.349999999999994</v>
      </c>
      <c r="E857" s="4">
        <v>71.2</v>
      </c>
      <c r="F857" s="4">
        <v>71.8</v>
      </c>
      <c r="G857" s="5">
        <v>233951</v>
      </c>
      <c r="H857" s="2"/>
    </row>
    <row r="858" spans="1:8">
      <c r="A858" s="3">
        <v>42887</v>
      </c>
      <c r="B858" s="4" t="s">
        <v>7</v>
      </c>
      <c r="C858" s="4">
        <v>71.75</v>
      </c>
      <c r="D858" s="4">
        <v>72.3</v>
      </c>
      <c r="E858" s="4">
        <v>71.05</v>
      </c>
      <c r="F858" s="4">
        <v>72</v>
      </c>
      <c r="G858" s="5">
        <v>381198</v>
      </c>
      <c r="H858" s="2"/>
    </row>
    <row r="859" spans="1:8">
      <c r="A859" s="3">
        <v>42888</v>
      </c>
      <c r="B859" s="4" t="s">
        <v>7</v>
      </c>
      <c r="C859" s="4">
        <v>70.55</v>
      </c>
      <c r="D859" s="4">
        <v>72.7</v>
      </c>
      <c r="E859" s="4">
        <v>70.400000000000006</v>
      </c>
      <c r="F859" s="4">
        <v>71.75</v>
      </c>
      <c r="G859" s="5">
        <v>295125</v>
      </c>
      <c r="H859" s="2"/>
    </row>
    <row r="860" spans="1:8">
      <c r="A860" s="3">
        <v>42891</v>
      </c>
      <c r="B860" s="4" t="s">
        <v>7</v>
      </c>
      <c r="C860" s="4">
        <v>69.2</v>
      </c>
      <c r="D860" s="4">
        <v>70.5</v>
      </c>
      <c r="E860" s="4">
        <v>68.95</v>
      </c>
      <c r="F860" s="4">
        <v>70.5</v>
      </c>
      <c r="G860" s="5">
        <v>246555</v>
      </c>
      <c r="H860" s="2"/>
    </row>
    <row r="861" spans="1:8">
      <c r="A861" s="3">
        <v>42892</v>
      </c>
      <c r="B861" s="4" t="s">
        <v>7</v>
      </c>
      <c r="C861" s="4">
        <v>67</v>
      </c>
      <c r="D861" s="4">
        <v>69.150000000000006</v>
      </c>
      <c r="E861" s="4">
        <v>66.5</v>
      </c>
      <c r="F861" s="4">
        <v>68.8</v>
      </c>
      <c r="G861" s="5">
        <v>573691</v>
      </c>
      <c r="H861" s="2"/>
    </row>
    <row r="862" spans="1:8">
      <c r="A862" s="3">
        <v>42893</v>
      </c>
      <c r="B862" s="4" t="s">
        <v>7</v>
      </c>
      <c r="C862" s="4">
        <v>67.3</v>
      </c>
      <c r="D862" s="4">
        <v>67.400000000000006</v>
      </c>
      <c r="E862" s="4">
        <v>66.05</v>
      </c>
      <c r="F862" s="4">
        <v>67.25</v>
      </c>
      <c r="G862" s="5">
        <v>402286</v>
      </c>
      <c r="H862" s="2"/>
    </row>
    <row r="863" spans="1:8">
      <c r="A863" s="3">
        <v>42894</v>
      </c>
      <c r="B863" s="4" t="s">
        <v>7</v>
      </c>
      <c r="C863" s="4">
        <v>67.650000000000006</v>
      </c>
      <c r="D863" s="4">
        <v>68.3</v>
      </c>
      <c r="E863" s="4">
        <v>66.8</v>
      </c>
      <c r="F863" s="4">
        <v>67.400000000000006</v>
      </c>
      <c r="G863" s="5">
        <v>333270</v>
      </c>
      <c r="H863" s="2"/>
    </row>
    <row r="864" spans="1:8">
      <c r="A864" s="3">
        <v>42895</v>
      </c>
      <c r="B864" s="4" t="s">
        <v>7</v>
      </c>
      <c r="C864" s="4">
        <v>66.7</v>
      </c>
      <c r="D864" s="4">
        <v>68.150000000000006</v>
      </c>
      <c r="E864" s="4">
        <v>66.55</v>
      </c>
      <c r="F864" s="4">
        <v>67.599999999999994</v>
      </c>
      <c r="G864" s="5">
        <v>262784</v>
      </c>
      <c r="H864" s="2"/>
    </row>
    <row r="865" spans="1:8">
      <c r="A865" s="3">
        <v>42898</v>
      </c>
      <c r="B865" s="4" t="s">
        <v>7</v>
      </c>
      <c r="C865" s="4">
        <v>65.400000000000006</v>
      </c>
      <c r="D865" s="4">
        <v>67</v>
      </c>
      <c r="E865" s="4">
        <v>65.349999999999994</v>
      </c>
      <c r="F865" s="4">
        <v>66.7</v>
      </c>
      <c r="G865" s="5">
        <v>373139</v>
      </c>
      <c r="H865" s="2"/>
    </row>
    <row r="866" spans="1:8">
      <c r="A866" s="3">
        <v>42899</v>
      </c>
      <c r="B866" s="4" t="s">
        <v>7</v>
      </c>
      <c r="C866" s="4">
        <v>65.7</v>
      </c>
      <c r="D866" s="4">
        <v>66</v>
      </c>
      <c r="E866" s="4">
        <v>64.55</v>
      </c>
      <c r="F866" s="4">
        <v>65.2</v>
      </c>
      <c r="G866" s="5">
        <v>298833</v>
      </c>
      <c r="H866" s="2"/>
    </row>
    <row r="867" spans="1:8">
      <c r="A867" s="3">
        <v>42900</v>
      </c>
      <c r="B867" s="4" t="s">
        <v>7</v>
      </c>
      <c r="C867" s="4">
        <v>66</v>
      </c>
      <c r="D867" s="4">
        <v>66.8</v>
      </c>
      <c r="E867" s="4">
        <v>65.400000000000006</v>
      </c>
      <c r="F867" s="4">
        <v>65.650000000000006</v>
      </c>
      <c r="G867" s="5">
        <v>236667</v>
      </c>
      <c r="H867" s="2"/>
    </row>
    <row r="868" spans="1:8">
      <c r="A868" s="3">
        <v>42901</v>
      </c>
      <c r="B868" s="4" t="s">
        <v>7</v>
      </c>
      <c r="C868" s="4">
        <v>64.25</v>
      </c>
      <c r="D868" s="4">
        <v>65.599999999999994</v>
      </c>
      <c r="E868" s="4">
        <v>63.9</v>
      </c>
      <c r="F868" s="4">
        <v>65.599999999999994</v>
      </c>
      <c r="G868" s="5">
        <v>234996</v>
      </c>
      <c r="H868" s="2"/>
    </row>
    <row r="869" spans="1:8">
      <c r="A869" s="3">
        <v>42902</v>
      </c>
      <c r="B869" s="4" t="s">
        <v>7</v>
      </c>
      <c r="C869" s="4">
        <v>64.349999999999994</v>
      </c>
      <c r="D869" s="4">
        <v>64.45</v>
      </c>
      <c r="E869" s="4">
        <v>63.255000000000003</v>
      </c>
      <c r="F869" s="4">
        <v>63.8</v>
      </c>
      <c r="G869" s="5">
        <v>332669</v>
      </c>
      <c r="H869" s="2"/>
    </row>
    <row r="870" spans="1:8">
      <c r="A870" s="3">
        <v>42905</v>
      </c>
      <c r="B870" s="4" t="s">
        <v>7</v>
      </c>
      <c r="C870" s="4">
        <v>65.05</v>
      </c>
      <c r="D870" s="4">
        <v>65.325000000000003</v>
      </c>
      <c r="E870" s="4">
        <v>63.65</v>
      </c>
      <c r="F870" s="4">
        <v>64.5</v>
      </c>
      <c r="G870" s="5">
        <v>284434</v>
      </c>
      <c r="H870" s="2"/>
    </row>
    <row r="871" spans="1:8">
      <c r="A871" s="3">
        <v>42906</v>
      </c>
      <c r="B871" s="4" t="s">
        <v>7</v>
      </c>
      <c r="C871" s="4">
        <v>63.9</v>
      </c>
      <c r="D871" s="4">
        <v>65.5</v>
      </c>
      <c r="E871" s="4">
        <v>63.85</v>
      </c>
      <c r="F871" s="4">
        <v>65.099999999999994</v>
      </c>
      <c r="G871" s="5">
        <v>286726</v>
      </c>
      <c r="H871" s="2"/>
    </row>
    <row r="872" spans="1:8">
      <c r="A872" s="3">
        <v>42907</v>
      </c>
      <c r="B872" s="4" t="s">
        <v>7</v>
      </c>
      <c r="C872" s="4">
        <v>65.099999999999994</v>
      </c>
      <c r="D872" s="4">
        <v>67.099999999999994</v>
      </c>
      <c r="E872" s="4">
        <v>63.85</v>
      </c>
      <c r="F872" s="4">
        <v>64.25</v>
      </c>
      <c r="G872" s="5">
        <v>629935</v>
      </c>
      <c r="H872" s="2"/>
    </row>
    <row r="873" spans="1:8">
      <c r="A873" s="3">
        <v>42908</v>
      </c>
      <c r="B873" s="4" t="s">
        <v>7</v>
      </c>
      <c r="C873" s="4">
        <v>66.25</v>
      </c>
      <c r="D873" s="4">
        <v>67.099999999999994</v>
      </c>
      <c r="E873" s="4">
        <v>64.7</v>
      </c>
      <c r="F873" s="4">
        <v>64.7</v>
      </c>
      <c r="G873" s="5">
        <v>333179</v>
      </c>
      <c r="H873" s="2"/>
    </row>
    <row r="874" spans="1:8">
      <c r="A874" s="3">
        <v>42909</v>
      </c>
      <c r="B874" s="4" t="s">
        <v>7</v>
      </c>
      <c r="C874" s="4">
        <v>66.3</v>
      </c>
      <c r="D874" s="4">
        <v>66.7</v>
      </c>
      <c r="E874" s="4">
        <v>65.8</v>
      </c>
      <c r="F874" s="4">
        <v>66.349999999999994</v>
      </c>
      <c r="G874" s="5">
        <v>544076</v>
      </c>
      <c r="H874" s="2"/>
    </row>
    <row r="875" spans="1:8">
      <c r="A875" s="3">
        <v>42912</v>
      </c>
      <c r="B875" s="4" t="s">
        <v>7</v>
      </c>
      <c r="C875" s="4">
        <v>67</v>
      </c>
      <c r="D875" s="4">
        <v>68.849999999999994</v>
      </c>
      <c r="E875" s="4">
        <v>66.3</v>
      </c>
      <c r="F875" s="4">
        <v>66.400000000000006</v>
      </c>
      <c r="G875" s="5">
        <v>409829</v>
      </c>
      <c r="H875" s="2"/>
    </row>
    <row r="876" spans="1:8">
      <c r="A876" s="3">
        <v>42913</v>
      </c>
      <c r="B876" s="4" t="s">
        <v>7</v>
      </c>
      <c r="C876" s="4">
        <v>67.3</v>
      </c>
      <c r="D876" s="4">
        <v>68.201300000000003</v>
      </c>
      <c r="E876" s="4">
        <v>66.835999999999999</v>
      </c>
      <c r="F876" s="4">
        <v>67.2</v>
      </c>
      <c r="G876" s="5">
        <v>189181</v>
      </c>
      <c r="H876" s="2"/>
    </row>
    <row r="877" spans="1:8">
      <c r="A877" s="3">
        <v>42914</v>
      </c>
      <c r="B877" s="4" t="s">
        <v>7</v>
      </c>
      <c r="C877" s="4">
        <v>66.900000000000006</v>
      </c>
      <c r="D877" s="4">
        <v>68.05</v>
      </c>
      <c r="E877" s="4">
        <v>66.8</v>
      </c>
      <c r="F877" s="4">
        <v>67.5</v>
      </c>
      <c r="G877" s="5">
        <v>170448</v>
      </c>
      <c r="H877" s="2"/>
    </row>
    <row r="878" spans="1:8">
      <c r="A878" s="3">
        <v>42915</v>
      </c>
      <c r="B878" s="4" t="s">
        <v>7</v>
      </c>
      <c r="C878" s="4">
        <v>67.25</v>
      </c>
      <c r="D878" s="4">
        <v>67.900000000000006</v>
      </c>
      <c r="E878" s="4">
        <v>66.599999999999994</v>
      </c>
      <c r="F878" s="4">
        <v>66.95</v>
      </c>
      <c r="G878" s="5">
        <v>252016</v>
      </c>
      <c r="H878" s="2"/>
    </row>
    <row r="879" spans="1:8">
      <c r="A879" s="3">
        <v>42916</v>
      </c>
      <c r="B879" s="4" t="s">
        <v>7</v>
      </c>
      <c r="C879" s="4">
        <v>65.25</v>
      </c>
      <c r="D879" s="4">
        <v>67.55</v>
      </c>
      <c r="E879" s="4">
        <v>65.150000000000006</v>
      </c>
      <c r="F879" s="4">
        <v>67.2</v>
      </c>
      <c r="G879" s="5">
        <v>234132</v>
      </c>
      <c r="H879" s="2"/>
    </row>
    <row r="880" spans="1:8">
      <c r="A880" s="3">
        <v>42919</v>
      </c>
      <c r="B880" s="4" t="s">
        <v>7</v>
      </c>
      <c r="C880" s="4">
        <v>65</v>
      </c>
      <c r="D880" s="4">
        <v>65.599999999999994</v>
      </c>
      <c r="E880" s="4">
        <v>64.55</v>
      </c>
      <c r="F880" s="4">
        <v>65.150000000000006</v>
      </c>
      <c r="G880" s="5">
        <v>126174</v>
      </c>
      <c r="H880" s="2"/>
    </row>
    <row r="881" spans="1:8">
      <c r="A881" s="3">
        <v>42921</v>
      </c>
      <c r="B881" s="4" t="s">
        <v>7</v>
      </c>
      <c r="C881" s="4">
        <v>64.55</v>
      </c>
      <c r="D881" s="4">
        <v>65.099999999999994</v>
      </c>
      <c r="E881" s="4">
        <v>63.4</v>
      </c>
      <c r="F881" s="4">
        <v>64.900000000000006</v>
      </c>
      <c r="G881" s="5">
        <v>166529</v>
      </c>
      <c r="H881" s="2"/>
    </row>
    <row r="882" spans="1:8">
      <c r="A882" s="3">
        <v>42922</v>
      </c>
      <c r="B882" s="4" t="s">
        <v>7</v>
      </c>
      <c r="C882" s="4">
        <v>64.099999999999994</v>
      </c>
      <c r="D882" s="4">
        <v>64.650000000000006</v>
      </c>
      <c r="E882" s="4">
        <v>63.323999999999998</v>
      </c>
      <c r="F882" s="4">
        <v>64.150000000000006</v>
      </c>
      <c r="G882" s="5">
        <v>153883</v>
      </c>
      <c r="H882" s="2"/>
    </row>
    <row r="883" spans="1:8">
      <c r="A883" s="3">
        <v>42923</v>
      </c>
      <c r="B883" s="4" t="s">
        <v>7</v>
      </c>
      <c r="C883" s="4">
        <v>64.349999999999994</v>
      </c>
      <c r="D883" s="4">
        <v>65</v>
      </c>
      <c r="E883" s="4">
        <v>63.8</v>
      </c>
      <c r="F883" s="4">
        <v>64.099999999999994</v>
      </c>
      <c r="G883" s="5">
        <v>164849</v>
      </c>
      <c r="H883" s="2"/>
    </row>
    <row r="884" spans="1:8">
      <c r="A884" s="3">
        <v>42926</v>
      </c>
      <c r="B884" s="4" t="s">
        <v>7</v>
      </c>
      <c r="C884" s="4">
        <v>63.5</v>
      </c>
      <c r="D884" s="4">
        <v>64.912000000000006</v>
      </c>
      <c r="E884" s="4">
        <v>63.45</v>
      </c>
      <c r="F884" s="4">
        <v>64.099999999999994</v>
      </c>
      <c r="G884" s="5">
        <v>181339</v>
      </c>
      <c r="H884" s="2"/>
    </row>
    <row r="885" spans="1:8">
      <c r="A885" s="3">
        <v>42927</v>
      </c>
      <c r="B885" s="4" t="s">
        <v>7</v>
      </c>
      <c r="C885" s="4">
        <v>64.349999999999994</v>
      </c>
      <c r="D885" s="4">
        <v>64.849999999999994</v>
      </c>
      <c r="E885" s="4">
        <v>63.6</v>
      </c>
      <c r="F885" s="4">
        <v>63.65</v>
      </c>
      <c r="G885" s="5">
        <v>235486</v>
      </c>
      <c r="H885" s="2"/>
    </row>
    <row r="886" spans="1:8">
      <c r="A886" s="3">
        <v>42928</v>
      </c>
      <c r="B886" s="4" t="s">
        <v>7</v>
      </c>
      <c r="C886" s="4">
        <v>64.25</v>
      </c>
      <c r="D886" s="4">
        <v>64.849999999999994</v>
      </c>
      <c r="E886" s="4">
        <v>64</v>
      </c>
      <c r="F886" s="4">
        <v>64.400000000000006</v>
      </c>
      <c r="G886" s="5">
        <v>207787</v>
      </c>
      <c r="H886" s="2"/>
    </row>
    <row r="887" spans="1:8">
      <c r="A887" s="3">
        <v>42929</v>
      </c>
      <c r="B887" s="4" t="s">
        <v>7</v>
      </c>
      <c r="C887" s="4">
        <v>64.2</v>
      </c>
      <c r="D887" s="4">
        <v>64.45</v>
      </c>
      <c r="E887" s="4">
        <v>62.65</v>
      </c>
      <c r="F887" s="4">
        <v>64.2</v>
      </c>
      <c r="G887" s="5">
        <v>215874</v>
      </c>
      <c r="H887" s="2"/>
    </row>
    <row r="888" spans="1:8">
      <c r="A888" s="3">
        <v>42930</v>
      </c>
      <c r="B888" s="4" t="s">
        <v>7</v>
      </c>
      <c r="C888" s="4">
        <v>63.45</v>
      </c>
      <c r="D888" s="4">
        <v>64.849999999999994</v>
      </c>
      <c r="E888" s="4">
        <v>63.3</v>
      </c>
      <c r="F888" s="4">
        <v>64.05</v>
      </c>
      <c r="G888" s="5">
        <v>159810</v>
      </c>
      <c r="H888" s="2"/>
    </row>
    <row r="889" spans="1:8">
      <c r="A889" s="3">
        <v>42933</v>
      </c>
      <c r="B889" s="4" t="s">
        <v>7</v>
      </c>
      <c r="C889" s="4">
        <v>64.525000000000006</v>
      </c>
      <c r="D889" s="4">
        <v>66.05</v>
      </c>
      <c r="E889" s="4">
        <v>63.075000000000003</v>
      </c>
      <c r="F889" s="4">
        <v>63.5</v>
      </c>
      <c r="G889" s="5">
        <v>217731</v>
      </c>
      <c r="H889" s="2"/>
    </row>
    <row r="890" spans="1:8">
      <c r="A890" s="3">
        <v>42934</v>
      </c>
      <c r="B890" s="4" t="s">
        <v>7</v>
      </c>
      <c r="C890" s="4">
        <v>64.900000000000006</v>
      </c>
      <c r="D890" s="4">
        <v>65.048900000000003</v>
      </c>
      <c r="E890" s="4">
        <v>63.274999999999999</v>
      </c>
      <c r="F890" s="4">
        <v>64.349999999999994</v>
      </c>
      <c r="G890" s="5">
        <v>199768</v>
      </c>
      <c r="H890" s="2"/>
    </row>
    <row r="891" spans="1:8">
      <c r="A891" s="3">
        <v>42935</v>
      </c>
      <c r="B891" s="4" t="s">
        <v>7</v>
      </c>
      <c r="C891" s="4">
        <v>64.2</v>
      </c>
      <c r="D891" s="4">
        <v>65.45</v>
      </c>
      <c r="E891" s="4">
        <v>63.825000000000003</v>
      </c>
      <c r="F891" s="4">
        <v>64.7</v>
      </c>
      <c r="G891" s="5">
        <v>162655</v>
      </c>
      <c r="H891" s="2"/>
    </row>
    <row r="892" spans="1:8">
      <c r="A892" s="3">
        <v>42936</v>
      </c>
      <c r="B892" s="4" t="s">
        <v>7</v>
      </c>
      <c r="C892" s="4">
        <v>64.5</v>
      </c>
      <c r="D892" s="4">
        <v>65.05</v>
      </c>
      <c r="E892" s="4">
        <v>64</v>
      </c>
      <c r="F892" s="4">
        <v>64.2</v>
      </c>
      <c r="G892" s="5">
        <v>140552</v>
      </c>
      <c r="H892" s="2"/>
    </row>
    <row r="893" spans="1:8">
      <c r="A893" s="3">
        <v>42937</v>
      </c>
      <c r="B893" s="4" t="s">
        <v>7</v>
      </c>
      <c r="C893" s="4">
        <v>63.75</v>
      </c>
      <c r="D893" s="4">
        <v>65.05</v>
      </c>
      <c r="E893" s="4">
        <v>63.45</v>
      </c>
      <c r="F893" s="4">
        <v>64.599999999999994</v>
      </c>
      <c r="G893" s="5">
        <v>165862</v>
      </c>
      <c r="H893" s="2"/>
    </row>
    <row r="894" spans="1:8">
      <c r="A894" s="3">
        <v>42940</v>
      </c>
      <c r="B894" s="4" t="s">
        <v>7</v>
      </c>
      <c r="C894" s="4">
        <v>64.05</v>
      </c>
      <c r="D894" s="4">
        <v>64.500100000000003</v>
      </c>
      <c r="E894" s="4">
        <v>63.02</v>
      </c>
      <c r="F894" s="4">
        <v>63.65</v>
      </c>
      <c r="G894" s="5">
        <v>173835</v>
      </c>
      <c r="H894" s="2"/>
    </row>
    <row r="895" spans="1:8">
      <c r="A895" s="3">
        <v>42941</v>
      </c>
      <c r="B895" s="4" t="s">
        <v>7</v>
      </c>
      <c r="C895" s="4">
        <v>64.55</v>
      </c>
      <c r="D895" s="4">
        <v>65.599999999999994</v>
      </c>
      <c r="E895" s="4">
        <v>64.150000000000006</v>
      </c>
      <c r="F895" s="4">
        <v>64.400000000000006</v>
      </c>
      <c r="G895" s="5">
        <v>185269</v>
      </c>
      <c r="H895" s="2"/>
    </row>
    <row r="896" spans="1:8">
      <c r="A896" s="3">
        <v>42942</v>
      </c>
      <c r="B896" s="4" t="s">
        <v>7</v>
      </c>
      <c r="C896" s="4">
        <v>63.15</v>
      </c>
      <c r="D896" s="4">
        <v>64.5</v>
      </c>
      <c r="E896" s="4">
        <v>62.3</v>
      </c>
      <c r="F896" s="4">
        <v>64.5</v>
      </c>
      <c r="G896" s="5">
        <v>210063</v>
      </c>
      <c r="H896" s="2"/>
    </row>
    <row r="897" spans="1:8">
      <c r="A897" s="3">
        <v>42943</v>
      </c>
      <c r="B897" s="4" t="s">
        <v>7</v>
      </c>
      <c r="C897" s="4">
        <v>60.45</v>
      </c>
      <c r="D897" s="4">
        <v>63.05</v>
      </c>
      <c r="E897" s="4">
        <v>60</v>
      </c>
      <c r="F897" s="4">
        <v>63.05</v>
      </c>
      <c r="G897" s="5">
        <v>333283</v>
      </c>
      <c r="H897" s="2"/>
    </row>
    <row r="898" spans="1:8">
      <c r="A898" s="3">
        <v>42944</v>
      </c>
      <c r="B898" s="4" t="s">
        <v>7</v>
      </c>
      <c r="C898" s="4">
        <v>59.25</v>
      </c>
      <c r="D898" s="4">
        <v>60.45</v>
      </c>
      <c r="E898" s="4">
        <v>58.3</v>
      </c>
      <c r="F898" s="4">
        <v>60.1</v>
      </c>
      <c r="G898" s="5">
        <v>552564</v>
      </c>
      <c r="H898" s="2"/>
    </row>
    <row r="899" spans="1:8">
      <c r="A899" s="3">
        <v>42947</v>
      </c>
      <c r="B899" s="4" t="s">
        <v>7</v>
      </c>
      <c r="C899" s="4">
        <v>59.8</v>
      </c>
      <c r="D899" s="4">
        <v>60.35</v>
      </c>
      <c r="E899" s="4">
        <v>58.100999999999999</v>
      </c>
      <c r="F899" s="4">
        <v>59.5</v>
      </c>
      <c r="G899" s="5">
        <v>337833</v>
      </c>
      <c r="H899" s="2"/>
    </row>
    <row r="900" spans="1:8">
      <c r="A900" s="3">
        <v>42948</v>
      </c>
      <c r="B900" s="4" t="s">
        <v>7</v>
      </c>
      <c r="C900" s="4">
        <v>57.8</v>
      </c>
      <c r="D900" s="4">
        <v>59.8</v>
      </c>
      <c r="E900" s="4">
        <v>57.75</v>
      </c>
      <c r="F900" s="4">
        <v>59.8</v>
      </c>
      <c r="G900" s="5">
        <v>329109</v>
      </c>
      <c r="H900" s="2"/>
    </row>
    <row r="901" spans="1:8">
      <c r="A901" s="3">
        <v>42949</v>
      </c>
      <c r="B901" s="4" t="s">
        <v>7</v>
      </c>
      <c r="C901" s="4">
        <v>57.15</v>
      </c>
      <c r="D901" s="4">
        <v>58.55</v>
      </c>
      <c r="E901" s="4">
        <v>57.05</v>
      </c>
      <c r="F901" s="4">
        <v>57.8</v>
      </c>
      <c r="G901" s="5">
        <v>234551</v>
      </c>
      <c r="H901" s="2"/>
    </row>
    <row r="902" spans="1:8">
      <c r="A902" s="3">
        <v>42950</v>
      </c>
      <c r="B902" s="4" t="s">
        <v>7</v>
      </c>
      <c r="C902" s="4">
        <v>56.15</v>
      </c>
      <c r="D902" s="4">
        <v>57.4</v>
      </c>
      <c r="E902" s="4">
        <v>55.15</v>
      </c>
      <c r="F902" s="4">
        <v>57.05</v>
      </c>
      <c r="G902" s="5">
        <v>423796</v>
      </c>
      <c r="H902" s="2"/>
    </row>
    <row r="903" spans="1:8">
      <c r="A903" s="3">
        <v>42951</v>
      </c>
      <c r="B903" s="4" t="s">
        <v>7</v>
      </c>
      <c r="C903" s="4">
        <v>55.8</v>
      </c>
      <c r="D903" s="4">
        <v>56.65</v>
      </c>
      <c r="E903" s="4">
        <v>55.45</v>
      </c>
      <c r="F903" s="4">
        <v>56.25</v>
      </c>
      <c r="G903" s="5">
        <v>345727</v>
      </c>
      <c r="H903" s="2"/>
    </row>
    <row r="904" spans="1:8">
      <c r="A904" s="3">
        <v>42954</v>
      </c>
      <c r="B904" s="4" t="s">
        <v>7</v>
      </c>
      <c r="C904" s="4">
        <v>56.85</v>
      </c>
      <c r="D904" s="4">
        <v>57.212499999999999</v>
      </c>
      <c r="E904" s="4">
        <v>55.35</v>
      </c>
      <c r="F904" s="4">
        <v>55.95</v>
      </c>
      <c r="G904" s="5">
        <v>530521</v>
      </c>
      <c r="H904" s="2"/>
    </row>
    <row r="905" spans="1:8">
      <c r="A905" s="3">
        <v>42955</v>
      </c>
      <c r="B905" s="4" t="s">
        <v>7</v>
      </c>
      <c r="C905" s="4">
        <v>53.75</v>
      </c>
      <c r="D905" s="4">
        <v>57.674999999999997</v>
      </c>
      <c r="E905" s="4">
        <v>53.25</v>
      </c>
      <c r="F905" s="4">
        <v>57.2</v>
      </c>
      <c r="G905" s="5">
        <v>849775</v>
      </c>
      <c r="H905" s="2"/>
    </row>
    <row r="906" spans="1:8">
      <c r="A906" s="3">
        <v>42956</v>
      </c>
      <c r="B906" s="4" t="s">
        <v>7</v>
      </c>
      <c r="C906" s="4">
        <v>58.6</v>
      </c>
      <c r="D906" s="4">
        <v>63</v>
      </c>
      <c r="E906" s="4">
        <v>58</v>
      </c>
      <c r="F906" s="4">
        <v>59.8</v>
      </c>
      <c r="G906" s="5">
        <v>1736281</v>
      </c>
      <c r="H906" s="2"/>
    </row>
    <row r="907" spans="1:8">
      <c r="A907" s="3">
        <v>42957</v>
      </c>
      <c r="B907" s="4" t="s">
        <v>7</v>
      </c>
      <c r="C907" s="4">
        <v>59.05</v>
      </c>
      <c r="D907" s="4">
        <v>59.8</v>
      </c>
      <c r="E907" s="4">
        <v>57.4</v>
      </c>
      <c r="F907" s="4">
        <v>58.2</v>
      </c>
      <c r="G907" s="5">
        <v>610862</v>
      </c>
      <c r="H907" s="2"/>
    </row>
    <row r="908" spans="1:8">
      <c r="A908" s="3">
        <v>42958</v>
      </c>
      <c r="B908" s="4" t="s">
        <v>7</v>
      </c>
      <c r="C908" s="4">
        <v>60.6</v>
      </c>
      <c r="D908" s="4">
        <v>60.875</v>
      </c>
      <c r="E908" s="4">
        <v>58.95</v>
      </c>
      <c r="F908" s="4">
        <v>59.3</v>
      </c>
      <c r="G908" s="5">
        <v>308947</v>
      </c>
      <c r="H908" s="2"/>
    </row>
    <row r="909" spans="1:8">
      <c r="A909" s="3">
        <v>42961</v>
      </c>
      <c r="B909" s="4" t="s">
        <v>7</v>
      </c>
      <c r="C909" s="4">
        <v>59.3</v>
      </c>
      <c r="D909" s="4">
        <v>60.95</v>
      </c>
      <c r="E909" s="4">
        <v>58.75</v>
      </c>
      <c r="F909" s="4">
        <v>60.9</v>
      </c>
      <c r="G909" s="5">
        <v>292862</v>
      </c>
      <c r="H909" s="2"/>
    </row>
    <row r="910" spans="1:8">
      <c r="A910" s="3">
        <v>42962</v>
      </c>
      <c r="B910" s="4" t="s">
        <v>7</v>
      </c>
      <c r="C910" s="4">
        <v>58.5</v>
      </c>
      <c r="D910" s="4">
        <v>59.4</v>
      </c>
      <c r="E910" s="4">
        <v>58.05</v>
      </c>
      <c r="F910" s="4">
        <v>59.4</v>
      </c>
      <c r="G910" s="5">
        <v>202233</v>
      </c>
      <c r="H910" s="2"/>
    </row>
    <row r="911" spans="1:8">
      <c r="A911" s="3">
        <v>42963</v>
      </c>
      <c r="B911" s="4" t="s">
        <v>7</v>
      </c>
      <c r="C911" s="4">
        <v>59.4</v>
      </c>
      <c r="D911" s="4">
        <v>60.55</v>
      </c>
      <c r="E911" s="4">
        <v>59.05</v>
      </c>
      <c r="F911" s="4">
        <v>59.1</v>
      </c>
      <c r="G911" s="5">
        <v>242042</v>
      </c>
      <c r="H911" s="2"/>
    </row>
    <row r="912" spans="1:8">
      <c r="A912" s="3">
        <v>42964</v>
      </c>
      <c r="B912" s="4" t="s">
        <v>7</v>
      </c>
      <c r="C912" s="4">
        <v>59.4</v>
      </c>
      <c r="D912" s="4">
        <v>60.55</v>
      </c>
      <c r="E912" s="4">
        <v>59.05</v>
      </c>
      <c r="F912" s="4">
        <v>59.4</v>
      </c>
      <c r="G912" s="5">
        <v>165739</v>
      </c>
      <c r="H912" s="2"/>
    </row>
    <row r="913" spans="1:8">
      <c r="A913" s="3">
        <v>42965</v>
      </c>
      <c r="B913" s="4" t="s">
        <v>7</v>
      </c>
      <c r="C913" s="4">
        <v>59.3</v>
      </c>
      <c r="D913" s="4">
        <v>59.65</v>
      </c>
      <c r="E913" s="4">
        <v>58.6</v>
      </c>
      <c r="F913" s="4">
        <v>59.05</v>
      </c>
      <c r="G913" s="5">
        <v>223253</v>
      </c>
      <c r="H913" s="2"/>
    </row>
    <row r="914" spans="1:8">
      <c r="A914" s="3">
        <v>42968</v>
      </c>
      <c r="B914" s="4" t="s">
        <v>7</v>
      </c>
      <c r="C914" s="4">
        <v>58.5</v>
      </c>
      <c r="D914" s="4">
        <v>59.35</v>
      </c>
      <c r="E914" s="4">
        <v>58.35</v>
      </c>
      <c r="F914" s="4">
        <v>59.35</v>
      </c>
      <c r="G914" s="5">
        <v>181167</v>
      </c>
      <c r="H914" s="2"/>
    </row>
    <row r="915" spans="1:8">
      <c r="A915" s="3">
        <v>42969</v>
      </c>
      <c r="B915" s="4" t="s">
        <v>7</v>
      </c>
      <c r="C915" s="4">
        <v>58.9</v>
      </c>
      <c r="D915" s="4">
        <v>59.65</v>
      </c>
      <c r="E915" s="4">
        <v>57.95</v>
      </c>
      <c r="F915" s="4">
        <v>58.5</v>
      </c>
      <c r="G915" s="5">
        <v>213881</v>
      </c>
      <c r="H915" s="2"/>
    </row>
    <row r="916" spans="1:8">
      <c r="A916" s="3">
        <v>42970</v>
      </c>
      <c r="B916" s="4" t="s">
        <v>7</v>
      </c>
      <c r="C916" s="4">
        <v>58.25</v>
      </c>
      <c r="D916" s="4">
        <v>59.15</v>
      </c>
      <c r="E916" s="4">
        <v>58</v>
      </c>
      <c r="F916" s="4">
        <v>58.35</v>
      </c>
      <c r="G916" s="5">
        <v>124335</v>
      </c>
      <c r="H916" s="2"/>
    </row>
    <row r="917" spans="1:8">
      <c r="A917" s="3">
        <v>42971</v>
      </c>
      <c r="B917" s="4" t="s">
        <v>7</v>
      </c>
      <c r="C917" s="4">
        <v>58.45</v>
      </c>
      <c r="D917" s="4">
        <v>59.4</v>
      </c>
      <c r="E917" s="4">
        <v>58.2</v>
      </c>
      <c r="F917" s="4">
        <v>58.3</v>
      </c>
      <c r="G917" s="5">
        <v>152254</v>
      </c>
      <c r="H917" s="2"/>
    </row>
    <row r="918" spans="1:8">
      <c r="A918" s="3">
        <v>42972</v>
      </c>
      <c r="B918" s="4" t="s">
        <v>7</v>
      </c>
      <c r="C918" s="4">
        <v>58.55</v>
      </c>
      <c r="D918" s="4">
        <v>59.45</v>
      </c>
      <c r="E918" s="4">
        <v>58.1</v>
      </c>
      <c r="F918" s="4">
        <v>58.45</v>
      </c>
      <c r="G918" s="5">
        <v>137887</v>
      </c>
      <c r="H918" s="2"/>
    </row>
    <row r="919" spans="1:8">
      <c r="A919" s="3">
        <v>42975</v>
      </c>
      <c r="B919" s="4" t="s">
        <v>7</v>
      </c>
      <c r="C919" s="4">
        <v>58.1</v>
      </c>
      <c r="D919" s="4">
        <v>58.8</v>
      </c>
      <c r="E919" s="4">
        <v>57.75</v>
      </c>
      <c r="F919" s="4">
        <v>58.65</v>
      </c>
      <c r="G919" s="5">
        <v>148332</v>
      </c>
      <c r="H919" s="2"/>
    </row>
    <row r="920" spans="1:8">
      <c r="A920" s="3">
        <v>42976</v>
      </c>
      <c r="B920" s="4" t="s">
        <v>7</v>
      </c>
      <c r="C920" s="4">
        <v>57.35</v>
      </c>
      <c r="D920" s="4">
        <v>58.1</v>
      </c>
      <c r="E920" s="4">
        <v>56.9</v>
      </c>
      <c r="F920" s="4">
        <v>57.8</v>
      </c>
      <c r="G920" s="5">
        <v>244380</v>
      </c>
      <c r="H920" s="2"/>
    </row>
    <row r="921" spans="1:8">
      <c r="A921" s="3">
        <v>42977</v>
      </c>
      <c r="B921" s="4" t="s">
        <v>7</v>
      </c>
      <c r="C921" s="4">
        <v>57.65</v>
      </c>
      <c r="D921" s="4">
        <v>58.1</v>
      </c>
      <c r="E921" s="4">
        <v>56.95</v>
      </c>
      <c r="F921" s="4">
        <v>57.45</v>
      </c>
      <c r="G921" s="5">
        <v>137855</v>
      </c>
      <c r="H921" s="2"/>
    </row>
    <row r="922" spans="1:8">
      <c r="A922" s="3">
        <v>42978</v>
      </c>
      <c r="B922" s="4" t="s">
        <v>7</v>
      </c>
      <c r="C922" s="4">
        <v>57</v>
      </c>
      <c r="D922" s="4">
        <v>57.7</v>
      </c>
      <c r="E922" s="4">
        <v>56.6</v>
      </c>
      <c r="F922" s="4">
        <v>57.5</v>
      </c>
      <c r="G922" s="5">
        <v>178832</v>
      </c>
      <c r="H922" s="2"/>
    </row>
    <row r="923" spans="1:8">
      <c r="A923" s="3">
        <v>42979</v>
      </c>
      <c r="B923" s="4" t="s">
        <v>7</v>
      </c>
      <c r="C923" s="4">
        <v>57.7</v>
      </c>
      <c r="D923" s="4">
        <v>57.8</v>
      </c>
      <c r="E923" s="4">
        <v>56.75</v>
      </c>
      <c r="F923" s="4">
        <v>56.95</v>
      </c>
      <c r="G923" s="5">
        <v>173521</v>
      </c>
      <c r="H923" s="2"/>
    </row>
    <row r="924" spans="1:8">
      <c r="A924" s="3">
        <v>42983</v>
      </c>
      <c r="B924" s="4" t="s">
        <v>7</v>
      </c>
      <c r="C924" s="4">
        <v>56.85</v>
      </c>
      <c r="D924" s="4">
        <v>57.85</v>
      </c>
      <c r="E924" s="4">
        <v>56.2</v>
      </c>
      <c r="F924" s="4">
        <v>57.5</v>
      </c>
      <c r="G924" s="5">
        <v>136494</v>
      </c>
      <c r="H924" s="2"/>
    </row>
    <row r="925" spans="1:8">
      <c r="A925" s="3">
        <v>42984</v>
      </c>
      <c r="B925" s="4" t="s">
        <v>7</v>
      </c>
      <c r="C925" s="4">
        <v>56.55</v>
      </c>
      <c r="D925" s="4">
        <v>57.35</v>
      </c>
      <c r="E925" s="4">
        <v>56.05</v>
      </c>
      <c r="F925" s="4">
        <v>56.75</v>
      </c>
      <c r="G925" s="5">
        <v>212992</v>
      </c>
      <c r="H925" s="2"/>
    </row>
    <row r="926" spans="1:8">
      <c r="A926" s="3">
        <v>42985</v>
      </c>
      <c r="B926" s="4" t="s">
        <v>7</v>
      </c>
      <c r="C926" s="4">
        <v>57.1</v>
      </c>
      <c r="D926" s="4">
        <v>57.55</v>
      </c>
      <c r="E926" s="4">
        <v>55.5</v>
      </c>
      <c r="F926" s="4">
        <v>56.55</v>
      </c>
      <c r="G926" s="5">
        <v>383141</v>
      </c>
      <c r="H926" s="2"/>
    </row>
    <row r="927" spans="1:8">
      <c r="A927" s="3">
        <v>42986</v>
      </c>
      <c r="B927" s="4" t="s">
        <v>7</v>
      </c>
      <c r="C927" s="4">
        <v>58.25</v>
      </c>
      <c r="D927" s="4">
        <v>59.1</v>
      </c>
      <c r="E927" s="4">
        <v>56.7</v>
      </c>
      <c r="F927" s="4">
        <v>57.15</v>
      </c>
      <c r="G927" s="5">
        <v>490606</v>
      </c>
      <c r="H927" s="2"/>
    </row>
    <row r="928" spans="1:8">
      <c r="A928" s="3">
        <v>42989</v>
      </c>
      <c r="B928" s="4" t="s">
        <v>7</v>
      </c>
      <c r="C928" s="4">
        <v>57.85</v>
      </c>
      <c r="D928" s="4">
        <v>60.8</v>
      </c>
      <c r="E928" s="4">
        <v>57.7</v>
      </c>
      <c r="F928" s="4">
        <v>58.7</v>
      </c>
      <c r="G928" s="5">
        <v>274540</v>
      </c>
      <c r="H928" s="2"/>
    </row>
    <row r="929" spans="1:8">
      <c r="A929" s="3">
        <v>42990</v>
      </c>
      <c r="B929" s="4" t="s">
        <v>7</v>
      </c>
      <c r="C929" s="4">
        <v>59.5</v>
      </c>
      <c r="D929" s="4">
        <v>60</v>
      </c>
      <c r="E929" s="4">
        <v>57.45</v>
      </c>
      <c r="F929" s="4">
        <v>58.35</v>
      </c>
      <c r="G929" s="5">
        <v>293991</v>
      </c>
      <c r="H929" s="2"/>
    </row>
    <row r="930" spans="1:8">
      <c r="A930" s="3">
        <v>42991</v>
      </c>
      <c r="B930" s="4" t="s">
        <v>7</v>
      </c>
      <c r="C930" s="4">
        <v>60.3</v>
      </c>
      <c r="D930" s="4">
        <v>62.6</v>
      </c>
      <c r="E930" s="4">
        <v>59</v>
      </c>
      <c r="F930" s="4">
        <v>59.8</v>
      </c>
      <c r="G930" s="5">
        <v>294422</v>
      </c>
      <c r="H930" s="2"/>
    </row>
    <row r="931" spans="1:8">
      <c r="A931" s="3">
        <v>42992</v>
      </c>
      <c r="B931" s="4" t="s">
        <v>7</v>
      </c>
      <c r="C931" s="4">
        <v>60.4</v>
      </c>
      <c r="D931" s="4">
        <v>61</v>
      </c>
      <c r="E931" s="4">
        <v>59.75</v>
      </c>
      <c r="F931" s="4">
        <v>60.05</v>
      </c>
      <c r="G931" s="5">
        <v>247861</v>
      </c>
      <c r="H931" s="2"/>
    </row>
    <row r="932" spans="1:8">
      <c r="A932" s="3">
        <v>42993</v>
      </c>
      <c r="B932" s="4" t="s">
        <v>7</v>
      </c>
      <c r="C932" s="4">
        <v>63.1</v>
      </c>
      <c r="D932" s="4">
        <v>63.375</v>
      </c>
      <c r="E932" s="4">
        <v>59.515099999999997</v>
      </c>
      <c r="F932" s="4">
        <v>60.2</v>
      </c>
      <c r="G932" s="5">
        <v>452659</v>
      </c>
      <c r="H932" s="2"/>
    </row>
    <row r="933" spans="1:8">
      <c r="A933" s="3">
        <v>42996</v>
      </c>
      <c r="B933" s="4" t="s">
        <v>7</v>
      </c>
      <c r="C933" s="4">
        <v>61.6</v>
      </c>
      <c r="D933" s="4">
        <v>63.3</v>
      </c>
      <c r="E933" s="4">
        <v>60.5</v>
      </c>
      <c r="F933" s="4">
        <v>63</v>
      </c>
      <c r="G933" s="5">
        <v>393175</v>
      </c>
      <c r="H933" s="2"/>
    </row>
    <row r="934" spans="1:8">
      <c r="A934" s="3">
        <v>42997</v>
      </c>
      <c r="B934" s="4" t="s">
        <v>7</v>
      </c>
      <c r="C934" s="4">
        <v>61.75</v>
      </c>
      <c r="D934" s="4">
        <v>62.2</v>
      </c>
      <c r="E934" s="4">
        <v>60.825000000000003</v>
      </c>
      <c r="F934" s="4">
        <v>61.85</v>
      </c>
      <c r="G934" s="5">
        <v>151953</v>
      </c>
      <c r="H934" s="2"/>
    </row>
    <row r="935" spans="1:8">
      <c r="A935" s="3">
        <v>42998</v>
      </c>
      <c r="B935" s="4" t="s">
        <v>7</v>
      </c>
      <c r="C935" s="4">
        <v>62.9</v>
      </c>
      <c r="D935" s="4">
        <v>63.4</v>
      </c>
      <c r="E935" s="4">
        <v>61.1</v>
      </c>
      <c r="F935" s="4">
        <v>61.9</v>
      </c>
      <c r="G935" s="5">
        <v>298520</v>
      </c>
      <c r="H935" s="2"/>
    </row>
    <row r="936" spans="1:8">
      <c r="A936" s="3">
        <v>42999</v>
      </c>
      <c r="B936" s="4" t="s">
        <v>7</v>
      </c>
      <c r="C936" s="4">
        <v>62.25</v>
      </c>
      <c r="D936" s="4">
        <v>63.15</v>
      </c>
      <c r="E936" s="4">
        <v>61.6</v>
      </c>
      <c r="F936" s="4">
        <v>62.65</v>
      </c>
      <c r="G936" s="5">
        <v>129213</v>
      </c>
      <c r="H936" s="2"/>
    </row>
    <row r="937" spans="1:8">
      <c r="A937" s="3">
        <v>43000</v>
      </c>
      <c r="B937" s="4" t="s">
        <v>7</v>
      </c>
      <c r="C937" s="4">
        <v>62.3</v>
      </c>
      <c r="D937" s="4">
        <v>63.05</v>
      </c>
      <c r="E937" s="4">
        <v>62.05</v>
      </c>
      <c r="F937" s="4">
        <v>62.05</v>
      </c>
      <c r="G937" s="5">
        <v>237542</v>
      </c>
      <c r="H937" s="2"/>
    </row>
    <row r="938" spans="1:8">
      <c r="A938" s="3">
        <v>43003</v>
      </c>
      <c r="B938" s="4" t="s">
        <v>7</v>
      </c>
      <c r="C938" s="4">
        <v>63</v>
      </c>
      <c r="D938" s="4">
        <v>63.15</v>
      </c>
      <c r="E938" s="4">
        <v>61.85</v>
      </c>
      <c r="F938" s="4">
        <v>61.95</v>
      </c>
      <c r="G938" s="5">
        <v>287057</v>
      </c>
      <c r="H938" s="2"/>
    </row>
    <row r="939" spans="1:8">
      <c r="A939" s="3">
        <v>43004</v>
      </c>
      <c r="B939" s="4" t="s">
        <v>7</v>
      </c>
      <c r="C939" s="4">
        <v>62.55</v>
      </c>
      <c r="D939" s="4">
        <v>63.85</v>
      </c>
      <c r="E939" s="4">
        <v>61.3</v>
      </c>
      <c r="F939" s="4">
        <v>62.7</v>
      </c>
      <c r="G939" s="5">
        <v>396224</v>
      </c>
      <c r="H939" s="2"/>
    </row>
    <row r="940" spans="1:8">
      <c r="A940" s="3">
        <v>43005</v>
      </c>
      <c r="B940" s="4" t="s">
        <v>7</v>
      </c>
      <c r="C940" s="4">
        <v>65.25</v>
      </c>
      <c r="D940" s="4">
        <v>65.45</v>
      </c>
      <c r="E940" s="4">
        <v>62.6</v>
      </c>
      <c r="F940" s="4">
        <v>62.7</v>
      </c>
      <c r="G940" s="5">
        <v>512486</v>
      </c>
      <c r="H940" s="2"/>
    </row>
    <row r="941" spans="1:8">
      <c r="A941" s="3">
        <v>43006</v>
      </c>
      <c r="B941" s="4" t="s">
        <v>7</v>
      </c>
      <c r="C941" s="4">
        <v>66.3</v>
      </c>
      <c r="D941" s="4">
        <v>67.2</v>
      </c>
      <c r="E941" s="4">
        <v>65</v>
      </c>
      <c r="F941" s="4">
        <v>65</v>
      </c>
      <c r="G941" s="5">
        <v>370748</v>
      </c>
      <c r="H941" s="2"/>
    </row>
    <row r="942" spans="1:8">
      <c r="A942" s="3">
        <v>43007</v>
      </c>
      <c r="B942" s="4" t="s">
        <v>7</v>
      </c>
      <c r="C942" s="4">
        <v>67</v>
      </c>
      <c r="D942" s="4">
        <v>67.150000000000006</v>
      </c>
      <c r="E942" s="4">
        <v>65.349999999999994</v>
      </c>
      <c r="F942" s="4">
        <v>66.05</v>
      </c>
      <c r="G942" s="5">
        <v>269824</v>
      </c>
      <c r="H942" s="2"/>
    </row>
    <row r="943" spans="1:8">
      <c r="A943" s="3">
        <v>43010</v>
      </c>
      <c r="B943" s="4" t="s">
        <v>7</v>
      </c>
      <c r="C943" s="4">
        <v>67.349999999999994</v>
      </c>
      <c r="D943" s="4">
        <v>67.849999999999994</v>
      </c>
      <c r="E943" s="4">
        <v>66</v>
      </c>
      <c r="F943" s="4">
        <v>66.75</v>
      </c>
      <c r="G943" s="5">
        <v>283098</v>
      </c>
      <c r="H943" s="2"/>
    </row>
    <row r="944" spans="1:8">
      <c r="A944" s="3">
        <v>43011</v>
      </c>
      <c r="B944" s="4" t="s">
        <v>7</v>
      </c>
      <c r="C944" s="4">
        <v>65.7</v>
      </c>
      <c r="D944" s="4">
        <v>67.8</v>
      </c>
      <c r="E944" s="4">
        <v>65.2</v>
      </c>
      <c r="F944" s="4">
        <v>67</v>
      </c>
      <c r="G944" s="5">
        <v>405373</v>
      </c>
      <c r="H944" s="2"/>
    </row>
    <row r="945" spans="1:8">
      <c r="A945" s="3">
        <v>43012</v>
      </c>
      <c r="B945" s="4" t="s">
        <v>7</v>
      </c>
      <c r="C945" s="4">
        <v>65.05</v>
      </c>
      <c r="D945" s="4">
        <v>65.75</v>
      </c>
      <c r="E945" s="4">
        <v>64.150000000000006</v>
      </c>
      <c r="F945" s="4">
        <v>65.55</v>
      </c>
      <c r="G945" s="5">
        <v>222109</v>
      </c>
      <c r="H945" s="2"/>
    </row>
    <row r="946" spans="1:8">
      <c r="A946" s="3">
        <v>43013</v>
      </c>
      <c r="B946" s="4" t="s">
        <v>7</v>
      </c>
      <c r="C946" s="4">
        <v>66.05</v>
      </c>
      <c r="D946" s="4">
        <v>66.05</v>
      </c>
      <c r="E946" s="4">
        <v>64.849999999999994</v>
      </c>
      <c r="F946" s="4">
        <v>65.25</v>
      </c>
      <c r="G946" s="5">
        <v>211610</v>
      </c>
      <c r="H946" s="2"/>
    </row>
    <row r="947" spans="1:8">
      <c r="A947" s="3">
        <v>43014</v>
      </c>
      <c r="B947" s="4" t="s">
        <v>7</v>
      </c>
      <c r="C947" s="4">
        <v>66.25</v>
      </c>
      <c r="D947" s="4">
        <v>67</v>
      </c>
      <c r="E947" s="4">
        <v>63.862200000000001</v>
      </c>
      <c r="F947" s="4">
        <v>65.849999999999994</v>
      </c>
      <c r="G947" s="5">
        <v>359603</v>
      </c>
      <c r="H947" s="2"/>
    </row>
    <row r="948" spans="1:8">
      <c r="A948" s="3">
        <v>43017</v>
      </c>
      <c r="B948" s="4" t="s">
        <v>7</v>
      </c>
      <c r="C948" s="4">
        <v>65.400000000000006</v>
      </c>
      <c r="D948" s="4">
        <v>66.804400000000001</v>
      </c>
      <c r="E948" s="4">
        <v>65.099999999999994</v>
      </c>
      <c r="F948" s="4">
        <v>66.55</v>
      </c>
      <c r="G948" s="5">
        <v>133276</v>
      </c>
      <c r="H948" s="2"/>
    </row>
    <row r="949" spans="1:8">
      <c r="A949" s="3">
        <v>43018</v>
      </c>
      <c r="B949" s="4" t="s">
        <v>7</v>
      </c>
      <c r="C949" s="4">
        <v>65.650000000000006</v>
      </c>
      <c r="D949" s="4">
        <v>66.05</v>
      </c>
      <c r="E949" s="4">
        <v>65.2</v>
      </c>
      <c r="F949" s="4">
        <v>65.650000000000006</v>
      </c>
      <c r="G949" s="5">
        <v>158840</v>
      </c>
      <c r="H949" s="2"/>
    </row>
    <row r="950" spans="1:8">
      <c r="A950" s="3">
        <v>43019</v>
      </c>
      <c r="B950" s="4" t="s">
        <v>7</v>
      </c>
      <c r="C950" s="4">
        <v>64.599999999999994</v>
      </c>
      <c r="D950" s="4">
        <v>66.5</v>
      </c>
      <c r="E950" s="4">
        <v>64.400000000000006</v>
      </c>
      <c r="F950" s="4">
        <v>65.400000000000006</v>
      </c>
      <c r="G950" s="5">
        <v>142428</v>
      </c>
      <c r="H950" s="2"/>
    </row>
    <row r="951" spans="1:8">
      <c r="A951" s="3">
        <v>43020</v>
      </c>
      <c r="B951" s="4" t="s">
        <v>7</v>
      </c>
      <c r="C951" s="4">
        <v>64.55</v>
      </c>
      <c r="D951" s="4">
        <v>65.099999999999994</v>
      </c>
      <c r="E951" s="4">
        <v>62.7</v>
      </c>
      <c r="F951" s="4">
        <v>64.400000000000006</v>
      </c>
      <c r="G951" s="5">
        <v>255542</v>
      </c>
      <c r="H951" s="2"/>
    </row>
    <row r="952" spans="1:8">
      <c r="A952" s="3">
        <v>43021</v>
      </c>
      <c r="B952" s="4" t="s">
        <v>7</v>
      </c>
      <c r="C952" s="4">
        <v>64.05</v>
      </c>
      <c r="D952" s="4">
        <v>64.924999999999997</v>
      </c>
      <c r="E952" s="4">
        <v>63.85</v>
      </c>
      <c r="F952" s="4">
        <v>64.45</v>
      </c>
      <c r="G952" s="5">
        <v>277245</v>
      </c>
      <c r="H952" s="2"/>
    </row>
    <row r="953" spans="1:8">
      <c r="A953" s="3">
        <v>43024</v>
      </c>
      <c r="B953" s="4" t="s">
        <v>7</v>
      </c>
      <c r="C953" s="4">
        <v>64</v>
      </c>
      <c r="D953" s="4">
        <v>64.599999999999994</v>
      </c>
      <c r="E953" s="4">
        <v>63.5</v>
      </c>
      <c r="F953" s="4">
        <v>63.8</v>
      </c>
      <c r="G953" s="5">
        <v>241060</v>
      </c>
      <c r="H953" s="2"/>
    </row>
    <row r="954" spans="1:8">
      <c r="A954" s="3">
        <v>43025</v>
      </c>
      <c r="B954" s="4" t="s">
        <v>7</v>
      </c>
      <c r="C954" s="4">
        <v>66.099999999999994</v>
      </c>
      <c r="D954" s="4">
        <v>66.75</v>
      </c>
      <c r="E954" s="4">
        <v>63.95</v>
      </c>
      <c r="F954" s="4">
        <v>64.05</v>
      </c>
      <c r="G954" s="5">
        <v>267819</v>
      </c>
      <c r="H954" s="2"/>
    </row>
    <row r="955" spans="1:8">
      <c r="A955" s="3">
        <v>43026</v>
      </c>
      <c r="B955" s="4" t="s">
        <v>7</v>
      </c>
      <c r="C955" s="4">
        <v>66.95</v>
      </c>
      <c r="D955" s="4">
        <v>67.150000000000006</v>
      </c>
      <c r="E955" s="4">
        <v>66.05</v>
      </c>
      <c r="F955" s="4">
        <v>66.45</v>
      </c>
      <c r="G955" s="5">
        <v>231085</v>
      </c>
      <c r="H955" s="2"/>
    </row>
    <row r="956" spans="1:8">
      <c r="A956" s="3">
        <v>43027</v>
      </c>
      <c r="B956" s="4" t="s">
        <v>7</v>
      </c>
      <c r="C956" s="4">
        <v>67.599999999999994</v>
      </c>
      <c r="D956" s="4">
        <v>67.95</v>
      </c>
      <c r="E956" s="4">
        <v>65.900000000000006</v>
      </c>
      <c r="F956" s="4">
        <v>66.95</v>
      </c>
      <c r="G956" s="5">
        <v>172603</v>
      </c>
      <c r="H956" s="2"/>
    </row>
    <row r="957" spans="1:8">
      <c r="A957" s="3">
        <v>43028</v>
      </c>
      <c r="B957" s="4" t="s">
        <v>7</v>
      </c>
      <c r="C957" s="4">
        <v>66.5</v>
      </c>
      <c r="D957" s="4">
        <v>68.662999999999997</v>
      </c>
      <c r="E957" s="4">
        <v>66.25</v>
      </c>
      <c r="F957" s="4">
        <v>68</v>
      </c>
      <c r="G957" s="5">
        <v>488858</v>
      </c>
      <c r="H957" s="2"/>
    </row>
    <row r="958" spans="1:8">
      <c r="A958" s="3">
        <v>43031</v>
      </c>
      <c r="B958" s="4" t="s">
        <v>7</v>
      </c>
      <c r="C958" s="4">
        <v>66.349999999999994</v>
      </c>
      <c r="D958" s="4">
        <v>67.650000000000006</v>
      </c>
      <c r="E958" s="4">
        <v>65.715000000000003</v>
      </c>
      <c r="F958" s="4">
        <v>66.5</v>
      </c>
      <c r="G958" s="5">
        <v>385877</v>
      </c>
      <c r="H958" s="2"/>
    </row>
    <row r="959" spans="1:8">
      <c r="A959" s="3">
        <v>43032</v>
      </c>
      <c r="B959" s="4" t="s">
        <v>7</v>
      </c>
      <c r="C959" s="4">
        <v>67.400000000000006</v>
      </c>
      <c r="D959" s="4">
        <v>67.8</v>
      </c>
      <c r="E959" s="4">
        <v>66.75</v>
      </c>
      <c r="F959" s="4">
        <v>66.849999999999994</v>
      </c>
      <c r="G959" s="5">
        <v>144202</v>
      </c>
      <c r="H959" s="2"/>
    </row>
    <row r="960" spans="1:8">
      <c r="A960" s="3">
        <v>43033</v>
      </c>
      <c r="B960" s="4" t="s">
        <v>7</v>
      </c>
      <c r="C960" s="4">
        <v>65.05</v>
      </c>
      <c r="D960" s="4">
        <v>67.150000000000006</v>
      </c>
      <c r="E960" s="4">
        <v>64.95</v>
      </c>
      <c r="F960" s="4">
        <v>67.150000000000006</v>
      </c>
      <c r="G960" s="5">
        <v>172392</v>
      </c>
      <c r="H960" s="2"/>
    </row>
    <row r="961" spans="1:8">
      <c r="A961" s="3">
        <v>43034</v>
      </c>
      <c r="B961" s="4" t="s">
        <v>7</v>
      </c>
      <c r="C961" s="4">
        <v>66.599999999999994</v>
      </c>
      <c r="D961" s="4">
        <v>66.849999999999994</v>
      </c>
      <c r="E961" s="4">
        <v>65.650000000000006</v>
      </c>
      <c r="F961" s="4">
        <v>65.650000000000006</v>
      </c>
      <c r="G961" s="5">
        <v>184205</v>
      </c>
      <c r="H961" s="2"/>
    </row>
    <row r="962" spans="1:8">
      <c r="A962" s="3">
        <v>43035</v>
      </c>
      <c r="B962" s="4" t="s">
        <v>7</v>
      </c>
      <c r="C962" s="4">
        <v>69.650000000000006</v>
      </c>
      <c r="D962" s="4">
        <v>69.75</v>
      </c>
      <c r="E962" s="4">
        <v>66.900000000000006</v>
      </c>
      <c r="F962" s="4">
        <v>67.3</v>
      </c>
      <c r="G962" s="5">
        <v>519085</v>
      </c>
      <c r="H962" s="2"/>
    </row>
    <row r="963" spans="1:8">
      <c r="A963" s="3">
        <v>43038</v>
      </c>
      <c r="B963" s="4" t="s">
        <v>7</v>
      </c>
      <c r="C963" s="4">
        <v>69.7</v>
      </c>
      <c r="D963" s="4">
        <v>69.8</v>
      </c>
      <c r="E963" s="4">
        <v>68.3</v>
      </c>
      <c r="F963" s="4">
        <v>69.650000000000006</v>
      </c>
      <c r="G963" s="5">
        <v>332011</v>
      </c>
      <c r="H963" s="2"/>
    </row>
    <row r="964" spans="1:8">
      <c r="A964" s="3">
        <v>43039</v>
      </c>
      <c r="B964" s="4" t="s">
        <v>7</v>
      </c>
      <c r="C964" s="4">
        <v>68.400000000000006</v>
      </c>
      <c r="D964" s="4">
        <v>70.099999999999994</v>
      </c>
      <c r="E964" s="4">
        <v>68.3</v>
      </c>
      <c r="F964" s="4">
        <v>69.55</v>
      </c>
      <c r="G964" s="5">
        <v>328843</v>
      </c>
      <c r="H964" s="2"/>
    </row>
    <row r="965" spans="1:8">
      <c r="A965" s="3">
        <v>43040</v>
      </c>
      <c r="B965" s="4" t="s">
        <v>7</v>
      </c>
      <c r="C965" s="4">
        <v>67.8</v>
      </c>
      <c r="D965" s="4">
        <v>68.7</v>
      </c>
      <c r="E965" s="4">
        <v>66.75</v>
      </c>
      <c r="F965" s="4">
        <v>68.349999999999994</v>
      </c>
      <c r="G965" s="5">
        <v>228022</v>
      </c>
      <c r="H965" s="2"/>
    </row>
    <row r="966" spans="1:8">
      <c r="A966" s="3">
        <v>43041</v>
      </c>
      <c r="B966" s="4" t="s">
        <v>7</v>
      </c>
      <c r="C966" s="4">
        <v>67</v>
      </c>
      <c r="D966" s="4">
        <v>69.2</v>
      </c>
      <c r="E966" s="4">
        <v>66.349999999999994</v>
      </c>
      <c r="F966" s="4">
        <v>67.849999999999994</v>
      </c>
      <c r="G966" s="5">
        <v>212790</v>
      </c>
      <c r="H966" s="2"/>
    </row>
    <row r="967" spans="1:8">
      <c r="A967" s="3">
        <v>43042</v>
      </c>
      <c r="B967" s="4" t="s">
        <v>7</v>
      </c>
      <c r="C967" s="4">
        <v>66.95</v>
      </c>
      <c r="D967" s="4">
        <v>68</v>
      </c>
      <c r="E967" s="4">
        <v>66.674999999999997</v>
      </c>
      <c r="F967" s="4">
        <v>67.099999999999994</v>
      </c>
      <c r="G967" s="5">
        <v>461659</v>
      </c>
      <c r="H967" s="2"/>
    </row>
    <row r="968" spans="1:8">
      <c r="A968" s="3">
        <v>43045</v>
      </c>
      <c r="B968" s="4" t="s">
        <v>7</v>
      </c>
      <c r="C968" s="4">
        <v>67.05</v>
      </c>
      <c r="D968" s="4">
        <v>67.75</v>
      </c>
      <c r="E968" s="4">
        <v>65.75</v>
      </c>
      <c r="F968" s="4">
        <v>66.849999999999994</v>
      </c>
      <c r="G968" s="5">
        <v>1480803</v>
      </c>
      <c r="H968" s="2"/>
    </row>
    <row r="969" spans="1:8">
      <c r="A969" s="3">
        <v>43046</v>
      </c>
      <c r="B969" s="4" t="s">
        <v>7</v>
      </c>
      <c r="C969" s="4">
        <v>47.7</v>
      </c>
      <c r="D969" s="4">
        <v>53.5</v>
      </c>
      <c r="E969" s="4">
        <v>45.7</v>
      </c>
      <c r="F969" s="4">
        <v>53</v>
      </c>
      <c r="G969" s="5">
        <v>7022637</v>
      </c>
      <c r="H969" s="2"/>
    </row>
    <row r="970" spans="1:8">
      <c r="A970" s="3">
        <v>43047</v>
      </c>
      <c r="B970" s="4" t="s">
        <v>7</v>
      </c>
      <c r="C970" s="4">
        <v>47.45</v>
      </c>
      <c r="D970" s="4">
        <v>48.9</v>
      </c>
      <c r="E970" s="4">
        <v>47.3</v>
      </c>
      <c r="F970" s="4">
        <v>47.6</v>
      </c>
      <c r="G970" s="5">
        <v>1388518</v>
      </c>
      <c r="H970" s="2"/>
    </row>
    <row r="971" spans="1:8">
      <c r="A971" s="3">
        <v>43048</v>
      </c>
      <c r="B971" s="4" t="s">
        <v>7</v>
      </c>
      <c r="C971" s="4">
        <v>46.95</v>
      </c>
      <c r="D971" s="4">
        <v>47.276400000000002</v>
      </c>
      <c r="E971" s="4">
        <v>46.15</v>
      </c>
      <c r="F971" s="4">
        <v>46.95</v>
      </c>
      <c r="G971" s="5">
        <v>530675</v>
      </c>
      <c r="H971" s="2"/>
    </row>
    <row r="972" spans="1:8">
      <c r="A972" s="3">
        <v>43049</v>
      </c>
      <c r="B972" s="4" t="s">
        <v>7</v>
      </c>
      <c r="C972" s="4">
        <v>46.95</v>
      </c>
      <c r="D972" s="4">
        <v>48.7</v>
      </c>
      <c r="E972" s="4">
        <v>46.9</v>
      </c>
      <c r="F972" s="4">
        <v>46.95</v>
      </c>
      <c r="G972" s="5">
        <v>448753</v>
      </c>
      <c r="H972" s="2"/>
    </row>
    <row r="973" spans="1:8">
      <c r="A973" s="3">
        <v>43052</v>
      </c>
      <c r="B973" s="4" t="s">
        <v>7</v>
      </c>
      <c r="C973" s="4">
        <v>47.55</v>
      </c>
      <c r="D973" s="4">
        <v>47.85</v>
      </c>
      <c r="E973" s="4">
        <v>46.6</v>
      </c>
      <c r="F973" s="4">
        <v>46.8</v>
      </c>
      <c r="G973" s="5">
        <v>502561</v>
      </c>
      <c r="H973" s="2"/>
    </row>
    <row r="974" spans="1:8">
      <c r="A974" s="3">
        <v>43053</v>
      </c>
      <c r="B974" s="4" t="s">
        <v>7</v>
      </c>
      <c r="C974" s="4">
        <v>49.55</v>
      </c>
      <c r="D974" s="4">
        <v>50.15</v>
      </c>
      <c r="E974" s="4">
        <v>48.4</v>
      </c>
      <c r="F974" s="4">
        <v>48.8</v>
      </c>
      <c r="G974" s="5">
        <v>554611</v>
      </c>
      <c r="H974" s="2"/>
    </row>
    <row r="975" spans="1:8">
      <c r="A975" s="3">
        <v>43054</v>
      </c>
      <c r="B975" s="4" t="s">
        <v>7</v>
      </c>
      <c r="C975" s="4">
        <v>48.55</v>
      </c>
      <c r="D975" s="4">
        <v>49.3</v>
      </c>
      <c r="E975" s="4">
        <v>48.174999999999997</v>
      </c>
      <c r="F975" s="4">
        <v>49.25</v>
      </c>
      <c r="G975" s="5">
        <v>277629</v>
      </c>
      <c r="H975" s="2"/>
    </row>
    <row r="976" spans="1:8">
      <c r="A976" s="3">
        <v>43055</v>
      </c>
      <c r="B976" s="4" t="s">
        <v>7</v>
      </c>
      <c r="C976" s="4">
        <v>48.95</v>
      </c>
      <c r="D976" s="4">
        <v>49.5</v>
      </c>
      <c r="E976" s="4">
        <v>48.4</v>
      </c>
      <c r="F976" s="4">
        <v>48.65</v>
      </c>
      <c r="G976" s="5">
        <v>384134</v>
      </c>
      <c r="H976" s="2"/>
    </row>
    <row r="977" spans="1:8">
      <c r="A977" s="3">
        <v>43056</v>
      </c>
      <c r="B977" s="4" t="s">
        <v>7</v>
      </c>
      <c r="C977" s="4">
        <v>50.6</v>
      </c>
      <c r="D977" s="4">
        <v>50.8</v>
      </c>
      <c r="E977" s="4">
        <v>48.55</v>
      </c>
      <c r="F977" s="4">
        <v>49.05</v>
      </c>
      <c r="G977" s="5">
        <v>443168</v>
      </c>
      <c r="H977" s="2"/>
    </row>
    <row r="978" spans="1:8">
      <c r="A978" s="3">
        <v>43059</v>
      </c>
      <c r="B978" s="4" t="s">
        <v>7</v>
      </c>
      <c r="C978" s="4">
        <v>50.1</v>
      </c>
      <c r="D978" s="4">
        <v>50.7</v>
      </c>
      <c r="E978" s="4">
        <v>49.25</v>
      </c>
      <c r="F978" s="4">
        <v>50.45</v>
      </c>
      <c r="G978" s="5">
        <v>310319</v>
      </c>
      <c r="H978" s="2"/>
    </row>
    <row r="979" spans="1:8">
      <c r="A979" s="3">
        <v>43060</v>
      </c>
      <c r="B979" s="4" t="s">
        <v>7</v>
      </c>
      <c r="C979" s="4">
        <v>50.5</v>
      </c>
      <c r="D979" s="4">
        <v>50.55</v>
      </c>
      <c r="E979" s="4">
        <v>49.625</v>
      </c>
      <c r="F979" s="4">
        <v>50.1</v>
      </c>
      <c r="G979" s="5">
        <v>288405</v>
      </c>
      <c r="H979" s="2"/>
    </row>
    <row r="980" spans="1:8">
      <c r="A980" s="3">
        <v>43061</v>
      </c>
      <c r="B980" s="4" t="s">
        <v>7</v>
      </c>
      <c r="C980" s="4">
        <v>50.25</v>
      </c>
      <c r="D980" s="4">
        <v>50.75</v>
      </c>
      <c r="E980" s="4">
        <v>49.7</v>
      </c>
      <c r="F980" s="4">
        <v>50.3</v>
      </c>
      <c r="G980" s="5">
        <v>177437</v>
      </c>
      <c r="H980" s="2"/>
    </row>
    <row r="981" spans="1:8">
      <c r="A981" s="3">
        <v>43063</v>
      </c>
      <c r="B981" s="4" t="s">
        <v>7</v>
      </c>
      <c r="C981" s="4">
        <v>50</v>
      </c>
      <c r="D981" s="4">
        <v>50.35</v>
      </c>
      <c r="E981" s="4">
        <v>49.55</v>
      </c>
      <c r="F981" s="4">
        <v>50.15</v>
      </c>
      <c r="G981" s="5">
        <v>68441</v>
      </c>
      <c r="H981" s="2"/>
    </row>
    <row r="982" spans="1:8">
      <c r="A982" s="3">
        <v>43066</v>
      </c>
      <c r="B982" s="4" t="s">
        <v>7</v>
      </c>
      <c r="C982" s="4">
        <v>49</v>
      </c>
      <c r="D982" s="4">
        <v>50.15</v>
      </c>
      <c r="E982" s="4">
        <v>48.55</v>
      </c>
      <c r="F982" s="4">
        <v>50</v>
      </c>
      <c r="G982" s="5">
        <v>368921</v>
      </c>
      <c r="H982" s="2"/>
    </row>
    <row r="983" spans="1:8">
      <c r="A983" s="3">
        <v>43067</v>
      </c>
      <c r="B983" s="4" t="s">
        <v>7</v>
      </c>
      <c r="C983" s="4">
        <v>49.55</v>
      </c>
      <c r="D983" s="4">
        <v>49.924999999999997</v>
      </c>
      <c r="E983" s="4">
        <v>48.7</v>
      </c>
      <c r="F983" s="4">
        <v>49.2</v>
      </c>
      <c r="G983" s="5">
        <v>425512</v>
      </c>
      <c r="H983" s="2"/>
    </row>
    <row r="984" spans="1:8">
      <c r="A984" s="3">
        <v>43068</v>
      </c>
      <c r="B984" s="4" t="s">
        <v>7</v>
      </c>
      <c r="C984" s="4">
        <v>50.95</v>
      </c>
      <c r="D984" s="4">
        <v>51.3</v>
      </c>
      <c r="E984" s="4">
        <v>49.5</v>
      </c>
      <c r="F984" s="4">
        <v>50</v>
      </c>
      <c r="G984" s="5">
        <v>398241</v>
      </c>
      <c r="H984" s="2"/>
    </row>
    <row r="985" spans="1:8">
      <c r="A985" s="3">
        <v>43069</v>
      </c>
      <c r="B985" s="4" t="s">
        <v>7</v>
      </c>
      <c r="C985" s="4">
        <v>52.4</v>
      </c>
      <c r="D985" s="4">
        <v>52.674999999999997</v>
      </c>
      <c r="E985" s="4">
        <v>49.4</v>
      </c>
      <c r="F985" s="4">
        <v>51</v>
      </c>
      <c r="G985" s="5">
        <v>740462</v>
      </c>
      <c r="H985" s="2"/>
    </row>
    <row r="986" spans="1:8">
      <c r="A986" s="3">
        <v>43070</v>
      </c>
      <c r="B986" s="4" t="s">
        <v>7</v>
      </c>
      <c r="C986" s="4">
        <v>48.95</v>
      </c>
      <c r="D986" s="4">
        <v>51.35</v>
      </c>
      <c r="E986" s="4">
        <v>48.25</v>
      </c>
      <c r="F986" s="4">
        <v>51.35</v>
      </c>
      <c r="G986" s="5">
        <v>768989</v>
      </c>
      <c r="H986" s="2"/>
    </row>
    <row r="987" spans="1:8">
      <c r="A987" s="3">
        <v>43073</v>
      </c>
      <c r="B987" s="4" t="s">
        <v>7</v>
      </c>
      <c r="C987" s="4">
        <v>50.55</v>
      </c>
      <c r="D987" s="4">
        <v>50.774999999999999</v>
      </c>
      <c r="E987" s="4">
        <v>49.2</v>
      </c>
      <c r="F987" s="4">
        <v>49.3</v>
      </c>
      <c r="G987" s="5">
        <v>461606</v>
      </c>
      <c r="H987" s="2"/>
    </row>
    <row r="988" spans="1:8">
      <c r="A988" s="3">
        <v>43074</v>
      </c>
      <c r="B988" s="4" t="s">
        <v>7</v>
      </c>
      <c r="C988" s="4">
        <v>49.95</v>
      </c>
      <c r="D988" s="4">
        <v>50.9</v>
      </c>
      <c r="E988" s="4">
        <v>49.8</v>
      </c>
      <c r="F988" s="4">
        <v>50.8</v>
      </c>
      <c r="G988" s="5">
        <v>442678</v>
      </c>
      <c r="H988" s="2"/>
    </row>
    <row r="989" spans="1:8">
      <c r="A989" s="3">
        <v>43075</v>
      </c>
      <c r="B989" s="4" t="s">
        <v>7</v>
      </c>
      <c r="C989" s="4">
        <v>50.6</v>
      </c>
      <c r="D989" s="4">
        <v>51.45</v>
      </c>
      <c r="E989" s="4">
        <v>49.8</v>
      </c>
      <c r="F989" s="4">
        <v>50</v>
      </c>
      <c r="G989" s="5">
        <v>363808</v>
      </c>
      <c r="H989" s="2"/>
    </row>
    <row r="990" spans="1:8">
      <c r="A990" s="3">
        <v>43076</v>
      </c>
      <c r="B990" s="4" t="s">
        <v>7</v>
      </c>
      <c r="C990" s="4">
        <v>51.55</v>
      </c>
      <c r="D990" s="4">
        <v>52</v>
      </c>
      <c r="E990" s="4">
        <v>50.25</v>
      </c>
      <c r="F990" s="4">
        <v>50.45</v>
      </c>
      <c r="G990" s="5">
        <v>375010</v>
      </c>
      <c r="H990" s="2"/>
    </row>
    <row r="991" spans="1:8">
      <c r="A991" s="3">
        <v>43077</v>
      </c>
      <c r="B991" s="4" t="s">
        <v>7</v>
      </c>
      <c r="C991" s="4">
        <v>52.55</v>
      </c>
      <c r="D991" s="4">
        <v>52.85</v>
      </c>
      <c r="E991" s="4">
        <v>51.05</v>
      </c>
      <c r="F991" s="4">
        <v>51.5</v>
      </c>
      <c r="G991" s="5">
        <v>284073</v>
      </c>
      <c r="H991" s="2"/>
    </row>
    <row r="992" spans="1:8">
      <c r="A992" s="3">
        <v>43080</v>
      </c>
      <c r="B992" s="4" t="s">
        <v>7</v>
      </c>
      <c r="C992" s="4">
        <v>53.05</v>
      </c>
      <c r="D992" s="4">
        <v>53.35</v>
      </c>
      <c r="E992" s="4">
        <v>52.1</v>
      </c>
      <c r="F992" s="4">
        <v>52.5</v>
      </c>
      <c r="G992" s="5">
        <v>294309</v>
      </c>
      <c r="H992" s="2"/>
    </row>
    <row r="993" spans="1:8">
      <c r="A993" s="3">
        <v>43081</v>
      </c>
      <c r="B993" s="4" t="s">
        <v>7</v>
      </c>
      <c r="C993" s="4">
        <v>53.1</v>
      </c>
      <c r="D993" s="4">
        <v>53.599800000000002</v>
      </c>
      <c r="E993" s="4">
        <v>52.75</v>
      </c>
      <c r="F993" s="4">
        <v>53.2</v>
      </c>
      <c r="G993" s="5">
        <v>489609</v>
      </c>
      <c r="H993" s="2"/>
    </row>
    <row r="994" spans="1:8">
      <c r="A994" s="3">
        <v>43082</v>
      </c>
      <c r="B994" s="4" t="s">
        <v>7</v>
      </c>
      <c r="C994" s="4">
        <v>53.85</v>
      </c>
      <c r="D994" s="4">
        <v>54.2</v>
      </c>
      <c r="E994" s="4">
        <v>52.9</v>
      </c>
      <c r="F994" s="4">
        <v>52.9</v>
      </c>
      <c r="G994" s="5">
        <v>183320</v>
      </c>
      <c r="H994" s="2"/>
    </row>
    <row r="995" spans="1:8">
      <c r="A995" s="3">
        <v>43083</v>
      </c>
      <c r="B995" s="4" t="s">
        <v>7</v>
      </c>
      <c r="C995" s="4">
        <v>53.6</v>
      </c>
      <c r="D995" s="4">
        <v>54.05</v>
      </c>
      <c r="E995" s="4">
        <v>53.2</v>
      </c>
      <c r="F995" s="4">
        <v>54.05</v>
      </c>
      <c r="G995" s="5">
        <v>305439</v>
      </c>
      <c r="H995" s="2"/>
    </row>
    <row r="996" spans="1:8">
      <c r="A996" s="3">
        <v>43084</v>
      </c>
      <c r="B996" s="4" t="s">
        <v>7</v>
      </c>
      <c r="C996" s="4">
        <v>53.2</v>
      </c>
      <c r="D996" s="4">
        <v>54.3</v>
      </c>
      <c r="E996" s="4">
        <v>53</v>
      </c>
      <c r="F996" s="4">
        <v>53.55</v>
      </c>
      <c r="G996" s="5">
        <v>324214</v>
      </c>
      <c r="H996" s="2"/>
    </row>
    <row r="997" spans="1:8">
      <c r="A997" s="3">
        <v>43087</v>
      </c>
      <c r="B997" s="4" t="s">
        <v>7</v>
      </c>
      <c r="C997" s="4">
        <v>53.1</v>
      </c>
      <c r="D997" s="4">
        <v>54</v>
      </c>
      <c r="E997" s="4">
        <v>53</v>
      </c>
      <c r="F997" s="4">
        <v>53.4</v>
      </c>
      <c r="G997" s="5">
        <v>240430</v>
      </c>
      <c r="H997" s="2"/>
    </row>
    <row r="998" spans="1:8">
      <c r="A998" s="3">
        <v>43088</v>
      </c>
      <c r="B998" s="4" t="s">
        <v>7</v>
      </c>
      <c r="C998" s="4">
        <v>53.4</v>
      </c>
      <c r="D998" s="4">
        <v>54.5</v>
      </c>
      <c r="E998" s="4">
        <v>52.65</v>
      </c>
      <c r="F998" s="4">
        <v>53.15</v>
      </c>
      <c r="G998" s="5">
        <v>253902</v>
      </c>
      <c r="H998" s="2"/>
    </row>
    <row r="999" spans="1:8">
      <c r="A999" s="3">
        <v>43089</v>
      </c>
      <c r="B999" s="4" t="s">
        <v>7</v>
      </c>
      <c r="C999" s="4">
        <v>53.5</v>
      </c>
      <c r="D999" s="4">
        <v>54.1</v>
      </c>
      <c r="E999" s="4">
        <v>53.45</v>
      </c>
      <c r="F999" s="4">
        <v>53.5</v>
      </c>
      <c r="G999" s="5">
        <v>125694</v>
      </c>
      <c r="H999" s="2"/>
    </row>
    <row r="1000" spans="1:8">
      <c r="A1000" s="3">
        <v>43090</v>
      </c>
      <c r="B1000" s="4" t="s">
        <v>7</v>
      </c>
      <c r="C1000" s="4">
        <v>53.1</v>
      </c>
      <c r="D1000" s="4">
        <v>54.078499999999998</v>
      </c>
      <c r="E1000" s="4">
        <v>53.05</v>
      </c>
      <c r="F1000" s="4">
        <v>53.8</v>
      </c>
      <c r="G1000" s="5">
        <v>215258</v>
      </c>
      <c r="H1000" s="2"/>
    </row>
    <row r="1001" spans="1:8">
      <c r="A1001" s="3">
        <v>43091</v>
      </c>
      <c r="B1001" s="4" t="s">
        <v>7</v>
      </c>
      <c r="C1001" s="4">
        <v>55.05</v>
      </c>
      <c r="D1001" s="4">
        <v>55.6</v>
      </c>
      <c r="E1001" s="4">
        <v>53.9</v>
      </c>
      <c r="F1001" s="4">
        <v>55.2</v>
      </c>
      <c r="G1001" s="5">
        <v>334892</v>
      </c>
      <c r="H1001" s="2"/>
    </row>
    <row r="1002" spans="1:8">
      <c r="A1002" s="3">
        <v>43095</v>
      </c>
      <c r="B1002" s="4" t="s">
        <v>7</v>
      </c>
      <c r="C1002" s="4">
        <v>54.1</v>
      </c>
      <c r="D1002" s="4">
        <v>55.4</v>
      </c>
      <c r="E1002" s="4">
        <v>54.1</v>
      </c>
      <c r="F1002" s="4">
        <v>55.1</v>
      </c>
      <c r="G1002" s="5">
        <v>147730</v>
      </c>
      <c r="H1002" s="2"/>
    </row>
    <row r="1003" spans="1:8">
      <c r="A1003" s="3">
        <v>43096</v>
      </c>
      <c r="B1003" s="4" t="s">
        <v>7</v>
      </c>
      <c r="C1003" s="4">
        <v>54.5</v>
      </c>
      <c r="D1003" s="4">
        <v>54.9</v>
      </c>
      <c r="E1003" s="4">
        <v>53.9</v>
      </c>
      <c r="F1003" s="4">
        <v>54.1</v>
      </c>
      <c r="G1003" s="5">
        <v>166066</v>
      </c>
      <c r="H1003" s="2"/>
    </row>
    <row r="1004" spans="1:8">
      <c r="A1004" s="3">
        <v>43097</v>
      </c>
      <c r="B1004" s="4" t="s">
        <v>7</v>
      </c>
      <c r="C1004" s="4">
        <v>56.1</v>
      </c>
      <c r="D1004" s="4">
        <v>56.3</v>
      </c>
      <c r="E1004" s="4">
        <v>54.75</v>
      </c>
      <c r="F1004" s="4">
        <v>54.75</v>
      </c>
      <c r="G1004" s="5">
        <v>236654</v>
      </c>
      <c r="H1004" s="2"/>
    </row>
    <row r="1005" spans="1:8">
      <c r="A1005" s="3">
        <v>43098</v>
      </c>
      <c r="B1005" s="4" t="s">
        <v>7</v>
      </c>
      <c r="C1005" s="4">
        <v>56.4</v>
      </c>
      <c r="D1005" s="4">
        <v>57.2</v>
      </c>
      <c r="E1005" s="4">
        <v>56.05</v>
      </c>
      <c r="F1005" s="4">
        <v>56.15</v>
      </c>
      <c r="G1005" s="5">
        <v>360573</v>
      </c>
      <c r="H1005" s="2"/>
    </row>
    <row r="1006" spans="1:8">
      <c r="A1006" s="3">
        <v>43102</v>
      </c>
      <c r="B1006" s="4" t="s">
        <v>7</v>
      </c>
      <c r="C1006" s="4">
        <v>54.6</v>
      </c>
      <c r="D1006" s="4">
        <v>57.35</v>
      </c>
      <c r="E1006" s="4">
        <v>54.5</v>
      </c>
      <c r="F1006" s="4">
        <v>56.8</v>
      </c>
      <c r="G1006" s="5">
        <v>378138</v>
      </c>
      <c r="H1006" s="2"/>
    </row>
    <row r="1007" spans="1:8">
      <c r="A1007" s="3">
        <v>43103</v>
      </c>
      <c r="B1007" s="4" t="s">
        <v>7</v>
      </c>
      <c r="C1007" s="4">
        <v>56.1</v>
      </c>
      <c r="D1007" s="4">
        <v>56.6</v>
      </c>
      <c r="E1007" s="4">
        <v>54.5</v>
      </c>
      <c r="F1007" s="4">
        <v>54.5</v>
      </c>
      <c r="G1007" s="5">
        <v>272513</v>
      </c>
      <c r="H1007" s="2"/>
    </row>
    <row r="1008" spans="1:8">
      <c r="A1008" s="3">
        <v>43104</v>
      </c>
      <c r="B1008" s="4" t="s">
        <v>7</v>
      </c>
      <c r="C1008" s="4">
        <v>55.05</v>
      </c>
      <c r="D1008" s="4">
        <v>57</v>
      </c>
      <c r="E1008" s="4">
        <v>54.4</v>
      </c>
      <c r="F1008" s="4">
        <v>56.4</v>
      </c>
      <c r="G1008" s="5">
        <v>347332</v>
      </c>
      <c r="H1008" s="2"/>
    </row>
    <row r="1009" spans="1:8">
      <c r="A1009" s="3">
        <v>43105</v>
      </c>
      <c r="B1009" s="4" t="s">
        <v>7</v>
      </c>
      <c r="C1009" s="4">
        <v>54.05</v>
      </c>
      <c r="D1009" s="4">
        <v>55.55</v>
      </c>
      <c r="E1009" s="4">
        <v>53.825000000000003</v>
      </c>
      <c r="F1009" s="4">
        <v>55.55</v>
      </c>
      <c r="G1009" s="5">
        <v>282857</v>
      </c>
      <c r="H1009" s="2"/>
    </row>
    <row r="1010" spans="1:8">
      <c r="A1010" s="3">
        <v>43108</v>
      </c>
      <c r="B1010" s="4" t="s">
        <v>7</v>
      </c>
      <c r="C1010" s="4">
        <v>54.05</v>
      </c>
      <c r="D1010" s="4">
        <v>54.35</v>
      </c>
      <c r="E1010" s="4">
        <v>51.8</v>
      </c>
      <c r="F1010" s="4">
        <v>53.95</v>
      </c>
      <c r="G1010" s="5">
        <v>419907</v>
      </c>
      <c r="H1010" s="2"/>
    </row>
    <row r="1011" spans="1:8">
      <c r="A1011" s="3">
        <v>43109</v>
      </c>
      <c r="B1011" s="4" t="s">
        <v>7</v>
      </c>
      <c r="C1011" s="4">
        <v>53.7</v>
      </c>
      <c r="D1011" s="4">
        <v>54.4</v>
      </c>
      <c r="E1011" s="4">
        <v>53.1</v>
      </c>
      <c r="F1011" s="4">
        <v>53.9</v>
      </c>
      <c r="G1011" s="5">
        <v>204462</v>
      </c>
      <c r="H1011" s="2"/>
    </row>
    <row r="1012" spans="1:8">
      <c r="A1012" s="3">
        <v>43110</v>
      </c>
      <c r="B1012" s="4" t="s">
        <v>7</v>
      </c>
      <c r="C1012" s="4">
        <v>54.6</v>
      </c>
      <c r="D1012" s="4">
        <v>54.95</v>
      </c>
      <c r="E1012" s="4">
        <v>52.95</v>
      </c>
      <c r="F1012" s="4">
        <v>53.5</v>
      </c>
      <c r="G1012" s="5">
        <v>265692</v>
      </c>
      <c r="H1012" s="2"/>
    </row>
    <row r="1013" spans="1:8">
      <c r="A1013" s="3">
        <v>43111</v>
      </c>
      <c r="B1013" s="4" t="s">
        <v>7</v>
      </c>
      <c r="C1013" s="4">
        <v>55.25</v>
      </c>
      <c r="D1013" s="4">
        <v>55.5</v>
      </c>
      <c r="E1013" s="4">
        <v>54.55</v>
      </c>
      <c r="F1013" s="4">
        <v>54.7</v>
      </c>
      <c r="G1013" s="5">
        <v>174452</v>
      </c>
      <c r="H1013" s="2"/>
    </row>
    <row r="1014" spans="1:8">
      <c r="A1014" s="3">
        <v>43112</v>
      </c>
      <c r="B1014" s="4" t="s">
        <v>7</v>
      </c>
      <c r="C1014" s="4">
        <v>55.75</v>
      </c>
      <c r="D1014" s="4">
        <v>55.85</v>
      </c>
      <c r="E1014" s="4">
        <v>55.1</v>
      </c>
      <c r="F1014" s="4">
        <v>55.2</v>
      </c>
      <c r="G1014" s="5">
        <v>262708</v>
      </c>
      <c r="H1014" s="2"/>
    </row>
    <row r="1015" spans="1:8">
      <c r="A1015" s="3">
        <v>43116</v>
      </c>
      <c r="B1015" s="4" t="s">
        <v>7</v>
      </c>
      <c r="C1015" s="4">
        <v>53.45</v>
      </c>
      <c r="D1015" s="4">
        <v>56.5</v>
      </c>
      <c r="E1015" s="4">
        <v>52.9</v>
      </c>
      <c r="F1015" s="4">
        <v>55.95</v>
      </c>
      <c r="G1015" s="5">
        <v>312620</v>
      </c>
      <c r="H1015" s="2"/>
    </row>
    <row r="1016" spans="1:8">
      <c r="A1016" s="3">
        <v>43117</v>
      </c>
      <c r="B1016" s="4" t="s">
        <v>7</v>
      </c>
      <c r="C1016" s="4">
        <v>53.3</v>
      </c>
      <c r="D1016" s="4">
        <v>54.05</v>
      </c>
      <c r="E1016" s="4">
        <v>52.95</v>
      </c>
      <c r="F1016" s="4">
        <v>53.8</v>
      </c>
      <c r="G1016" s="5">
        <v>264196</v>
      </c>
      <c r="H1016" s="2"/>
    </row>
    <row r="1017" spans="1:8">
      <c r="A1017" s="3">
        <v>43118</v>
      </c>
      <c r="B1017" s="4" t="s">
        <v>7</v>
      </c>
      <c r="C1017" s="4">
        <v>52.5</v>
      </c>
      <c r="D1017" s="4">
        <v>53.55</v>
      </c>
      <c r="E1017" s="4">
        <v>52.4</v>
      </c>
      <c r="F1017" s="4">
        <v>53.3</v>
      </c>
      <c r="G1017" s="5">
        <v>329418</v>
      </c>
      <c r="H1017" s="2"/>
    </row>
    <row r="1018" spans="1:8">
      <c r="A1018" s="3">
        <v>43119</v>
      </c>
      <c r="B1018" s="4" t="s">
        <v>7</v>
      </c>
      <c r="C1018" s="4">
        <v>52.75</v>
      </c>
      <c r="D1018" s="4">
        <v>53.95</v>
      </c>
      <c r="E1018" s="4">
        <v>52.3</v>
      </c>
      <c r="F1018" s="4">
        <v>52.8</v>
      </c>
      <c r="G1018" s="5">
        <v>437349</v>
      </c>
      <c r="H1018" s="2"/>
    </row>
    <row r="1019" spans="1:8">
      <c r="A1019" s="3">
        <v>43122</v>
      </c>
      <c r="B1019" s="4" t="s">
        <v>7</v>
      </c>
      <c r="C1019" s="4">
        <v>52.85</v>
      </c>
      <c r="D1019" s="4">
        <v>53.6</v>
      </c>
      <c r="E1019" s="4">
        <v>52.15</v>
      </c>
      <c r="F1019" s="4">
        <v>52.85</v>
      </c>
      <c r="G1019" s="5">
        <v>556450</v>
      </c>
      <c r="H1019" s="2"/>
    </row>
    <row r="1020" spans="1:8">
      <c r="A1020" s="3">
        <v>43123</v>
      </c>
      <c r="B1020" s="4" t="s">
        <v>7</v>
      </c>
      <c r="C1020" s="4">
        <v>52.75</v>
      </c>
      <c r="D1020" s="4">
        <v>53.5</v>
      </c>
      <c r="E1020" s="4">
        <v>52.35</v>
      </c>
      <c r="F1020" s="4">
        <v>52.6</v>
      </c>
      <c r="G1020" s="5">
        <v>549451</v>
      </c>
      <c r="H1020" s="2"/>
    </row>
    <row r="1021" spans="1:8">
      <c r="A1021" s="3">
        <v>43124</v>
      </c>
      <c r="B1021" s="4" t="s">
        <v>7</v>
      </c>
      <c r="C1021" s="4">
        <v>52.45</v>
      </c>
      <c r="D1021" s="4">
        <v>53.4</v>
      </c>
      <c r="E1021" s="4">
        <v>52</v>
      </c>
      <c r="F1021" s="4">
        <v>53.1</v>
      </c>
      <c r="G1021" s="5">
        <v>375200</v>
      </c>
      <c r="H1021" s="2"/>
    </row>
    <row r="1022" spans="1:8">
      <c r="A1022" s="3">
        <v>43125</v>
      </c>
      <c r="B1022" s="4" t="s">
        <v>7</v>
      </c>
      <c r="C1022" s="4">
        <v>53.45</v>
      </c>
      <c r="D1022" s="4">
        <v>53.6999</v>
      </c>
      <c r="E1022" s="4">
        <v>51.948999999999998</v>
      </c>
      <c r="F1022" s="4">
        <v>52.55</v>
      </c>
      <c r="G1022" s="5">
        <v>284105</v>
      </c>
      <c r="H1022" s="2"/>
    </row>
    <row r="1023" spans="1:8">
      <c r="A1023" s="3">
        <v>43126</v>
      </c>
      <c r="B1023" s="4" t="s">
        <v>7</v>
      </c>
      <c r="C1023" s="4">
        <v>53.2</v>
      </c>
      <c r="D1023" s="4">
        <v>53.55</v>
      </c>
      <c r="E1023" s="4">
        <v>52.35</v>
      </c>
      <c r="F1023" s="4">
        <v>53.55</v>
      </c>
      <c r="G1023" s="5">
        <v>233337</v>
      </c>
      <c r="H1023" s="2"/>
    </row>
    <row r="1024" spans="1:8">
      <c r="A1024" s="3">
        <v>43129</v>
      </c>
      <c r="B1024" s="4" t="s">
        <v>7</v>
      </c>
      <c r="C1024" s="4">
        <v>53.4</v>
      </c>
      <c r="D1024" s="4">
        <v>53.85</v>
      </c>
      <c r="E1024" s="4">
        <v>52.7</v>
      </c>
      <c r="F1024" s="4">
        <v>53.45</v>
      </c>
      <c r="G1024" s="5">
        <v>245882</v>
      </c>
      <c r="H1024" s="2"/>
    </row>
    <row r="1025" spans="1:8">
      <c r="A1025" s="3">
        <v>43130</v>
      </c>
      <c r="B1025" s="4" t="s">
        <v>7</v>
      </c>
      <c r="C1025" s="4">
        <v>52.4</v>
      </c>
      <c r="D1025" s="4">
        <v>53.45</v>
      </c>
      <c r="E1025" s="4">
        <v>52.250999999999998</v>
      </c>
      <c r="F1025" s="4">
        <v>53.45</v>
      </c>
      <c r="G1025" s="5">
        <v>320048</v>
      </c>
      <c r="H1025" s="2"/>
    </row>
    <row r="1026" spans="1:8">
      <c r="A1026" s="3">
        <v>43131</v>
      </c>
      <c r="B1026" s="4" t="s">
        <v>7</v>
      </c>
      <c r="C1026" s="4">
        <v>52.65</v>
      </c>
      <c r="D1026" s="4">
        <v>53.1</v>
      </c>
      <c r="E1026" s="4">
        <v>52.2</v>
      </c>
      <c r="F1026" s="4">
        <v>52.65</v>
      </c>
      <c r="G1026" s="5">
        <v>375797</v>
      </c>
      <c r="H1026" s="2"/>
    </row>
    <row r="1027" spans="1:8">
      <c r="A1027" s="3">
        <v>43132</v>
      </c>
      <c r="B1027" s="4" t="s">
        <v>7</v>
      </c>
      <c r="C1027" s="4">
        <v>52.05</v>
      </c>
      <c r="D1027" s="4">
        <v>52.9</v>
      </c>
      <c r="E1027" s="4">
        <v>51.55</v>
      </c>
      <c r="F1027" s="4">
        <v>52.5</v>
      </c>
      <c r="G1027" s="5">
        <v>651377</v>
      </c>
      <c r="H1027" s="2"/>
    </row>
    <row r="1028" spans="1:8">
      <c r="A1028" s="3">
        <v>43133</v>
      </c>
      <c r="B1028" s="4" t="s">
        <v>7</v>
      </c>
      <c r="C1028" s="4">
        <v>52.6</v>
      </c>
      <c r="D1028" s="4">
        <v>52.8</v>
      </c>
      <c r="E1028" s="4">
        <v>51.4</v>
      </c>
      <c r="F1028" s="4">
        <v>52</v>
      </c>
      <c r="G1028" s="5">
        <v>339738</v>
      </c>
      <c r="H1028" s="2"/>
    </row>
    <row r="1029" spans="1:8">
      <c r="A1029" s="3">
        <v>43136</v>
      </c>
      <c r="B1029" s="4" t="s">
        <v>7</v>
      </c>
      <c r="C1029" s="4">
        <v>52.55</v>
      </c>
      <c r="D1029" s="4">
        <v>54.4</v>
      </c>
      <c r="E1029" s="4">
        <v>52.25</v>
      </c>
      <c r="F1029" s="4">
        <v>52.5</v>
      </c>
      <c r="G1029" s="5">
        <v>267880</v>
      </c>
      <c r="H1029" s="2"/>
    </row>
    <row r="1030" spans="1:8">
      <c r="A1030" s="3">
        <v>43137</v>
      </c>
      <c r="B1030" s="4" t="s">
        <v>7</v>
      </c>
      <c r="C1030" s="4">
        <v>53</v>
      </c>
      <c r="D1030" s="4">
        <v>53.35</v>
      </c>
      <c r="E1030" s="4">
        <v>51.65</v>
      </c>
      <c r="F1030" s="4">
        <v>51.65</v>
      </c>
      <c r="G1030" s="5">
        <v>254463</v>
      </c>
      <c r="H1030" s="2"/>
    </row>
    <row r="1031" spans="1:8">
      <c r="A1031" s="3">
        <v>43138</v>
      </c>
      <c r="B1031" s="4" t="s">
        <v>7</v>
      </c>
      <c r="C1031" s="4">
        <v>53.85</v>
      </c>
      <c r="D1031" s="4">
        <v>54.3</v>
      </c>
      <c r="E1031" s="4">
        <v>52.3</v>
      </c>
      <c r="F1031" s="4">
        <v>53.05</v>
      </c>
      <c r="G1031" s="5">
        <v>222336</v>
      </c>
      <c r="H1031" s="2"/>
    </row>
    <row r="1032" spans="1:8">
      <c r="A1032" s="3">
        <v>43139</v>
      </c>
      <c r="B1032" s="4" t="s">
        <v>7</v>
      </c>
      <c r="C1032" s="4">
        <v>52.2</v>
      </c>
      <c r="D1032" s="4">
        <v>54.1</v>
      </c>
      <c r="E1032" s="4">
        <v>51.9</v>
      </c>
      <c r="F1032" s="4">
        <v>53.85</v>
      </c>
      <c r="G1032" s="5">
        <v>350434</v>
      </c>
      <c r="H1032" s="2"/>
    </row>
    <row r="1033" spans="1:8">
      <c r="A1033" s="3">
        <v>43140</v>
      </c>
      <c r="B1033" s="4" t="s">
        <v>7</v>
      </c>
      <c r="C1033" s="4">
        <v>53.2</v>
      </c>
      <c r="D1033" s="4">
        <v>53.45</v>
      </c>
      <c r="E1033" s="4">
        <v>51.15</v>
      </c>
      <c r="F1033" s="4">
        <v>52.4</v>
      </c>
      <c r="G1033" s="5">
        <v>353902</v>
      </c>
      <c r="H1033" s="2"/>
    </row>
    <row r="1034" spans="1:8">
      <c r="A1034" s="3">
        <v>43143</v>
      </c>
      <c r="B1034" s="4" t="s">
        <v>7</v>
      </c>
      <c r="C1034" s="4">
        <v>53.9</v>
      </c>
      <c r="D1034" s="4">
        <v>54.2</v>
      </c>
      <c r="E1034" s="4">
        <v>52.25</v>
      </c>
      <c r="F1034" s="4">
        <v>53.3</v>
      </c>
      <c r="G1034" s="5">
        <v>433782</v>
      </c>
      <c r="H1034" s="2"/>
    </row>
    <row r="1035" spans="1:8">
      <c r="A1035" s="3">
        <v>43144</v>
      </c>
      <c r="B1035" s="4" t="s">
        <v>7</v>
      </c>
      <c r="C1035" s="4">
        <v>53.15</v>
      </c>
      <c r="D1035" s="4">
        <v>54.2</v>
      </c>
      <c r="E1035" s="4">
        <v>52.95</v>
      </c>
      <c r="F1035" s="4">
        <v>53.9</v>
      </c>
      <c r="G1035" s="5">
        <v>202269</v>
      </c>
      <c r="H1035" s="2"/>
    </row>
    <row r="1036" spans="1:8">
      <c r="A1036" s="3">
        <v>43145</v>
      </c>
      <c r="B1036" s="4" t="s">
        <v>7</v>
      </c>
      <c r="C1036" s="4">
        <v>54.25</v>
      </c>
      <c r="D1036" s="4">
        <v>54.75</v>
      </c>
      <c r="E1036" s="4">
        <v>52.9</v>
      </c>
      <c r="F1036" s="4">
        <v>53</v>
      </c>
      <c r="G1036" s="5">
        <v>354047</v>
      </c>
      <c r="H1036" s="2"/>
    </row>
    <row r="1037" spans="1:8">
      <c r="A1037" s="3">
        <v>43146</v>
      </c>
      <c r="B1037" s="4" t="s">
        <v>7</v>
      </c>
      <c r="C1037" s="4">
        <v>55.3</v>
      </c>
      <c r="D1037" s="4">
        <v>56</v>
      </c>
      <c r="E1037" s="4">
        <v>54</v>
      </c>
      <c r="F1037" s="4">
        <v>54.5</v>
      </c>
      <c r="G1037" s="5">
        <v>293234</v>
      </c>
      <c r="H1037" s="2"/>
    </row>
    <row r="1038" spans="1:8">
      <c r="A1038" s="3">
        <v>43147</v>
      </c>
      <c r="B1038" s="4" t="s">
        <v>7</v>
      </c>
      <c r="C1038" s="4">
        <v>53.65</v>
      </c>
      <c r="D1038" s="4">
        <v>55.7</v>
      </c>
      <c r="E1038" s="4">
        <v>52.45</v>
      </c>
      <c r="F1038" s="4">
        <v>55.35</v>
      </c>
      <c r="G1038" s="5">
        <v>253650</v>
      </c>
      <c r="H1038" s="2"/>
    </row>
    <row r="1039" spans="1:8">
      <c r="A1039" s="3">
        <v>43151</v>
      </c>
      <c r="B1039" s="4" t="s">
        <v>7</v>
      </c>
      <c r="C1039" s="4">
        <v>52.3</v>
      </c>
      <c r="D1039" s="4">
        <v>53.599899999999998</v>
      </c>
      <c r="E1039" s="4">
        <v>51.75</v>
      </c>
      <c r="F1039" s="4">
        <v>53.3</v>
      </c>
      <c r="G1039" s="5">
        <v>387159</v>
      </c>
      <c r="H1039" s="2"/>
    </row>
    <row r="1040" spans="1:8">
      <c r="A1040" s="3">
        <v>43152</v>
      </c>
      <c r="B1040" s="4" t="s">
        <v>7</v>
      </c>
      <c r="C1040" s="4">
        <v>52.4</v>
      </c>
      <c r="D1040" s="4">
        <v>53.6</v>
      </c>
      <c r="E1040" s="4">
        <v>51.05</v>
      </c>
      <c r="F1040" s="4">
        <v>52.45</v>
      </c>
      <c r="G1040" s="5">
        <v>362705</v>
      </c>
      <c r="H1040" s="2"/>
    </row>
    <row r="1041" spans="1:8">
      <c r="A1041" s="3">
        <v>43153</v>
      </c>
      <c r="B1041" s="4" t="s">
        <v>7</v>
      </c>
      <c r="C1041" s="4">
        <v>53.15</v>
      </c>
      <c r="D1041" s="4">
        <v>53.9</v>
      </c>
      <c r="E1041" s="4">
        <v>52.25</v>
      </c>
      <c r="F1041" s="4">
        <v>52.45</v>
      </c>
      <c r="G1041" s="5">
        <v>902415</v>
      </c>
      <c r="H1041" s="2"/>
    </row>
    <row r="1042" spans="1:8">
      <c r="A1042" s="3">
        <v>43154</v>
      </c>
      <c r="B1042" s="4" t="s">
        <v>7</v>
      </c>
      <c r="C1042" s="4">
        <v>55.65</v>
      </c>
      <c r="D1042" s="4">
        <v>56.95</v>
      </c>
      <c r="E1042" s="4">
        <v>53.05</v>
      </c>
      <c r="F1042" s="4">
        <v>55.6</v>
      </c>
      <c r="G1042" s="5">
        <v>1193990</v>
      </c>
      <c r="H1042" s="2"/>
    </row>
    <row r="1043" spans="1:8">
      <c r="A1043" s="3">
        <v>43157</v>
      </c>
      <c r="B1043" s="4" t="s">
        <v>7</v>
      </c>
      <c r="C1043" s="4">
        <v>53.5</v>
      </c>
      <c r="D1043" s="4">
        <v>55.9</v>
      </c>
      <c r="E1043" s="4">
        <v>52.45</v>
      </c>
      <c r="F1043" s="4">
        <v>55.6</v>
      </c>
      <c r="G1043" s="5">
        <v>434435</v>
      </c>
      <c r="H1043" s="2"/>
    </row>
    <row r="1044" spans="1:8">
      <c r="A1044" s="3">
        <v>43158</v>
      </c>
      <c r="B1044" s="4" t="s">
        <v>7</v>
      </c>
      <c r="C1044" s="4">
        <v>53.25</v>
      </c>
      <c r="D1044" s="4">
        <v>54.3</v>
      </c>
      <c r="E1044" s="4">
        <v>53.05</v>
      </c>
      <c r="F1044" s="4">
        <v>53.65</v>
      </c>
      <c r="G1044" s="5">
        <v>246429</v>
      </c>
      <c r="H1044" s="2"/>
    </row>
    <row r="1045" spans="1:8">
      <c r="A1045" s="3">
        <v>43159</v>
      </c>
      <c r="B1045" s="4" t="s">
        <v>7</v>
      </c>
      <c r="C1045" s="4">
        <v>53.65</v>
      </c>
      <c r="D1045" s="4">
        <v>54.8</v>
      </c>
      <c r="E1045" s="4">
        <v>53.25</v>
      </c>
      <c r="F1045" s="4">
        <v>53.55</v>
      </c>
      <c r="G1045" s="5">
        <v>315598</v>
      </c>
      <c r="H1045" s="2"/>
    </row>
    <row r="1046" spans="1:8">
      <c r="A1046" s="3">
        <v>43160</v>
      </c>
      <c r="B1046" s="4" t="s">
        <v>7</v>
      </c>
      <c r="C1046" s="4">
        <v>54.55</v>
      </c>
      <c r="D1046" s="4">
        <v>56.4</v>
      </c>
      <c r="E1046" s="4">
        <v>53.4</v>
      </c>
      <c r="F1046" s="4">
        <v>53.75</v>
      </c>
      <c r="G1046" s="5">
        <v>401872</v>
      </c>
      <c r="H1046" s="2"/>
    </row>
    <row r="1047" spans="1:8">
      <c r="A1047" s="3">
        <v>43161</v>
      </c>
      <c r="B1047" s="4" t="s">
        <v>7</v>
      </c>
      <c r="C1047" s="4">
        <v>56.75</v>
      </c>
      <c r="D1047" s="4">
        <v>56.95</v>
      </c>
      <c r="E1047" s="4">
        <v>53.85</v>
      </c>
      <c r="F1047" s="4">
        <v>53.85</v>
      </c>
      <c r="G1047" s="5">
        <v>366516</v>
      </c>
      <c r="H1047" s="2"/>
    </row>
    <row r="1048" spans="1:8">
      <c r="A1048" s="3">
        <v>43164</v>
      </c>
      <c r="B1048" s="4" t="s">
        <v>7</v>
      </c>
      <c r="C1048" s="4">
        <v>57.7</v>
      </c>
      <c r="D1048" s="4">
        <v>58.674999999999997</v>
      </c>
      <c r="E1048" s="4">
        <v>56.625</v>
      </c>
      <c r="F1048" s="4">
        <v>56.65</v>
      </c>
      <c r="G1048" s="5">
        <v>318852</v>
      </c>
      <c r="H1048" s="2"/>
    </row>
    <row r="1049" spans="1:8">
      <c r="A1049" s="3">
        <v>43165</v>
      </c>
      <c r="B1049" s="4" t="s">
        <v>7</v>
      </c>
      <c r="C1049" s="4">
        <v>59.1</v>
      </c>
      <c r="D1049" s="4">
        <v>59.15</v>
      </c>
      <c r="E1049" s="4">
        <v>57.35</v>
      </c>
      <c r="F1049" s="4">
        <v>57.7</v>
      </c>
      <c r="G1049" s="5">
        <v>390225</v>
      </c>
      <c r="H1049" s="2"/>
    </row>
    <row r="1050" spans="1:8">
      <c r="A1050" s="3">
        <v>43166</v>
      </c>
      <c r="B1050" s="4" t="s">
        <v>7</v>
      </c>
      <c r="C1050" s="4">
        <v>60.65</v>
      </c>
      <c r="D1050" s="4">
        <v>61.15</v>
      </c>
      <c r="E1050" s="4">
        <v>58.25</v>
      </c>
      <c r="F1050" s="4">
        <v>58.6</v>
      </c>
      <c r="G1050" s="5">
        <v>330759</v>
      </c>
      <c r="H1050" s="2"/>
    </row>
    <row r="1051" spans="1:8">
      <c r="A1051" s="3">
        <v>43167</v>
      </c>
      <c r="B1051" s="4" t="s">
        <v>7</v>
      </c>
      <c r="C1051" s="4">
        <v>60.95</v>
      </c>
      <c r="D1051" s="4">
        <v>61.2</v>
      </c>
      <c r="E1051" s="4">
        <v>60.343000000000004</v>
      </c>
      <c r="F1051" s="4">
        <v>60.7</v>
      </c>
      <c r="G1051" s="5">
        <v>195720</v>
      </c>
      <c r="H1051" s="2"/>
    </row>
    <row r="1052" spans="1:8">
      <c r="A1052" s="3">
        <v>43168</v>
      </c>
      <c r="B1052" s="4" t="s">
        <v>7</v>
      </c>
      <c r="C1052" s="4">
        <v>60.9</v>
      </c>
      <c r="D1052" s="4">
        <v>61.22</v>
      </c>
      <c r="E1052" s="4">
        <v>60.15</v>
      </c>
      <c r="F1052" s="4">
        <v>61.15</v>
      </c>
      <c r="G1052" s="5">
        <v>350089</v>
      </c>
      <c r="H1052" s="2"/>
    </row>
    <row r="1053" spans="1:8">
      <c r="A1053" s="3">
        <v>43171</v>
      </c>
      <c r="B1053" s="4" t="s">
        <v>7</v>
      </c>
      <c r="C1053" s="4">
        <v>62.15</v>
      </c>
      <c r="D1053" s="4">
        <v>62.4</v>
      </c>
      <c r="E1053" s="4">
        <v>60.75</v>
      </c>
      <c r="F1053" s="4">
        <v>60.75</v>
      </c>
      <c r="G1053" s="5">
        <v>291003</v>
      </c>
      <c r="H1053" s="2"/>
    </row>
    <row r="1054" spans="1:8">
      <c r="A1054" s="3">
        <v>43172</v>
      </c>
      <c r="B1054" s="4" t="s">
        <v>7</v>
      </c>
      <c r="C1054" s="4">
        <v>62.25</v>
      </c>
      <c r="D1054" s="4">
        <v>62.95</v>
      </c>
      <c r="E1054" s="4">
        <v>61.274999999999999</v>
      </c>
      <c r="F1054" s="4">
        <v>62.2</v>
      </c>
      <c r="G1054" s="5">
        <v>294392</v>
      </c>
      <c r="H1054" s="2"/>
    </row>
    <row r="1055" spans="1:8">
      <c r="A1055" s="3">
        <v>43173</v>
      </c>
      <c r="B1055" s="4" t="s">
        <v>7</v>
      </c>
      <c r="C1055" s="4">
        <v>61.7</v>
      </c>
      <c r="D1055" s="4">
        <v>62.5</v>
      </c>
      <c r="E1055" s="4">
        <v>61.024999999999999</v>
      </c>
      <c r="F1055" s="4">
        <v>62.3</v>
      </c>
      <c r="G1055" s="5">
        <v>204891</v>
      </c>
      <c r="H1055" s="2"/>
    </row>
    <row r="1056" spans="1:8">
      <c r="A1056" s="3">
        <v>43174</v>
      </c>
      <c r="B1056" s="4" t="s">
        <v>7</v>
      </c>
      <c r="C1056" s="4">
        <v>61.25</v>
      </c>
      <c r="D1056" s="4">
        <v>63</v>
      </c>
      <c r="E1056" s="4">
        <v>61</v>
      </c>
      <c r="F1056" s="4">
        <v>61.7</v>
      </c>
      <c r="G1056" s="5">
        <v>161438</v>
      </c>
      <c r="H1056" s="2"/>
    </row>
    <row r="1057" spans="1:8">
      <c r="A1057" s="3">
        <v>43175</v>
      </c>
      <c r="B1057" s="4" t="s">
        <v>7</v>
      </c>
      <c r="C1057" s="4">
        <v>60.1</v>
      </c>
      <c r="D1057" s="4">
        <v>61.375</v>
      </c>
      <c r="E1057" s="4">
        <v>59.95</v>
      </c>
      <c r="F1057" s="4">
        <v>61.35</v>
      </c>
      <c r="G1057" s="5">
        <v>333192</v>
      </c>
      <c r="H1057" s="2"/>
    </row>
    <row r="1058" spans="1:8">
      <c r="A1058" s="3">
        <v>43178</v>
      </c>
      <c r="B1058" s="4" t="s">
        <v>7</v>
      </c>
      <c r="C1058" s="4">
        <v>62.2</v>
      </c>
      <c r="D1058" s="4">
        <v>62.25</v>
      </c>
      <c r="E1058" s="4">
        <v>60</v>
      </c>
      <c r="F1058" s="4">
        <v>60</v>
      </c>
      <c r="G1058" s="5">
        <v>374906</v>
      </c>
      <c r="H1058" s="2"/>
    </row>
    <row r="1059" spans="1:8">
      <c r="A1059" s="3">
        <v>43179</v>
      </c>
      <c r="B1059" s="4" t="s">
        <v>7</v>
      </c>
      <c r="C1059" s="4">
        <v>61.45</v>
      </c>
      <c r="D1059" s="4">
        <v>63.4</v>
      </c>
      <c r="E1059" s="4">
        <v>61.05</v>
      </c>
      <c r="F1059" s="4">
        <v>62.45</v>
      </c>
      <c r="G1059" s="5">
        <v>288510</v>
      </c>
      <c r="H1059" s="2"/>
    </row>
    <row r="1060" spans="1:8">
      <c r="A1060" s="3">
        <v>43180</v>
      </c>
      <c r="B1060" s="4" t="s">
        <v>7</v>
      </c>
      <c r="C1060" s="4">
        <v>60.1</v>
      </c>
      <c r="D1060" s="4">
        <v>61.8</v>
      </c>
      <c r="E1060" s="4">
        <v>59.95</v>
      </c>
      <c r="F1060" s="4">
        <v>61.45</v>
      </c>
      <c r="G1060" s="5">
        <v>189224</v>
      </c>
      <c r="H1060" s="2"/>
    </row>
    <row r="1061" spans="1:8">
      <c r="A1061" s="3">
        <v>43181</v>
      </c>
      <c r="B1061" s="4" t="s">
        <v>7</v>
      </c>
      <c r="C1061" s="4">
        <v>59.45</v>
      </c>
      <c r="D1061" s="4">
        <v>60.6</v>
      </c>
      <c r="E1061" s="4">
        <v>59.25</v>
      </c>
      <c r="F1061" s="4">
        <v>59.4</v>
      </c>
      <c r="G1061" s="5">
        <v>199861</v>
      </c>
      <c r="H1061" s="2"/>
    </row>
    <row r="1062" spans="1:8">
      <c r="A1062" s="3">
        <v>43182</v>
      </c>
      <c r="B1062" s="4" t="s">
        <v>7</v>
      </c>
      <c r="C1062" s="4">
        <v>58.3</v>
      </c>
      <c r="D1062" s="4">
        <v>60.3</v>
      </c>
      <c r="E1062" s="4">
        <v>58.25</v>
      </c>
      <c r="F1062" s="4">
        <v>59.65</v>
      </c>
      <c r="G1062" s="5">
        <v>273417</v>
      </c>
      <c r="H1062" s="2"/>
    </row>
    <row r="1063" spans="1:8">
      <c r="A1063" s="3">
        <v>43185</v>
      </c>
      <c r="B1063" s="4" t="s">
        <v>7</v>
      </c>
      <c r="C1063" s="4">
        <v>59.45</v>
      </c>
      <c r="D1063" s="4">
        <v>59.5</v>
      </c>
      <c r="E1063" s="4">
        <v>58.05</v>
      </c>
      <c r="F1063" s="4">
        <v>58.75</v>
      </c>
      <c r="G1063" s="5">
        <v>175933</v>
      </c>
      <c r="H1063" s="2"/>
    </row>
    <row r="1064" spans="1:8">
      <c r="A1064" s="3">
        <v>43186</v>
      </c>
      <c r="B1064" s="4" t="s">
        <v>7</v>
      </c>
      <c r="C1064" s="4">
        <v>58.45</v>
      </c>
      <c r="D1064" s="4">
        <v>59.85</v>
      </c>
      <c r="E1064" s="4">
        <v>58.3</v>
      </c>
      <c r="F1064" s="4">
        <v>59.4</v>
      </c>
      <c r="G1064" s="5">
        <v>189284</v>
      </c>
      <c r="H1064" s="2"/>
    </row>
    <row r="1065" spans="1:8">
      <c r="A1065" s="3">
        <v>43187</v>
      </c>
      <c r="B1065" s="4" t="s">
        <v>7</v>
      </c>
      <c r="C1065" s="4">
        <v>58.3</v>
      </c>
      <c r="D1065" s="4">
        <v>59.35</v>
      </c>
      <c r="E1065" s="4">
        <v>58.2</v>
      </c>
      <c r="F1065" s="4">
        <v>58.3</v>
      </c>
      <c r="G1065" s="5">
        <v>106654</v>
      </c>
      <c r="H1065" s="2"/>
    </row>
    <row r="1066" spans="1:8">
      <c r="A1066" s="3">
        <v>43188</v>
      </c>
      <c r="B1066" s="4" t="s">
        <v>7</v>
      </c>
      <c r="C1066" s="4">
        <v>58</v>
      </c>
      <c r="D1066" s="4">
        <v>58.85</v>
      </c>
      <c r="E1066" s="4">
        <v>57.95</v>
      </c>
      <c r="F1066" s="4">
        <v>58.35</v>
      </c>
      <c r="G1066" s="5">
        <v>101459</v>
      </c>
      <c r="H1066" s="2"/>
    </row>
    <row r="1067" spans="1:8">
      <c r="A1067" s="3">
        <v>43192</v>
      </c>
      <c r="B1067" s="4" t="s">
        <v>7</v>
      </c>
      <c r="C1067" s="4">
        <v>56.4</v>
      </c>
      <c r="D1067" s="4">
        <v>58.55</v>
      </c>
      <c r="E1067" s="4">
        <v>56</v>
      </c>
      <c r="F1067" s="4">
        <v>58</v>
      </c>
      <c r="G1067" s="5">
        <v>174683</v>
      </c>
      <c r="H1067" s="2"/>
    </row>
    <row r="1068" spans="1:8">
      <c r="A1068" s="3">
        <v>43193</v>
      </c>
      <c r="B1068" s="4" t="s">
        <v>7</v>
      </c>
      <c r="C1068" s="4">
        <v>58.35</v>
      </c>
      <c r="D1068" s="4">
        <v>58.5</v>
      </c>
      <c r="E1068" s="4">
        <v>56.65</v>
      </c>
      <c r="F1068" s="4">
        <v>56.65</v>
      </c>
      <c r="G1068" s="5">
        <v>135337</v>
      </c>
      <c r="H1068" s="2"/>
    </row>
    <row r="1069" spans="1:8">
      <c r="A1069" s="3">
        <v>43194</v>
      </c>
      <c r="B1069" s="4" t="s">
        <v>7</v>
      </c>
      <c r="C1069" s="4">
        <v>59.35</v>
      </c>
      <c r="D1069" s="4">
        <v>59.5</v>
      </c>
      <c r="E1069" s="4">
        <v>57.85</v>
      </c>
      <c r="F1069" s="4">
        <v>57.95</v>
      </c>
      <c r="G1069" s="5">
        <v>118272</v>
      </c>
      <c r="H1069" s="2"/>
    </row>
    <row r="1070" spans="1:8">
      <c r="A1070" s="3">
        <v>43195</v>
      </c>
      <c r="B1070" s="4" t="s">
        <v>7</v>
      </c>
      <c r="C1070" s="4">
        <v>58.85</v>
      </c>
      <c r="D1070" s="4">
        <v>59.45</v>
      </c>
      <c r="E1070" s="4">
        <v>58.3108</v>
      </c>
      <c r="F1070" s="4">
        <v>59.45</v>
      </c>
      <c r="G1070" s="5">
        <v>133507</v>
      </c>
      <c r="H1070" s="2"/>
    </row>
    <row r="1071" spans="1:8">
      <c r="A1071" s="3">
        <v>43196</v>
      </c>
      <c r="B1071" s="4" t="s">
        <v>7</v>
      </c>
      <c r="C1071" s="4">
        <v>58.65</v>
      </c>
      <c r="D1071" s="4">
        <v>59.825000000000003</v>
      </c>
      <c r="E1071" s="4">
        <v>57.95</v>
      </c>
      <c r="F1071" s="4">
        <v>58.5</v>
      </c>
      <c r="G1071" s="5">
        <v>218042</v>
      </c>
      <c r="H1071" s="2"/>
    </row>
    <row r="1072" spans="1:8">
      <c r="A1072" s="3">
        <v>43199</v>
      </c>
      <c r="B1072" s="4" t="s">
        <v>7</v>
      </c>
      <c r="C1072" s="4">
        <v>58.2</v>
      </c>
      <c r="D1072" s="4">
        <v>59.325000000000003</v>
      </c>
      <c r="E1072" s="4">
        <v>58.1</v>
      </c>
      <c r="F1072" s="4">
        <v>59.05</v>
      </c>
      <c r="G1072" s="5">
        <v>156219</v>
      </c>
      <c r="H1072" s="2"/>
    </row>
    <row r="1073" spans="1:8">
      <c r="A1073" s="3">
        <v>43200</v>
      </c>
      <c r="B1073" s="4" t="s">
        <v>7</v>
      </c>
      <c r="C1073" s="4">
        <v>59.4</v>
      </c>
      <c r="D1073" s="4">
        <v>59.85</v>
      </c>
      <c r="E1073" s="4">
        <v>57.75</v>
      </c>
      <c r="F1073" s="4">
        <v>58.6</v>
      </c>
      <c r="G1073" s="5">
        <v>330900</v>
      </c>
      <c r="H1073" s="2"/>
    </row>
    <row r="1074" spans="1:8">
      <c r="A1074" s="3">
        <v>43201</v>
      </c>
      <c r="B1074" s="4" t="s">
        <v>7</v>
      </c>
      <c r="C1074" s="4">
        <v>59.4</v>
      </c>
      <c r="D1074" s="4">
        <v>59.85</v>
      </c>
      <c r="E1074" s="4">
        <v>58.9</v>
      </c>
      <c r="F1074" s="4">
        <v>59.15</v>
      </c>
      <c r="G1074" s="5">
        <v>103597</v>
      </c>
      <c r="H1074" s="2"/>
    </row>
    <row r="1075" spans="1:8">
      <c r="A1075" s="3">
        <v>43202</v>
      </c>
      <c r="B1075" s="4" t="s">
        <v>7</v>
      </c>
      <c r="C1075" s="4">
        <v>59.75</v>
      </c>
      <c r="D1075" s="4">
        <v>60.45</v>
      </c>
      <c r="E1075" s="4">
        <v>59.3</v>
      </c>
      <c r="F1075" s="4">
        <v>59.6</v>
      </c>
      <c r="G1075" s="5">
        <v>157838</v>
      </c>
      <c r="H1075" s="2"/>
    </row>
    <row r="1076" spans="1:8">
      <c r="A1076" s="3">
        <v>43203</v>
      </c>
      <c r="B1076" s="4" t="s">
        <v>7</v>
      </c>
      <c r="C1076" s="4">
        <v>60.85</v>
      </c>
      <c r="D1076" s="4">
        <v>62.3</v>
      </c>
      <c r="E1076" s="4">
        <v>60.05</v>
      </c>
      <c r="F1076" s="4">
        <v>60.05</v>
      </c>
      <c r="G1076" s="5">
        <v>444932</v>
      </c>
      <c r="H1076" s="2"/>
    </row>
    <row r="1077" spans="1:8">
      <c r="A1077" s="3">
        <v>43206</v>
      </c>
      <c r="B1077" s="4" t="s">
        <v>7</v>
      </c>
      <c r="C1077" s="4">
        <v>62.45</v>
      </c>
      <c r="D1077" s="4">
        <v>62.75</v>
      </c>
      <c r="E1077" s="4">
        <v>58.975000000000001</v>
      </c>
      <c r="F1077" s="4">
        <v>60.55</v>
      </c>
      <c r="G1077" s="5">
        <v>279188</v>
      </c>
      <c r="H1077" s="2"/>
    </row>
    <row r="1078" spans="1:8">
      <c r="A1078" s="3">
        <v>43207</v>
      </c>
      <c r="B1078" s="4" t="s">
        <v>7</v>
      </c>
      <c r="C1078" s="4">
        <v>64.599999999999994</v>
      </c>
      <c r="D1078" s="4">
        <v>64.7</v>
      </c>
      <c r="E1078" s="4">
        <v>62.5</v>
      </c>
      <c r="F1078" s="4">
        <v>62.5</v>
      </c>
      <c r="G1078" s="5">
        <v>283684</v>
      </c>
      <c r="H1078" s="2"/>
    </row>
    <row r="1079" spans="1:8">
      <c r="A1079" s="3">
        <v>43208</v>
      </c>
      <c r="B1079" s="4" t="s">
        <v>7</v>
      </c>
      <c r="C1079" s="4">
        <v>62.4</v>
      </c>
      <c r="D1079" s="4">
        <v>64.7</v>
      </c>
      <c r="E1079" s="4">
        <v>62.1</v>
      </c>
      <c r="F1079" s="4">
        <v>64.5</v>
      </c>
      <c r="G1079" s="5">
        <v>233548</v>
      </c>
      <c r="H1079" s="2"/>
    </row>
    <row r="1080" spans="1:8">
      <c r="A1080" s="3">
        <v>43209</v>
      </c>
      <c r="B1080" s="4" t="s">
        <v>7</v>
      </c>
      <c r="C1080" s="4">
        <v>62.75</v>
      </c>
      <c r="D1080" s="4">
        <v>63.05</v>
      </c>
      <c r="E1080" s="4">
        <v>62.1</v>
      </c>
      <c r="F1080" s="4">
        <v>62.3</v>
      </c>
      <c r="G1080" s="5">
        <v>116489</v>
      </c>
      <c r="H1080" s="2"/>
    </row>
    <row r="1081" spans="1:8">
      <c r="A1081" s="3">
        <v>43211</v>
      </c>
      <c r="B1081" s="4" t="s">
        <v>7</v>
      </c>
      <c r="C1081" s="4">
        <v>63.5</v>
      </c>
      <c r="D1081" s="4">
        <v>63.85</v>
      </c>
      <c r="E1081" s="4">
        <v>62.5</v>
      </c>
      <c r="F1081" s="4">
        <v>62.55</v>
      </c>
      <c r="G1081" s="5">
        <v>167120</v>
      </c>
      <c r="H1081" s="2"/>
    </row>
    <row r="1082" spans="1:8">
      <c r="A1082" s="3">
        <v>43213</v>
      </c>
      <c r="B1082" s="4" t="s">
        <v>7</v>
      </c>
      <c r="C1082" s="4">
        <v>63.4</v>
      </c>
      <c r="D1082" s="4">
        <v>63.6</v>
      </c>
      <c r="E1082" s="4">
        <v>62.35</v>
      </c>
      <c r="F1082" s="4">
        <v>63.55</v>
      </c>
      <c r="G1082" s="5">
        <v>178929</v>
      </c>
      <c r="H1082" s="2"/>
    </row>
    <row r="1083" spans="1:8">
      <c r="A1083" s="3">
        <v>43214</v>
      </c>
      <c r="B1083" s="4" t="s">
        <v>7</v>
      </c>
      <c r="C1083" s="4">
        <v>62.25</v>
      </c>
      <c r="D1083" s="4">
        <v>64.099999999999994</v>
      </c>
      <c r="E1083" s="4">
        <v>61.45</v>
      </c>
      <c r="F1083" s="4">
        <v>63.55</v>
      </c>
      <c r="G1083" s="5">
        <v>179814</v>
      </c>
      <c r="H1083" s="2"/>
    </row>
    <row r="1084" spans="1:8">
      <c r="A1084" s="3">
        <v>43215</v>
      </c>
      <c r="B1084" s="4" t="s">
        <v>7</v>
      </c>
      <c r="C1084" s="4">
        <v>62</v>
      </c>
      <c r="D1084" s="4">
        <v>62.375</v>
      </c>
      <c r="E1084" s="4">
        <v>61.375</v>
      </c>
      <c r="F1084" s="4">
        <v>62.25</v>
      </c>
      <c r="G1084" s="5">
        <v>133218</v>
      </c>
      <c r="H1084" s="2"/>
    </row>
    <row r="1085" spans="1:8">
      <c r="A1085" s="3">
        <v>43216</v>
      </c>
      <c r="B1085" s="4" t="s">
        <v>7</v>
      </c>
      <c r="C1085" s="4">
        <v>64.150000000000006</v>
      </c>
      <c r="D1085" s="4">
        <v>64.45</v>
      </c>
      <c r="E1085" s="4">
        <v>62.25</v>
      </c>
      <c r="F1085" s="4">
        <v>62.65</v>
      </c>
      <c r="G1085" s="5">
        <v>185905</v>
      </c>
      <c r="H1085" s="2"/>
    </row>
    <row r="1086" spans="1:8">
      <c r="A1086" s="3">
        <v>43217</v>
      </c>
      <c r="B1086" s="4" t="s">
        <v>7</v>
      </c>
      <c r="C1086" s="4">
        <v>64</v>
      </c>
      <c r="D1086" s="4">
        <v>64.95</v>
      </c>
      <c r="E1086" s="4">
        <v>63.65</v>
      </c>
      <c r="F1086" s="4">
        <v>64.400000000000006</v>
      </c>
      <c r="G1086" s="5">
        <v>115038</v>
      </c>
      <c r="H1086" s="2"/>
    </row>
    <row r="1087" spans="1:8">
      <c r="A1087" s="3">
        <v>43220</v>
      </c>
      <c r="B1087" s="4" t="s">
        <v>7</v>
      </c>
      <c r="C1087" s="4">
        <v>62.35</v>
      </c>
      <c r="D1087" s="4">
        <v>64.2</v>
      </c>
      <c r="E1087" s="4">
        <v>62.3</v>
      </c>
      <c r="F1087" s="4">
        <v>64.2</v>
      </c>
      <c r="G1087" s="5">
        <v>187469</v>
      </c>
      <c r="H1087" s="2"/>
    </row>
    <row r="1088" spans="1:8">
      <c r="A1088" s="3">
        <v>43221</v>
      </c>
      <c r="B1088" s="4" t="s">
        <v>7</v>
      </c>
      <c r="C1088" s="4">
        <v>62.75</v>
      </c>
      <c r="D1088" s="4">
        <v>63.3</v>
      </c>
      <c r="E1088" s="4">
        <v>61.750999999999998</v>
      </c>
      <c r="F1088" s="4">
        <v>62.3</v>
      </c>
      <c r="G1088" s="5">
        <v>114120</v>
      </c>
      <c r="H1088" s="2"/>
    </row>
    <row r="1089" spans="1:8">
      <c r="A1089" s="3">
        <v>43222</v>
      </c>
      <c r="B1089" s="4" t="s">
        <v>7</v>
      </c>
      <c r="C1089" s="4">
        <v>60.9</v>
      </c>
      <c r="D1089" s="4">
        <v>62.8</v>
      </c>
      <c r="E1089" s="4">
        <v>60.8</v>
      </c>
      <c r="F1089" s="4">
        <v>62.55</v>
      </c>
      <c r="G1089" s="5">
        <v>230029</v>
      </c>
      <c r="H1089" s="2"/>
    </row>
    <row r="1090" spans="1:8">
      <c r="A1090" s="3">
        <v>43223</v>
      </c>
      <c r="B1090" s="4" t="s">
        <v>7</v>
      </c>
      <c r="C1090" s="4">
        <v>59.95</v>
      </c>
      <c r="D1090" s="4">
        <v>61.4</v>
      </c>
      <c r="E1090" s="4">
        <v>59.85</v>
      </c>
      <c r="F1090" s="4">
        <v>60.9</v>
      </c>
      <c r="G1090" s="5">
        <v>338317</v>
      </c>
      <c r="H1090" s="2"/>
    </row>
    <row r="1091" spans="1:8">
      <c r="A1091" s="3">
        <v>43224</v>
      </c>
      <c r="B1091" s="4" t="s">
        <v>7</v>
      </c>
      <c r="C1091" s="4">
        <v>59.65</v>
      </c>
      <c r="D1091" s="4">
        <v>61.3</v>
      </c>
      <c r="E1091" s="4">
        <v>59.5</v>
      </c>
      <c r="F1091" s="4">
        <v>60</v>
      </c>
      <c r="G1091" s="5">
        <v>294419</v>
      </c>
      <c r="H1091" s="2"/>
    </row>
    <row r="1092" spans="1:8">
      <c r="A1092" s="3">
        <v>43227</v>
      </c>
      <c r="B1092" s="4" t="s">
        <v>7</v>
      </c>
      <c r="C1092" s="4">
        <v>59.1</v>
      </c>
      <c r="D1092" s="4">
        <v>60.05</v>
      </c>
      <c r="E1092" s="4">
        <v>58.9</v>
      </c>
      <c r="F1092" s="4">
        <v>59.7</v>
      </c>
      <c r="G1092" s="5">
        <v>267890</v>
      </c>
      <c r="H1092" s="2"/>
    </row>
    <row r="1093" spans="1:8">
      <c r="A1093" s="3">
        <v>43228</v>
      </c>
      <c r="B1093" s="4" t="s">
        <v>7</v>
      </c>
      <c r="C1093" s="4">
        <v>61.15</v>
      </c>
      <c r="D1093" s="4">
        <v>61.25</v>
      </c>
      <c r="E1093" s="4">
        <v>58.9</v>
      </c>
      <c r="F1093" s="4">
        <v>58.9</v>
      </c>
      <c r="G1093" s="5">
        <v>163161</v>
      </c>
      <c r="H1093" s="2"/>
    </row>
    <row r="1094" spans="1:8">
      <c r="A1094" s="3">
        <v>43229</v>
      </c>
      <c r="B1094" s="4" t="s">
        <v>7</v>
      </c>
      <c r="C1094" s="4">
        <v>64.150000000000006</v>
      </c>
      <c r="D1094" s="4">
        <v>67.099999999999994</v>
      </c>
      <c r="E1094" s="4">
        <v>63.95</v>
      </c>
      <c r="F1094" s="4">
        <v>66.25</v>
      </c>
      <c r="G1094" s="5">
        <v>424237</v>
      </c>
      <c r="H1094" s="2"/>
    </row>
    <row r="1095" spans="1:8">
      <c r="A1095" s="3">
        <v>43230</v>
      </c>
      <c r="B1095" s="4" t="s">
        <v>7</v>
      </c>
      <c r="C1095" s="4">
        <v>63.85</v>
      </c>
      <c r="D1095" s="4">
        <v>64.599999999999994</v>
      </c>
      <c r="E1095" s="4">
        <v>63.6</v>
      </c>
      <c r="F1095" s="4">
        <v>64.150000000000006</v>
      </c>
      <c r="G1095" s="5">
        <v>126501</v>
      </c>
      <c r="H1095" s="2"/>
    </row>
    <row r="1096" spans="1:8">
      <c r="A1096" s="3">
        <v>43231</v>
      </c>
      <c r="B1096" s="4" t="s">
        <v>7</v>
      </c>
      <c r="C1096" s="4">
        <v>62.55</v>
      </c>
      <c r="D1096" s="4">
        <v>64.25</v>
      </c>
      <c r="E1096" s="4">
        <v>62.45</v>
      </c>
      <c r="F1096" s="4">
        <v>64.099999999999994</v>
      </c>
      <c r="G1096" s="5">
        <v>179363</v>
      </c>
      <c r="H1096" s="2"/>
    </row>
    <row r="1097" spans="1:8">
      <c r="A1097" s="3">
        <v>43234</v>
      </c>
      <c r="B1097" s="4" t="s">
        <v>7</v>
      </c>
      <c r="C1097" s="4">
        <v>59.8</v>
      </c>
      <c r="D1097" s="4">
        <v>62.75</v>
      </c>
      <c r="E1097" s="4">
        <v>59.75</v>
      </c>
      <c r="F1097" s="4">
        <v>62.75</v>
      </c>
      <c r="G1097" s="5">
        <v>359142</v>
      </c>
      <c r="H1097" s="2"/>
    </row>
    <row r="1098" spans="1:8">
      <c r="A1098" s="3">
        <v>43235</v>
      </c>
      <c r="B1098" s="4" t="s">
        <v>7</v>
      </c>
      <c r="C1098" s="4">
        <v>60.3</v>
      </c>
      <c r="D1098" s="4">
        <v>61.4</v>
      </c>
      <c r="E1098" s="4">
        <v>59.75</v>
      </c>
      <c r="F1098" s="4">
        <v>59.75</v>
      </c>
      <c r="G1098" s="5">
        <v>113951</v>
      </c>
      <c r="H1098" s="2"/>
    </row>
    <row r="1099" spans="1:8">
      <c r="A1099" s="3">
        <v>43236</v>
      </c>
      <c r="B1099" s="4" t="s">
        <v>7</v>
      </c>
      <c r="C1099" s="4">
        <v>62.6</v>
      </c>
      <c r="D1099" s="4">
        <v>65.099999999999994</v>
      </c>
      <c r="E1099" s="4">
        <v>61.5</v>
      </c>
      <c r="F1099" s="4">
        <v>63.25</v>
      </c>
      <c r="G1099" s="5">
        <v>316468</v>
      </c>
      <c r="H1099" s="2"/>
    </row>
    <row r="1100" spans="1:8">
      <c r="A1100" s="3">
        <v>43237</v>
      </c>
      <c r="B1100" s="4" t="s">
        <v>7</v>
      </c>
      <c r="C1100" s="4">
        <v>63.95</v>
      </c>
      <c r="D1100" s="4">
        <v>64.150000000000006</v>
      </c>
      <c r="E1100" s="4">
        <v>62.25</v>
      </c>
      <c r="F1100" s="4">
        <v>62.25</v>
      </c>
      <c r="G1100" s="5">
        <v>242683</v>
      </c>
      <c r="H1100" s="2"/>
    </row>
    <row r="1101" spans="1:8">
      <c r="A1101" s="3">
        <v>43238</v>
      </c>
      <c r="B1101" s="4" t="s">
        <v>7</v>
      </c>
      <c r="C1101" s="4">
        <v>60.15</v>
      </c>
      <c r="D1101" s="4">
        <v>63.75</v>
      </c>
      <c r="E1101" s="4">
        <v>59.2</v>
      </c>
      <c r="F1101" s="4">
        <v>63.75</v>
      </c>
      <c r="G1101" s="5">
        <v>570484</v>
      </c>
      <c r="H1101" s="2"/>
    </row>
    <row r="1102" spans="1:8">
      <c r="A1102" s="3">
        <v>43241</v>
      </c>
      <c r="B1102" s="4" t="s">
        <v>7</v>
      </c>
      <c r="C1102" s="4">
        <v>60.7</v>
      </c>
      <c r="D1102" s="4">
        <v>61.55</v>
      </c>
      <c r="E1102" s="4">
        <v>60.2</v>
      </c>
      <c r="F1102" s="4">
        <v>60.5</v>
      </c>
      <c r="G1102" s="5">
        <v>430859</v>
      </c>
      <c r="H1102" s="2"/>
    </row>
    <row r="1103" spans="1:8">
      <c r="A1103" s="3">
        <v>43242</v>
      </c>
      <c r="B1103" s="4" t="s">
        <v>7</v>
      </c>
      <c r="C1103" s="4">
        <v>57.95</v>
      </c>
      <c r="D1103" s="4">
        <v>60.9</v>
      </c>
      <c r="E1103" s="4">
        <v>57.7</v>
      </c>
      <c r="F1103" s="4">
        <v>60.9</v>
      </c>
      <c r="G1103" s="5">
        <v>1007523</v>
      </c>
      <c r="H1103" s="2"/>
    </row>
    <row r="1104" spans="1:8">
      <c r="A1104" s="3">
        <v>43243</v>
      </c>
      <c r="B1104" s="4" t="s">
        <v>7</v>
      </c>
      <c r="C1104" s="4">
        <v>47.4</v>
      </c>
      <c r="D1104" s="4">
        <v>49.7</v>
      </c>
      <c r="E1104" s="4">
        <v>46.05</v>
      </c>
      <c r="F1104" s="4">
        <v>46.3</v>
      </c>
      <c r="G1104" s="5">
        <v>5206719</v>
      </c>
      <c r="H1104" s="2"/>
    </row>
    <row r="1105" spans="1:8">
      <c r="A1105" s="3">
        <v>43244</v>
      </c>
      <c r="B1105" s="4" t="s">
        <v>7</v>
      </c>
      <c r="C1105" s="4">
        <v>48.4</v>
      </c>
      <c r="D1105" s="4">
        <v>48.45</v>
      </c>
      <c r="E1105" s="4">
        <v>46.75</v>
      </c>
      <c r="F1105" s="4">
        <v>47.25</v>
      </c>
      <c r="G1105" s="5">
        <v>881653</v>
      </c>
      <c r="H1105" s="2"/>
    </row>
    <row r="1106" spans="1:8">
      <c r="A1106" s="3">
        <v>43245</v>
      </c>
      <c r="B1106" s="4" t="s">
        <v>7</v>
      </c>
      <c r="C1106" s="4">
        <v>48</v>
      </c>
      <c r="D1106" s="4">
        <v>49.75</v>
      </c>
      <c r="E1106" s="4">
        <v>47.65</v>
      </c>
      <c r="F1106" s="4">
        <v>47.8</v>
      </c>
      <c r="G1106" s="5">
        <v>616845</v>
      </c>
      <c r="H1106" s="2"/>
    </row>
    <row r="1107" spans="1:8">
      <c r="A1107" s="3">
        <v>43249</v>
      </c>
      <c r="B1107" s="4" t="s">
        <v>7</v>
      </c>
      <c r="C1107" s="4">
        <v>48.7</v>
      </c>
      <c r="D1107" s="4">
        <v>48.95</v>
      </c>
      <c r="E1107" s="4">
        <v>47.6</v>
      </c>
      <c r="F1107" s="4">
        <v>47.7</v>
      </c>
      <c r="G1107" s="5">
        <v>475253</v>
      </c>
      <c r="H1107" s="2"/>
    </row>
    <row r="1108" spans="1:8">
      <c r="A1108" s="3">
        <v>43250</v>
      </c>
      <c r="B1108" s="4" t="s">
        <v>7</v>
      </c>
      <c r="C1108" s="4">
        <v>50.35</v>
      </c>
      <c r="D1108" s="4">
        <v>50.4</v>
      </c>
      <c r="E1108" s="4">
        <v>48.825000000000003</v>
      </c>
      <c r="F1108" s="4">
        <v>48.85</v>
      </c>
      <c r="G1108" s="5">
        <v>573119</v>
      </c>
      <c r="H1108" s="2"/>
    </row>
    <row r="1109" spans="1:8">
      <c r="A1109" s="3">
        <v>43251</v>
      </c>
      <c r="B1109" s="4" t="s">
        <v>7</v>
      </c>
      <c r="C1109" s="4">
        <v>50.35</v>
      </c>
      <c r="D1109" s="4">
        <v>51.848999999999997</v>
      </c>
      <c r="E1109" s="4">
        <v>50.35</v>
      </c>
      <c r="F1109" s="4">
        <v>51.25</v>
      </c>
      <c r="G1109" s="5">
        <v>342788</v>
      </c>
      <c r="H1109" s="2"/>
    </row>
    <row r="1110" spans="1:8">
      <c r="A1110" s="3">
        <v>43252</v>
      </c>
      <c r="B1110" s="4" t="s">
        <v>7</v>
      </c>
      <c r="C1110" s="4">
        <v>49.15</v>
      </c>
      <c r="D1110" s="4">
        <v>50.4</v>
      </c>
      <c r="E1110" s="4">
        <v>48.55</v>
      </c>
      <c r="F1110" s="4">
        <v>50.4</v>
      </c>
      <c r="G1110" s="5">
        <v>376044</v>
      </c>
      <c r="H1110" s="2"/>
    </row>
    <row r="1111" spans="1:8">
      <c r="A1111" s="3">
        <v>43255</v>
      </c>
      <c r="B1111" s="4" t="s">
        <v>7</v>
      </c>
      <c r="C1111" s="4">
        <v>49.4</v>
      </c>
      <c r="D1111" s="4">
        <v>49.95</v>
      </c>
      <c r="E1111" s="4">
        <v>48.85</v>
      </c>
      <c r="F1111" s="4">
        <v>49.4</v>
      </c>
      <c r="G1111" s="5">
        <v>219688</v>
      </c>
      <c r="H1111" s="2"/>
    </row>
    <row r="1112" spans="1:8">
      <c r="A1112" s="3">
        <v>43256</v>
      </c>
      <c r="B1112" s="4" t="s">
        <v>7</v>
      </c>
      <c r="C1112" s="4">
        <v>49.95</v>
      </c>
      <c r="D1112" s="4">
        <v>50.1</v>
      </c>
      <c r="E1112" s="4">
        <v>48.95</v>
      </c>
      <c r="F1112" s="4">
        <v>49.35</v>
      </c>
      <c r="G1112" s="5">
        <v>251457</v>
      </c>
      <c r="H1112" s="2"/>
    </row>
    <row r="1113" spans="1:8">
      <c r="A1113" s="3">
        <v>43257</v>
      </c>
      <c r="B1113" s="4" t="s">
        <v>7</v>
      </c>
      <c r="C1113" s="4">
        <v>49.85</v>
      </c>
      <c r="D1113" s="4">
        <v>50.65</v>
      </c>
      <c r="E1113" s="4">
        <v>49.314</v>
      </c>
      <c r="F1113" s="4">
        <v>50.05</v>
      </c>
      <c r="G1113" s="5">
        <v>313333</v>
      </c>
      <c r="H1113" s="2"/>
    </row>
    <row r="1114" spans="1:8">
      <c r="A1114" s="3">
        <v>43258</v>
      </c>
      <c r="B1114" s="4" t="s">
        <v>7</v>
      </c>
      <c r="C1114" s="4">
        <v>50.5</v>
      </c>
      <c r="D1114" s="4">
        <v>50.7</v>
      </c>
      <c r="E1114" s="4">
        <v>49.55</v>
      </c>
      <c r="F1114" s="4">
        <v>50</v>
      </c>
      <c r="G1114" s="5">
        <v>301064</v>
      </c>
      <c r="H1114" s="2"/>
    </row>
    <row r="1115" spans="1:8">
      <c r="A1115" s="3">
        <v>43259</v>
      </c>
      <c r="B1115" s="4" t="s">
        <v>7</v>
      </c>
      <c r="C1115" s="4">
        <v>51.85</v>
      </c>
      <c r="D1115" s="4">
        <v>52.1</v>
      </c>
      <c r="E1115" s="4">
        <v>50.45</v>
      </c>
      <c r="F1115" s="4">
        <v>50.5</v>
      </c>
      <c r="G1115" s="5">
        <v>389501</v>
      </c>
      <c r="H1115" s="2"/>
    </row>
    <row r="1116" spans="1:8">
      <c r="A1116" s="3">
        <v>43262</v>
      </c>
      <c r="B1116" s="4" t="s">
        <v>7</v>
      </c>
      <c r="C1116" s="4">
        <v>51.45</v>
      </c>
      <c r="D1116" s="4">
        <v>52.625</v>
      </c>
      <c r="E1116" s="4">
        <v>51.15</v>
      </c>
      <c r="F1116" s="4">
        <v>52.2</v>
      </c>
      <c r="G1116" s="5">
        <v>285048</v>
      </c>
      <c r="H1116" s="2"/>
    </row>
    <row r="1117" spans="1:8">
      <c r="A1117" s="3">
        <v>43263</v>
      </c>
      <c r="B1117" s="4" t="s">
        <v>7</v>
      </c>
      <c r="C1117" s="4">
        <v>52.95</v>
      </c>
      <c r="D1117" s="4">
        <v>53.1</v>
      </c>
      <c r="E1117" s="4">
        <v>51.65</v>
      </c>
      <c r="F1117" s="4">
        <v>51.65</v>
      </c>
      <c r="G1117" s="5">
        <v>278043</v>
      </c>
      <c r="H1117" s="2"/>
    </row>
    <row r="1118" spans="1:8">
      <c r="A1118" s="3">
        <v>43264</v>
      </c>
      <c r="B1118" s="4" t="s">
        <v>7</v>
      </c>
      <c r="C1118" s="4">
        <v>52.95</v>
      </c>
      <c r="D1118" s="4">
        <v>54.4</v>
      </c>
      <c r="E1118" s="4">
        <v>52.9</v>
      </c>
      <c r="F1118" s="4">
        <v>53.15</v>
      </c>
      <c r="G1118" s="5">
        <v>297590</v>
      </c>
      <c r="H1118" s="2"/>
    </row>
    <row r="1119" spans="1:8">
      <c r="A1119" s="3">
        <v>43265</v>
      </c>
      <c r="B1119" s="4" t="s">
        <v>7</v>
      </c>
      <c r="C1119" s="4">
        <v>52.95</v>
      </c>
      <c r="D1119" s="4">
        <v>53.85</v>
      </c>
      <c r="E1119" s="4">
        <v>52.85</v>
      </c>
      <c r="F1119" s="4">
        <v>53</v>
      </c>
      <c r="G1119" s="5">
        <v>261753</v>
      </c>
      <c r="H1119" s="2"/>
    </row>
    <row r="1120" spans="1:8">
      <c r="A1120" s="3">
        <v>43266</v>
      </c>
      <c r="B1120" s="4" t="s">
        <v>7</v>
      </c>
      <c r="C1120" s="4">
        <v>54</v>
      </c>
      <c r="D1120" s="4">
        <v>54.3</v>
      </c>
      <c r="E1120" s="4">
        <v>51.85</v>
      </c>
      <c r="F1120" s="4">
        <v>52.75</v>
      </c>
      <c r="G1120" s="5">
        <v>275851</v>
      </c>
      <c r="H1120" s="2"/>
    </row>
    <row r="1121" spans="1:8">
      <c r="A1121" s="3">
        <v>43269</v>
      </c>
      <c r="B1121" s="4" t="s">
        <v>7</v>
      </c>
      <c r="C1121" s="4">
        <v>52.95</v>
      </c>
      <c r="D1121" s="4">
        <v>53.8</v>
      </c>
      <c r="E1121" s="4">
        <v>52.95</v>
      </c>
      <c r="F1121" s="4">
        <v>53.6</v>
      </c>
      <c r="G1121" s="5">
        <v>285074</v>
      </c>
      <c r="H1121" s="2"/>
    </row>
    <row r="1122" spans="1:8">
      <c r="A1122" s="3">
        <v>43270</v>
      </c>
      <c r="B1122" s="4" t="s">
        <v>7</v>
      </c>
      <c r="C1122" s="4">
        <v>52.25</v>
      </c>
      <c r="D1122" s="4">
        <v>53.5</v>
      </c>
      <c r="E1122" s="4">
        <v>52</v>
      </c>
      <c r="F1122" s="4">
        <v>52.6</v>
      </c>
      <c r="G1122" s="5">
        <v>197495</v>
      </c>
      <c r="H1122" s="2"/>
    </row>
    <row r="1123" spans="1:8">
      <c r="A1123" s="3">
        <v>43271</v>
      </c>
      <c r="B1123" s="4" t="s">
        <v>7</v>
      </c>
      <c r="C1123" s="4">
        <v>52.25</v>
      </c>
      <c r="D1123" s="4">
        <v>53.5</v>
      </c>
      <c r="E1123" s="4">
        <v>52</v>
      </c>
      <c r="F1123" s="4">
        <v>52.6</v>
      </c>
      <c r="G1123" s="5">
        <v>197495</v>
      </c>
      <c r="H1123" s="2"/>
    </row>
    <row r="1124" spans="1:8">
      <c r="A1124" s="3">
        <v>43272</v>
      </c>
      <c r="B1124" s="4" t="s">
        <v>7</v>
      </c>
      <c r="C1124" s="4">
        <v>52.25</v>
      </c>
      <c r="D1124" s="4">
        <v>54.95</v>
      </c>
      <c r="E1124" s="4">
        <v>52.15</v>
      </c>
      <c r="F1124" s="4">
        <v>52.8</v>
      </c>
      <c r="G1124" s="5">
        <v>282070</v>
      </c>
      <c r="H1124" s="2"/>
    </row>
    <row r="1125" spans="1:8">
      <c r="A1125" s="3">
        <v>43273</v>
      </c>
      <c r="B1125" s="4" t="s">
        <v>7</v>
      </c>
      <c r="C1125" s="4">
        <v>52</v>
      </c>
      <c r="D1125" s="4">
        <v>52.6</v>
      </c>
      <c r="E1125" s="4">
        <v>51.35</v>
      </c>
      <c r="F1125" s="4">
        <v>52.2</v>
      </c>
      <c r="G1125" s="5">
        <v>613611</v>
      </c>
      <c r="H1125" s="2"/>
    </row>
    <row r="1126" spans="1:8">
      <c r="A1126" s="3">
        <v>43276</v>
      </c>
      <c r="B1126" s="4" t="s">
        <v>7</v>
      </c>
      <c r="C1126" s="4">
        <v>50.7</v>
      </c>
      <c r="D1126" s="4">
        <v>52.3</v>
      </c>
      <c r="E1126" s="4">
        <v>50.65</v>
      </c>
      <c r="F1126" s="4">
        <v>51.95</v>
      </c>
      <c r="G1126" s="5">
        <v>295351</v>
      </c>
      <c r="H1126" s="2"/>
    </row>
    <row r="1127" spans="1:8">
      <c r="A1127" s="3">
        <v>43277</v>
      </c>
      <c r="B1127" s="4" t="s">
        <v>7</v>
      </c>
      <c r="C1127" s="4">
        <v>50.05</v>
      </c>
      <c r="D1127" s="4">
        <v>50.8</v>
      </c>
      <c r="E1127" s="4">
        <v>49.75</v>
      </c>
      <c r="F1127" s="4">
        <v>50.65</v>
      </c>
      <c r="G1127" s="5">
        <v>313267</v>
      </c>
      <c r="H1127" s="2"/>
    </row>
    <row r="1128" spans="1:8">
      <c r="A1128" s="3">
        <v>43278</v>
      </c>
      <c r="B1128" s="4" t="s">
        <v>7</v>
      </c>
      <c r="C1128" s="4">
        <v>49.2</v>
      </c>
      <c r="D1128" s="4">
        <v>50.462499999999999</v>
      </c>
      <c r="E1128" s="4">
        <v>49.1</v>
      </c>
      <c r="F1128" s="4">
        <v>50.25</v>
      </c>
      <c r="G1128" s="5">
        <v>208225</v>
      </c>
      <c r="H1128" s="2"/>
    </row>
    <row r="1129" spans="1:8">
      <c r="A1129" s="3">
        <v>43279</v>
      </c>
      <c r="B1129" s="4" t="s">
        <v>7</v>
      </c>
      <c r="C1129" s="4">
        <v>47.3</v>
      </c>
      <c r="D1129" s="4">
        <v>49.85</v>
      </c>
      <c r="E1129" s="4">
        <v>45.85</v>
      </c>
      <c r="F1129" s="4">
        <v>48.7</v>
      </c>
      <c r="G1129" s="5">
        <v>596383</v>
      </c>
      <c r="H1129" s="2"/>
    </row>
    <row r="1130" spans="1:8">
      <c r="A1130" s="3">
        <v>43280</v>
      </c>
      <c r="B1130" s="4" t="s">
        <v>7</v>
      </c>
      <c r="C1130" s="4">
        <v>46.6</v>
      </c>
      <c r="D1130" s="4">
        <v>47.6</v>
      </c>
      <c r="E1130" s="4">
        <v>45.95</v>
      </c>
      <c r="F1130" s="4">
        <v>47.35</v>
      </c>
      <c r="G1130" s="5">
        <v>361391</v>
      </c>
      <c r="H1130" s="2"/>
    </row>
    <row r="1131" spans="1:8">
      <c r="A1131" s="3">
        <v>43283</v>
      </c>
      <c r="B1131" s="4" t="s">
        <v>7</v>
      </c>
      <c r="C1131" s="4">
        <v>47.9</v>
      </c>
      <c r="D1131" s="4">
        <v>48</v>
      </c>
      <c r="E1131" s="4">
        <v>45.7</v>
      </c>
      <c r="F1131" s="4">
        <v>46.6</v>
      </c>
      <c r="G1131" s="5">
        <v>320007</v>
      </c>
      <c r="H1131" s="2"/>
    </row>
    <row r="1132" spans="1:8">
      <c r="A1132" s="3">
        <v>43284</v>
      </c>
      <c r="B1132" s="4" t="s">
        <v>7</v>
      </c>
      <c r="C1132" s="4">
        <v>48.25</v>
      </c>
      <c r="D1132" s="4">
        <v>48.55</v>
      </c>
      <c r="E1132" s="4">
        <v>47.3</v>
      </c>
      <c r="F1132" s="4">
        <v>47.9</v>
      </c>
      <c r="G1132" s="5">
        <v>97973</v>
      </c>
      <c r="H1132" s="2"/>
    </row>
    <row r="1133" spans="1:8">
      <c r="A1133" s="3">
        <v>43286</v>
      </c>
      <c r="B1133" s="4" t="s">
        <v>7</v>
      </c>
      <c r="C1133" s="4">
        <v>48.3</v>
      </c>
      <c r="D1133" s="4">
        <v>48.9</v>
      </c>
      <c r="E1133" s="4">
        <v>47.55</v>
      </c>
      <c r="F1133" s="4">
        <v>48.35</v>
      </c>
      <c r="G1133" s="5">
        <v>120911</v>
      </c>
      <c r="H1133" s="2"/>
    </row>
    <row r="1134" spans="1:8">
      <c r="A1134" s="3">
        <v>43287</v>
      </c>
      <c r="B1134" s="4" t="s">
        <v>7</v>
      </c>
      <c r="C1134" s="4">
        <v>48.35</v>
      </c>
      <c r="D1134" s="4">
        <v>48.75</v>
      </c>
      <c r="E1134" s="4">
        <v>48.15</v>
      </c>
      <c r="F1134" s="4">
        <v>48.35</v>
      </c>
      <c r="G1134" s="5">
        <v>285736</v>
      </c>
      <c r="H1134" s="2"/>
    </row>
    <row r="1135" spans="1:8">
      <c r="A1135" s="3">
        <v>43290</v>
      </c>
      <c r="B1135" s="4" t="s">
        <v>7</v>
      </c>
      <c r="C1135" s="4">
        <v>48.25</v>
      </c>
      <c r="D1135" s="4">
        <v>49.2</v>
      </c>
      <c r="E1135" s="4">
        <v>48.05</v>
      </c>
      <c r="F1135" s="4">
        <v>48.45</v>
      </c>
      <c r="G1135" s="5">
        <v>319754</v>
      </c>
      <c r="H1135" s="2"/>
    </row>
    <row r="1136" spans="1:8">
      <c r="A1136" s="3">
        <v>43291</v>
      </c>
      <c r="B1136" s="4" t="s">
        <v>7</v>
      </c>
      <c r="C1136" s="4">
        <v>48.5</v>
      </c>
      <c r="D1136" s="4">
        <v>48.825000000000003</v>
      </c>
      <c r="E1136" s="4">
        <v>47.9</v>
      </c>
      <c r="F1136" s="4">
        <v>48.4</v>
      </c>
      <c r="G1136" s="5">
        <v>168266</v>
      </c>
      <c r="H1136" s="2"/>
    </row>
    <row r="1137" spans="1:8">
      <c r="A1137" s="3">
        <v>43292</v>
      </c>
      <c r="B1137" s="4" t="s">
        <v>7</v>
      </c>
      <c r="C1137" s="4">
        <v>49.2</v>
      </c>
      <c r="D1137" s="4">
        <v>49.45</v>
      </c>
      <c r="E1137" s="4">
        <v>48</v>
      </c>
      <c r="F1137" s="4">
        <v>48.2</v>
      </c>
      <c r="G1137" s="5">
        <v>289109</v>
      </c>
      <c r="H1137" s="2"/>
    </row>
    <row r="1138" spans="1:8">
      <c r="A1138" s="3">
        <v>43293</v>
      </c>
      <c r="B1138" s="4" t="s">
        <v>7</v>
      </c>
      <c r="C1138" s="4">
        <v>49.2</v>
      </c>
      <c r="D1138" s="4">
        <v>49.950800000000001</v>
      </c>
      <c r="E1138" s="4">
        <v>48.8035</v>
      </c>
      <c r="F1138" s="4">
        <v>49.6</v>
      </c>
      <c r="G1138" s="5">
        <v>184637</v>
      </c>
      <c r="H1138" s="2"/>
    </row>
    <row r="1139" spans="1:8">
      <c r="A1139" s="3">
        <v>43294</v>
      </c>
      <c r="B1139" s="4" t="s">
        <v>7</v>
      </c>
      <c r="C1139" s="4">
        <v>49.1</v>
      </c>
      <c r="D1139" s="4">
        <v>50.05</v>
      </c>
      <c r="E1139" s="4">
        <v>49</v>
      </c>
      <c r="F1139" s="4">
        <v>49.1</v>
      </c>
      <c r="G1139" s="5">
        <v>212677</v>
      </c>
      <c r="H1139" s="2"/>
    </row>
    <row r="1140" spans="1:8">
      <c r="A1140" s="3">
        <v>43297</v>
      </c>
      <c r="B1140" s="4" t="s">
        <v>7</v>
      </c>
      <c r="C1140" s="4">
        <v>48.8</v>
      </c>
      <c r="D1140" s="4">
        <v>48.85</v>
      </c>
      <c r="E1140" s="4">
        <v>47.95</v>
      </c>
      <c r="F1140" s="4">
        <v>48.75</v>
      </c>
      <c r="G1140" s="5">
        <v>241433</v>
      </c>
      <c r="H1140" s="2"/>
    </row>
    <row r="1141" spans="1:8">
      <c r="A1141" s="3">
        <v>43298</v>
      </c>
      <c r="B1141" s="4" t="s">
        <v>7</v>
      </c>
      <c r="C1141" s="4">
        <v>48.05</v>
      </c>
      <c r="D1141" s="4">
        <v>49.25</v>
      </c>
      <c r="E1141" s="4">
        <v>47.8</v>
      </c>
      <c r="F1141" s="4">
        <v>48.75</v>
      </c>
      <c r="G1141" s="5">
        <v>269724</v>
      </c>
      <c r="H1141" s="2"/>
    </row>
    <row r="1142" spans="1:8">
      <c r="A1142" s="3">
        <v>43299</v>
      </c>
      <c r="B1142" s="4" t="s">
        <v>7</v>
      </c>
      <c r="C1142" s="4">
        <v>49.3</v>
      </c>
      <c r="D1142" s="4">
        <v>49.55</v>
      </c>
      <c r="E1142" s="4">
        <v>47.95</v>
      </c>
      <c r="F1142" s="4">
        <v>48.25</v>
      </c>
      <c r="G1142" s="5">
        <v>193110</v>
      </c>
      <c r="H1142" s="2"/>
    </row>
    <row r="1143" spans="1:8">
      <c r="A1143" s="3">
        <v>43300</v>
      </c>
      <c r="B1143" s="4" t="s">
        <v>7</v>
      </c>
      <c r="C1143" s="4">
        <v>50.05</v>
      </c>
      <c r="D1143" s="4">
        <v>50.25</v>
      </c>
      <c r="E1143" s="4">
        <v>48.35</v>
      </c>
      <c r="F1143" s="4">
        <v>49.25</v>
      </c>
      <c r="G1143" s="5">
        <v>187323</v>
      </c>
      <c r="H1143" s="2"/>
    </row>
    <row r="1144" spans="1:8">
      <c r="A1144" s="3">
        <v>43301</v>
      </c>
      <c r="B1144" s="4" t="s">
        <v>7</v>
      </c>
      <c r="C1144" s="4">
        <v>50</v>
      </c>
      <c r="D1144" s="4">
        <v>50.7</v>
      </c>
      <c r="E1144" s="4">
        <v>49.8</v>
      </c>
      <c r="F1144" s="4">
        <v>50</v>
      </c>
      <c r="G1144" s="5">
        <v>259048</v>
      </c>
      <c r="H1144" s="2"/>
    </row>
    <row r="1145" spans="1:8">
      <c r="A1145" s="3">
        <v>43304</v>
      </c>
      <c r="B1145" s="4" t="s">
        <v>7</v>
      </c>
      <c r="C1145" s="4">
        <v>50.3</v>
      </c>
      <c r="D1145" s="4">
        <v>51.274999999999999</v>
      </c>
      <c r="E1145" s="4">
        <v>49.55</v>
      </c>
      <c r="F1145" s="4">
        <v>49.95</v>
      </c>
      <c r="G1145" s="5">
        <v>231108</v>
      </c>
      <c r="H1145" s="2"/>
    </row>
    <row r="1146" spans="1:8">
      <c r="A1146" s="3">
        <v>43305</v>
      </c>
      <c r="B1146" s="4" t="s">
        <v>7</v>
      </c>
      <c r="C1146" s="4">
        <v>48.4</v>
      </c>
      <c r="D1146" s="4">
        <v>51.2</v>
      </c>
      <c r="E1146" s="4">
        <v>48.15</v>
      </c>
      <c r="F1146" s="4">
        <v>50.8</v>
      </c>
      <c r="G1146" s="5">
        <v>249780</v>
      </c>
      <c r="H1146" s="2"/>
    </row>
    <row r="1147" spans="1:8">
      <c r="A1147" s="3">
        <v>43306</v>
      </c>
      <c r="B1147" s="4" t="s">
        <v>7</v>
      </c>
      <c r="C1147" s="4">
        <v>48.55</v>
      </c>
      <c r="D1147" s="4">
        <v>48.9</v>
      </c>
      <c r="E1147" s="4">
        <v>48.15</v>
      </c>
      <c r="F1147" s="4">
        <v>48.5</v>
      </c>
      <c r="G1147" s="5">
        <v>207910</v>
      </c>
      <c r="H1147" s="2"/>
    </row>
    <row r="1148" spans="1:8">
      <c r="A1148" s="3">
        <v>43307</v>
      </c>
      <c r="B1148" s="4" t="s">
        <v>7</v>
      </c>
      <c r="C1148" s="4">
        <v>48.85</v>
      </c>
      <c r="D1148" s="4">
        <v>49.8</v>
      </c>
      <c r="E1148" s="4">
        <v>48.4</v>
      </c>
      <c r="F1148" s="4">
        <v>48.95</v>
      </c>
      <c r="G1148" s="5">
        <v>273156</v>
      </c>
      <c r="H1148" s="2"/>
    </row>
    <row r="1149" spans="1:8">
      <c r="A1149" s="3">
        <v>43308</v>
      </c>
      <c r="B1149" s="4" t="s">
        <v>7</v>
      </c>
      <c r="C1149" s="4">
        <v>47.95</v>
      </c>
      <c r="D1149" s="4">
        <v>49.65</v>
      </c>
      <c r="E1149" s="4">
        <v>47.8</v>
      </c>
      <c r="F1149" s="4">
        <v>49.15</v>
      </c>
      <c r="G1149" s="5">
        <v>184031</v>
      </c>
      <c r="H1149" s="2"/>
    </row>
    <row r="1150" spans="1:8">
      <c r="A1150" s="3">
        <v>43311</v>
      </c>
      <c r="B1150" s="4" t="s">
        <v>7</v>
      </c>
      <c r="C1150" s="4">
        <v>47.3</v>
      </c>
      <c r="D1150" s="4">
        <v>48.55</v>
      </c>
      <c r="E1150" s="4">
        <v>47.15</v>
      </c>
      <c r="F1150" s="4">
        <v>48</v>
      </c>
      <c r="G1150" s="5">
        <v>214355</v>
      </c>
      <c r="H1150" s="2"/>
    </row>
    <row r="1151" spans="1:8">
      <c r="A1151" s="3">
        <v>43312</v>
      </c>
      <c r="B1151" s="4" t="s">
        <v>7</v>
      </c>
      <c r="C1151" s="4">
        <v>47.3</v>
      </c>
      <c r="D1151" s="4">
        <v>47.9</v>
      </c>
      <c r="E1151" s="4">
        <v>46.5</v>
      </c>
      <c r="F1151" s="4">
        <v>47.35</v>
      </c>
      <c r="G1151" s="5">
        <v>265929</v>
      </c>
      <c r="H1151" s="2"/>
    </row>
    <row r="1152" spans="1:8">
      <c r="A1152" s="3">
        <v>43313</v>
      </c>
      <c r="B1152" s="4" t="s">
        <v>7</v>
      </c>
      <c r="C1152" s="4">
        <v>45.85</v>
      </c>
      <c r="D1152" s="4">
        <v>47.2</v>
      </c>
      <c r="E1152" s="4">
        <v>45.3</v>
      </c>
      <c r="F1152" s="4">
        <v>47.2</v>
      </c>
      <c r="G1152" s="5">
        <v>501895</v>
      </c>
      <c r="H1152" s="2"/>
    </row>
    <row r="1153" spans="1:8">
      <c r="A1153" s="3">
        <v>43314</v>
      </c>
      <c r="B1153" s="4" t="s">
        <v>7</v>
      </c>
      <c r="C1153" s="4">
        <v>37.024999999999999</v>
      </c>
      <c r="D1153" s="4">
        <v>38.4</v>
      </c>
      <c r="E1153" s="4">
        <v>36.200000000000003</v>
      </c>
      <c r="F1153" s="4">
        <v>36.200000000000003</v>
      </c>
      <c r="G1153" s="5">
        <v>2863213</v>
      </c>
      <c r="H1153" s="2"/>
    </row>
    <row r="1154" spans="1:8">
      <c r="A1154" s="3">
        <v>43315</v>
      </c>
      <c r="B1154" s="4" t="s">
        <v>7</v>
      </c>
      <c r="C1154" s="4">
        <v>37.65</v>
      </c>
      <c r="D1154" s="4">
        <v>37.9</v>
      </c>
      <c r="E1154" s="4">
        <v>36.85</v>
      </c>
      <c r="F1154" s="4">
        <v>36.950000000000003</v>
      </c>
      <c r="G1154" s="5">
        <v>524360</v>
      </c>
      <c r="H1154" s="2"/>
    </row>
    <row r="1155" spans="1:8">
      <c r="A1155" s="3">
        <v>43318</v>
      </c>
      <c r="B1155" s="4" t="s">
        <v>7</v>
      </c>
      <c r="C1155" s="4">
        <v>37.65</v>
      </c>
      <c r="D1155" s="4">
        <v>38.450000000000003</v>
      </c>
      <c r="E1155" s="4">
        <v>37.25</v>
      </c>
      <c r="F1155" s="4">
        <v>37.5</v>
      </c>
      <c r="G1155" s="5">
        <v>516140</v>
      </c>
      <c r="H1155" s="2"/>
    </row>
    <row r="1156" spans="1:8">
      <c r="A1156" s="3">
        <v>43319</v>
      </c>
      <c r="B1156" s="4" t="s">
        <v>7</v>
      </c>
      <c r="C1156" s="4">
        <v>37.200000000000003</v>
      </c>
      <c r="D1156" s="4">
        <v>38.299999999999997</v>
      </c>
      <c r="E1156" s="4">
        <v>37</v>
      </c>
      <c r="F1156" s="4">
        <v>37.799999999999997</v>
      </c>
      <c r="G1156" s="5">
        <v>502503</v>
      </c>
      <c r="H1156" s="2"/>
    </row>
    <row r="1157" spans="1:8">
      <c r="A1157" s="3">
        <v>43320</v>
      </c>
      <c r="B1157" s="4" t="s">
        <v>7</v>
      </c>
      <c r="C1157" s="4">
        <v>38.299999999999997</v>
      </c>
      <c r="D1157" s="4">
        <v>38.575000000000003</v>
      </c>
      <c r="E1157" s="4">
        <v>37.25</v>
      </c>
      <c r="F1157" s="4">
        <v>37.450000000000003</v>
      </c>
      <c r="G1157" s="5">
        <v>291037</v>
      </c>
      <c r="H1157" s="2"/>
    </row>
    <row r="1158" spans="1:8">
      <c r="A1158" s="3">
        <v>43321</v>
      </c>
      <c r="B1158" s="4" t="s">
        <v>7</v>
      </c>
      <c r="C1158" s="4">
        <v>38.549999999999997</v>
      </c>
      <c r="D1158" s="4">
        <v>39.5</v>
      </c>
      <c r="E1158" s="4">
        <v>38.200000000000003</v>
      </c>
      <c r="F1158" s="4">
        <v>38.200000000000003</v>
      </c>
      <c r="G1158" s="5">
        <v>242840</v>
      </c>
      <c r="H1158" s="2"/>
    </row>
    <row r="1159" spans="1:8">
      <c r="A1159" s="3">
        <v>43322</v>
      </c>
      <c r="B1159" s="4" t="s">
        <v>7</v>
      </c>
      <c r="C1159" s="4">
        <v>37.65</v>
      </c>
      <c r="D1159" s="4">
        <v>38.5</v>
      </c>
      <c r="E1159" s="4">
        <v>37.299999999999997</v>
      </c>
      <c r="F1159" s="4">
        <v>38.5</v>
      </c>
      <c r="G1159" s="5">
        <v>241445</v>
      </c>
      <c r="H1159" s="2"/>
    </row>
    <row r="1160" spans="1:8">
      <c r="A1160" s="3">
        <v>43325</v>
      </c>
      <c r="B1160" s="4" t="s">
        <v>7</v>
      </c>
      <c r="C1160" s="4">
        <v>38.200000000000003</v>
      </c>
      <c r="D1160" s="4">
        <v>38.4</v>
      </c>
      <c r="E1160" s="4">
        <v>37.65</v>
      </c>
      <c r="F1160" s="4">
        <v>37.65</v>
      </c>
      <c r="G1160" s="5">
        <v>289193</v>
      </c>
      <c r="H1160" s="2"/>
    </row>
    <row r="1161" spans="1:8">
      <c r="A1161" s="3">
        <v>43326</v>
      </c>
      <c r="B1161" s="4" t="s">
        <v>7</v>
      </c>
      <c r="C1161" s="4">
        <v>38.5</v>
      </c>
      <c r="D1161" s="4">
        <v>38.9</v>
      </c>
      <c r="E1161" s="4">
        <v>38.15</v>
      </c>
      <c r="F1161" s="4">
        <v>38.15</v>
      </c>
      <c r="G1161" s="5">
        <v>304850</v>
      </c>
      <c r="H1161" s="2"/>
    </row>
    <row r="1162" spans="1:8">
      <c r="A1162" s="3">
        <v>43327</v>
      </c>
      <c r="B1162" s="4" t="s">
        <v>7</v>
      </c>
      <c r="C1162" s="4">
        <v>38.35</v>
      </c>
      <c r="D1162" s="4">
        <v>38.700000000000003</v>
      </c>
      <c r="E1162" s="4">
        <v>37.65</v>
      </c>
      <c r="F1162" s="4">
        <v>38.35</v>
      </c>
      <c r="G1162" s="5">
        <v>262115</v>
      </c>
      <c r="H1162" s="2"/>
    </row>
    <row r="1163" spans="1:8">
      <c r="A1163" s="3">
        <v>43328</v>
      </c>
      <c r="B1163" s="4" t="s">
        <v>7</v>
      </c>
      <c r="C1163" s="4">
        <v>38.65</v>
      </c>
      <c r="D1163" s="4">
        <v>39.258899999999997</v>
      </c>
      <c r="E1163" s="4">
        <v>38.25</v>
      </c>
      <c r="F1163" s="4">
        <v>38.549999999999997</v>
      </c>
      <c r="G1163" s="5">
        <v>315908</v>
      </c>
      <c r="H1163" s="2"/>
    </row>
    <row r="1164" spans="1:8">
      <c r="A1164" s="3">
        <v>43329</v>
      </c>
      <c r="B1164" s="4" t="s">
        <v>7</v>
      </c>
      <c r="C1164" s="4">
        <v>39.35</v>
      </c>
      <c r="D1164" s="4">
        <v>39.5</v>
      </c>
      <c r="E1164" s="4">
        <v>38.1</v>
      </c>
      <c r="F1164" s="4">
        <v>38.6</v>
      </c>
      <c r="G1164" s="5">
        <v>543825</v>
      </c>
      <c r="H1164" s="2"/>
    </row>
    <row r="1165" spans="1:8">
      <c r="A1165" s="3">
        <v>43332</v>
      </c>
      <c r="B1165" s="4" t="s">
        <v>7</v>
      </c>
      <c r="C1165" s="4">
        <v>39.700000000000003</v>
      </c>
      <c r="D1165" s="4">
        <v>40.35</v>
      </c>
      <c r="E1165" s="4">
        <v>39.299999999999997</v>
      </c>
      <c r="F1165" s="4">
        <v>39.4</v>
      </c>
      <c r="G1165" s="5">
        <v>508329</v>
      </c>
      <c r="H1165" s="2"/>
    </row>
    <row r="1166" spans="1:8">
      <c r="A1166" s="3">
        <v>43333</v>
      </c>
      <c r="B1166" s="4" t="s">
        <v>7</v>
      </c>
      <c r="C1166" s="4">
        <v>40.200000000000003</v>
      </c>
      <c r="D1166" s="4">
        <v>40.5</v>
      </c>
      <c r="E1166" s="4">
        <v>38.950000000000003</v>
      </c>
      <c r="F1166" s="4">
        <v>39.9</v>
      </c>
      <c r="G1166" s="5">
        <v>869089</v>
      </c>
      <c r="H1166" s="2"/>
    </row>
    <row r="1167" spans="1:8">
      <c r="A1167" s="3">
        <v>43334</v>
      </c>
      <c r="B1167" s="4" t="s">
        <v>7</v>
      </c>
      <c r="C1167" s="4">
        <v>40.65</v>
      </c>
      <c r="D1167" s="4">
        <v>41</v>
      </c>
      <c r="E1167" s="4">
        <v>37.700000000000003</v>
      </c>
      <c r="F1167" s="4">
        <v>39.4</v>
      </c>
      <c r="G1167" s="5">
        <v>903267</v>
      </c>
      <c r="H1167" s="2"/>
    </row>
    <row r="1168" spans="1:8">
      <c r="A1168" s="3">
        <v>43335</v>
      </c>
      <c r="B1168" s="4" t="s">
        <v>7</v>
      </c>
      <c r="C1168" s="4">
        <v>40.75</v>
      </c>
      <c r="D1168" s="4">
        <v>41.35</v>
      </c>
      <c r="E1168" s="4">
        <v>39.450000000000003</v>
      </c>
      <c r="F1168" s="4">
        <v>40.5</v>
      </c>
      <c r="G1168" s="5">
        <v>414947</v>
      </c>
      <c r="H1168" s="2"/>
    </row>
    <row r="1169" spans="1:8">
      <c r="A1169" s="3">
        <v>43336</v>
      </c>
      <c r="B1169" s="4" t="s">
        <v>7</v>
      </c>
      <c r="C1169" s="4">
        <v>40.75</v>
      </c>
      <c r="D1169" s="4">
        <v>41.85</v>
      </c>
      <c r="E1169" s="4">
        <v>40.6</v>
      </c>
      <c r="F1169" s="4">
        <v>40.700000000000003</v>
      </c>
      <c r="G1169" s="5">
        <v>321888</v>
      </c>
      <c r="H1169" s="2"/>
    </row>
    <row r="1170" spans="1:8">
      <c r="A1170" s="3">
        <v>43339</v>
      </c>
      <c r="B1170" s="4" t="s">
        <v>7</v>
      </c>
      <c r="C1170" s="4">
        <v>41.95</v>
      </c>
      <c r="D1170" s="4">
        <v>42.25</v>
      </c>
      <c r="E1170" s="4">
        <v>40.5</v>
      </c>
      <c r="F1170" s="4">
        <v>40.9</v>
      </c>
      <c r="G1170" s="5">
        <v>376433</v>
      </c>
      <c r="H1170" s="2"/>
    </row>
    <row r="1171" spans="1:8">
      <c r="A1171" s="3">
        <v>43340</v>
      </c>
      <c r="B1171" s="4" t="s">
        <v>7</v>
      </c>
      <c r="C1171" s="4">
        <v>40.4</v>
      </c>
      <c r="D1171" s="4">
        <v>42.5</v>
      </c>
      <c r="E1171" s="4">
        <v>40.299999999999997</v>
      </c>
      <c r="F1171" s="4">
        <v>42</v>
      </c>
      <c r="G1171" s="5">
        <v>312854</v>
      </c>
      <c r="H1171" s="2"/>
    </row>
    <row r="1172" spans="1:8">
      <c r="A1172" s="3">
        <v>43341</v>
      </c>
      <c r="B1172" s="4" t="s">
        <v>7</v>
      </c>
      <c r="C1172" s="4">
        <v>40.450000000000003</v>
      </c>
      <c r="D1172" s="4">
        <v>40.85</v>
      </c>
      <c r="E1172" s="4">
        <v>40.1</v>
      </c>
      <c r="F1172" s="4">
        <v>40.65</v>
      </c>
      <c r="G1172" s="5">
        <v>305645</v>
      </c>
      <c r="H1172" s="2"/>
    </row>
    <row r="1173" spans="1:8">
      <c r="A1173" s="3">
        <v>43342</v>
      </c>
      <c r="B1173" s="4" t="s">
        <v>7</v>
      </c>
      <c r="C1173" s="4">
        <v>40.450000000000003</v>
      </c>
      <c r="D1173" s="4">
        <v>41</v>
      </c>
      <c r="E1173" s="4">
        <v>40.25</v>
      </c>
      <c r="F1173" s="4">
        <v>40.6</v>
      </c>
      <c r="G1173" s="5">
        <v>260162</v>
      </c>
      <c r="H1173" s="2"/>
    </row>
    <row r="1174" spans="1:8">
      <c r="A1174" s="3">
        <v>43343</v>
      </c>
      <c r="B1174" s="4" t="s">
        <v>7</v>
      </c>
      <c r="C1174" s="4">
        <v>41.3</v>
      </c>
      <c r="D1174" s="4">
        <v>41.45</v>
      </c>
      <c r="E1174" s="4">
        <v>40.35</v>
      </c>
      <c r="F1174" s="4">
        <v>40.35</v>
      </c>
      <c r="G1174" s="5">
        <v>282087</v>
      </c>
      <c r="H1174" s="2"/>
    </row>
    <row r="1175" spans="1:8">
      <c r="A1175" s="3">
        <v>43347</v>
      </c>
      <c r="B1175" s="4" t="s">
        <v>7</v>
      </c>
      <c r="C1175" s="4">
        <v>41</v>
      </c>
      <c r="D1175" s="4">
        <v>41.5</v>
      </c>
      <c r="E1175" s="4">
        <v>40.65</v>
      </c>
      <c r="F1175" s="4">
        <v>41.2</v>
      </c>
      <c r="G1175" s="5">
        <v>225766</v>
      </c>
      <c r="H1175" s="2"/>
    </row>
    <row r="1176" spans="1:8">
      <c r="A1176" s="3">
        <v>43348</v>
      </c>
      <c r="B1176" s="4" t="s">
        <v>7</v>
      </c>
      <c r="C1176" s="4">
        <v>41.2</v>
      </c>
      <c r="D1176" s="4">
        <v>41.3</v>
      </c>
      <c r="E1176" s="4">
        <v>40.4</v>
      </c>
      <c r="F1176" s="4">
        <v>41.05</v>
      </c>
      <c r="G1176" s="5">
        <v>188272</v>
      </c>
      <c r="H1176" s="2"/>
    </row>
    <row r="1177" spans="1:8">
      <c r="A1177" s="3">
        <v>43349</v>
      </c>
      <c r="B1177" s="4" t="s">
        <v>7</v>
      </c>
      <c r="C1177" s="4">
        <v>40.35</v>
      </c>
      <c r="D1177" s="4">
        <v>41.45</v>
      </c>
      <c r="E1177" s="4">
        <v>40.35</v>
      </c>
      <c r="F1177" s="4">
        <v>41.15</v>
      </c>
      <c r="G1177" s="5">
        <v>226028</v>
      </c>
      <c r="H1177" s="2"/>
    </row>
    <row r="1178" spans="1:8">
      <c r="A1178" s="3">
        <v>43350</v>
      </c>
      <c r="B1178" s="4" t="s">
        <v>7</v>
      </c>
      <c r="C1178" s="4">
        <v>40</v>
      </c>
      <c r="D1178" s="4">
        <v>40.799999999999997</v>
      </c>
      <c r="E1178" s="4">
        <v>39.799999999999997</v>
      </c>
      <c r="F1178" s="4">
        <v>40.35</v>
      </c>
      <c r="G1178" s="5">
        <v>213568</v>
      </c>
      <c r="H1178" s="2"/>
    </row>
    <row r="1179" spans="1:8">
      <c r="A1179" s="3">
        <v>43353</v>
      </c>
      <c r="B1179" s="4" t="s">
        <v>7</v>
      </c>
      <c r="C1179" s="4">
        <v>39.299999999999997</v>
      </c>
      <c r="D1179" s="4">
        <v>40.1</v>
      </c>
      <c r="E1179" s="4">
        <v>39.049999999999997</v>
      </c>
      <c r="F1179" s="4">
        <v>40.1</v>
      </c>
      <c r="G1179" s="5">
        <v>196528</v>
      </c>
      <c r="H1179" s="2"/>
    </row>
    <row r="1180" spans="1:8">
      <c r="A1180" s="3">
        <v>43354</v>
      </c>
      <c r="B1180" s="4" t="s">
        <v>7</v>
      </c>
      <c r="C1180" s="4">
        <v>39</v>
      </c>
      <c r="D1180" s="4">
        <v>39.299999999999997</v>
      </c>
      <c r="E1180" s="4">
        <v>38.700000000000003</v>
      </c>
      <c r="F1180" s="4">
        <v>39.25</v>
      </c>
      <c r="G1180" s="5">
        <v>188267</v>
      </c>
      <c r="H1180" s="2"/>
    </row>
    <row r="1181" spans="1:8">
      <c r="A1181" s="3">
        <v>43355</v>
      </c>
      <c r="B1181" s="4" t="s">
        <v>7</v>
      </c>
      <c r="C1181" s="4">
        <v>37.6</v>
      </c>
      <c r="D1181" s="4">
        <v>39.049999999999997</v>
      </c>
      <c r="E1181" s="4">
        <v>37.549999999999997</v>
      </c>
      <c r="F1181" s="4">
        <v>38.85</v>
      </c>
      <c r="G1181" s="5">
        <v>221450</v>
      </c>
      <c r="H1181" s="2"/>
    </row>
    <row r="1182" spans="1:8">
      <c r="A1182" s="3">
        <v>43356</v>
      </c>
      <c r="B1182" s="4" t="s">
        <v>7</v>
      </c>
      <c r="C1182" s="4">
        <v>36.950000000000003</v>
      </c>
      <c r="D1182" s="4">
        <v>37.924999999999997</v>
      </c>
      <c r="E1182" s="4">
        <v>36.5</v>
      </c>
      <c r="F1182" s="4">
        <v>37.65</v>
      </c>
      <c r="G1182" s="5">
        <v>201576</v>
      </c>
      <c r="H1182" s="2"/>
    </row>
    <row r="1183" spans="1:8">
      <c r="A1183" s="3">
        <v>43357</v>
      </c>
      <c r="B1183" s="4" t="s">
        <v>7</v>
      </c>
      <c r="C1183" s="4">
        <v>38.200000000000003</v>
      </c>
      <c r="D1183" s="4">
        <v>38.35</v>
      </c>
      <c r="E1183" s="4">
        <v>36.924999999999997</v>
      </c>
      <c r="F1183" s="4">
        <v>37.049999999999997</v>
      </c>
      <c r="G1183" s="5">
        <v>212833</v>
      </c>
      <c r="H1183" s="2"/>
    </row>
    <row r="1184" spans="1:8">
      <c r="A1184" s="3">
        <v>43360</v>
      </c>
      <c r="B1184" s="4" t="s">
        <v>7</v>
      </c>
      <c r="C1184" s="4">
        <v>39.85</v>
      </c>
      <c r="D1184" s="4">
        <v>40.049999999999997</v>
      </c>
      <c r="E1184" s="4">
        <v>37.950000000000003</v>
      </c>
      <c r="F1184" s="4">
        <v>38.25</v>
      </c>
      <c r="G1184" s="5">
        <v>442578</v>
      </c>
      <c r="H1184" s="2"/>
    </row>
    <row r="1185" spans="1:8">
      <c r="A1185" s="3">
        <v>43361</v>
      </c>
      <c r="B1185" s="4" t="s">
        <v>7</v>
      </c>
      <c r="C1185" s="4">
        <v>39.299999999999997</v>
      </c>
      <c r="D1185" s="4">
        <v>40.200000000000003</v>
      </c>
      <c r="E1185" s="4">
        <v>38.950000000000003</v>
      </c>
      <c r="F1185" s="4">
        <v>39.799999999999997</v>
      </c>
      <c r="G1185" s="5">
        <v>160230</v>
      </c>
      <c r="H1185" s="2"/>
    </row>
    <row r="1186" spans="1:8">
      <c r="A1186" s="3">
        <v>43362</v>
      </c>
      <c r="B1186" s="4" t="s">
        <v>7</v>
      </c>
      <c r="C1186" s="4">
        <v>39.5</v>
      </c>
      <c r="D1186" s="4">
        <v>39.75</v>
      </c>
      <c r="E1186" s="4">
        <v>38.9</v>
      </c>
      <c r="F1186" s="4">
        <v>39.25</v>
      </c>
      <c r="G1186" s="5">
        <v>125472</v>
      </c>
      <c r="H1186" s="2"/>
    </row>
    <row r="1187" spans="1:8">
      <c r="A1187" s="3">
        <v>43363</v>
      </c>
      <c r="B1187" s="4" t="s">
        <v>7</v>
      </c>
      <c r="C1187" s="4">
        <v>39.75</v>
      </c>
      <c r="D1187" s="4">
        <v>40.200000000000003</v>
      </c>
      <c r="E1187" s="4">
        <v>39.1</v>
      </c>
      <c r="F1187" s="4">
        <v>39.75</v>
      </c>
      <c r="G1187" s="5">
        <v>145063</v>
      </c>
      <c r="H1187" s="2"/>
    </row>
    <row r="1188" spans="1:8">
      <c r="A1188" s="3">
        <v>43364</v>
      </c>
      <c r="B1188" s="4" t="s">
        <v>7</v>
      </c>
      <c r="C1188" s="4">
        <v>39.200000000000003</v>
      </c>
      <c r="D1188" s="4">
        <v>40.25</v>
      </c>
      <c r="E1188" s="4">
        <v>38.950000000000003</v>
      </c>
      <c r="F1188" s="4">
        <v>39.85</v>
      </c>
      <c r="G1188" s="5">
        <v>262441</v>
      </c>
      <c r="H1188" s="2"/>
    </row>
    <row r="1189" spans="1:8">
      <c r="A1189" s="3">
        <v>43367</v>
      </c>
      <c r="B1189" s="4" t="s">
        <v>7</v>
      </c>
      <c r="C1189" s="4">
        <v>38.9</v>
      </c>
      <c r="D1189" s="4">
        <v>39.200000000000003</v>
      </c>
      <c r="E1189" s="4">
        <v>37.950000000000003</v>
      </c>
      <c r="F1189" s="4">
        <v>39.049999999999997</v>
      </c>
      <c r="G1189" s="5">
        <v>139067</v>
      </c>
      <c r="H1189" s="2"/>
    </row>
    <row r="1190" spans="1:8">
      <c r="A1190" s="3">
        <v>43368</v>
      </c>
      <c r="B1190" s="4" t="s">
        <v>7</v>
      </c>
      <c r="C1190" s="4">
        <v>38.65</v>
      </c>
      <c r="D1190" s="4">
        <v>39.85</v>
      </c>
      <c r="E1190" s="4">
        <v>38.35</v>
      </c>
      <c r="F1190" s="4">
        <v>39.1</v>
      </c>
      <c r="G1190" s="5">
        <v>208826</v>
      </c>
      <c r="H1190" s="2"/>
    </row>
    <row r="1191" spans="1:8">
      <c r="A1191" s="3">
        <v>43369</v>
      </c>
      <c r="B1191" s="4" t="s">
        <v>7</v>
      </c>
      <c r="C1191" s="4">
        <v>39.200000000000003</v>
      </c>
      <c r="D1191" s="4">
        <v>40</v>
      </c>
      <c r="E1191" s="4">
        <v>38.6</v>
      </c>
      <c r="F1191" s="4">
        <v>38.6</v>
      </c>
      <c r="G1191" s="5">
        <v>192171</v>
      </c>
      <c r="H1191" s="2"/>
    </row>
    <row r="1192" spans="1:8">
      <c r="A1192" s="3">
        <v>43370</v>
      </c>
      <c r="B1192" s="4" t="s">
        <v>7</v>
      </c>
      <c r="C1192" s="4">
        <v>39.35</v>
      </c>
      <c r="D1192" s="4">
        <v>39.6</v>
      </c>
      <c r="E1192" s="4">
        <v>38.907499999999999</v>
      </c>
      <c r="F1192" s="4">
        <v>39.25</v>
      </c>
      <c r="G1192" s="5">
        <v>142730</v>
      </c>
      <c r="H1192" s="2"/>
    </row>
    <row r="1193" spans="1:8">
      <c r="A1193" s="3">
        <v>43371</v>
      </c>
      <c r="B1193" s="4" t="s">
        <v>7</v>
      </c>
      <c r="C1193" s="4">
        <v>40.15</v>
      </c>
      <c r="D1193" s="4">
        <v>41.15</v>
      </c>
      <c r="E1193" s="4">
        <v>39.200000000000003</v>
      </c>
      <c r="F1193" s="4">
        <v>39.299999999999997</v>
      </c>
      <c r="G1193" s="5">
        <v>510996</v>
      </c>
      <c r="H1193" s="2"/>
    </row>
    <row r="1194" spans="1:8">
      <c r="A1194" s="3">
        <v>43374</v>
      </c>
      <c r="B1194" s="4" t="s">
        <v>7</v>
      </c>
      <c r="C1194" s="4">
        <v>39.51</v>
      </c>
      <c r="D1194" s="4">
        <v>40.519100000000002</v>
      </c>
      <c r="E1194" s="4">
        <v>39.479999999999997</v>
      </c>
      <c r="F1194" s="4">
        <v>40.18</v>
      </c>
      <c r="G1194" s="5">
        <v>281935</v>
      </c>
      <c r="H1194" s="2"/>
    </row>
    <row r="1195" spans="1:8">
      <c r="A1195" s="3">
        <v>43375</v>
      </c>
      <c r="B1195" s="4" t="s">
        <v>7</v>
      </c>
      <c r="C1195" s="4">
        <v>37.86</v>
      </c>
      <c r="D1195" s="4">
        <v>39.85</v>
      </c>
      <c r="E1195" s="4">
        <v>37.65</v>
      </c>
      <c r="F1195" s="4">
        <v>39.5</v>
      </c>
      <c r="G1195" s="5">
        <v>334725</v>
      </c>
      <c r="H1195" s="2"/>
    </row>
    <row r="1196" spans="1:8">
      <c r="A1196" s="3">
        <v>43376</v>
      </c>
      <c r="B1196" s="4" t="s">
        <v>7</v>
      </c>
      <c r="C1196" s="4">
        <v>38.770000000000003</v>
      </c>
      <c r="D1196" s="4">
        <v>38.81</v>
      </c>
      <c r="E1196" s="4">
        <v>37.58</v>
      </c>
      <c r="F1196" s="4">
        <v>38.049999999999997</v>
      </c>
      <c r="G1196" s="5">
        <v>159480</v>
      </c>
      <c r="H1196" s="2"/>
    </row>
    <row r="1197" spans="1:8">
      <c r="A1197" s="3">
        <v>43377</v>
      </c>
      <c r="B1197" s="4" t="s">
        <v>7</v>
      </c>
      <c r="C1197" s="4">
        <v>38.520000000000003</v>
      </c>
      <c r="D1197" s="4">
        <v>38.76</v>
      </c>
      <c r="E1197" s="4">
        <v>37.56</v>
      </c>
      <c r="F1197" s="4">
        <v>38.76</v>
      </c>
      <c r="G1197" s="5">
        <v>202925</v>
      </c>
      <c r="H1197" s="2"/>
    </row>
    <row r="1198" spans="1:8">
      <c r="A1198" s="3">
        <v>43378</v>
      </c>
      <c r="B1198" s="4" t="s">
        <v>7</v>
      </c>
      <c r="C1198" s="4">
        <v>38.409999999999997</v>
      </c>
      <c r="D1198" s="4">
        <v>39.17</v>
      </c>
      <c r="E1198" s="4">
        <v>37.984999999999999</v>
      </c>
      <c r="F1198" s="4">
        <v>38.51</v>
      </c>
      <c r="G1198" s="5">
        <v>236539</v>
      </c>
      <c r="H1198" s="2"/>
    </row>
    <row r="1199" spans="1:8">
      <c r="A1199" s="3">
        <v>43381</v>
      </c>
      <c r="B1199" s="4" t="s">
        <v>7</v>
      </c>
      <c r="C1199" s="4">
        <v>39.47</v>
      </c>
      <c r="D1199" s="4">
        <v>39.704999999999998</v>
      </c>
      <c r="E1199" s="4">
        <v>38.4</v>
      </c>
      <c r="F1199" s="4">
        <v>38.4</v>
      </c>
      <c r="G1199" s="5">
        <v>173249</v>
      </c>
      <c r="H1199" s="2"/>
    </row>
    <row r="1200" spans="1:8">
      <c r="A1200" s="3">
        <v>43382</v>
      </c>
      <c r="B1200" s="4" t="s">
        <v>7</v>
      </c>
      <c r="C1200" s="4">
        <v>39.619999999999997</v>
      </c>
      <c r="D1200" s="4">
        <v>40.130000000000003</v>
      </c>
      <c r="E1200" s="4">
        <v>39.32</v>
      </c>
      <c r="F1200" s="4">
        <v>39.53</v>
      </c>
      <c r="G1200" s="5">
        <v>220358</v>
      </c>
      <c r="H1200" s="2"/>
    </row>
    <row r="1201" spans="1:8">
      <c r="A1201" s="3">
        <v>43383</v>
      </c>
      <c r="B1201" s="4" t="s">
        <v>7</v>
      </c>
      <c r="C1201" s="4">
        <v>39.32</v>
      </c>
      <c r="D1201" s="4">
        <v>39.92</v>
      </c>
      <c r="E1201" s="4">
        <v>39.28</v>
      </c>
      <c r="F1201" s="4">
        <v>39.6</v>
      </c>
      <c r="G1201" s="5">
        <v>257180</v>
      </c>
      <c r="H1201" s="2"/>
    </row>
    <row r="1202" spans="1:8">
      <c r="A1202" s="3">
        <v>43384</v>
      </c>
      <c r="B1202" s="4" t="s">
        <v>7</v>
      </c>
      <c r="C1202" s="4">
        <v>38</v>
      </c>
      <c r="D1202" s="4">
        <v>39.409999999999997</v>
      </c>
      <c r="E1202" s="4">
        <v>37.72</v>
      </c>
      <c r="F1202" s="4">
        <v>39.35</v>
      </c>
      <c r="G1202" s="5">
        <v>276696</v>
      </c>
      <c r="H1202" s="2"/>
    </row>
    <row r="1203" spans="1:8">
      <c r="A1203" s="3">
        <v>43385</v>
      </c>
      <c r="B1203" s="4" t="s">
        <v>7</v>
      </c>
      <c r="C1203" s="4">
        <v>38.07</v>
      </c>
      <c r="D1203" s="4">
        <v>38.58</v>
      </c>
      <c r="E1203" s="4">
        <v>37.384999999999998</v>
      </c>
      <c r="F1203" s="4">
        <v>38.380000000000003</v>
      </c>
      <c r="G1203" s="5">
        <v>278354</v>
      </c>
      <c r="H1203" s="2"/>
    </row>
    <row r="1204" spans="1:8">
      <c r="A1204" s="3">
        <v>43388</v>
      </c>
      <c r="B1204" s="4" t="s">
        <v>7</v>
      </c>
      <c r="C1204" s="4">
        <v>38.369999999999997</v>
      </c>
      <c r="D1204" s="4">
        <v>38.880000000000003</v>
      </c>
      <c r="E1204" s="4">
        <v>37.5</v>
      </c>
      <c r="F1204" s="4">
        <v>38.04</v>
      </c>
      <c r="G1204" s="5">
        <v>171382</v>
      </c>
      <c r="H1204" s="2"/>
    </row>
    <row r="1205" spans="1:8">
      <c r="A1205" s="3">
        <v>43389</v>
      </c>
      <c r="B1205" s="4" t="s">
        <v>7</v>
      </c>
      <c r="C1205" s="4">
        <v>38.479999999999997</v>
      </c>
      <c r="D1205" s="4">
        <v>38.68</v>
      </c>
      <c r="E1205" s="4">
        <v>37.9</v>
      </c>
      <c r="F1205" s="4">
        <v>38.5</v>
      </c>
      <c r="G1205" s="5">
        <v>245442</v>
      </c>
      <c r="H1205" s="2"/>
    </row>
    <row r="1206" spans="1:8">
      <c r="A1206" s="3">
        <v>43390</v>
      </c>
      <c r="B1206" s="4" t="s">
        <v>7</v>
      </c>
      <c r="C1206" s="4">
        <v>38.380000000000003</v>
      </c>
      <c r="D1206" s="4">
        <v>38.96</v>
      </c>
      <c r="E1206" s="4">
        <v>37.78</v>
      </c>
      <c r="F1206" s="4">
        <v>38.49</v>
      </c>
      <c r="G1206" s="5">
        <v>200080</v>
      </c>
      <c r="H1206" s="2"/>
    </row>
    <row r="1207" spans="1:8">
      <c r="A1207" s="3">
        <v>43391</v>
      </c>
      <c r="B1207" s="4" t="s">
        <v>7</v>
      </c>
      <c r="C1207" s="4">
        <v>37.619999999999997</v>
      </c>
      <c r="D1207" s="4">
        <v>38.79</v>
      </c>
      <c r="E1207" s="4">
        <v>37.35</v>
      </c>
      <c r="F1207" s="4">
        <v>38.18</v>
      </c>
      <c r="G1207" s="5">
        <v>168859</v>
      </c>
      <c r="H1207" s="2"/>
    </row>
    <row r="1208" spans="1:8">
      <c r="A1208" s="3">
        <v>43392</v>
      </c>
      <c r="B1208" s="4" t="s">
        <v>7</v>
      </c>
      <c r="C1208" s="4">
        <v>34.29</v>
      </c>
      <c r="D1208" s="4">
        <v>37.384999999999998</v>
      </c>
      <c r="E1208" s="4">
        <v>34.090000000000003</v>
      </c>
      <c r="F1208" s="4">
        <v>37.299999999999997</v>
      </c>
      <c r="G1208" s="5">
        <v>715042</v>
      </c>
      <c r="H1208" s="2"/>
    </row>
    <row r="1209" spans="1:8">
      <c r="A1209" s="3">
        <v>43395</v>
      </c>
      <c r="B1209" s="4" t="s">
        <v>7</v>
      </c>
      <c r="C1209" s="4">
        <v>34.130000000000003</v>
      </c>
      <c r="D1209" s="4">
        <v>34.67</v>
      </c>
      <c r="E1209" s="4">
        <v>33.450000000000003</v>
      </c>
      <c r="F1209" s="4">
        <v>34.39</v>
      </c>
      <c r="G1209" s="5">
        <v>358596</v>
      </c>
      <c r="H1209" s="2"/>
    </row>
    <row r="1210" spans="1:8">
      <c r="A1210" s="3">
        <v>43396</v>
      </c>
      <c r="B1210" s="4" t="s">
        <v>7</v>
      </c>
      <c r="C1210" s="4">
        <v>34.17</v>
      </c>
      <c r="D1210" s="4">
        <v>34.556899999999999</v>
      </c>
      <c r="E1210" s="4">
        <v>33.43</v>
      </c>
      <c r="F1210" s="4">
        <v>33.99</v>
      </c>
      <c r="G1210" s="5">
        <v>187427</v>
      </c>
      <c r="H1210" s="2"/>
    </row>
    <row r="1211" spans="1:8">
      <c r="A1211" s="3">
        <v>43397</v>
      </c>
      <c r="B1211" s="4" t="s">
        <v>7</v>
      </c>
      <c r="C1211" s="4">
        <v>33.11</v>
      </c>
      <c r="D1211" s="4">
        <v>34.119999999999997</v>
      </c>
      <c r="E1211" s="4">
        <v>32.844999999999999</v>
      </c>
      <c r="F1211" s="4">
        <v>34.090000000000003</v>
      </c>
      <c r="G1211" s="5">
        <v>281338</v>
      </c>
      <c r="H1211" s="2"/>
    </row>
    <row r="1212" spans="1:8">
      <c r="A1212" s="3">
        <v>43398</v>
      </c>
      <c r="B1212" s="4" t="s">
        <v>7</v>
      </c>
      <c r="C1212" s="4">
        <v>33.479999999999997</v>
      </c>
      <c r="D1212" s="4">
        <v>34.08</v>
      </c>
      <c r="E1212" s="4">
        <v>33.07</v>
      </c>
      <c r="F1212" s="4">
        <v>33.26</v>
      </c>
      <c r="G1212" s="5">
        <v>206735</v>
      </c>
      <c r="H1212" s="2"/>
    </row>
    <row r="1213" spans="1:8">
      <c r="A1213" s="3">
        <v>43399</v>
      </c>
      <c r="B1213" s="4" t="s">
        <v>7</v>
      </c>
      <c r="C1213" s="4">
        <v>31.87</v>
      </c>
      <c r="D1213" s="4">
        <v>33.21</v>
      </c>
      <c r="E1213" s="4">
        <v>31.76</v>
      </c>
      <c r="F1213" s="4">
        <v>33.21</v>
      </c>
      <c r="G1213" s="5">
        <v>253891</v>
      </c>
      <c r="H1213" s="2"/>
    </row>
    <row r="1214" spans="1:8">
      <c r="A1214" s="3">
        <v>43402</v>
      </c>
      <c r="B1214" s="4" t="s">
        <v>7</v>
      </c>
      <c r="C1214" s="4">
        <v>30.79</v>
      </c>
      <c r="D1214" s="4">
        <v>32.39</v>
      </c>
      <c r="E1214" s="4">
        <v>30.39</v>
      </c>
      <c r="F1214" s="4">
        <v>32.25</v>
      </c>
      <c r="G1214" s="5">
        <v>267501</v>
      </c>
      <c r="H1214" s="2"/>
    </row>
    <row r="1215" spans="1:8">
      <c r="A1215" s="3">
        <v>43403</v>
      </c>
      <c r="B1215" s="4" t="s">
        <v>7</v>
      </c>
      <c r="C1215" s="4">
        <v>32.08</v>
      </c>
      <c r="D1215" s="4">
        <v>32.200000000000003</v>
      </c>
      <c r="E1215" s="4">
        <v>30.02</v>
      </c>
      <c r="F1215" s="4">
        <v>30.84</v>
      </c>
      <c r="G1215" s="5">
        <v>347244</v>
      </c>
      <c r="H1215" s="2"/>
    </row>
    <row r="1216" spans="1:8">
      <c r="A1216" s="3">
        <v>43404</v>
      </c>
      <c r="B1216" s="4" t="s">
        <v>7</v>
      </c>
      <c r="C1216" s="4">
        <v>30.2</v>
      </c>
      <c r="D1216" s="4">
        <v>32.4</v>
      </c>
      <c r="E1216" s="4">
        <v>30.18</v>
      </c>
      <c r="F1216" s="4">
        <v>32.4</v>
      </c>
      <c r="G1216" s="5">
        <v>265511</v>
      </c>
      <c r="H1216" s="2"/>
    </row>
    <row r="1217" spans="1:8">
      <c r="A1217" s="3">
        <v>43405</v>
      </c>
      <c r="B1217" s="4" t="s">
        <v>7</v>
      </c>
      <c r="C1217" s="4">
        <v>31.39</v>
      </c>
      <c r="D1217" s="4">
        <v>32.26</v>
      </c>
      <c r="E1217" s="4">
        <v>30.135000000000002</v>
      </c>
      <c r="F1217" s="4">
        <v>30.4</v>
      </c>
      <c r="G1217" s="5">
        <v>353382</v>
      </c>
      <c r="H1217" s="2"/>
    </row>
    <row r="1218" spans="1:8">
      <c r="A1218" s="3">
        <v>43406</v>
      </c>
      <c r="B1218" s="4" t="s">
        <v>7</v>
      </c>
      <c r="C1218" s="4">
        <v>31.7</v>
      </c>
      <c r="D1218" s="4">
        <v>32.19</v>
      </c>
      <c r="E1218" s="4">
        <v>31</v>
      </c>
      <c r="F1218" s="4">
        <v>31</v>
      </c>
      <c r="G1218" s="5">
        <v>281013</v>
      </c>
      <c r="H1218" s="2"/>
    </row>
    <row r="1219" spans="1:8">
      <c r="A1219" s="3">
        <v>43409</v>
      </c>
      <c r="B1219" s="4" t="s">
        <v>7</v>
      </c>
      <c r="C1219" s="4">
        <v>32.51</v>
      </c>
      <c r="D1219" s="4">
        <v>33.04</v>
      </c>
      <c r="E1219" s="4">
        <v>31.66</v>
      </c>
      <c r="F1219" s="4">
        <v>31.66</v>
      </c>
      <c r="G1219" s="5">
        <v>235557</v>
      </c>
      <c r="H1219" s="2"/>
    </row>
    <row r="1220" spans="1:8">
      <c r="A1220" s="3">
        <v>43410</v>
      </c>
      <c r="B1220" s="4" t="s">
        <v>7</v>
      </c>
      <c r="C1220" s="4">
        <v>33.14</v>
      </c>
      <c r="D1220" s="4">
        <v>33.869999999999997</v>
      </c>
      <c r="E1220" s="4">
        <v>32.5</v>
      </c>
      <c r="F1220" s="4">
        <v>32.5</v>
      </c>
      <c r="G1220" s="5">
        <v>411938</v>
      </c>
      <c r="H1220" s="2"/>
    </row>
    <row r="1221" spans="1:8">
      <c r="A1221" s="3">
        <v>43411</v>
      </c>
      <c r="B1221" s="4" t="s">
        <v>7</v>
      </c>
      <c r="C1221" s="4">
        <v>34.89</v>
      </c>
      <c r="D1221" s="4">
        <v>36.89</v>
      </c>
      <c r="E1221" s="4">
        <v>30.561</v>
      </c>
      <c r="F1221" s="4">
        <v>30.99</v>
      </c>
      <c r="G1221" s="5">
        <v>971070</v>
      </c>
      <c r="H1221" s="2"/>
    </row>
    <row r="1222" spans="1:8">
      <c r="A1222" s="3">
        <v>43412</v>
      </c>
      <c r="B1222" s="4" t="s">
        <v>7</v>
      </c>
      <c r="C1222" s="4">
        <v>34.9</v>
      </c>
      <c r="D1222" s="4">
        <v>35.549999999999997</v>
      </c>
      <c r="E1222" s="4">
        <v>33.730499999999999</v>
      </c>
      <c r="F1222" s="4">
        <v>34.270000000000003</v>
      </c>
      <c r="G1222" s="5">
        <v>289206</v>
      </c>
      <c r="H1222" s="2"/>
    </row>
    <row r="1223" spans="1:8">
      <c r="A1223" s="3">
        <v>43413</v>
      </c>
      <c r="B1223" s="4" t="s">
        <v>7</v>
      </c>
      <c r="C1223" s="4">
        <v>34.58</v>
      </c>
      <c r="D1223" s="4">
        <v>35</v>
      </c>
      <c r="E1223" s="4">
        <v>34.1</v>
      </c>
      <c r="F1223" s="4">
        <v>34.9</v>
      </c>
      <c r="G1223" s="5">
        <v>169242</v>
      </c>
      <c r="H1223" s="2"/>
    </row>
    <row r="1224" spans="1:8">
      <c r="A1224" s="3">
        <v>43416</v>
      </c>
      <c r="B1224" s="4" t="s">
        <v>7</v>
      </c>
      <c r="C1224" s="4">
        <v>34.61</v>
      </c>
      <c r="D1224" s="4">
        <v>35.04</v>
      </c>
      <c r="E1224" s="4">
        <v>33.594999999999999</v>
      </c>
      <c r="F1224" s="4">
        <v>34.54</v>
      </c>
      <c r="G1224" s="5">
        <v>150151</v>
      </c>
      <c r="H1224" s="2"/>
    </row>
    <row r="1225" spans="1:8">
      <c r="A1225" s="3">
        <v>43417</v>
      </c>
      <c r="B1225" s="4" t="s">
        <v>7</v>
      </c>
      <c r="C1225" s="4">
        <v>34.19</v>
      </c>
      <c r="D1225" s="4">
        <v>35</v>
      </c>
      <c r="E1225" s="4">
        <v>34.115000000000002</v>
      </c>
      <c r="F1225" s="4">
        <v>34.6</v>
      </c>
      <c r="G1225" s="5">
        <v>163029</v>
      </c>
      <c r="H1225" s="2"/>
    </row>
    <row r="1226" spans="1:8">
      <c r="A1226" s="3">
        <v>43418</v>
      </c>
      <c r="B1226" s="4" t="s">
        <v>7</v>
      </c>
      <c r="C1226" s="4">
        <v>34.22</v>
      </c>
      <c r="D1226" s="4">
        <v>34.92</v>
      </c>
      <c r="E1226" s="4">
        <v>33.799999999999997</v>
      </c>
      <c r="F1226" s="4">
        <v>34.25</v>
      </c>
      <c r="G1226" s="5">
        <v>166437</v>
      </c>
      <c r="H1226" s="2"/>
    </row>
    <row r="1227" spans="1:8">
      <c r="A1227" s="3">
        <v>43419</v>
      </c>
      <c r="B1227" s="4" t="s">
        <v>7</v>
      </c>
      <c r="C1227" s="4">
        <v>33.61</v>
      </c>
      <c r="D1227" s="4">
        <v>34.26</v>
      </c>
      <c r="E1227" s="4">
        <v>33.130000000000003</v>
      </c>
      <c r="F1227" s="4">
        <v>34.229999999999997</v>
      </c>
      <c r="G1227" s="5">
        <v>214449</v>
      </c>
      <c r="H1227" s="2"/>
    </row>
    <row r="1228" spans="1:8">
      <c r="A1228" s="3">
        <v>43420</v>
      </c>
      <c r="B1228" s="4" t="s">
        <v>7</v>
      </c>
      <c r="C1228" s="4">
        <v>32.67</v>
      </c>
      <c r="D1228" s="4">
        <v>33.39</v>
      </c>
      <c r="E1228" s="4">
        <v>31.69</v>
      </c>
      <c r="F1228" s="4">
        <v>33.39</v>
      </c>
      <c r="G1228" s="5">
        <v>226038</v>
      </c>
      <c r="H1228" s="2"/>
    </row>
    <row r="1229" spans="1:8">
      <c r="A1229" s="3">
        <v>43423</v>
      </c>
      <c r="B1229" s="4" t="s">
        <v>7</v>
      </c>
      <c r="C1229" s="4">
        <v>33.94</v>
      </c>
      <c r="D1229" s="4">
        <v>34</v>
      </c>
      <c r="E1229" s="4">
        <v>32.4</v>
      </c>
      <c r="F1229" s="4">
        <v>32.659999999999997</v>
      </c>
      <c r="G1229" s="5">
        <v>138821</v>
      </c>
      <c r="H1229" s="2"/>
    </row>
    <row r="1230" spans="1:8">
      <c r="A1230" s="3">
        <v>43424</v>
      </c>
      <c r="B1230" s="4" t="s">
        <v>7</v>
      </c>
      <c r="C1230" s="4">
        <v>34.51</v>
      </c>
      <c r="D1230" s="4">
        <v>34.83</v>
      </c>
      <c r="E1230" s="4">
        <v>33.260100000000001</v>
      </c>
      <c r="F1230" s="4">
        <v>33.6</v>
      </c>
      <c r="G1230" s="5">
        <v>175257</v>
      </c>
      <c r="H1230" s="2"/>
    </row>
    <row r="1231" spans="1:8">
      <c r="A1231" s="3">
        <v>43425</v>
      </c>
      <c r="B1231" s="4" t="s">
        <v>7</v>
      </c>
      <c r="C1231" s="4">
        <v>35.299999999999997</v>
      </c>
      <c r="D1231" s="4">
        <v>35.81</v>
      </c>
      <c r="E1231" s="4">
        <v>34.770000000000003</v>
      </c>
      <c r="F1231" s="4">
        <v>34.97</v>
      </c>
      <c r="G1231" s="5">
        <v>309278</v>
      </c>
      <c r="H1231" s="2"/>
    </row>
    <row r="1232" spans="1:8">
      <c r="A1232" s="3">
        <v>43427</v>
      </c>
      <c r="B1232" s="4" t="s">
        <v>7</v>
      </c>
      <c r="C1232" s="4">
        <v>35.01</v>
      </c>
      <c r="D1232" s="4">
        <v>35.5</v>
      </c>
      <c r="E1232" s="4">
        <v>34.86</v>
      </c>
      <c r="F1232" s="4">
        <v>35.21</v>
      </c>
      <c r="G1232" s="5">
        <v>60907</v>
      </c>
      <c r="H1232" s="2"/>
    </row>
    <row r="1233" spans="1:8">
      <c r="A1233" s="3">
        <v>43430</v>
      </c>
      <c r="B1233" s="4" t="s">
        <v>7</v>
      </c>
      <c r="C1233" s="4">
        <v>34.24</v>
      </c>
      <c r="D1233" s="4">
        <v>35.049999999999997</v>
      </c>
      <c r="E1233" s="4">
        <v>34.049999999999997</v>
      </c>
      <c r="F1233" s="4">
        <v>35.049999999999997</v>
      </c>
      <c r="G1233" s="5">
        <v>220704</v>
      </c>
      <c r="H1233" s="2"/>
    </row>
    <row r="1234" spans="1:8">
      <c r="A1234" s="3">
        <v>43431</v>
      </c>
      <c r="B1234" s="4" t="s">
        <v>7</v>
      </c>
      <c r="C1234" s="4">
        <v>34.31</v>
      </c>
      <c r="D1234" s="4">
        <v>34.840000000000003</v>
      </c>
      <c r="E1234" s="4">
        <v>34.129899999999999</v>
      </c>
      <c r="F1234" s="4">
        <v>34.25</v>
      </c>
      <c r="G1234" s="5">
        <v>93950</v>
      </c>
      <c r="H1234" s="2"/>
    </row>
    <row r="1235" spans="1:8">
      <c r="A1235" s="3">
        <v>43432</v>
      </c>
      <c r="B1235" s="4" t="s">
        <v>7</v>
      </c>
      <c r="C1235" s="4">
        <v>34.96</v>
      </c>
      <c r="D1235" s="4">
        <v>35.04</v>
      </c>
      <c r="E1235" s="4">
        <v>33.840000000000003</v>
      </c>
      <c r="F1235" s="4">
        <v>34.49</v>
      </c>
      <c r="G1235" s="5">
        <v>207974</v>
      </c>
      <c r="H1235" s="2"/>
    </row>
    <row r="1236" spans="1:8">
      <c r="A1236" s="3">
        <v>43433</v>
      </c>
      <c r="B1236" s="4" t="s">
        <v>7</v>
      </c>
      <c r="C1236" s="4">
        <v>34.64</v>
      </c>
      <c r="D1236" s="4">
        <v>35.248399999999997</v>
      </c>
      <c r="E1236" s="4">
        <v>34.25</v>
      </c>
      <c r="F1236" s="4">
        <v>34.82</v>
      </c>
      <c r="G1236" s="5">
        <v>278254</v>
      </c>
      <c r="H1236" s="2"/>
    </row>
    <row r="1237" spans="1:8">
      <c r="A1237" s="3">
        <v>43434</v>
      </c>
      <c r="B1237" s="4" t="s">
        <v>7</v>
      </c>
      <c r="C1237" s="4">
        <v>34.69</v>
      </c>
      <c r="D1237" s="4">
        <v>35.35</v>
      </c>
      <c r="E1237" s="4">
        <v>34.07</v>
      </c>
      <c r="F1237" s="4">
        <v>34.67</v>
      </c>
      <c r="G1237" s="5">
        <v>272278</v>
      </c>
      <c r="H1237" s="2"/>
    </row>
    <row r="1238" spans="1:8">
      <c r="A1238" s="3">
        <v>43437</v>
      </c>
      <c r="B1238" s="4" t="s">
        <v>7</v>
      </c>
      <c r="C1238" s="4">
        <v>34.4</v>
      </c>
      <c r="D1238" s="4">
        <v>34.979999999999997</v>
      </c>
      <c r="E1238" s="4">
        <v>33.39</v>
      </c>
      <c r="F1238" s="4">
        <v>34.979999999999997</v>
      </c>
      <c r="G1238" s="5">
        <v>270217</v>
      </c>
      <c r="H1238" s="2"/>
    </row>
    <row r="1239" spans="1:8">
      <c r="A1239" s="3">
        <v>43438</v>
      </c>
      <c r="B1239" s="4" t="s">
        <v>7</v>
      </c>
      <c r="C1239" s="4">
        <v>33.369999999999997</v>
      </c>
      <c r="D1239" s="4">
        <v>34.51</v>
      </c>
      <c r="E1239" s="4">
        <v>33.21</v>
      </c>
      <c r="F1239" s="4">
        <v>34.4</v>
      </c>
      <c r="G1239" s="5">
        <v>185359</v>
      </c>
      <c r="H1239" s="2"/>
    </row>
    <row r="1240" spans="1:8">
      <c r="A1240" s="3">
        <v>43440</v>
      </c>
      <c r="B1240" s="4" t="s">
        <v>7</v>
      </c>
      <c r="C1240" s="4">
        <v>32.799999999999997</v>
      </c>
      <c r="D1240" s="4">
        <v>32.975000000000001</v>
      </c>
      <c r="E1240" s="4">
        <v>31.78</v>
      </c>
      <c r="F1240" s="4">
        <v>32.9</v>
      </c>
      <c r="G1240" s="5">
        <v>192094</v>
      </c>
      <c r="H1240" s="2"/>
    </row>
    <row r="1241" spans="1:8">
      <c r="A1241" s="3">
        <v>43441</v>
      </c>
      <c r="B1241" s="4" t="s">
        <v>7</v>
      </c>
      <c r="C1241" s="4">
        <v>31.78</v>
      </c>
      <c r="D1241" s="4">
        <v>33.42</v>
      </c>
      <c r="E1241" s="4">
        <v>31.46</v>
      </c>
      <c r="F1241" s="4">
        <v>32.799999999999997</v>
      </c>
      <c r="G1241" s="5">
        <v>270341</v>
      </c>
      <c r="H1241" s="2"/>
    </row>
    <row r="1242" spans="1:8">
      <c r="A1242" s="3">
        <v>43444</v>
      </c>
      <c r="B1242" s="4" t="s">
        <v>7</v>
      </c>
      <c r="C1242" s="4">
        <v>31.17</v>
      </c>
      <c r="D1242" s="4">
        <v>32.25</v>
      </c>
      <c r="E1242" s="4">
        <v>30.77</v>
      </c>
      <c r="F1242" s="4">
        <v>31.61</v>
      </c>
      <c r="G1242" s="5">
        <v>315546</v>
      </c>
      <c r="H1242" s="2"/>
    </row>
    <row r="1243" spans="1:8">
      <c r="A1243" s="3">
        <v>43445</v>
      </c>
      <c r="B1243" s="4" t="s">
        <v>7</v>
      </c>
      <c r="C1243" s="4">
        <v>30.92</v>
      </c>
      <c r="D1243" s="4">
        <v>32.15</v>
      </c>
      <c r="E1243" s="4">
        <v>30.245000000000001</v>
      </c>
      <c r="F1243" s="4">
        <v>31.49</v>
      </c>
      <c r="G1243" s="5">
        <v>266530</v>
      </c>
      <c r="H1243" s="2"/>
    </row>
    <row r="1244" spans="1:8">
      <c r="A1244" s="3">
        <v>43446</v>
      </c>
      <c r="B1244" s="4" t="s">
        <v>7</v>
      </c>
      <c r="C1244" s="4">
        <v>33.22</v>
      </c>
      <c r="D1244" s="4">
        <v>33.630000000000003</v>
      </c>
      <c r="E1244" s="4">
        <v>30.591699999999999</v>
      </c>
      <c r="F1244" s="4">
        <v>31.06</v>
      </c>
      <c r="G1244" s="5">
        <v>389835</v>
      </c>
      <c r="H1244" s="2"/>
    </row>
    <row r="1245" spans="1:8">
      <c r="A1245" s="3">
        <v>43447</v>
      </c>
      <c r="B1245" s="4" t="s">
        <v>7</v>
      </c>
      <c r="C1245" s="4">
        <v>33.020000000000003</v>
      </c>
      <c r="D1245" s="4">
        <v>33.547899999999998</v>
      </c>
      <c r="E1245" s="4">
        <v>32.65</v>
      </c>
      <c r="F1245" s="4">
        <v>33.049999999999997</v>
      </c>
      <c r="G1245" s="5">
        <v>167719</v>
      </c>
      <c r="H1245" s="2"/>
    </row>
    <row r="1246" spans="1:8">
      <c r="A1246" s="3">
        <v>43448</v>
      </c>
      <c r="B1246" s="4" t="s">
        <v>7</v>
      </c>
      <c r="C1246" s="4">
        <v>31.42</v>
      </c>
      <c r="D1246" s="4">
        <v>32.950000000000003</v>
      </c>
      <c r="E1246" s="4">
        <v>31.34</v>
      </c>
      <c r="F1246" s="4">
        <v>32.869999999999997</v>
      </c>
      <c r="G1246" s="5">
        <v>217209</v>
      </c>
      <c r="H1246" s="2"/>
    </row>
    <row r="1247" spans="1:8">
      <c r="A1247" s="3">
        <v>43451</v>
      </c>
      <c r="B1247" s="4" t="s">
        <v>7</v>
      </c>
      <c r="C1247" s="4">
        <v>30.08</v>
      </c>
      <c r="D1247" s="4">
        <v>31.675000000000001</v>
      </c>
      <c r="E1247" s="4">
        <v>29.87</v>
      </c>
      <c r="F1247" s="4">
        <v>31.42</v>
      </c>
      <c r="G1247" s="5">
        <v>404795</v>
      </c>
      <c r="H1247" s="2"/>
    </row>
    <row r="1248" spans="1:8">
      <c r="A1248" s="3">
        <v>43452</v>
      </c>
      <c r="B1248" s="4" t="s">
        <v>7</v>
      </c>
      <c r="C1248" s="4">
        <v>31.12</v>
      </c>
      <c r="D1248" s="4">
        <v>31.33</v>
      </c>
      <c r="E1248" s="4">
        <v>29.06</v>
      </c>
      <c r="F1248" s="4">
        <v>30.41</v>
      </c>
      <c r="G1248" s="5">
        <v>426200</v>
      </c>
      <c r="H1248" s="2"/>
    </row>
    <row r="1249" spans="1:8">
      <c r="A1249" s="3">
        <v>43453</v>
      </c>
      <c r="B1249" s="4" t="s">
        <v>7</v>
      </c>
      <c r="C1249" s="4">
        <v>30.13</v>
      </c>
      <c r="D1249" s="4">
        <v>31.19</v>
      </c>
      <c r="E1249" s="4">
        <v>28.33</v>
      </c>
      <c r="F1249" s="4">
        <v>30.25</v>
      </c>
      <c r="G1249" s="5">
        <v>334389</v>
      </c>
      <c r="H1249" s="2"/>
    </row>
    <row r="1250" spans="1:8">
      <c r="A1250" s="3">
        <v>43454</v>
      </c>
      <c r="B1250" s="4" t="s">
        <v>7</v>
      </c>
      <c r="C1250" s="4">
        <v>28.41</v>
      </c>
      <c r="D1250" s="4">
        <v>30.36</v>
      </c>
      <c r="E1250" s="4">
        <v>28.18</v>
      </c>
      <c r="F1250" s="4">
        <v>30</v>
      </c>
      <c r="G1250" s="5">
        <v>208084</v>
      </c>
      <c r="H1250" s="2"/>
    </row>
    <row r="1251" spans="1:8">
      <c r="A1251" s="3">
        <v>43455</v>
      </c>
      <c r="B1251" s="4" t="s">
        <v>7</v>
      </c>
      <c r="C1251" s="4">
        <v>27.15</v>
      </c>
      <c r="D1251" s="4">
        <v>28.93</v>
      </c>
      <c r="E1251" s="4">
        <v>27.09</v>
      </c>
      <c r="F1251" s="4">
        <v>28.46</v>
      </c>
      <c r="G1251" s="5">
        <v>345835</v>
      </c>
      <c r="H1251" s="2"/>
    </row>
    <row r="1252" spans="1:8">
      <c r="A1252" s="3">
        <v>43458</v>
      </c>
      <c r="B1252" s="4" t="s">
        <v>7</v>
      </c>
      <c r="C1252" s="4">
        <v>26.13</v>
      </c>
      <c r="D1252" s="4">
        <v>27.45</v>
      </c>
      <c r="E1252" s="4">
        <v>26.07</v>
      </c>
      <c r="F1252" s="4">
        <v>27.04</v>
      </c>
      <c r="G1252" s="5">
        <v>145348</v>
      </c>
      <c r="H1252" s="2"/>
    </row>
    <row r="1253" spans="1:8">
      <c r="A1253" s="3">
        <v>43460</v>
      </c>
      <c r="B1253" s="4" t="s">
        <v>7</v>
      </c>
      <c r="C1253" s="4">
        <v>27</v>
      </c>
      <c r="D1253" s="4">
        <v>27.08</v>
      </c>
      <c r="E1253" s="4">
        <v>25.46</v>
      </c>
      <c r="F1253" s="4">
        <v>26.33</v>
      </c>
      <c r="G1253" s="5">
        <v>224123</v>
      </c>
      <c r="H1253" s="2"/>
    </row>
    <row r="1254" spans="1:8">
      <c r="A1254" s="3">
        <v>43461</v>
      </c>
      <c r="B1254" s="4" t="s">
        <v>7</v>
      </c>
      <c r="C1254" s="4">
        <v>26.84</v>
      </c>
      <c r="D1254" s="4">
        <v>27.1799</v>
      </c>
      <c r="E1254" s="4">
        <v>25.96</v>
      </c>
      <c r="F1254" s="4">
        <v>26.75</v>
      </c>
      <c r="G1254" s="5">
        <v>173832</v>
      </c>
      <c r="H1254" s="2"/>
    </row>
    <row r="1255" spans="1:8">
      <c r="A1255" s="3">
        <v>43462</v>
      </c>
      <c r="B1255" s="4" t="s">
        <v>7</v>
      </c>
      <c r="C1255" s="4">
        <v>26.72</v>
      </c>
      <c r="D1255" s="4">
        <v>27.24</v>
      </c>
      <c r="E1255" s="4">
        <v>26.4</v>
      </c>
      <c r="F1255" s="4">
        <v>26.91</v>
      </c>
      <c r="G1255" s="5">
        <v>203314</v>
      </c>
      <c r="H1255" s="2"/>
    </row>
    <row r="1256" spans="1:8">
      <c r="A1256" s="3">
        <v>43465</v>
      </c>
      <c r="B1256" s="4" t="s">
        <v>7</v>
      </c>
      <c r="C1256" s="4">
        <v>26.72</v>
      </c>
      <c r="D1256" s="4">
        <v>27</v>
      </c>
      <c r="E1256" s="4">
        <v>26.32</v>
      </c>
      <c r="F1256" s="4">
        <v>26.81</v>
      </c>
      <c r="G1256" s="5">
        <v>178830</v>
      </c>
      <c r="H1256" s="2"/>
    </row>
    <row r="1257" spans="1:8">
      <c r="A1257" s="3">
        <v>43467</v>
      </c>
      <c r="B1257" s="4" t="s">
        <v>7</v>
      </c>
      <c r="C1257" s="4">
        <v>26.77</v>
      </c>
      <c r="D1257" s="4">
        <v>26.82</v>
      </c>
      <c r="E1257" s="4">
        <v>26.1</v>
      </c>
      <c r="F1257" s="4">
        <v>26.44</v>
      </c>
      <c r="G1257" s="5">
        <v>258966</v>
      </c>
      <c r="H1257" s="2"/>
    </row>
    <row r="1258" spans="1:8">
      <c r="A1258" s="3">
        <v>43468</v>
      </c>
      <c r="B1258" s="4" t="s">
        <v>7</v>
      </c>
      <c r="C1258" s="4">
        <v>27.2</v>
      </c>
      <c r="D1258" s="4">
        <v>27.6</v>
      </c>
      <c r="E1258" s="4">
        <v>25.92</v>
      </c>
      <c r="F1258" s="4">
        <v>26.91</v>
      </c>
      <c r="G1258" s="5">
        <v>284003</v>
      </c>
      <c r="H1258" s="2"/>
    </row>
    <row r="1259" spans="1:8">
      <c r="A1259" s="3">
        <v>43469</v>
      </c>
      <c r="B1259" s="4" t="s">
        <v>7</v>
      </c>
      <c r="C1259" s="4">
        <v>28.86</v>
      </c>
      <c r="D1259" s="4">
        <v>29.4</v>
      </c>
      <c r="E1259" s="4">
        <v>26.94</v>
      </c>
      <c r="F1259" s="4">
        <v>27.39</v>
      </c>
      <c r="G1259" s="5">
        <v>277743</v>
      </c>
      <c r="H1259" s="2"/>
    </row>
    <row r="1260" spans="1:8">
      <c r="A1260" s="3">
        <v>43472</v>
      </c>
      <c r="B1260" s="4" t="s">
        <v>7</v>
      </c>
      <c r="C1260" s="4">
        <v>30.1</v>
      </c>
      <c r="D1260" s="4">
        <v>30.785</v>
      </c>
      <c r="E1260" s="4">
        <v>28.86</v>
      </c>
      <c r="F1260" s="4">
        <v>28.86</v>
      </c>
      <c r="G1260" s="5">
        <v>539052</v>
      </c>
      <c r="H1260" s="2"/>
    </row>
    <row r="1261" spans="1:8">
      <c r="A1261" s="3">
        <v>43473</v>
      </c>
      <c r="B1261" s="4" t="s">
        <v>7</v>
      </c>
      <c r="C1261" s="4">
        <v>31.68</v>
      </c>
      <c r="D1261" s="4">
        <v>31.91</v>
      </c>
      <c r="E1261" s="4">
        <v>30.32</v>
      </c>
      <c r="F1261" s="4">
        <v>30.35</v>
      </c>
      <c r="G1261" s="5">
        <v>397185</v>
      </c>
      <c r="H1261" s="2"/>
    </row>
    <row r="1262" spans="1:8">
      <c r="A1262" s="3">
        <v>43474</v>
      </c>
      <c r="B1262" s="4" t="s">
        <v>7</v>
      </c>
      <c r="C1262" s="4">
        <v>32.42</v>
      </c>
      <c r="D1262" s="4">
        <v>32.814999999999998</v>
      </c>
      <c r="E1262" s="4">
        <v>31.35</v>
      </c>
      <c r="F1262" s="4">
        <v>31.78</v>
      </c>
      <c r="G1262" s="5">
        <v>354186</v>
      </c>
      <c r="H1262" s="2"/>
    </row>
    <row r="1263" spans="1:8">
      <c r="A1263" s="3">
        <v>43475</v>
      </c>
      <c r="B1263" s="4" t="s">
        <v>7</v>
      </c>
      <c r="C1263" s="4">
        <v>32.11</v>
      </c>
      <c r="D1263" s="4">
        <v>32.409999999999997</v>
      </c>
      <c r="E1263" s="4">
        <v>30.67</v>
      </c>
      <c r="F1263" s="4">
        <v>31.98</v>
      </c>
      <c r="G1263" s="5">
        <v>206219</v>
      </c>
      <c r="H1263" s="2"/>
    </row>
    <row r="1264" spans="1:8">
      <c r="A1264" s="3">
        <v>43476</v>
      </c>
      <c r="B1264" s="4" t="s">
        <v>7</v>
      </c>
      <c r="C1264" s="4">
        <v>32.24</v>
      </c>
      <c r="D1264" s="4">
        <v>32.5593</v>
      </c>
      <c r="E1264" s="4">
        <v>31.28</v>
      </c>
      <c r="F1264" s="4">
        <v>32.5593</v>
      </c>
      <c r="G1264" s="5">
        <v>184215</v>
      </c>
      <c r="H1264" s="2"/>
    </row>
    <row r="1265" spans="1:8">
      <c r="A1265" s="3">
        <v>43479</v>
      </c>
      <c r="B1265" s="4" t="s">
        <v>7</v>
      </c>
      <c r="C1265" s="4">
        <v>32.020000000000003</v>
      </c>
      <c r="D1265" s="4">
        <v>32.369999999999997</v>
      </c>
      <c r="E1265" s="4">
        <v>31.35</v>
      </c>
      <c r="F1265" s="4">
        <v>31.9</v>
      </c>
      <c r="G1265" s="5">
        <v>193726</v>
      </c>
      <c r="H1265" s="2"/>
    </row>
    <row r="1266" spans="1:8">
      <c r="A1266" s="3">
        <v>43480</v>
      </c>
      <c r="B1266" s="4" t="s">
        <v>7</v>
      </c>
      <c r="C1266" s="4">
        <v>32.17</v>
      </c>
      <c r="D1266" s="4">
        <v>32.24</v>
      </c>
      <c r="E1266" s="4">
        <v>31.37</v>
      </c>
      <c r="F1266" s="4">
        <v>32.11</v>
      </c>
      <c r="G1266" s="5">
        <v>169995</v>
      </c>
      <c r="H1266" s="2"/>
    </row>
    <row r="1267" spans="1:8">
      <c r="A1267" s="3">
        <v>43481</v>
      </c>
      <c r="B1267" s="4" t="s">
        <v>7</v>
      </c>
      <c r="C1267" s="4">
        <v>32.54</v>
      </c>
      <c r="D1267" s="4">
        <v>32.700000000000003</v>
      </c>
      <c r="E1267" s="4">
        <v>31.86</v>
      </c>
      <c r="F1267" s="4">
        <v>32.22</v>
      </c>
      <c r="G1267" s="5">
        <v>131939</v>
      </c>
      <c r="H1267" s="2"/>
    </row>
    <row r="1268" spans="1:8">
      <c r="A1268" s="3">
        <v>43482</v>
      </c>
      <c r="B1268" s="4" t="s">
        <v>7</v>
      </c>
      <c r="C1268" s="4">
        <v>33.35</v>
      </c>
      <c r="D1268" s="4">
        <v>33.57</v>
      </c>
      <c r="E1268" s="4">
        <v>32.46</v>
      </c>
      <c r="F1268" s="4">
        <v>32.46</v>
      </c>
      <c r="G1268" s="5">
        <v>405979</v>
      </c>
      <c r="H1268" s="2"/>
    </row>
    <row r="1269" spans="1:8">
      <c r="A1269" s="3">
        <v>43483</v>
      </c>
      <c r="B1269" s="4" t="s">
        <v>7</v>
      </c>
      <c r="C1269" s="4">
        <v>33.049999999999997</v>
      </c>
      <c r="D1269" s="4">
        <v>33.75</v>
      </c>
      <c r="E1269" s="4">
        <v>32.9</v>
      </c>
      <c r="F1269" s="4">
        <v>33.4</v>
      </c>
      <c r="G1269" s="5">
        <v>222263</v>
      </c>
      <c r="H1269" s="2"/>
    </row>
    <row r="1270" spans="1:8">
      <c r="A1270" s="3">
        <v>43487</v>
      </c>
      <c r="B1270" s="4" t="s">
        <v>7</v>
      </c>
      <c r="C1270" s="4">
        <v>32.450000000000003</v>
      </c>
      <c r="D1270" s="4">
        <v>33.24</v>
      </c>
      <c r="E1270" s="4">
        <v>32.11</v>
      </c>
      <c r="F1270" s="4">
        <v>33</v>
      </c>
      <c r="G1270" s="5">
        <v>257156</v>
      </c>
      <c r="H1270" s="2"/>
    </row>
    <row r="1271" spans="1:8">
      <c r="A1271" s="3">
        <v>43488</v>
      </c>
      <c r="B1271" s="4" t="s">
        <v>7</v>
      </c>
      <c r="C1271" s="4">
        <v>32.9</v>
      </c>
      <c r="D1271" s="4">
        <v>33</v>
      </c>
      <c r="E1271" s="4">
        <v>32.340000000000003</v>
      </c>
      <c r="F1271" s="4">
        <v>32.57</v>
      </c>
      <c r="G1271" s="5">
        <v>154351</v>
      </c>
      <c r="H1271" s="2"/>
    </row>
    <row r="1272" spans="1:8">
      <c r="A1272" s="3">
        <v>43489</v>
      </c>
      <c r="B1272" s="4" t="s">
        <v>7</v>
      </c>
      <c r="C1272" s="4">
        <v>32.82</v>
      </c>
      <c r="D1272" s="4">
        <v>33.22</v>
      </c>
      <c r="E1272" s="4">
        <v>32.65</v>
      </c>
      <c r="F1272" s="4">
        <v>32.94</v>
      </c>
      <c r="G1272" s="5">
        <v>87920</v>
      </c>
      <c r="H1272" s="2"/>
    </row>
    <row r="1273" spans="1:8">
      <c r="A1273" s="3">
        <v>43490</v>
      </c>
      <c r="B1273" s="4" t="s">
        <v>7</v>
      </c>
      <c r="C1273" s="4">
        <v>33.630000000000003</v>
      </c>
      <c r="D1273" s="4">
        <v>33.799999999999997</v>
      </c>
      <c r="E1273" s="4">
        <v>32.950000000000003</v>
      </c>
      <c r="F1273" s="4">
        <v>33.18</v>
      </c>
      <c r="G1273" s="5">
        <v>131281</v>
      </c>
      <c r="H1273" s="2"/>
    </row>
    <row r="1274" spans="1:8">
      <c r="A1274" s="3">
        <v>43493</v>
      </c>
      <c r="B1274" s="4" t="s">
        <v>7</v>
      </c>
      <c r="C1274" s="4">
        <v>33.659999999999997</v>
      </c>
      <c r="D1274" s="4">
        <v>33.979999999999997</v>
      </c>
      <c r="E1274" s="4">
        <v>33.159999999999997</v>
      </c>
      <c r="F1274" s="4">
        <v>33.159999999999997</v>
      </c>
      <c r="G1274" s="5">
        <v>105664</v>
      </c>
      <c r="H1274" s="2"/>
    </row>
    <row r="1275" spans="1:8">
      <c r="A1275" s="3">
        <v>43494</v>
      </c>
      <c r="B1275" s="4" t="s">
        <v>7</v>
      </c>
      <c r="C1275" s="4">
        <v>33.11</v>
      </c>
      <c r="D1275" s="4">
        <v>33.64</v>
      </c>
      <c r="E1275" s="4">
        <v>32.43</v>
      </c>
      <c r="F1275" s="4">
        <v>33.520000000000003</v>
      </c>
      <c r="G1275" s="5">
        <v>196265</v>
      </c>
      <c r="H1275" s="2"/>
    </row>
    <row r="1276" spans="1:8">
      <c r="A1276" s="3">
        <v>43495</v>
      </c>
      <c r="B1276" s="4" t="s">
        <v>7</v>
      </c>
      <c r="C1276" s="4">
        <v>32.520000000000003</v>
      </c>
      <c r="D1276" s="4">
        <v>33.4</v>
      </c>
      <c r="E1276" s="4">
        <v>32.35</v>
      </c>
      <c r="F1276" s="4">
        <v>33.299999999999997</v>
      </c>
      <c r="G1276" s="5">
        <v>117394</v>
      </c>
      <c r="H1276" s="2"/>
    </row>
    <row r="1277" spans="1:8">
      <c r="A1277" s="3">
        <v>43496</v>
      </c>
      <c r="B1277" s="4" t="s">
        <v>7</v>
      </c>
      <c r="C1277" s="4">
        <v>31.98</v>
      </c>
      <c r="D1277" s="4">
        <v>32.869999999999997</v>
      </c>
      <c r="E1277" s="4">
        <v>31.75</v>
      </c>
      <c r="F1277" s="4">
        <v>32.51</v>
      </c>
      <c r="G1277" s="5">
        <v>639917</v>
      </c>
      <c r="H1277" s="2"/>
    </row>
    <row r="1278" spans="1:8">
      <c r="A1278" s="3">
        <v>43497</v>
      </c>
      <c r="B1278" s="4" t="s">
        <v>7</v>
      </c>
      <c r="C1278" s="4">
        <v>31.74</v>
      </c>
      <c r="D1278" s="4">
        <v>32.700000000000003</v>
      </c>
      <c r="E1278" s="4">
        <v>31.48</v>
      </c>
      <c r="F1278" s="4">
        <v>32.06</v>
      </c>
      <c r="G1278" s="5">
        <v>165057</v>
      </c>
      <c r="H1278" s="2"/>
    </row>
    <row r="1279" spans="1:8">
      <c r="A1279" s="3">
        <v>43500</v>
      </c>
      <c r="B1279" s="4" t="s">
        <v>7</v>
      </c>
      <c r="C1279" s="4">
        <v>31.99</v>
      </c>
      <c r="D1279" s="4">
        <v>32.85</v>
      </c>
      <c r="E1279" s="4">
        <v>31.64</v>
      </c>
      <c r="F1279" s="4">
        <v>31.82</v>
      </c>
      <c r="G1279" s="5">
        <v>159280</v>
      </c>
      <c r="H1279" s="2"/>
    </row>
    <row r="1280" spans="1:8">
      <c r="A1280" s="3">
        <v>43501</v>
      </c>
      <c r="B1280" s="4" t="s">
        <v>7</v>
      </c>
      <c r="C1280" s="4">
        <v>32.200000000000003</v>
      </c>
      <c r="D1280" s="4">
        <v>32.36</v>
      </c>
      <c r="E1280" s="4">
        <v>31.73</v>
      </c>
      <c r="F1280" s="4">
        <v>32.159999999999997</v>
      </c>
      <c r="G1280" s="5">
        <v>107722</v>
      </c>
      <c r="H1280" s="2"/>
    </row>
    <row r="1281" spans="1:8">
      <c r="A1281" s="3">
        <v>43502</v>
      </c>
      <c r="B1281" s="4" t="s">
        <v>7</v>
      </c>
      <c r="C1281" s="4">
        <v>32.28</v>
      </c>
      <c r="D1281" s="4">
        <v>32.46</v>
      </c>
      <c r="E1281" s="4">
        <v>32</v>
      </c>
      <c r="F1281" s="4">
        <v>32.130000000000003</v>
      </c>
      <c r="G1281" s="5">
        <v>99416</v>
      </c>
      <c r="H1281" s="2"/>
    </row>
    <row r="1282" spans="1:8">
      <c r="A1282" s="3">
        <v>43503</v>
      </c>
      <c r="B1282" s="4" t="s">
        <v>7</v>
      </c>
      <c r="C1282" s="4">
        <v>32.14</v>
      </c>
      <c r="D1282" s="4">
        <v>32.549999999999997</v>
      </c>
      <c r="E1282" s="4">
        <v>31.69</v>
      </c>
      <c r="F1282" s="4">
        <v>32.04</v>
      </c>
      <c r="G1282" s="5">
        <v>122162</v>
      </c>
      <c r="H1282" s="2"/>
    </row>
    <row r="1283" spans="1:8">
      <c r="A1283" s="3">
        <v>43504</v>
      </c>
      <c r="B1283" s="4" t="s">
        <v>7</v>
      </c>
      <c r="C1283" s="4">
        <v>32.49</v>
      </c>
      <c r="D1283" s="4">
        <v>32.6</v>
      </c>
      <c r="E1283" s="4">
        <v>31.781700000000001</v>
      </c>
      <c r="F1283" s="4">
        <v>32.049999999999997</v>
      </c>
      <c r="G1283" s="5">
        <v>170933</v>
      </c>
      <c r="H1283" s="2"/>
    </row>
    <row r="1284" spans="1:8">
      <c r="A1284" s="3">
        <v>43507</v>
      </c>
      <c r="B1284" s="4" t="s">
        <v>7</v>
      </c>
      <c r="C1284" s="4">
        <v>32.950000000000003</v>
      </c>
      <c r="D1284" s="4">
        <v>33.26</v>
      </c>
      <c r="E1284" s="4">
        <v>32.340000000000003</v>
      </c>
      <c r="F1284" s="4">
        <v>32.57</v>
      </c>
      <c r="G1284" s="5">
        <v>106994</v>
      </c>
      <c r="H1284" s="2"/>
    </row>
    <row r="1285" spans="1:8">
      <c r="A1285" s="3">
        <v>43508</v>
      </c>
      <c r="B1285" s="4" t="s">
        <v>7</v>
      </c>
      <c r="C1285" s="4">
        <v>33.03</v>
      </c>
      <c r="D1285" s="4">
        <v>33.450000000000003</v>
      </c>
      <c r="E1285" s="4">
        <v>32.69</v>
      </c>
      <c r="F1285" s="4">
        <v>33.1</v>
      </c>
      <c r="G1285" s="5">
        <v>135834</v>
      </c>
      <c r="H1285" s="2"/>
    </row>
    <row r="1286" spans="1:8">
      <c r="A1286" s="3">
        <v>43509</v>
      </c>
      <c r="B1286" s="4" t="s">
        <v>7</v>
      </c>
      <c r="C1286" s="4">
        <v>33</v>
      </c>
      <c r="D1286" s="4">
        <v>33.46</v>
      </c>
      <c r="E1286" s="4">
        <v>32.44</v>
      </c>
      <c r="F1286" s="4">
        <v>33.01</v>
      </c>
      <c r="G1286" s="5">
        <v>89504</v>
      </c>
      <c r="H1286" s="2"/>
    </row>
    <row r="1287" spans="1:8">
      <c r="A1287" s="3">
        <v>43510</v>
      </c>
      <c r="B1287" s="4" t="s">
        <v>7</v>
      </c>
      <c r="C1287" s="4">
        <v>33.29</v>
      </c>
      <c r="D1287" s="4">
        <v>33.549999999999997</v>
      </c>
      <c r="E1287" s="4">
        <v>32.674999999999997</v>
      </c>
      <c r="F1287" s="4">
        <v>32.909999999999997</v>
      </c>
      <c r="G1287" s="5">
        <v>162112</v>
      </c>
      <c r="H1287" s="2"/>
    </row>
    <row r="1288" spans="1:8">
      <c r="A1288" s="3">
        <v>43511</v>
      </c>
      <c r="B1288" s="4" t="s">
        <v>7</v>
      </c>
      <c r="C1288" s="4">
        <v>33.130000000000003</v>
      </c>
      <c r="D1288" s="4">
        <v>34.19</v>
      </c>
      <c r="E1288" s="4">
        <v>33.06</v>
      </c>
      <c r="F1288" s="4">
        <v>33.49</v>
      </c>
      <c r="G1288" s="5">
        <v>156902</v>
      </c>
      <c r="H1288" s="2"/>
    </row>
    <row r="1289" spans="1:8">
      <c r="A1289" s="3">
        <v>43515</v>
      </c>
      <c r="B1289" s="4" t="s">
        <v>7</v>
      </c>
      <c r="C1289" s="4">
        <v>33.03</v>
      </c>
      <c r="D1289" s="4">
        <v>33.81</v>
      </c>
      <c r="E1289" s="4">
        <v>33.03</v>
      </c>
      <c r="F1289" s="4">
        <v>33.229999999999997</v>
      </c>
      <c r="G1289" s="5">
        <v>97578</v>
      </c>
      <c r="H1289" s="2"/>
    </row>
    <row r="1290" spans="1:8">
      <c r="A1290" s="3">
        <v>43516</v>
      </c>
      <c r="B1290" s="4" t="s">
        <v>7</v>
      </c>
      <c r="C1290" s="4">
        <v>32.75</v>
      </c>
      <c r="D1290" s="4">
        <v>33.369999999999997</v>
      </c>
      <c r="E1290" s="4">
        <v>32.71</v>
      </c>
      <c r="F1290" s="4">
        <v>33.31</v>
      </c>
      <c r="G1290" s="5">
        <v>171230</v>
      </c>
      <c r="H1290" s="2"/>
    </row>
    <row r="1291" spans="1:8">
      <c r="A1291" s="3">
        <v>43517</v>
      </c>
      <c r="B1291" s="4" t="s">
        <v>7</v>
      </c>
      <c r="C1291" s="4">
        <v>33.770000000000003</v>
      </c>
      <c r="D1291" s="4">
        <v>34.221400000000003</v>
      </c>
      <c r="E1291" s="4">
        <v>32.74</v>
      </c>
      <c r="F1291" s="4">
        <v>32.74</v>
      </c>
      <c r="G1291" s="5">
        <v>217887</v>
      </c>
      <c r="H1291" s="2"/>
    </row>
    <row r="1292" spans="1:8">
      <c r="A1292" s="3">
        <v>43518</v>
      </c>
      <c r="B1292" s="4" t="s">
        <v>7</v>
      </c>
      <c r="C1292" s="4">
        <v>31.75</v>
      </c>
      <c r="D1292" s="4">
        <v>34.119999999999997</v>
      </c>
      <c r="E1292" s="4">
        <v>31.06</v>
      </c>
      <c r="F1292" s="4">
        <v>33.75</v>
      </c>
      <c r="G1292" s="5">
        <v>229361</v>
      </c>
      <c r="H1292" s="2"/>
    </row>
    <row r="1293" spans="1:8">
      <c r="A1293" s="3">
        <v>43521</v>
      </c>
      <c r="B1293" s="4" t="s">
        <v>7</v>
      </c>
      <c r="C1293" s="4">
        <v>30.65</v>
      </c>
      <c r="D1293" s="4">
        <v>32.090000000000003</v>
      </c>
      <c r="E1293" s="4">
        <v>30.56</v>
      </c>
      <c r="F1293" s="4">
        <v>32.090000000000003</v>
      </c>
      <c r="G1293" s="5">
        <v>296513</v>
      </c>
      <c r="H1293" s="2"/>
    </row>
    <row r="1294" spans="1:8">
      <c r="A1294" s="3">
        <v>43522</v>
      </c>
      <c r="B1294" s="4" t="s">
        <v>7</v>
      </c>
      <c r="C1294" s="4">
        <v>29.65</v>
      </c>
      <c r="D1294" s="4">
        <v>30.8093</v>
      </c>
      <c r="E1294" s="4">
        <v>29.6</v>
      </c>
      <c r="F1294" s="4">
        <v>30.65</v>
      </c>
      <c r="G1294" s="5">
        <v>523411</v>
      </c>
      <c r="H1294" s="2"/>
    </row>
    <row r="1295" spans="1:8">
      <c r="A1295" s="3">
        <v>43523</v>
      </c>
      <c r="B1295" s="4" t="s">
        <v>7</v>
      </c>
      <c r="C1295" s="4">
        <v>29.51</v>
      </c>
      <c r="D1295" s="4">
        <v>31.41</v>
      </c>
      <c r="E1295" s="4">
        <v>27.19</v>
      </c>
      <c r="F1295" s="4">
        <v>28.48</v>
      </c>
      <c r="G1295" s="5">
        <v>727895</v>
      </c>
      <c r="H1295" s="2"/>
    </row>
    <row r="1296" spans="1:8">
      <c r="A1296" s="3">
        <v>43524</v>
      </c>
      <c r="B1296" s="4" t="s">
        <v>7</v>
      </c>
      <c r="C1296" s="4">
        <v>30.41</v>
      </c>
      <c r="D1296" s="4">
        <v>30.6</v>
      </c>
      <c r="E1296" s="4">
        <v>29.36</v>
      </c>
      <c r="F1296" s="4">
        <v>29.69</v>
      </c>
      <c r="G1296" s="5">
        <v>280150</v>
      </c>
      <c r="H1296" s="2"/>
    </row>
    <row r="1297" spans="1:8">
      <c r="A1297" s="3">
        <v>43525</v>
      </c>
      <c r="B1297" s="4" t="s">
        <v>7</v>
      </c>
      <c r="C1297" s="4">
        <v>31.34</v>
      </c>
      <c r="D1297" s="4">
        <v>31.69</v>
      </c>
      <c r="E1297" s="4">
        <v>30.26</v>
      </c>
      <c r="F1297" s="4">
        <v>30.67</v>
      </c>
      <c r="G1297" s="5">
        <v>285519</v>
      </c>
      <c r="H1297" s="2"/>
    </row>
    <row r="1298" spans="1:8">
      <c r="A1298" s="3">
        <v>43528</v>
      </c>
      <c r="B1298" s="4" t="s">
        <v>7</v>
      </c>
      <c r="C1298" s="4">
        <v>29.81</v>
      </c>
      <c r="D1298" s="4">
        <v>31.31</v>
      </c>
      <c r="E1298" s="4">
        <v>29.61</v>
      </c>
      <c r="F1298" s="4">
        <v>31.26</v>
      </c>
      <c r="G1298" s="5">
        <v>292772</v>
      </c>
      <c r="H1298" s="2"/>
    </row>
    <row r="1299" spans="1:8">
      <c r="A1299" s="3">
        <v>43529</v>
      </c>
      <c r="B1299" s="4" t="s">
        <v>7</v>
      </c>
      <c r="C1299" s="4">
        <v>29.49</v>
      </c>
      <c r="D1299" s="4">
        <v>30.08</v>
      </c>
      <c r="E1299" s="4">
        <v>29.35</v>
      </c>
      <c r="F1299" s="4">
        <v>29.94</v>
      </c>
      <c r="G1299" s="5">
        <v>137420</v>
      </c>
      <c r="H1299" s="2"/>
    </row>
    <row r="1300" spans="1:8">
      <c r="A1300" s="3">
        <v>43530</v>
      </c>
      <c r="B1300" s="4" t="s">
        <v>7</v>
      </c>
      <c r="C1300" s="4">
        <v>28.02</v>
      </c>
      <c r="D1300" s="4">
        <v>29.91</v>
      </c>
      <c r="E1300" s="4">
        <v>28</v>
      </c>
      <c r="F1300" s="4">
        <v>29.46</v>
      </c>
      <c r="G1300" s="5">
        <v>228374</v>
      </c>
      <c r="H1300" s="2"/>
    </row>
    <row r="1301" spans="1:8">
      <c r="A1301" s="3">
        <v>43531</v>
      </c>
      <c r="B1301" s="4" t="s">
        <v>7</v>
      </c>
      <c r="C1301" s="4">
        <v>28</v>
      </c>
      <c r="D1301" s="4">
        <v>28.43</v>
      </c>
      <c r="E1301" s="4">
        <v>27.01</v>
      </c>
      <c r="F1301" s="4">
        <v>28.01</v>
      </c>
      <c r="G1301" s="5">
        <v>373808</v>
      </c>
      <c r="H1301" s="2"/>
    </row>
    <row r="1302" spans="1:8">
      <c r="A1302" s="3">
        <v>43532</v>
      </c>
      <c r="B1302" s="4" t="s">
        <v>7</v>
      </c>
      <c r="C1302" s="4">
        <v>27.62</v>
      </c>
      <c r="D1302" s="4">
        <v>27.98</v>
      </c>
      <c r="E1302" s="4">
        <v>27.27</v>
      </c>
      <c r="F1302" s="4">
        <v>27.9</v>
      </c>
      <c r="G1302" s="5">
        <v>258893</v>
      </c>
      <c r="H1302" s="2"/>
    </row>
    <row r="1303" spans="1:8">
      <c r="A1303" s="3">
        <v>43535</v>
      </c>
      <c r="B1303" s="4" t="s">
        <v>7</v>
      </c>
      <c r="C1303" s="4">
        <v>28.19</v>
      </c>
      <c r="D1303" s="4">
        <v>28.3</v>
      </c>
      <c r="E1303" s="4">
        <v>27.15</v>
      </c>
      <c r="F1303" s="4">
        <v>27.63</v>
      </c>
      <c r="G1303" s="5">
        <v>239770</v>
      </c>
      <c r="H1303" s="2"/>
    </row>
    <row r="1304" spans="1:8">
      <c r="A1304" s="3">
        <v>43536</v>
      </c>
      <c r="B1304" s="4" t="s">
        <v>7</v>
      </c>
      <c r="C1304" s="4">
        <v>28.53</v>
      </c>
      <c r="D1304" s="4">
        <v>28.68</v>
      </c>
      <c r="E1304" s="4">
        <v>27.77</v>
      </c>
      <c r="F1304" s="4">
        <v>28.13</v>
      </c>
      <c r="G1304" s="5">
        <v>197721</v>
      </c>
      <c r="H1304" s="2"/>
    </row>
    <row r="1305" spans="1:8">
      <c r="A1305" s="3">
        <v>43537</v>
      </c>
      <c r="B1305" s="4" t="s">
        <v>7</v>
      </c>
      <c r="C1305" s="4">
        <v>28.59</v>
      </c>
      <c r="D1305" s="4">
        <v>28.74</v>
      </c>
      <c r="E1305" s="4">
        <v>28.23</v>
      </c>
      <c r="F1305" s="4">
        <v>28.63</v>
      </c>
      <c r="G1305" s="5">
        <v>128691</v>
      </c>
      <c r="H1305" s="2"/>
    </row>
    <row r="1306" spans="1:8">
      <c r="A1306" s="3">
        <v>43538</v>
      </c>
      <c r="B1306" s="4" t="s">
        <v>7</v>
      </c>
      <c r="C1306" s="4">
        <v>28.69</v>
      </c>
      <c r="D1306" s="4">
        <v>28.99</v>
      </c>
      <c r="E1306" s="4">
        <v>28.45</v>
      </c>
      <c r="F1306" s="4">
        <v>28.6</v>
      </c>
      <c r="G1306" s="5">
        <v>123733</v>
      </c>
      <c r="H1306" s="2"/>
    </row>
    <row r="1307" spans="1:8">
      <c r="A1307" s="3">
        <v>43539</v>
      </c>
      <c r="B1307" s="4" t="s">
        <v>7</v>
      </c>
      <c r="C1307" s="4">
        <v>28.85</v>
      </c>
      <c r="D1307" s="4">
        <v>29.04</v>
      </c>
      <c r="E1307" s="4">
        <v>28.45</v>
      </c>
      <c r="F1307" s="4">
        <v>28.7</v>
      </c>
      <c r="G1307" s="5">
        <v>404106</v>
      </c>
      <c r="H1307" s="2"/>
    </row>
    <row r="1308" spans="1:8">
      <c r="A1308" s="3">
        <v>43542</v>
      </c>
      <c r="B1308" s="4" t="s">
        <v>7</v>
      </c>
      <c r="C1308" s="4">
        <v>29.29</v>
      </c>
      <c r="D1308" s="4">
        <v>29.48</v>
      </c>
      <c r="E1308" s="4">
        <v>28.664999999999999</v>
      </c>
      <c r="F1308" s="4">
        <v>28.84</v>
      </c>
      <c r="G1308" s="5">
        <v>238318</v>
      </c>
      <c r="H1308" s="2"/>
    </row>
    <row r="1309" spans="1:8">
      <c r="A1309" s="3">
        <v>43543</v>
      </c>
      <c r="B1309" s="4" t="s">
        <v>7</v>
      </c>
      <c r="C1309" s="4">
        <v>29.4</v>
      </c>
      <c r="D1309" s="4">
        <v>29.85</v>
      </c>
      <c r="E1309" s="4">
        <v>29.16</v>
      </c>
      <c r="F1309" s="4">
        <v>29.3</v>
      </c>
      <c r="G1309" s="5">
        <v>445634</v>
      </c>
      <c r="H1309" s="2"/>
    </row>
    <row r="1310" spans="1:8">
      <c r="A1310" s="3">
        <v>43544</v>
      </c>
      <c r="B1310" s="4" t="s">
        <v>7</v>
      </c>
      <c r="C1310" s="4">
        <v>27.33</v>
      </c>
      <c r="D1310" s="4">
        <v>29.7</v>
      </c>
      <c r="E1310" s="4">
        <v>26.75</v>
      </c>
      <c r="F1310" s="4">
        <v>29.4</v>
      </c>
      <c r="G1310" s="5">
        <v>451632</v>
      </c>
      <c r="H1310" s="2"/>
    </row>
    <row r="1311" spans="1:8">
      <c r="A1311" s="3">
        <v>43545</v>
      </c>
      <c r="B1311" s="4" t="s">
        <v>7</v>
      </c>
      <c r="C1311" s="4">
        <v>27.63</v>
      </c>
      <c r="D1311" s="4">
        <v>27.85</v>
      </c>
      <c r="E1311" s="4">
        <v>26.96</v>
      </c>
      <c r="F1311" s="4">
        <v>27.41</v>
      </c>
      <c r="G1311" s="5">
        <v>565246</v>
      </c>
      <c r="H1311" s="2"/>
    </row>
    <row r="1312" spans="1:8">
      <c r="A1312" s="3">
        <v>43546</v>
      </c>
      <c r="B1312" s="4" t="s">
        <v>7</v>
      </c>
      <c r="C1312" s="4">
        <v>28.58</v>
      </c>
      <c r="D1312" s="4">
        <v>29.57</v>
      </c>
      <c r="E1312" s="4">
        <v>27.515000000000001</v>
      </c>
      <c r="F1312" s="4">
        <v>27.58</v>
      </c>
      <c r="G1312" s="5">
        <v>627081</v>
      </c>
      <c r="H1312" s="2"/>
    </row>
    <row r="1313" spans="1:8">
      <c r="A1313" s="3">
        <v>43549</v>
      </c>
      <c r="B1313" s="4" t="s">
        <v>7</v>
      </c>
      <c r="C1313" s="4">
        <v>29.08</v>
      </c>
      <c r="D1313" s="4">
        <v>29.56</v>
      </c>
      <c r="E1313" s="4">
        <v>28.19</v>
      </c>
      <c r="F1313" s="4">
        <v>28.5</v>
      </c>
      <c r="G1313" s="5">
        <v>441024</v>
      </c>
      <c r="H1313" s="2"/>
    </row>
    <row r="1314" spans="1:8">
      <c r="A1314" s="3">
        <v>43550</v>
      </c>
      <c r="B1314" s="4" t="s">
        <v>7</v>
      </c>
      <c r="C1314" s="4">
        <v>29.09</v>
      </c>
      <c r="D1314" s="4">
        <v>29.84</v>
      </c>
      <c r="E1314" s="4">
        <v>28.645</v>
      </c>
      <c r="F1314" s="4">
        <v>29.15</v>
      </c>
      <c r="G1314" s="5">
        <v>213651</v>
      </c>
      <c r="H1314" s="2"/>
    </row>
    <row r="1315" spans="1:8">
      <c r="A1315" s="3">
        <v>43551</v>
      </c>
      <c r="B1315" s="4" t="s">
        <v>7</v>
      </c>
      <c r="C1315" s="4">
        <v>29.23</v>
      </c>
      <c r="D1315" s="4">
        <v>29.86</v>
      </c>
      <c r="E1315" s="4">
        <v>28.74</v>
      </c>
      <c r="F1315" s="4">
        <v>29.06</v>
      </c>
      <c r="G1315" s="5">
        <v>164636</v>
      </c>
      <c r="H1315" s="2"/>
    </row>
    <row r="1316" spans="1:8">
      <c r="A1316" s="3">
        <v>43552</v>
      </c>
      <c r="B1316" s="4" t="s">
        <v>7</v>
      </c>
      <c r="C1316" s="4">
        <v>29.5</v>
      </c>
      <c r="D1316" s="4">
        <v>29.7</v>
      </c>
      <c r="E1316" s="4">
        <v>29.07</v>
      </c>
      <c r="F1316" s="4">
        <v>29.34</v>
      </c>
      <c r="G1316" s="5">
        <v>235374</v>
      </c>
      <c r="H1316" s="2"/>
    </row>
    <row r="1317" spans="1:8">
      <c r="A1317" s="3">
        <v>43553</v>
      </c>
      <c r="B1317" s="4" t="s">
        <v>7</v>
      </c>
      <c r="C1317" s="4">
        <v>28.81</v>
      </c>
      <c r="D1317" s="4">
        <v>29.89</v>
      </c>
      <c r="E1317" s="4">
        <v>28.78</v>
      </c>
      <c r="F1317" s="4">
        <v>29.64</v>
      </c>
      <c r="G1317" s="5">
        <v>225546</v>
      </c>
      <c r="H1317" s="2"/>
    </row>
    <row r="1318" spans="1:8">
      <c r="A1318" s="3">
        <v>43556</v>
      </c>
      <c r="B1318" s="4" t="s">
        <v>7</v>
      </c>
      <c r="C1318" s="4">
        <v>28.83</v>
      </c>
      <c r="D1318" s="4">
        <v>29.39</v>
      </c>
      <c r="E1318" s="4">
        <v>28.655000000000001</v>
      </c>
      <c r="F1318" s="4">
        <v>29</v>
      </c>
      <c r="G1318" s="5">
        <v>161737</v>
      </c>
      <c r="H1318" s="2"/>
    </row>
    <row r="1319" spans="1:8">
      <c r="A1319" s="3">
        <v>43557</v>
      </c>
      <c r="B1319" s="4" t="s">
        <v>7</v>
      </c>
      <c r="C1319" s="4">
        <v>28.52</v>
      </c>
      <c r="D1319" s="4">
        <v>29.035</v>
      </c>
      <c r="E1319" s="4">
        <v>28.23</v>
      </c>
      <c r="F1319" s="4">
        <v>28.86</v>
      </c>
      <c r="G1319" s="5">
        <v>209243</v>
      </c>
      <c r="H1319" s="2"/>
    </row>
    <row r="1320" spans="1:8">
      <c r="A1320" s="3">
        <v>43558</v>
      </c>
      <c r="B1320" s="4" t="s">
        <v>7</v>
      </c>
      <c r="C1320" s="4">
        <v>28.22</v>
      </c>
      <c r="D1320" s="4">
        <v>28.62</v>
      </c>
      <c r="E1320" s="4">
        <v>28.02</v>
      </c>
      <c r="F1320" s="4">
        <v>28.62</v>
      </c>
      <c r="G1320" s="5">
        <v>158142</v>
      </c>
      <c r="H1320" s="2"/>
    </row>
    <row r="1321" spans="1:8">
      <c r="A1321" s="3">
        <v>43559</v>
      </c>
      <c r="B1321" s="4" t="s">
        <v>7</v>
      </c>
      <c r="C1321" s="4">
        <v>27.48</v>
      </c>
      <c r="D1321" s="4">
        <v>27.74</v>
      </c>
      <c r="E1321" s="4">
        <v>25.27</v>
      </c>
      <c r="F1321" s="4">
        <v>26.76</v>
      </c>
      <c r="G1321" s="5">
        <v>1159824</v>
      </c>
      <c r="H1321" s="2"/>
    </row>
    <row r="1322" spans="1:8">
      <c r="A1322" s="3">
        <v>43560</v>
      </c>
      <c r="B1322" s="4" t="s">
        <v>7</v>
      </c>
      <c r="C1322" s="4">
        <v>29.66</v>
      </c>
      <c r="D1322" s="4">
        <v>29.774999999999999</v>
      </c>
      <c r="E1322" s="4">
        <v>27.0702</v>
      </c>
      <c r="F1322" s="4">
        <v>27.35</v>
      </c>
      <c r="G1322" s="5">
        <v>669200</v>
      </c>
      <c r="H1322" s="2"/>
    </row>
    <row r="1323" spans="1:8">
      <c r="A1323" s="3">
        <v>43563</v>
      </c>
      <c r="B1323" s="4" t="s">
        <v>7</v>
      </c>
      <c r="C1323" s="4">
        <v>30.45</v>
      </c>
      <c r="D1323" s="4">
        <v>30.76</v>
      </c>
      <c r="E1323" s="4">
        <v>29.25</v>
      </c>
      <c r="F1323" s="4">
        <v>29.62</v>
      </c>
      <c r="G1323" s="5">
        <v>437929</v>
      </c>
      <c r="H1323" s="2"/>
    </row>
    <row r="1324" spans="1:8">
      <c r="A1324" s="3">
        <v>43564</v>
      </c>
      <c r="B1324" s="4" t="s">
        <v>7</v>
      </c>
      <c r="C1324" s="4">
        <v>28.28</v>
      </c>
      <c r="D1324" s="4">
        <v>30.684999999999999</v>
      </c>
      <c r="E1324" s="4">
        <v>28.26</v>
      </c>
      <c r="F1324" s="4">
        <v>30.46</v>
      </c>
      <c r="G1324" s="5">
        <v>395774</v>
      </c>
      <c r="H1324" s="2"/>
    </row>
    <row r="1325" spans="1:8">
      <c r="A1325" s="3">
        <v>43565</v>
      </c>
      <c r="B1325" s="4" t="s">
        <v>7</v>
      </c>
      <c r="C1325" s="4">
        <v>28.34</v>
      </c>
      <c r="D1325" s="4">
        <v>28.44</v>
      </c>
      <c r="E1325" s="4">
        <v>27.377500000000001</v>
      </c>
      <c r="F1325" s="4">
        <v>28.28</v>
      </c>
      <c r="G1325" s="5">
        <v>336928</v>
      </c>
      <c r="H1325" s="2"/>
    </row>
    <row r="1326" spans="1:8">
      <c r="A1326" s="3">
        <v>43566</v>
      </c>
      <c r="B1326" s="4" t="s">
        <v>7</v>
      </c>
      <c r="C1326" s="4">
        <v>29.71</v>
      </c>
      <c r="D1326" s="4">
        <v>30.26</v>
      </c>
      <c r="E1326" s="4">
        <v>27.8675</v>
      </c>
      <c r="F1326" s="4">
        <v>28.37</v>
      </c>
      <c r="G1326" s="5">
        <v>576138</v>
      </c>
      <c r="H1326" s="2"/>
    </row>
    <row r="1327" spans="1:8">
      <c r="A1327" s="3">
        <v>43567</v>
      </c>
      <c r="B1327" s="4" t="s">
        <v>7</v>
      </c>
      <c r="C1327" s="4">
        <v>30.21</v>
      </c>
      <c r="D1327" s="4">
        <v>30.51</v>
      </c>
      <c r="E1327" s="4">
        <v>29.79</v>
      </c>
      <c r="F1327" s="4">
        <v>29.93</v>
      </c>
      <c r="G1327" s="5">
        <v>253722</v>
      </c>
      <c r="H1327" s="2"/>
    </row>
    <row r="1328" spans="1:8">
      <c r="A1328" s="3">
        <v>43570</v>
      </c>
      <c r="B1328" s="4" t="s">
        <v>7</v>
      </c>
      <c r="C1328" s="4">
        <v>30.33</v>
      </c>
      <c r="D1328" s="4">
        <v>30.95</v>
      </c>
      <c r="E1328" s="4">
        <v>30.07</v>
      </c>
      <c r="F1328" s="4">
        <v>30.07</v>
      </c>
      <c r="G1328" s="5">
        <v>309214</v>
      </c>
      <c r="H1328" s="2"/>
    </row>
    <row r="1329" spans="1:8">
      <c r="A1329" s="3">
        <v>43571</v>
      </c>
      <c r="B1329" s="4" t="s">
        <v>7</v>
      </c>
      <c r="C1329" s="4">
        <v>29.9</v>
      </c>
      <c r="D1329" s="4">
        <v>30.39</v>
      </c>
      <c r="E1329" s="4">
        <v>29.32</v>
      </c>
      <c r="F1329" s="4">
        <v>30.39</v>
      </c>
      <c r="G1329" s="5">
        <v>222519</v>
      </c>
      <c r="H1329" s="2"/>
    </row>
    <row r="1330" spans="1:8">
      <c r="A1330" s="3">
        <v>43572</v>
      </c>
      <c r="B1330" s="4" t="s">
        <v>7</v>
      </c>
      <c r="C1330" s="4">
        <v>29.62</v>
      </c>
      <c r="D1330" s="4">
        <v>30</v>
      </c>
      <c r="E1330" s="4">
        <v>28.91</v>
      </c>
      <c r="F1330" s="4">
        <v>29.9</v>
      </c>
      <c r="G1330" s="5">
        <v>213760</v>
      </c>
      <c r="H1330" s="2"/>
    </row>
    <row r="1331" spans="1:8">
      <c r="A1331" s="3">
        <v>43573</v>
      </c>
      <c r="B1331" s="4" t="s">
        <v>7</v>
      </c>
      <c r="C1331" s="4">
        <v>29.85</v>
      </c>
      <c r="D1331" s="4">
        <v>30.16</v>
      </c>
      <c r="E1331" s="4">
        <v>29.545000000000002</v>
      </c>
      <c r="F1331" s="4">
        <v>29.64</v>
      </c>
      <c r="G1331" s="5">
        <v>186496</v>
      </c>
      <c r="H1331" s="2"/>
    </row>
    <row r="1332" spans="1:8">
      <c r="A1332" s="3">
        <v>43577</v>
      </c>
      <c r="B1332" s="4" t="s">
        <v>7</v>
      </c>
      <c r="C1332" s="4">
        <v>29.44</v>
      </c>
      <c r="D1332" s="4">
        <v>30.0075</v>
      </c>
      <c r="E1332" s="4">
        <v>29.352699999999999</v>
      </c>
      <c r="F1332" s="4">
        <v>29.83</v>
      </c>
      <c r="G1332" s="5">
        <v>133564</v>
      </c>
      <c r="H1332" s="2"/>
    </row>
    <row r="1333" spans="1:8">
      <c r="A1333" s="3">
        <v>43578</v>
      </c>
      <c r="B1333" s="4" t="s">
        <v>7</v>
      </c>
      <c r="C1333" s="4">
        <v>30.23</v>
      </c>
      <c r="D1333" s="4">
        <v>30.53</v>
      </c>
      <c r="E1333" s="4">
        <v>29.55</v>
      </c>
      <c r="F1333" s="4">
        <v>29.57</v>
      </c>
      <c r="G1333" s="5">
        <v>114748</v>
      </c>
      <c r="H1333" s="2"/>
    </row>
    <row r="1334" spans="1:8">
      <c r="A1334" s="3">
        <v>43579</v>
      </c>
      <c r="B1334" s="4" t="s">
        <v>7</v>
      </c>
      <c r="C1334" s="4">
        <v>30.38</v>
      </c>
      <c r="D1334" s="4">
        <v>31.45</v>
      </c>
      <c r="E1334" s="4">
        <v>30.09</v>
      </c>
      <c r="F1334" s="4">
        <v>30.2</v>
      </c>
      <c r="G1334" s="5">
        <v>227608</v>
      </c>
      <c r="H1334" s="2"/>
    </row>
    <row r="1335" spans="1:8">
      <c r="A1335" s="3">
        <v>43580</v>
      </c>
      <c r="B1335" s="4" t="s">
        <v>7</v>
      </c>
      <c r="C1335" s="4">
        <v>30.74</v>
      </c>
      <c r="D1335" s="4">
        <v>31.87</v>
      </c>
      <c r="E1335" s="4">
        <v>30.3</v>
      </c>
      <c r="F1335" s="4">
        <v>30.5</v>
      </c>
      <c r="G1335" s="5">
        <v>304019</v>
      </c>
      <c r="H1335" s="2"/>
    </row>
    <row r="1336" spans="1:8">
      <c r="A1336" s="3">
        <v>43581</v>
      </c>
      <c r="B1336" s="4" t="s">
        <v>7</v>
      </c>
      <c r="C1336" s="4">
        <v>31.86</v>
      </c>
      <c r="D1336" s="4">
        <v>31.91</v>
      </c>
      <c r="E1336" s="4">
        <v>30.417999999999999</v>
      </c>
      <c r="F1336" s="4">
        <v>30.95</v>
      </c>
      <c r="G1336" s="5">
        <v>181189</v>
      </c>
      <c r="H1336" s="2"/>
    </row>
    <row r="1337" spans="1:8">
      <c r="A1337" s="3">
        <v>43584</v>
      </c>
      <c r="B1337" s="4" t="s">
        <v>7</v>
      </c>
      <c r="C1337" s="4">
        <v>32.29</v>
      </c>
      <c r="D1337" s="4">
        <v>32.58</v>
      </c>
      <c r="E1337" s="4">
        <v>31.34</v>
      </c>
      <c r="F1337" s="4">
        <v>31.85</v>
      </c>
      <c r="G1337" s="5">
        <v>264540</v>
      </c>
      <c r="H1337" s="2"/>
    </row>
    <row r="1338" spans="1:8">
      <c r="A1338" s="3">
        <v>43585</v>
      </c>
      <c r="B1338" s="4" t="s">
        <v>7</v>
      </c>
      <c r="C1338" s="4">
        <v>32.03</v>
      </c>
      <c r="D1338" s="4">
        <v>32.590000000000003</v>
      </c>
      <c r="E1338" s="4">
        <v>31.6</v>
      </c>
      <c r="F1338" s="4">
        <v>32.159999999999997</v>
      </c>
      <c r="G1338" s="5">
        <v>580946</v>
      </c>
      <c r="H1338" s="2"/>
    </row>
    <row r="1339" spans="1:8">
      <c r="A1339" s="3">
        <v>43586</v>
      </c>
      <c r="B1339" s="4" t="s">
        <v>7</v>
      </c>
      <c r="C1339" s="4">
        <v>32.299999999999997</v>
      </c>
      <c r="D1339" s="4">
        <v>32.479999999999997</v>
      </c>
      <c r="E1339" s="4">
        <v>31.725000000000001</v>
      </c>
      <c r="F1339" s="4">
        <v>32.01</v>
      </c>
      <c r="G1339" s="5">
        <v>315418</v>
      </c>
      <c r="H1339" s="2"/>
    </row>
    <row r="1340" spans="1:8">
      <c r="A1340" s="3">
        <v>43587</v>
      </c>
      <c r="B1340" s="4" t="s">
        <v>7</v>
      </c>
      <c r="C1340" s="4">
        <v>32.6</v>
      </c>
      <c r="D1340" s="4">
        <v>32.9</v>
      </c>
      <c r="E1340" s="4">
        <v>32.200000000000003</v>
      </c>
      <c r="F1340" s="4">
        <v>32.28</v>
      </c>
      <c r="G1340" s="5">
        <v>224724</v>
      </c>
      <c r="H1340" s="2"/>
    </row>
    <row r="1341" spans="1:8">
      <c r="A1341" s="3">
        <v>43588</v>
      </c>
      <c r="B1341" s="4" t="s">
        <v>7</v>
      </c>
      <c r="C1341" s="4">
        <v>33.83</v>
      </c>
      <c r="D1341" s="4">
        <v>33.89</v>
      </c>
      <c r="E1341" s="4">
        <v>32.58</v>
      </c>
      <c r="F1341" s="4">
        <v>32.85</v>
      </c>
      <c r="G1341" s="5">
        <v>272382</v>
      </c>
      <c r="H1341" s="2"/>
    </row>
    <row r="1342" spans="1:8">
      <c r="A1342" s="3">
        <v>43591</v>
      </c>
      <c r="B1342" s="4" t="s">
        <v>7</v>
      </c>
      <c r="C1342" s="4">
        <v>33.75</v>
      </c>
      <c r="D1342" s="4">
        <v>34.450000000000003</v>
      </c>
      <c r="E1342" s="4">
        <v>33.409999999999997</v>
      </c>
      <c r="F1342" s="4">
        <v>33.409999999999997</v>
      </c>
      <c r="G1342" s="5">
        <v>259700</v>
      </c>
      <c r="H1342" s="2"/>
    </row>
    <row r="1343" spans="1:8">
      <c r="A1343" s="3">
        <v>43592</v>
      </c>
      <c r="B1343" s="4" t="s">
        <v>7</v>
      </c>
      <c r="C1343" s="4">
        <v>33.79</v>
      </c>
      <c r="D1343" s="4">
        <v>34</v>
      </c>
      <c r="E1343" s="4">
        <v>33.164999999999999</v>
      </c>
      <c r="F1343" s="4">
        <v>33.619999999999997</v>
      </c>
      <c r="G1343" s="5">
        <v>288847</v>
      </c>
      <c r="H1343" s="2"/>
    </row>
    <row r="1344" spans="1:8">
      <c r="A1344" s="3">
        <v>43593</v>
      </c>
      <c r="B1344" s="4" t="s">
        <v>7</v>
      </c>
      <c r="C1344" s="4">
        <v>33.799999999999997</v>
      </c>
      <c r="D1344" s="4">
        <v>34.04</v>
      </c>
      <c r="E1344" s="4">
        <v>33.384999999999998</v>
      </c>
      <c r="F1344" s="4">
        <v>33.79</v>
      </c>
      <c r="G1344" s="5">
        <v>146726</v>
      </c>
      <c r="H1344" s="2"/>
    </row>
    <row r="1345" spans="1:8">
      <c r="A1345" s="3">
        <v>43594</v>
      </c>
      <c r="B1345" s="4" t="s">
        <v>7</v>
      </c>
      <c r="C1345" s="4">
        <v>34.770000000000003</v>
      </c>
      <c r="D1345" s="4">
        <v>34.86</v>
      </c>
      <c r="E1345" s="4">
        <v>33.130000000000003</v>
      </c>
      <c r="F1345" s="4">
        <v>33.65</v>
      </c>
      <c r="G1345" s="5">
        <v>249960</v>
      </c>
      <c r="H1345" s="2"/>
    </row>
    <row r="1346" spans="1:8">
      <c r="A1346" s="3">
        <v>43595</v>
      </c>
      <c r="B1346" s="4" t="s">
        <v>7</v>
      </c>
      <c r="C1346" s="4">
        <v>34.31</v>
      </c>
      <c r="D1346" s="4">
        <v>35.15</v>
      </c>
      <c r="E1346" s="4">
        <v>33.073</v>
      </c>
      <c r="F1346" s="4">
        <v>35.130000000000003</v>
      </c>
      <c r="G1346" s="5">
        <v>267767</v>
      </c>
      <c r="H1346" s="2"/>
    </row>
    <row r="1347" spans="1:8">
      <c r="A1347" s="3">
        <v>43598</v>
      </c>
      <c r="B1347" s="4" t="s">
        <v>7</v>
      </c>
      <c r="C1347" s="4">
        <v>33.200000000000003</v>
      </c>
      <c r="D1347" s="4">
        <v>33.799999999999997</v>
      </c>
      <c r="E1347" s="4">
        <v>32.840000000000003</v>
      </c>
      <c r="F1347" s="4">
        <v>33.799999999999997</v>
      </c>
      <c r="G1347" s="5">
        <v>160301</v>
      </c>
      <c r="H1347" s="2"/>
    </row>
    <row r="1348" spans="1:8">
      <c r="A1348" s="3">
        <v>43599</v>
      </c>
      <c r="B1348" s="4" t="s">
        <v>7</v>
      </c>
      <c r="C1348" s="4">
        <v>33.54</v>
      </c>
      <c r="D1348" s="4">
        <v>33.799999999999997</v>
      </c>
      <c r="E1348" s="4">
        <v>32.96</v>
      </c>
      <c r="F1348" s="4">
        <v>33.299999999999997</v>
      </c>
      <c r="G1348" s="5">
        <v>113399</v>
      </c>
      <c r="H1348" s="2"/>
    </row>
    <row r="1349" spans="1:8">
      <c r="A1349" s="3">
        <v>43600</v>
      </c>
      <c r="B1349" s="4" t="s">
        <v>7</v>
      </c>
      <c r="C1349" s="4">
        <v>33.090000000000003</v>
      </c>
      <c r="D1349" s="4">
        <v>33.64</v>
      </c>
      <c r="E1349" s="4">
        <v>32.994999999999997</v>
      </c>
      <c r="F1349" s="4">
        <v>33.520000000000003</v>
      </c>
      <c r="G1349" s="5">
        <v>206537</v>
      </c>
      <c r="H1349" s="2"/>
    </row>
    <row r="1350" spans="1:8">
      <c r="A1350" s="3">
        <v>43601</v>
      </c>
      <c r="B1350" s="4" t="s">
        <v>7</v>
      </c>
      <c r="C1350" s="4">
        <v>33.69</v>
      </c>
      <c r="D1350" s="4">
        <v>33.950000000000003</v>
      </c>
      <c r="E1350" s="4">
        <v>32.909999999999997</v>
      </c>
      <c r="F1350" s="4">
        <v>33.5</v>
      </c>
      <c r="G1350" s="5">
        <v>226419</v>
      </c>
      <c r="H1350" s="2"/>
    </row>
    <row r="1351" spans="1:8">
      <c r="A1351" s="3">
        <v>43602</v>
      </c>
      <c r="B1351" s="4" t="s">
        <v>7</v>
      </c>
      <c r="C1351" s="4">
        <v>33.659999999999997</v>
      </c>
      <c r="D1351" s="4">
        <v>34.549999999999997</v>
      </c>
      <c r="E1351" s="4">
        <v>33.380000000000003</v>
      </c>
      <c r="F1351" s="4">
        <v>33.51</v>
      </c>
      <c r="G1351" s="5">
        <v>214239</v>
      </c>
      <c r="H1351" s="2"/>
    </row>
    <row r="1352" spans="1:8">
      <c r="A1352" s="3">
        <v>43605</v>
      </c>
      <c r="B1352" s="4" t="s">
        <v>7</v>
      </c>
      <c r="C1352" s="4">
        <v>34.29</v>
      </c>
      <c r="D1352" s="4">
        <v>34.299700000000001</v>
      </c>
      <c r="E1352" s="4">
        <v>33.11</v>
      </c>
      <c r="F1352" s="4">
        <v>33.5</v>
      </c>
      <c r="G1352" s="5">
        <v>187838</v>
      </c>
      <c r="H1352" s="2"/>
    </row>
    <row r="1353" spans="1:8">
      <c r="A1353" s="3">
        <v>43606</v>
      </c>
      <c r="B1353" s="4" t="s">
        <v>7</v>
      </c>
      <c r="C1353" s="4">
        <v>34.67</v>
      </c>
      <c r="D1353" s="4">
        <v>35.07</v>
      </c>
      <c r="E1353" s="4">
        <v>34.17</v>
      </c>
      <c r="F1353" s="4">
        <v>34.32</v>
      </c>
      <c r="G1353" s="5">
        <v>163419</v>
      </c>
      <c r="H1353" s="2"/>
    </row>
    <row r="1354" spans="1:8">
      <c r="A1354" s="3">
        <v>43607</v>
      </c>
      <c r="B1354" s="4" t="s">
        <v>7</v>
      </c>
      <c r="C1354" s="4">
        <v>33.56</v>
      </c>
      <c r="D1354" s="4">
        <v>34.74</v>
      </c>
      <c r="E1354" s="4">
        <v>33.32</v>
      </c>
      <c r="F1354" s="4">
        <v>34.5</v>
      </c>
      <c r="G1354" s="5">
        <v>147745</v>
      </c>
      <c r="H1354" s="2"/>
    </row>
    <row r="1355" spans="1:8">
      <c r="A1355" s="3">
        <v>43608</v>
      </c>
      <c r="B1355" s="4" t="s">
        <v>7</v>
      </c>
      <c r="C1355" s="4">
        <v>31.03</v>
      </c>
      <c r="D1355" s="4">
        <v>33.4</v>
      </c>
      <c r="E1355" s="4">
        <v>30.87</v>
      </c>
      <c r="F1355" s="4">
        <v>33.32</v>
      </c>
      <c r="G1355" s="5">
        <v>252315</v>
      </c>
      <c r="H1355" s="2"/>
    </row>
    <row r="1356" spans="1:8">
      <c r="A1356" s="3">
        <v>43609</v>
      </c>
      <c r="B1356" s="4" t="s">
        <v>7</v>
      </c>
      <c r="C1356" s="4">
        <v>30.71</v>
      </c>
      <c r="D1356" s="4">
        <v>31.41</v>
      </c>
      <c r="E1356" s="4">
        <v>30.16</v>
      </c>
      <c r="F1356" s="4">
        <v>31.15</v>
      </c>
      <c r="G1356" s="5">
        <v>288430</v>
      </c>
      <c r="H1356" s="2"/>
    </row>
    <row r="1357" spans="1:8">
      <c r="A1357" s="3">
        <v>43613</v>
      </c>
      <c r="B1357" s="4" t="s">
        <v>7</v>
      </c>
      <c r="C1357" s="4">
        <v>29.9</v>
      </c>
      <c r="D1357" s="4">
        <v>30.93</v>
      </c>
      <c r="E1357" s="4">
        <v>29.64</v>
      </c>
      <c r="F1357" s="4">
        <v>30.52</v>
      </c>
      <c r="G1357" s="5">
        <v>308546</v>
      </c>
      <c r="H1357" s="2"/>
    </row>
    <row r="1358" spans="1:8">
      <c r="A1358" s="3">
        <v>43614</v>
      </c>
      <c r="B1358" s="4" t="s">
        <v>7</v>
      </c>
      <c r="C1358" s="4">
        <v>30.41</v>
      </c>
      <c r="D1358" s="4">
        <v>30.73</v>
      </c>
      <c r="E1358" s="4">
        <v>29.57</v>
      </c>
      <c r="F1358" s="4">
        <v>29.77</v>
      </c>
      <c r="G1358" s="5">
        <v>246684</v>
      </c>
      <c r="H1358" s="2"/>
    </row>
    <row r="1359" spans="1:8">
      <c r="A1359" s="3">
        <v>43615</v>
      </c>
      <c r="B1359" s="4" t="s">
        <v>7</v>
      </c>
      <c r="C1359" s="4">
        <v>30.88</v>
      </c>
      <c r="D1359" s="4">
        <v>31.88</v>
      </c>
      <c r="E1359" s="4">
        <v>30.46</v>
      </c>
      <c r="F1359" s="4">
        <v>30.67</v>
      </c>
      <c r="G1359" s="5">
        <v>419662</v>
      </c>
      <c r="H1359" s="2"/>
    </row>
    <row r="1360" spans="1:8">
      <c r="A1360" s="3">
        <v>43616</v>
      </c>
      <c r="B1360" s="4" t="s">
        <v>7</v>
      </c>
      <c r="C1360" s="4">
        <v>25.58</v>
      </c>
      <c r="D1360" s="4">
        <v>27.74</v>
      </c>
      <c r="E1360" s="4">
        <v>25.2241</v>
      </c>
      <c r="F1360" s="4">
        <v>26</v>
      </c>
      <c r="G1360" s="5">
        <v>1787529</v>
      </c>
      <c r="H1360" s="2"/>
    </row>
    <row r="1361" spans="1:8">
      <c r="A1361" s="3">
        <v>43619</v>
      </c>
      <c r="B1361" s="4" t="s">
        <v>7</v>
      </c>
      <c r="C1361" s="4">
        <v>25.45</v>
      </c>
      <c r="D1361" s="4">
        <v>25.77</v>
      </c>
      <c r="E1361" s="4">
        <v>24.57</v>
      </c>
      <c r="F1361" s="4">
        <v>25.51</v>
      </c>
      <c r="G1361" s="5">
        <v>741358</v>
      </c>
      <c r="H1361" s="2"/>
    </row>
    <row r="1362" spans="1:8">
      <c r="A1362" s="3">
        <v>43620</v>
      </c>
      <c r="B1362" s="4" t="s">
        <v>7</v>
      </c>
      <c r="C1362" s="4">
        <v>26.51</v>
      </c>
      <c r="D1362" s="4">
        <v>26.9</v>
      </c>
      <c r="E1362" s="4">
        <v>25.75</v>
      </c>
      <c r="F1362" s="4">
        <v>25.9</v>
      </c>
      <c r="G1362" s="5">
        <v>470494</v>
      </c>
      <c r="H1362" s="2"/>
    </row>
    <row r="1363" spans="1:8">
      <c r="A1363" s="3">
        <v>43621</v>
      </c>
      <c r="B1363" s="4" t="s">
        <v>7</v>
      </c>
      <c r="C1363" s="4">
        <v>26.41</v>
      </c>
      <c r="D1363" s="4">
        <v>27.14</v>
      </c>
      <c r="E1363" s="4">
        <v>25.96</v>
      </c>
      <c r="F1363" s="4">
        <v>27.14</v>
      </c>
      <c r="G1363" s="5">
        <v>493189</v>
      </c>
      <c r="H1363" s="2"/>
    </row>
    <row r="1364" spans="1:8">
      <c r="A1364" s="3">
        <v>43622</v>
      </c>
      <c r="B1364" s="4" t="s">
        <v>7</v>
      </c>
      <c r="C1364" s="4">
        <v>26.11</v>
      </c>
      <c r="D1364" s="4">
        <v>26.5002</v>
      </c>
      <c r="E1364" s="4">
        <v>25.57</v>
      </c>
      <c r="F1364" s="4">
        <v>26.39</v>
      </c>
      <c r="G1364" s="5">
        <v>309387</v>
      </c>
      <c r="H1364" s="2"/>
    </row>
    <row r="1365" spans="1:8">
      <c r="A1365" s="3">
        <v>43623</v>
      </c>
      <c r="B1365" s="4" t="s">
        <v>7</v>
      </c>
      <c r="C1365" s="4">
        <v>26.18</v>
      </c>
      <c r="D1365" s="4">
        <v>26.65</v>
      </c>
      <c r="E1365" s="4">
        <v>25.69</v>
      </c>
      <c r="F1365" s="4">
        <v>26.12</v>
      </c>
      <c r="G1365" s="5">
        <v>298982</v>
      </c>
      <c r="H1365" s="2"/>
    </row>
    <row r="1366" spans="1:8">
      <c r="A1366" s="3">
        <v>43626</v>
      </c>
      <c r="B1366" s="4" t="s">
        <v>7</v>
      </c>
      <c r="C1366" s="4">
        <v>26.29</v>
      </c>
      <c r="D1366" s="4">
        <v>27</v>
      </c>
      <c r="E1366" s="4">
        <v>26.11</v>
      </c>
      <c r="F1366" s="4">
        <v>26.22</v>
      </c>
      <c r="G1366" s="5">
        <v>356042</v>
      </c>
      <c r="H1366" s="2"/>
    </row>
    <row r="1367" spans="1:8">
      <c r="A1367" s="3">
        <v>43627</v>
      </c>
      <c r="B1367" s="4" t="s">
        <v>7</v>
      </c>
      <c r="C1367" s="4">
        <v>26.5</v>
      </c>
      <c r="D1367" s="4">
        <v>26.77</v>
      </c>
      <c r="E1367" s="4">
        <v>26.21</v>
      </c>
      <c r="F1367" s="4">
        <v>26.46</v>
      </c>
      <c r="G1367" s="5">
        <v>303532</v>
      </c>
      <c r="H1367" s="2"/>
    </row>
    <row r="1368" spans="1:8">
      <c r="A1368" s="3">
        <v>43628</v>
      </c>
      <c r="B1368" s="4" t="s">
        <v>7</v>
      </c>
      <c r="C1368" s="4">
        <v>25.46</v>
      </c>
      <c r="D1368" s="4">
        <v>26.55</v>
      </c>
      <c r="E1368" s="4">
        <v>25.19</v>
      </c>
      <c r="F1368" s="4">
        <v>26.55</v>
      </c>
      <c r="G1368" s="5">
        <v>531357</v>
      </c>
      <c r="H1368" s="2"/>
    </row>
    <row r="1369" spans="1:8">
      <c r="A1369" s="3">
        <v>43629</v>
      </c>
      <c r="B1369" s="4" t="s">
        <v>7</v>
      </c>
      <c r="C1369" s="4">
        <v>33.479999999999997</v>
      </c>
      <c r="D1369" s="4">
        <v>33.770000000000003</v>
      </c>
      <c r="E1369" s="4">
        <v>31.1</v>
      </c>
      <c r="F1369" s="4">
        <v>32.04</v>
      </c>
      <c r="G1369" s="5">
        <v>5309026</v>
      </c>
      <c r="H1369" s="2"/>
    </row>
    <row r="1370" spans="1:8">
      <c r="A1370" s="3">
        <v>43630</v>
      </c>
      <c r="B1370" s="4" t="s">
        <v>7</v>
      </c>
      <c r="C1370" s="4">
        <v>33.1</v>
      </c>
      <c r="D1370" s="4">
        <v>35.479999999999997</v>
      </c>
      <c r="E1370" s="4">
        <v>32.85</v>
      </c>
      <c r="F1370" s="4">
        <v>34.65</v>
      </c>
      <c r="G1370" s="5">
        <v>2078709</v>
      </c>
      <c r="H1370" s="2"/>
    </row>
    <row r="1371" spans="1:8">
      <c r="A1371" s="3">
        <v>43633</v>
      </c>
      <c r="B1371" s="4" t="s">
        <v>7</v>
      </c>
      <c r="C1371" s="4">
        <v>32.44</v>
      </c>
      <c r="D1371" s="4">
        <v>33.36</v>
      </c>
      <c r="E1371" s="4">
        <v>31.353899999999999</v>
      </c>
      <c r="F1371" s="4">
        <v>33.33</v>
      </c>
      <c r="G1371" s="5">
        <v>813465</v>
      </c>
      <c r="H1371" s="2"/>
    </row>
    <row r="1372" spans="1:8">
      <c r="A1372" s="3">
        <v>43634</v>
      </c>
      <c r="B1372" s="4" t="s">
        <v>7</v>
      </c>
      <c r="C1372" s="4">
        <v>32</v>
      </c>
      <c r="D1372" s="4">
        <v>33.238900000000001</v>
      </c>
      <c r="E1372" s="4">
        <v>31.71</v>
      </c>
      <c r="F1372" s="4">
        <v>32.479999999999997</v>
      </c>
      <c r="G1372" s="5">
        <v>431935</v>
      </c>
      <c r="H1372" s="2"/>
    </row>
    <row r="1373" spans="1:8">
      <c r="A1373" s="3">
        <v>43635</v>
      </c>
      <c r="B1373" s="4" t="s">
        <v>7</v>
      </c>
      <c r="C1373" s="4">
        <v>31.09</v>
      </c>
      <c r="D1373" s="4">
        <v>32.255000000000003</v>
      </c>
      <c r="E1373" s="4">
        <v>30.82</v>
      </c>
      <c r="F1373" s="4">
        <v>31.99</v>
      </c>
      <c r="G1373" s="5">
        <v>494785</v>
      </c>
      <c r="H1373" s="2"/>
    </row>
    <row r="1374" spans="1:8">
      <c r="A1374" s="3">
        <v>43636</v>
      </c>
      <c r="B1374" s="4" t="s">
        <v>7</v>
      </c>
      <c r="C1374" s="4">
        <v>31.23</v>
      </c>
      <c r="D1374" s="4">
        <v>31.81</v>
      </c>
      <c r="E1374" s="4">
        <v>30.72</v>
      </c>
      <c r="F1374" s="4">
        <v>31.25</v>
      </c>
      <c r="G1374" s="5">
        <v>454907</v>
      </c>
      <c r="H1374" s="2"/>
    </row>
    <row r="1375" spans="1:8">
      <c r="A1375" s="3">
        <v>43637</v>
      </c>
      <c r="B1375" s="4" t="s">
        <v>7</v>
      </c>
      <c r="C1375" s="4">
        <v>31.35</v>
      </c>
      <c r="D1375" s="4">
        <v>31.67</v>
      </c>
      <c r="E1375" s="4">
        <v>30.49</v>
      </c>
      <c r="F1375" s="4">
        <v>31.14</v>
      </c>
      <c r="G1375" s="5">
        <v>527691</v>
      </c>
      <c r="H1375" s="2"/>
    </row>
    <row r="1376" spans="1:8">
      <c r="A1376" s="3">
        <v>43640</v>
      </c>
      <c r="B1376" s="4" t="s">
        <v>7</v>
      </c>
      <c r="C1376" s="4">
        <v>32.380000000000003</v>
      </c>
      <c r="D1376" s="4">
        <v>32.799999999999997</v>
      </c>
      <c r="E1376" s="4">
        <v>31.38</v>
      </c>
      <c r="F1376" s="4">
        <v>31.42</v>
      </c>
      <c r="G1376" s="5">
        <v>406533</v>
      </c>
      <c r="H1376" s="2"/>
    </row>
    <row r="1377" spans="1:8">
      <c r="A1377" s="3">
        <v>43641</v>
      </c>
      <c r="B1377" s="4" t="s">
        <v>7</v>
      </c>
      <c r="C1377" s="4">
        <v>31.15</v>
      </c>
      <c r="D1377" s="4">
        <v>32.380000000000003</v>
      </c>
      <c r="E1377" s="4">
        <v>30.89</v>
      </c>
      <c r="F1377" s="4">
        <v>32.31</v>
      </c>
      <c r="G1377" s="5">
        <v>400555</v>
      </c>
      <c r="H1377" s="2"/>
    </row>
    <row r="1378" spans="1:8">
      <c r="A1378" s="3">
        <v>43642</v>
      </c>
      <c r="B1378" s="4" t="s">
        <v>7</v>
      </c>
      <c r="C1378" s="4">
        <v>30.44</v>
      </c>
      <c r="D1378" s="4">
        <v>31.49</v>
      </c>
      <c r="E1378" s="4">
        <v>30.16</v>
      </c>
      <c r="F1378" s="4">
        <v>31.24</v>
      </c>
      <c r="G1378" s="5">
        <v>513092</v>
      </c>
      <c r="H1378" s="2"/>
    </row>
    <row r="1379" spans="1:8">
      <c r="A1379" s="3">
        <v>43643</v>
      </c>
      <c r="B1379" s="4" t="s">
        <v>7</v>
      </c>
      <c r="C1379" s="4">
        <v>31.78</v>
      </c>
      <c r="D1379" s="4">
        <v>31.85</v>
      </c>
      <c r="E1379" s="4">
        <v>30.35</v>
      </c>
      <c r="F1379" s="4">
        <v>30.56</v>
      </c>
      <c r="G1379" s="5">
        <v>470885</v>
      </c>
      <c r="H1379" s="2"/>
    </row>
    <row r="1380" spans="1:8">
      <c r="A1380" s="3">
        <v>43644</v>
      </c>
      <c r="B1380" s="4" t="s">
        <v>7</v>
      </c>
      <c r="C1380" s="4">
        <v>30.57</v>
      </c>
      <c r="D1380" s="4">
        <v>31.88</v>
      </c>
      <c r="E1380" s="4">
        <v>30.38</v>
      </c>
      <c r="F1380" s="4">
        <v>31.55</v>
      </c>
      <c r="G1380" s="5">
        <v>579509</v>
      </c>
      <c r="H1380" s="2"/>
    </row>
    <row r="1381" spans="1:8">
      <c r="A1381" s="3">
        <v>43647</v>
      </c>
      <c r="B1381" s="4" t="s">
        <v>7</v>
      </c>
      <c r="C1381" s="4">
        <v>30.43</v>
      </c>
      <c r="D1381" s="4">
        <v>31.53</v>
      </c>
      <c r="E1381" s="4">
        <v>30.3</v>
      </c>
      <c r="F1381" s="4">
        <v>31.01</v>
      </c>
      <c r="G1381" s="5">
        <v>525704</v>
      </c>
      <c r="H1381" s="2"/>
    </row>
    <row r="1382" spans="1:8">
      <c r="A1382" s="3">
        <v>43648</v>
      </c>
      <c r="B1382" s="4" t="s">
        <v>7</v>
      </c>
      <c r="C1382" s="4">
        <v>29.64</v>
      </c>
      <c r="D1382" s="4">
        <v>30.475000000000001</v>
      </c>
      <c r="E1382" s="4">
        <v>29.34</v>
      </c>
      <c r="F1382" s="4">
        <v>30.4</v>
      </c>
      <c r="G1382" s="5">
        <v>457866</v>
      </c>
      <c r="H1382" s="2"/>
    </row>
    <row r="1383" spans="1:8">
      <c r="A1383" s="3">
        <v>43649</v>
      </c>
      <c r="B1383" s="4" t="s">
        <v>7</v>
      </c>
      <c r="C1383" s="4">
        <v>29.12</v>
      </c>
      <c r="D1383" s="4">
        <v>29.805</v>
      </c>
      <c r="E1383" s="4">
        <v>29.03</v>
      </c>
      <c r="F1383" s="4">
        <v>29.75</v>
      </c>
      <c r="G1383" s="5">
        <v>240237</v>
      </c>
      <c r="H1383" s="2"/>
    </row>
    <row r="1384" spans="1:8">
      <c r="A1384" s="3">
        <v>43651</v>
      </c>
      <c r="B1384" s="4" t="s">
        <v>7</v>
      </c>
      <c r="C1384" s="4">
        <v>30.17</v>
      </c>
      <c r="D1384" s="4">
        <v>30.59</v>
      </c>
      <c r="E1384" s="4">
        <v>29.15</v>
      </c>
      <c r="F1384" s="4">
        <v>29.15</v>
      </c>
      <c r="G1384" s="5">
        <v>264984</v>
      </c>
      <c r="H1384" s="2"/>
    </row>
    <row r="1385" spans="1:8">
      <c r="A1385" s="3">
        <v>43654</v>
      </c>
      <c r="B1385" s="4" t="s">
        <v>7</v>
      </c>
      <c r="C1385" s="4">
        <v>30.07</v>
      </c>
      <c r="D1385" s="4">
        <v>30.52</v>
      </c>
      <c r="E1385" s="4">
        <v>29.51</v>
      </c>
      <c r="F1385" s="4">
        <v>29.91</v>
      </c>
      <c r="G1385" s="5">
        <v>320504</v>
      </c>
      <c r="H1385" s="2"/>
    </row>
    <row r="1386" spans="1:8">
      <c r="A1386" s="3">
        <v>43655</v>
      </c>
      <c r="B1386" s="4" t="s">
        <v>7</v>
      </c>
      <c r="C1386" s="4">
        <v>29.93</v>
      </c>
      <c r="D1386" s="4">
        <v>30.25</v>
      </c>
      <c r="E1386" s="4">
        <v>29.57</v>
      </c>
      <c r="F1386" s="4">
        <v>29.88</v>
      </c>
      <c r="G1386" s="5">
        <v>348249</v>
      </c>
      <c r="H1386" s="2"/>
    </row>
    <row r="1387" spans="1:8">
      <c r="A1387" s="3">
        <v>43656</v>
      </c>
      <c r="B1387" s="4" t="s">
        <v>7</v>
      </c>
      <c r="C1387" s="4">
        <v>30.47</v>
      </c>
      <c r="D1387" s="4">
        <v>30.52</v>
      </c>
      <c r="E1387" s="4">
        <v>29.414999999999999</v>
      </c>
      <c r="F1387" s="4">
        <v>29.88</v>
      </c>
      <c r="G1387" s="5">
        <v>410702</v>
      </c>
      <c r="H1387" s="2"/>
    </row>
    <row r="1388" spans="1:8">
      <c r="A1388" s="3">
        <v>43657</v>
      </c>
      <c r="B1388" s="4" t="s">
        <v>7</v>
      </c>
      <c r="C1388" s="4">
        <v>30.06</v>
      </c>
      <c r="D1388" s="4">
        <v>30.8</v>
      </c>
      <c r="E1388" s="4">
        <v>29.9</v>
      </c>
      <c r="F1388" s="4">
        <v>30.45</v>
      </c>
      <c r="G1388" s="5">
        <v>231041</v>
      </c>
      <c r="H1388" s="2"/>
    </row>
    <row r="1389" spans="1:8">
      <c r="A1389" s="3">
        <v>43658</v>
      </c>
      <c r="B1389" s="4" t="s">
        <v>7</v>
      </c>
      <c r="C1389" s="4">
        <v>30.83</v>
      </c>
      <c r="D1389" s="4">
        <v>31.12</v>
      </c>
      <c r="E1389" s="4">
        <v>29.81</v>
      </c>
      <c r="F1389" s="4">
        <v>30.03</v>
      </c>
      <c r="G1389" s="5">
        <v>252209</v>
      </c>
      <c r="H1389" s="2"/>
    </row>
    <row r="1390" spans="1:8">
      <c r="A1390" s="3">
        <v>43661</v>
      </c>
      <c r="B1390" s="4" t="s">
        <v>7</v>
      </c>
      <c r="C1390" s="4">
        <v>31.02</v>
      </c>
      <c r="D1390" s="4">
        <v>31.31</v>
      </c>
      <c r="E1390" s="4">
        <v>30.47</v>
      </c>
      <c r="F1390" s="4">
        <v>30.91</v>
      </c>
      <c r="G1390" s="5">
        <v>216440</v>
      </c>
      <c r="H1390" s="2"/>
    </row>
    <row r="1391" spans="1:8">
      <c r="A1391" s="3">
        <v>43662</v>
      </c>
      <c r="B1391" s="4" t="s">
        <v>7</v>
      </c>
      <c r="C1391" s="4">
        <v>30.67</v>
      </c>
      <c r="D1391" s="4">
        <v>31.86</v>
      </c>
      <c r="E1391" s="4">
        <v>30.6</v>
      </c>
      <c r="F1391" s="4">
        <v>30.89</v>
      </c>
      <c r="G1391" s="5">
        <v>211548</v>
      </c>
      <c r="H1391" s="2"/>
    </row>
    <row r="1392" spans="1:8">
      <c r="A1392" s="3">
        <v>43663</v>
      </c>
      <c r="B1392" s="4" t="s">
        <v>7</v>
      </c>
      <c r="C1392" s="4">
        <v>30.24</v>
      </c>
      <c r="D1392" s="4">
        <v>30.6</v>
      </c>
      <c r="E1392" s="4">
        <v>29.98</v>
      </c>
      <c r="F1392" s="4">
        <v>30.6</v>
      </c>
      <c r="G1392" s="5">
        <v>169642</v>
      </c>
      <c r="H1392" s="2"/>
    </row>
    <row r="1393" spans="1:8">
      <c r="A1393" s="3">
        <v>43664</v>
      </c>
      <c r="B1393" s="4" t="s">
        <v>7</v>
      </c>
      <c r="C1393" s="4">
        <v>30.6</v>
      </c>
      <c r="D1393" s="4">
        <v>30.61</v>
      </c>
      <c r="E1393" s="4">
        <v>29.785</v>
      </c>
      <c r="F1393" s="4">
        <v>30.2</v>
      </c>
      <c r="G1393" s="5">
        <v>304664</v>
      </c>
      <c r="H1393" s="2"/>
    </row>
    <row r="1394" spans="1:8">
      <c r="A1394" s="3">
        <v>43665</v>
      </c>
      <c r="B1394" s="4" t="s">
        <v>7</v>
      </c>
      <c r="C1394" s="4">
        <v>34.299999999999997</v>
      </c>
      <c r="D1394" s="4">
        <v>35.880000000000003</v>
      </c>
      <c r="E1394" s="4">
        <v>33.36</v>
      </c>
      <c r="F1394" s="4">
        <v>35.545000000000002</v>
      </c>
      <c r="G1394" s="5">
        <v>1574534</v>
      </c>
      <c r="H1394" s="2"/>
    </row>
    <row r="1395" spans="1:8">
      <c r="A1395" s="3">
        <v>43668</v>
      </c>
      <c r="B1395" s="4" t="s">
        <v>7</v>
      </c>
      <c r="C1395" s="4">
        <v>33.56</v>
      </c>
      <c r="D1395" s="4">
        <v>34.54</v>
      </c>
      <c r="E1395" s="4">
        <v>33.174999999999997</v>
      </c>
      <c r="F1395" s="4">
        <v>34.299999999999997</v>
      </c>
      <c r="G1395" s="5">
        <v>419430</v>
      </c>
      <c r="H1395" s="2"/>
    </row>
    <row r="1396" spans="1:8">
      <c r="A1396" s="3">
        <v>43669</v>
      </c>
      <c r="B1396" s="4" t="s">
        <v>7</v>
      </c>
      <c r="C1396" s="4">
        <v>34.6</v>
      </c>
      <c r="D1396" s="4">
        <v>34.6</v>
      </c>
      <c r="E1396" s="4">
        <v>33.58</v>
      </c>
      <c r="F1396" s="4">
        <v>33.58</v>
      </c>
      <c r="G1396" s="5">
        <v>258842</v>
      </c>
      <c r="H1396" s="2"/>
    </row>
    <row r="1397" spans="1:8">
      <c r="A1397" s="3">
        <v>43670</v>
      </c>
      <c r="B1397" s="4" t="s">
        <v>7</v>
      </c>
      <c r="C1397" s="4">
        <v>34.58</v>
      </c>
      <c r="D1397" s="4">
        <v>35.33</v>
      </c>
      <c r="E1397" s="4">
        <v>34.15</v>
      </c>
      <c r="F1397" s="4">
        <v>34.630000000000003</v>
      </c>
      <c r="G1397" s="5">
        <v>243592</v>
      </c>
      <c r="H1397" s="2"/>
    </row>
    <row r="1398" spans="1:8">
      <c r="A1398" s="3">
        <v>43671</v>
      </c>
      <c r="B1398" s="4" t="s">
        <v>7</v>
      </c>
      <c r="C1398" s="4">
        <v>34.18</v>
      </c>
      <c r="D1398" s="4">
        <v>34.7498</v>
      </c>
      <c r="E1398" s="4">
        <v>34.085000000000001</v>
      </c>
      <c r="F1398" s="4">
        <v>34.58</v>
      </c>
      <c r="G1398" s="5">
        <v>158932</v>
      </c>
      <c r="H1398" s="2"/>
    </row>
    <row r="1399" spans="1:8">
      <c r="A1399" s="3">
        <v>43672</v>
      </c>
      <c r="B1399" s="4" t="s">
        <v>7</v>
      </c>
      <c r="C1399" s="4">
        <v>34.67</v>
      </c>
      <c r="D1399" s="4">
        <v>34.729999999999997</v>
      </c>
      <c r="E1399" s="4">
        <v>33.937600000000003</v>
      </c>
      <c r="F1399" s="4">
        <v>34.299999999999997</v>
      </c>
      <c r="G1399" s="5">
        <v>205164</v>
      </c>
      <c r="H1399" s="2"/>
    </row>
    <row r="1400" spans="1:8">
      <c r="A1400" s="3">
        <v>43675</v>
      </c>
      <c r="B1400" s="4" t="s">
        <v>7</v>
      </c>
      <c r="C1400" s="4">
        <v>34.729999999999997</v>
      </c>
      <c r="D1400" s="4">
        <v>34.891500000000001</v>
      </c>
      <c r="E1400" s="4">
        <v>33.94</v>
      </c>
      <c r="F1400" s="4">
        <v>34.57</v>
      </c>
      <c r="G1400" s="5">
        <v>253871</v>
      </c>
      <c r="H1400" s="2"/>
    </row>
    <row r="1401" spans="1:8">
      <c r="A1401" s="3">
        <v>43676</v>
      </c>
      <c r="B1401" s="4" t="s">
        <v>7</v>
      </c>
      <c r="C1401" s="4">
        <v>34.299999999999997</v>
      </c>
      <c r="D1401" s="4">
        <v>34.700000000000003</v>
      </c>
      <c r="E1401" s="4">
        <v>33.82</v>
      </c>
      <c r="F1401" s="4">
        <v>34.67</v>
      </c>
      <c r="G1401" s="5">
        <v>222273</v>
      </c>
      <c r="H1401" s="2"/>
    </row>
    <row r="1402" spans="1:8">
      <c r="A1402" s="3">
        <v>43677</v>
      </c>
      <c r="B1402" s="4" t="s">
        <v>7</v>
      </c>
      <c r="C1402" s="4">
        <v>33.020000000000003</v>
      </c>
      <c r="D1402" s="4">
        <v>34.36</v>
      </c>
      <c r="E1402" s="4">
        <v>32.71</v>
      </c>
      <c r="F1402" s="4">
        <v>34.36</v>
      </c>
      <c r="G1402" s="5">
        <v>300823</v>
      </c>
      <c r="H1402" s="2"/>
    </row>
    <row r="1403" spans="1:8">
      <c r="A1403" s="3">
        <v>43678</v>
      </c>
      <c r="B1403" s="4" t="s">
        <v>7</v>
      </c>
      <c r="C1403" s="4">
        <v>32.17</v>
      </c>
      <c r="D1403" s="4">
        <v>33.228499999999997</v>
      </c>
      <c r="E1403" s="4">
        <v>31.76</v>
      </c>
      <c r="F1403" s="4">
        <v>33.07</v>
      </c>
      <c r="G1403" s="5">
        <v>294981</v>
      </c>
      <c r="H1403" s="2"/>
    </row>
    <row r="1404" spans="1:8">
      <c r="A1404" s="3">
        <v>43679</v>
      </c>
      <c r="B1404" s="4" t="s">
        <v>7</v>
      </c>
      <c r="C1404" s="4">
        <v>32.869999999999997</v>
      </c>
      <c r="D1404" s="4">
        <v>32.979999999999997</v>
      </c>
      <c r="E1404" s="4">
        <v>31.56</v>
      </c>
      <c r="F1404" s="4">
        <v>32.200000000000003</v>
      </c>
      <c r="G1404" s="5">
        <v>262548</v>
      </c>
      <c r="H1404" s="2"/>
    </row>
    <row r="1405" spans="1:8">
      <c r="A1405" s="3">
        <v>43682</v>
      </c>
      <c r="B1405" s="4" t="s">
        <v>7</v>
      </c>
      <c r="C1405" s="4">
        <v>32.61</v>
      </c>
      <c r="D1405" s="4">
        <v>32.75</v>
      </c>
      <c r="E1405" s="4">
        <v>31.82</v>
      </c>
      <c r="F1405" s="4">
        <v>32.270000000000003</v>
      </c>
      <c r="G1405" s="5">
        <v>228143</v>
      </c>
      <c r="H1405" s="2"/>
    </row>
    <row r="1406" spans="1:8">
      <c r="A1406" s="3">
        <v>43683</v>
      </c>
      <c r="B1406" s="4" t="s">
        <v>7</v>
      </c>
      <c r="C1406" s="4">
        <v>32.15</v>
      </c>
      <c r="D1406" s="4">
        <v>33.32</v>
      </c>
      <c r="E1406" s="4">
        <v>31.64</v>
      </c>
      <c r="F1406" s="4">
        <v>32.68</v>
      </c>
      <c r="G1406" s="5">
        <v>224227</v>
      </c>
      <c r="H1406" s="2"/>
    </row>
    <row r="1407" spans="1:8">
      <c r="A1407" s="3">
        <v>43684</v>
      </c>
      <c r="B1407" s="4" t="s">
        <v>7</v>
      </c>
      <c r="C1407" s="4">
        <v>32.82</v>
      </c>
      <c r="D1407" s="4">
        <v>32.89</v>
      </c>
      <c r="E1407" s="4">
        <v>31.55</v>
      </c>
      <c r="F1407" s="4">
        <v>31.56</v>
      </c>
      <c r="G1407" s="5">
        <v>210129</v>
      </c>
      <c r="H1407" s="2"/>
    </row>
    <row r="1408" spans="1:8">
      <c r="A1408" s="3">
        <v>43685</v>
      </c>
      <c r="B1408" s="4" t="s">
        <v>7</v>
      </c>
      <c r="C1408" s="4">
        <v>33.22</v>
      </c>
      <c r="D1408" s="4">
        <v>33.36</v>
      </c>
      <c r="E1408" s="4">
        <v>32.5</v>
      </c>
      <c r="F1408" s="4">
        <v>32.99</v>
      </c>
      <c r="G1408" s="5">
        <v>229449</v>
      </c>
      <c r="H1408" s="2"/>
    </row>
    <row r="1409" spans="1:8">
      <c r="A1409" s="3">
        <v>43686</v>
      </c>
      <c r="B1409" s="4" t="s">
        <v>7</v>
      </c>
      <c r="C1409" s="4">
        <v>33.75</v>
      </c>
      <c r="D1409" s="4">
        <v>34.450000000000003</v>
      </c>
      <c r="E1409" s="4">
        <v>32.93</v>
      </c>
      <c r="F1409" s="4">
        <v>33.159999999999997</v>
      </c>
      <c r="G1409" s="5">
        <v>486991</v>
      </c>
      <c r="H1409" s="2"/>
    </row>
    <row r="1410" spans="1:8">
      <c r="A1410" s="3">
        <v>43689</v>
      </c>
      <c r="B1410" s="4" t="s">
        <v>7</v>
      </c>
      <c r="C1410" s="4">
        <v>32.54</v>
      </c>
      <c r="D1410" s="4">
        <v>33.89</v>
      </c>
      <c r="E1410" s="4">
        <v>31.92</v>
      </c>
      <c r="F1410" s="4">
        <v>33.65</v>
      </c>
      <c r="G1410" s="5">
        <v>520908</v>
      </c>
      <c r="H1410" s="2"/>
    </row>
    <row r="1411" spans="1:8">
      <c r="A1411" s="3">
        <v>43690</v>
      </c>
      <c r="B1411" s="4" t="s">
        <v>7</v>
      </c>
      <c r="C1411" s="4">
        <v>32.42</v>
      </c>
      <c r="D1411" s="4">
        <v>33.465000000000003</v>
      </c>
      <c r="E1411" s="4">
        <v>32.1</v>
      </c>
      <c r="F1411" s="4">
        <v>32.6</v>
      </c>
      <c r="G1411" s="5">
        <v>156556</v>
      </c>
      <c r="H1411" s="2"/>
    </row>
    <row r="1412" spans="1:8">
      <c r="A1412" s="3">
        <v>43691</v>
      </c>
      <c r="B1412" s="4" t="s">
        <v>7</v>
      </c>
      <c r="C1412" s="4">
        <v>31.32</v>
      </c>
      <c r="D1412" s="4">
        <v>32.25</v>
      </c>
      <c r="E1412" s="4">
        <v>31.14</v>
      </c>
      <c r="F1412" s="4">
        <v>31.95</v>
      </c>
      <c r="G1412" s="5">
        <v>176918</v>
      </c>
      <c r="H1412" s="2"/>
    </row>
    <row r="1413" spans="1:8">
      <c r="A1413" s="3">
        <v>43692</v>
      </c>
      <c r="B1413" s="4" t="s">
        <v>7</v>
      </c>
      <c r="C1413" s="4">
        <v>30.3</v>
      </c>
      <c r="D1413" s="4">
        <v>31.56</v>
      </c>
      <c r="E1413" s="4">
        <v>30.12</v>
      </c>
      <c r="F1413" s="4">
        <v>31.38</v>
      </c>
      <c r="G1413" s="5">
        <v>290418</v>
      </c>
      <c r="H1413" s="2"/>
    </row>
    <row r="1414" spans="1:8">
      <c r="A1414" s="3">
        <v>43693</v>
      </c>
      <c r="B1414" s="4" t="s">
        <v>7</v>
      </c>
      <c r="C1414" s="4">
        <v>31.61</v>
      </c>
      <c r="D1414" s="4">
        <v>31.75</v>
      </c>
      <c r="E1414" s="4">
        <v>30.3</v>
      </c>
      <c r="F1414" s="4">
        <v>30.45</v>
      </c>
      <c r="G1414" s="5">
        <v>310970</v>
      </c>
      <c r="H1414" s="2"/>
    </row>
    <row r="1415" spans="1:8">
      <c r="A1415" s="3">
        <v>43696</v>
      </c>
      <c r="B1415" s="4" t="s">
        <v>7</v>
      </c>
      <c r="C1415" s="4">
        <v>31.89</v>
      </c>
      <c r="D1415" s="4">
        <v>32.65</v>
      </c>
      <c r="E1415" s="4">
        <v>31.5</v>
      </c>
      <c r="F1415" s="4">
        <v>32.08</v>
      </c>
      <c r="G1415" s="5">
        <v>239548</v>
      </c>
      <c r="H1415" s="2"/>
    </row>
    <row r="1416" spans="1:8">
      <c r="A1416" s="3">
        <v>43697</v>
      </c>
      <c r="B1416" s="4" t="s">
        <v>7</v>
      </c>
      <c r="C1416" s="4">
        <v>32.9</v>
      </c>
      <c r="D1416" s="4">
        <v>33</v>
      </c>
      <c r="E1416" s="4">
        <v>31.33</v>
      </c>
      <c r="F1416" s="4">
        <v>31.77</v>
      </c>
      <c r="G1416" s="5">
        <v>381936</v>
      </c>
      <c r="H1416" s="2"/>
    </row>
    <row r="1417" spans="1:8">
      <c r="A1417" s="3">
        <v>43698</v>
      </c>
      <c r="B1417" s="4" t="s">
        <v>7</v>
      </c>
      <c r="C1417" s="4">
        <v>33.6</v>
      </c>
      <c r="D1417" s="4">
        <v>33.630000000000003</v>
      </c>
      <c r="E1417" s="4">
        <v>32.630000000000003</v>
      </c>
      <c r="F1417" s="4">
        <v>33.049999999999997</v>
      </c>
      <c r="G1417" s="5">
        <v>460161</v>
      </c>
      <c r="H1417" s="2"/>
    </row>
    <row r="1418" spans="1:8">
      <c r="A1418" s="3">
        <v>43699</v>
      </c>
      <c r="B1418" s="4" t="s">
        <v>7</v>
      </c>
      <c r="C1418" s="4">
        <v>32.96</v>
      </c>
      <c r="D1418" s="4">
        <v>34.92</v>
      </c>
      <c r="E1418" s="4">
        <v>32.93</v>
      </c>
      <c r="F1418" s="4">
        <v>33.82</v>
      </c>
      <c r="G1418" s="5">
        <v>1062182</v>
      </c>
      <c r="H1418" s="2"/>
    </row>
    <row r="1419" spans="1:8">
      <c r="A1419" s="3">
        <v>43700</v>
      </c>
      <c r="B1419" s="4" t="s">
        <v>7</v>
      </c>
      <c r="C1419" s="4">
        <v>34.9</v>
      </c>
      <c r="D1419" s="4">
        <v>35.4</v>
      </c>
      <c r="E1419" s="4">
        <v>33.4</v>
      </c>
      <c r="F1419" s="4">
        <v>34.33</v>
      </c>
      <c r="G1419" s="5">
        <v>1205575</v>
      </c>
      <c r="H1419" s="2"/>
    </row>
    <row r="1420" spans="1:8">
      <c r="A1420" s="3">
        <v>43703</v>
      </c>
      <c r="B1420" s="4" t="s">
        <v>7</v>
      </c>
      <c r="C1420" s="4">
        <v>34.39</v>
      </c>
      <c r="D1420" s="4">
        <v>34.954000000000001</v>
      </c>
      <c r="E1420" s="4">
        <v>32.880000000000003</v>
      </c>
      <c r="F1420" s="4">
        <v>34.9</v>
      </c>
      <c r="G1420" s="5">
        <v>446917</v>
      </c>
      <c r="H1420" s="2"/>
    </row>
    <row r="1421" spans="1:8">
      <c r="A1421" s="3">
        <v>43704</v>
      </c>
      <c r="B1421" s="4" t="s">
        <v>7</v>
      </c>
      <c r="C1421" s="4">
        <v>31.7</v>
      </c>
      <c r="D1421" s="4">
        <v>33.4</v>
      </c>
      <c r="E1421" s="4">
        <v>31.56</v>
      </c>
      <c r="F1421" s="4">
        <v>33.049999999999997</v>
      </c>
      <c r="G1421" s="5">
        <v>597760</v>
      </c>
      <c r="H1421" s="2"/>
    </row>
    <row r="1422" spans="1:8">
      <c r="A1422" s="3">
        <v>43705</v>
      </c>
      <c r="B1422" s="4" t="s">
        <v>7</v>
      </c>
      <c r="C1422" s="4">
        <v>33.729999999999997</v>
      </c>
      <c r="D1422" s="4">
        <v>34.049999999999997</v>
      </c>
      <c r="E1422" s="4">
        <v>31.271699999999999</v>
      </c>
      <c r="F1422" s="4">
        <v>31.51</v>
      </c>
      <c r="G1422" s="5">
        <v>455716</v>
      </c>
      <c r="H1422" s="2"/>
    </row>
    <row r="1423" spans="1:8">
      <c r="A1423" s="3">
        <v>43706</v>
      </c>
      <c r="B1423" s="4" t="s">
        <v>7</v>
      </c>
      <c r="C1423" s="4">
        <v>34.53</v>
      </c>
      <c r="D1423" s="4">
        <v>34.655000000000001</v>
      </c>
      <c r="E1423" s="4">
        <v>33.85</v>
      </c>
      <c r="F1423" s="4">
        <v>33.869999999999997</v>
      </c>
      <c r="G1423" s="5">
        <v>307145</v>
      </c>
      <c r="H1423" s="2"/>
    </row>
    <row r="1424" spans="1:8">
      <c r="A1424" s="3">
        <v>43707</v>
      </c>
      <c r="B1424" s="4" t="s">
        <v>7</v>
      </c>
      <c r="C1424" s="4">
        <v>33.49</v>
      </c>
      <c r="D1424" s="4">
        <v>34.765000000000001</v>
      </c>
      <c r="E1424" s="4">
        <v>33.229999999999997</v>
      </c>
      <c r="F1424" s="4">
        <v>34.68</v>
      </c>
      <c r="G1424" s="5">
        <v>233644</v>
      </c>
      <c r="H1424" s="2"/>
    </row>
    <row r="1425" spans="1:8">
      <c r="A1425" s="3">
        <v>43711</v>
      </c>
      <c r="B1425" s="4" t="s">
        <v>7</v>
      </c>
      <c r="C1425" s="4">
        <v>32.99</v>
      </c>
      <c r="D1425" s="4">
        <v>33.869999999999997</v>
      </c>
      <c r="E1425" s="4">
        <v>32.79</v>
      </c>
      <c r="F1425" s="4">
        <v>33.369999999999997</v>
      </c>
      <c r="G1425" s="5">
        <v>250113</v>
      </c>
      <c r="H1425" s="2"/>
    </row>
    <row r="1426" spans="1:8">
      <c r="A1426" s="3">
        <v>43712</v>
      </c>
      <c r="B1426" s="4" t="s">
        <v>7</v>
      </c>
      <c r="C1426" s="4">
        <v>32.56</v>
      </c>
      <c r="D1426" s="4">
        <v>33.08</v>
      </c>
      <c r="E1426" s="4">
        <v>31.64</v>
      </c>
      <c r="F1426" s="4">
        <v>33.08</v>
      </c>
      <c r="G1426" s="5">
        <v>260846</v>
      </c>
      <c r="H1426" s="2"/>
    </row>
    <row r="1427" spans="1:8">
      <c r="A1427" s="3">
        <v>43713</v>
      </c>
      <c r="B1427" s="4" t="s">
        <v>7</v>
      </c>
      <c r="C1427" s="4">
        <v>32.33</v>
      </c>
      <c r="D1427" s="4">
        <v>33.08</v>
      </c>
      <c r="E1427" s="4">
        <v>32.01</v>
      </c>
      <c r="F1427" s="4">
        <v>32.97</v>
      </c>
      <c r="G1427" s="5">
        <v>396187</v>
      </c>
      <c r="H1427" s="2"/>
    </row>
    <row r="1428" spans="1:8">
      <c r="A1428" s="3">
        <v>43714</v>
      </c>
      <c r="B1428" s="4" t="s">
        <v>7</v>
      </c>
      <c r="C1428" s="4">
        <v>33.049999999999997</v>
      </c>
      <c r="D1428" s="4">
        <v>34.085000000000001</v>
      </c>
      <c r="E1428" s="4">
        <v>32.475000000000001</v>
      </c>
      <c r="F1428" s="4">
        <v>32.54</v>
      </c>
      <c r="G1428" s="5">
        <v>282104</v>
      </c>
      <c r="H1428" s="2"/>
    </row>
    <row r="1429" spans="1:8">
      <c r="A1429" s="3">
        <v>43717</v>
      </c>
      <c r="B1429" s="4" t="s">
        <v>7</v>
      </c>
      <c r="C1429" s="4">
        <v>34.46</v>
      </c>
      <c r="D1429" s="4">
        <v>35.15</v>
      </c>
      <c r="E1429" s="4">
        <v>32.79</v>
      </c>
      <c r="F1429" s="4">
        <v>33.15</v>
      </c>
      <c r="G1429" s="5">
        <v>342867</v>
      </c>
      <c r="H1429" s="2"/>
    </row>
    <row r="1430" spans="1:8">
      <c r="A1430" s="3">
        <v>43718</v>
      </c>
      <c r="B1430" s="4" t="s">
        <v>7</v>
      </c>
      <c r="C1430" s="4">
        <v>35.020000000000003</v>
      </c>
      <c r="D1430" s="4">
        <v>35.08</v>
      </c>
      <c r="E1430" s="4">
        <v>33.869999999999997</v>
      </c>
      <c r="F1430" s="4">
        <v>34.25</v>
      </c>
      <c r="G1430" s="5">
        <v>215130</v>
      </c>
      <c r="H1430" s="2"/>
    </row>
    <row r="1431" spans="1:8">
      <c r="A1431" s="3">
        <v>43719</v>
      </c>
      <c r="B1431" s="4" t="s">
        <v>7</v>
      </c>
      <c r="C1431" s="4">
        <v>34.79</v>
      </c>
      <c r="D1431" s="4">
        <v>35.090000000000003</v>
      </c>
      <c r="E1431" s="4">
        <v>34.43</v>
      </c>
      <c r="F1431" s="4">
        <v>34.81</v>
      </c>
      <c r="G1431" s="5">
        <v>198021</v>
      </c>
      <c r="H1431" s="2"/>
    </row>
    <row r="1432" spans="1:8">
      <c r="A1432" s="3">
        <v>43720</v>
      </c>
      <c r="B1432" s="4" t="s">
        <v>7</v>
      </c>
      <c r="C1432" s="4">
        <v>34.39</v>
      </c>
      <c r="D1432" s="4">
        <v>34.9</v>
      </c>
      <c r="E1432" s="4">
        <v>33.81</v>
      </c>
      <c r="F1432" s="4">
        <v>34.9</v>
      </c>
      <c r="G1432" s="5">
        <v>247782</v>
      </c>
      <c r="H1432" s="2"/>
    </row>
    <row r="1433" spans="1:8">
      <c r="A1433" s="3">
        <v>43721</v>
      </c>
      <c r="B1433" s="4" t="s">
        <v>7</v>
      </c>
      <c r="C1433" s="4">
        <v>34.78</v>
      </c>
      <c r="D1433" s="4">
        <v>35.32</v>
      </c>
      <c r="E1433" s="4">
        <v>33.979999999999997</v>
      </c>
      <c r="F1433" s="4">
        <v>34.64</v>
      </c>
      <c r="G1433" s="5">
        <v>145321</v>
      </c>
      <c r="H1433" s="2"/>
    </row>
    <row r="1434" spans="1:8">
      <c r="A1434" s="3">
        <v>43724</v>
      </c>
      <c r="B1434" s="4" t="s">
        <v>7</v>
      </c>
      <c r="C1434" s="4">
        <v>35.25</v>
      </c>
      <c r="D1434" s="4">
        <v>36.85</v>
      </c>
      <c r="E1434" s="4">
        <v>34.618400000000001</v>
      </c>
      <c r="F1434" s="4">
        <v>34.869999999999997</v>
      </c>
      <c r="G1434" s="5">
        <v>353960</v>
      </c>
      <c r="H1434" s="2"/>
    </row>
    <row r="1435" spans="1:8">
      <c r="A1435" s="3">
        <v>43725</v>
      </c>
      <c r="B1435" s="4" t="s">
        <v>7</v>
      </c>
      <c r="C1435" s="4">
        <v>35.28</v>
      </c>
      <c r="D1435" s="4">
        <v>35.882800000000003</v>
      </c>
      <c r="E1435" s="4">
        <v>34.460999999999999</v>
      </c>
      <c r="F1435" s="4">
        <v>35.32</v>
      </c>
      <c r="G1435" s="5">
        <v>188564</v>
      </c>
      <c r="H1435" s="2"/>
    </row>
    <row r="1436" spans="1:8">
      <c r="A1436" s="3">
        <v>43726</v>
      </c>
      <c r="B1436" s="4" t="s">
        <v>7</v>
      </c>
      <c r="C1436" s="4">
        <v>34.65</v>
      </c>
      <c r="D1436" s="4">
        <v>35.340000000000003</v>
      </c>
      <c r="E1436" s="4">
        <v>34.049999999999997</v>
      </c>
      <c r="F1436" s="4">
        <v>35.26</v>
      </c>
      <c r="G1436" s="5">
        <v>204779</v>
      </c>
      <c r="H1436" s="2"/>
    </row>
    <row r="1437" spans="1:8">
      <c r="A1437" s="3">
        <v>43727</v>
      </c>
      <c r="B1437" s="4" t="s">
        <v>7</v>
      </c>
      <c r="C1437" s="4">
        <v>34.47</v>
      </c>
      <c r="D1437" s="4">
        <v>34.94</v>
      </c>
      <c r="E1437" s="4">
        <v>34.21</v>
      </c>
      <c r="F1437" s="4">
        <v>34.44</v>
      </c>
      <c r="G1437" s="5">
        <v>222696</v>
      </c>
      <c r="H1437" s="2"/>
    </row>
    <row r="1438" spans="1:8">
      <c r="A1438" s="3">
        <v>43728</v>
      </c>
      <c r="B1438" s="4" t="s">
        <v>7</v>
      </c>
      <c r="C1438" s="4">
        <v>34.07</v>
      </c>
      <c r="D1438" s="4">
        <v>34.979999999999997</v>
      </c>
      <c r="E1438" s="4">
        <v>33.43</v>
      </c>
      <c r="F1438" s="4">
        <v>34.44</v>
      </c>
      <c r="G1438" s="5">
        <v>258237</v>
      </c>
      <c r="H1438" s="2"/>
    </row>
    <row r="1439" spans="1:8">
      <c r="A1439" s="3">
        <v>43731</v>
      </c>
      <c r="B1439" s="4" t="s">
        <v>7</v>
      </c>
      <c r="C1439" s="4">
        <v>34.03</v>
      </c>
      <c r="D1439" s="4">
        <v>34.47</v>
      </c>
      <c r="E1439" s="4">
        <v>33.21</v>
      </c>
      <c r="F1439" s="4">
        <v>33.79</v>
      </c>
      <c r="G1439" s="5">
        <v>459464</v>
      </c>
      <c r="H1439" s="2"/>
    </row>
    <row r="1440" spans="1:8">
      <c r="A1440" s="3">
        <v>43732</v>
      </c>
      <c r="B1440" s="4" t="s">
        <v>7</v>
      </c>
      <c r="C1440" s="4">
        <v>33.9</v>
      </c>
      <c r="D1440" s="4">
        <v>34.64</v>
      </c>
      <c r="E1440" s="4">
        <v>33.36</v>
      </c>
      <c r="F1440" s="4">
        <v>34.31</v>
      </c>
      <c r="G1440" s="5">
        <v>512062</v>
      </c>
      <c r="H1440" s="2"/>
    </row>
    <row r="1441" spans="1:8">
      <c r="A1441" s="3">
        <v>43733</v>
      </c>
      <c r="B1441" s="4" t="s">
        <v>7</v>
      </c>
      <c r="C1441" s="4">
        <v>33.89</v>
      </c>
      <c r="D1441" s="4">
        <v>34.53</v>
      </c>
      <c r="E1441" s="4">
        <v>33.67</v>
      </c>
      <c r="F1441" s="4">
        <v>33.83</v>
      </c>
      <c r="G1441" s="5">
        <v>139265</v>
      </c>
      <c r="H1441" s="2"/>
    </row>
    <row r="1442" spans="1:8">
      <c r="A1442" s="3">
        <v>43734</v>
      </c>
      <c r="B1442" s="4" t="s">
        <v>7</v>
      </c>
      <c r="C1442" s="4">
        <v>32.799999999999997</v>
      </c>
      <c r="D1442" s="4">
        <v>33.86</v>
      </c>
      <c r="E1442" s="4">
        <v>32.39</v>
      </c>
      <c r="F1442" s="4">
        <v>33.78</v>
      </c>
      <c r="G1442" s="5">
        <v>238242</v>
      </c>
      <c r="H1442" s="2"/>
    </row>
    <row r="1443" spans="1:8">
      <c r="A1443" s="3">
        <v>43735</v>
      </c>
      <c r="B1443" s="4" t="s">
        <v>7</v>
      </c>
      <c r="C1443" s="4">
        <v>32.5</v>
      </c>
      <c r="D1443" s="4">
        <v>33.340000000000003</v>
      </c>
      <c r="E1443" s="4">
        <v>32.26</v>
      </c>
      <c r="F1443" s="4">
        <v>32.81</v>
      </c>
      <c r="G1443" s="5">
        <v>142348</v>
      </c>
      <c r="H1443" s="2"/>
    </row>
    <row r="1444" spans="1:8">
      <c r="A1444" s="3">
        <v>43738</v>
      </c>
      <c r="B1444" s="4" t="s">
        <v>7</v>
      </c>
      <c r="C1444" s="4">
        <v>33.26</v>
      </c>
      <c r="D1444" s="4">
        <v>33.57</v>
      </c>
      <c r="E1444" s="4">
        <v>32.36</v>
      </c>
      <c r="F1444" s="4">
        <v>32.619999999999997</v>
      </c>
      <c r="G1444" s="5">
        <v>171636</v>
      </c>
      <c r="H1444" s="2"/>
    </row>
    <row r="1445" spans="1:8">
      <c r="A1445" s="3">
        <v>43739</v>
      </c>
      <c r="B1445" s="4" t="s">
        <v>7</v>
      </c>
      <c r="C1445" s="4">
        <v>32.799999999999997</v>
      </c>
      <c r="D1445" s="4">
        <v>34.049999999999997</v>
      </c>
      <c r="E1445" s="4">
        <v>32.67</v>
      </c>
      <c r="F1445" s="4">
        <v>33.340000000000003</v>
      </c>
      <c r="G1445" s="5">
        <v>158156</v>
      </c>
      <c r="H1445" s="2"/>
    </row>
    <row r="1446" spans="1:8">
      <c r="A1446" s="3">
        <v>43740</v>
      </c>
      <c r="B1446" s="4" t="s">
        <v>7</v>
      </c>
      <c r="C1446" s="4">
        <v>32.68</v>
      </c>
      <c r="D1446" s="4">
        <v>33</v>
      </c>
      <c r="E1446" s="4">
        <v>32.11</v>
      </c>
      <c r="F1446" s="4">
        <v>32.76</v>
      </c>
      <c r="G1446" s="5">
        <v>186153</v>
      </c>
      <c r="H1446" s="2"/>
    </row>
    <row r="1447" spans="1:8">
      <c r="A1447" s="3">
        <v>43741</v>
      </c>
      <c r="B1447" s="4" t="s">
        <v>7</v>
      </c>
      <c r="C1447" s="4">
        <v>32.61</v>
      </c>
      <c r="D1447" s="4">
        <v>32.81</v>
      </c>
      <c r="E1447" s="4">
        <v>32.085000000000001</v>
      </c>
      <c r="F1447" s="4">
        <v>32.49</v>
      </c>
      <c r="G1447" s="5">
        <v>155012</v>
      </c>
      <c r="H1447" s="2"/>
    </row>
    <row r="1448" spans="1:8">
      <c r="A1448" s="3">
        <v>43742</v>
      </c>
      <c r="B1448" s="4" t="s">
        <v>7</v>
      </c>
      <c r="C1448" s="4">
        <v>32.81</v>
      </c>
      <c r="D1448" s="4">
        <v>32.869999999999997</v>
      </c>
      <c r="E1448" s="4">
        <v>32.299999999999997</v>
      </c>
      <c r="F1448" s="4">
        <v>32.659999999999997</v>
      </c>
      <c r="G1448" s="5">
        <v>122488</v>
      </c>
      <c r="H1448" s="2"/>
    </row>
    <row r="1449" spans="1:8">
      <c r="A1449" s="3">
        <v>43745</v>
      </c>
      <c r="B1449" s="4" t="s">
        <v>7</v>
      </c>
      <c r="C1449" s="4">
        <v>32.729999999999997</v>
      </c>
      <c r="D1449" s="4">
        <v>33.26</v>
      </c>
      <c r="E1449" s="4">
        <v>32.479999999999997</v>
      </c>
      <c r="F1449" s="4">
        <v>32.78</v>
      </c>
      <c r="G1449" s="5">
        <v>140125</v>
      </c>
      <c r="H1449" s="2"/>
    </row>
    <row r="1450" spans="1:8">
      <c r="A1450" s="3">
        <v>43746</v>
      </c>
      <c r="B1450" s="4" t="s">
        <v>7</v>
      </c>
      <c r="C1450" s="4">
        <v>32.17</v>
      </c>
      <c r="D1450" s="4">
        <v>32.58</v>
      </c>
      <c r="E1450" s="4">
        <v>31.67</v>
      </c>
      <c r="F1450" s="4">
        <v>32.58</v>
      </c>
      <c r="G1450" s="5">
        <v>196132</v>
      </c>
      <c r="H1450" s="2"/>
    </row>
    <row r="1451" spans="1:8">
      <c r="A1451" s="3">
        <v>43747</v>
      </c>
      <c r="B1451" s="4" t="s">
        <v>7</v>
      </c>
      <c r="C1451" s="4">
        <v>31.05</v>
      </c>
      <c r="D1451" s="4">
        <v>32.43</v>
      </c>
      <c r="E1451" s="4">
        <v>30.95</v>
      </c>
      <c r="F1451" s="4">
        <v>32.43</v>
      </c>
      <c r="G1451" s="5">
        <v>163855</v>
      </c>
      <c r="H1451" s="2"/>
    </row>
    <row r="1452" spans="1:8">
      <c r="A1452" s="3">
        <v>43748</v>
      </c>
      <c r="B1452" s="4" t="s">
        <v>7</v>
      </c>
      <c r="C1452" s="4">
        <v>30.2</v>
      </c>
      <c r="D1452" s="4">
        <v>31.350899999999999</v>
      </c>
      <c r="E1452" s="4">
        <v>30.05</v>
      </c>
      <c r="F1452" s="4">
        <v>31.05</v>
      </c>
      <c r="G1452" s="5">
        <v>323450</v>
      </c>
      <c r="H1452" s="2"/>
    </row>
    <row r="1453" spans="1:8">
      <c r="A1453" s="3">
        <v>43749</v>
      </c>
      <c r="B1453" s="4" t="s">
        <v>7</v>
      </c>
      <c r="C1453" s="4">
        <v>31.1</v>
      </c>
      <c r="D1453" s="4">
        <v>31.28</v>
      </c>
      <c r="E1453" s="4">
        <v>30.3</v>
      </c>
      <c r="F1453" s="4">
        <v>30.3</v>
      </c>
      <c r="G1453" s="5">
        <v>180939</v>
      </c>
      <c r="H1453" s="2"/>
    </row>
    <row r="1454" spans="1:8">
      <c r="A1454" s="3">
        <v>43752</v>
      </c>
      <c r="B1454" s="4" t="s">
        <v>7</v>
      </c>
      <c r="C1454" s="4">
        <v>31.21</v>
      </c>
      <c r="D1454" s="4">
        <v>31.37</v>
      </c>
      <c r="E1454" s="4">
        <v>30.231400000000001</v>
      </c>
      <c r="F1454" s="4">
        <v>30.97</v>
      </c>
      <c r="G1454" s="5">
        <v>319216</v>
      </c>
      <c r="H1454" s="2"/>
    </row>
    <row r="1455" spans="1:8">
      <c r="A1455" s="3">
        <v>43753</v>
      </c>
      <c r="B1455" s="4" t="s">
        <v>7</v>
      </c>
      <c r="C1455" s="4">
        <v>31.11</v>
      </c>
      <c r="D1455" s="4">
        <v>31.23</v>
      </c>
      <c r="E1455" s="4">
        <v>30.5</v>
      </c>
      <c r="F1455" s="4">
        <v>31.17</v>
      </c>
      <c r="G1455" s="5">
        <v>189689</v>
      </c>
      <c r="H1455" s="2"/>
    </row>
    <row r="1456" spans="1:8">
      <c r="A1456" s="3">
        <v>43754</v>
      </c>
      <c r="B1456" s="4" t="s">
        <v>7</v>
      </c>
      <c r="C1456" s="4">
        <v>31.51</v>
      </c>
      <c r="D1456" s="4">
        <v>31.66</v>
      </c>
      <c r="E1456" s="4">
        <v>30.8</v>
      </c>
      <c r="F1456" s="4">
        <v>30.96</v>
      </c>
      <c r="G1456" s="5">
        <v>120178</v>
      </c>
      <c r="H1456" s="2"/>
    </row>
    <row r="1457" spans="1:8">
      <c r="A1457" s="3">
        <v>43755</v>
      </c>
      <c r="B1457" s="4" t="s">
        <v>7</v>
      </c>
      <c r="C1457" s="4">
        <v>31.73</v>
      </c>
      <c r="D1457" s="4">
        <v>32</v>
      </c>
      <c r="E1457" s="4">
        <v>31.34</v>
      </c>
      <c r="F1457" s="4">
        <v>31.44</v>
      </c>
      <c r="G1457" s="5">
        <v>145862</v>
      </c>
      <c r="H1457" s="2"/>
    </row>
    <row r="1458" spans="1:8">
      <c r="A1458" s="3">
        <v>43756</v>
      </c>
      <c r="B1458" s="4" t="s">
        <v>7</v>
      </c>
      <c r="C1458" s="4">
        <v>31.95</v>
      </c>
      <c r="D1458" s="4">
        <v>32.04</v>
      </c>
      <c r="E1458" s="4">
        <v>31.28</v>
      </c>
      <c r="F1458" s="4">
        <v>31.57</v>
      </c>
      <c r="G1458" s="5">
        <v>163391</v>
      </c>
      <c r="H1458" s="2"/>
    </row>
    <row r="1459" spans="1:8">
      <c r="A1459" s="3">
        <v>43759</v>
      </c>
      <c r="B1459" s="4" t="s">
        <v>7</v>
      </c>
      <c r="C1459" s="4">
        <v>32.11</v>
      </c>
      <c r="D1459" s="4">
        <v>32.39</v>
      </c>
      <c r="E1459" s="4">
        <v>31.61</v>
      </c>
      <c r="F1459" s="4">
        <v>32.020000000000003</v>
      </c>
      <c r="G1459" s="5">
        <v>185073</v>
      </c>
      <c r="H1459" s="2"/>
    </row>
    <row r="1460" spans="1:8">
      <c r="A1460" s="3">
        <v>43760</v>
      </c>
      <c r="B1460" s="4" t="s">
        <v>7</v>
      </c>
      <c r="C1460" s="4">
        <v>32.1</v>
      </c>
      <c r="D1460" s="4">
        <v>32.200000000000003</v>
      </c>
      <c r="E1460" s="4">
        <v>31.61</v>
      </c>
      <c r="F1460" s="4">
        <v>31.9</v>
      </c>
      <c r="G1460" s="5">
        <v>120772</v>
      </c>
      <c r="H1460" s="2"/>
    </row>
    <row r="1461" spans="1:8">
      <c r="A1461" s="3">
        <v>43761</v>
      </c>
      <c r="B1461" s="4" t="s">
        <v>7</v>
      </c>
      <c r="C1461" s="4">
        <v>32.15</v>
      </c>
      <c r="D1461" s="4">
        <v>32.25</v>
      </c>
      <c r="E1461" s="4">
        <v>31.85</v>
      </c>
      <c r="F1461" s="4">
        <v>31.93</v>
      </c>
      <c r="G1461" s="5">
        <v>89548</v>
      </c>
      <c r="H1461" s="2"/>
    </row>
    <row r="1462" spans="1:8">
      <c r="A1462" s="3">
        <v>43762</v>
      </c>
      <c r="B1462" s="4" t="s">
        <v>7</v>
      </c>
      <c r="C1462" s="4">
        <v>31.34</v>
      </c>
      <c r="D1462" s="4">
        <v>32.14</v>
      </c>
      <c r="E1462" s="4">
        <v>31.18</v>
      </c>
      <c r="F1462" s="4">
        <v>32.11</v>
      </c>
      <c r="G1462" s="5">
        <v>127203</v>
      </c>
      <c r="H1462" s="2"/>
    </row>
    <row r="1463" spans="1:8">
      <c r="A1463" s="3">
        <v>43763</v>
      </c>
      <c r="B1463" s="4" t="s">
        <v>7</v>
      </c>
      <c r="C1463" s="4">
        <v>31.76</v>
      </c>
      <c r="D1463" s="4">
        <v>31.92</v>
      </c>
      <c r="E1463" s="4">
        <v>31.25</v>
      </c>
      <c r="F1463" s="4">
        <v>31.25</v>
      </c>
      <c r="G1463" s="5">
        <v>185077</v>
      </c>
      <c r="H1463" s="2"/>
    </row>
    <row r="1464" spans="1:8">
      <c r="A1464" s="3">
        <v>43766</v>
      </c>
      <c r="B1464" s="4" t="s">
        <v>7</v>
      </c>
      <c r="C1464" s="4">
        <v>31.81</v>
      </c>
      <c r="D1464" s="4">
        <v>32.049999999999997</v>
      </c>
      <c r="E1464" s="4">
        <v>31.5</v>
      </c>
      <c r="F1464" s="4">
        <v>31.84</v>
      </c>
      <c r="G1464" s="5">
        <v>77543</v>
      </c>
      <c r="H1464" s="2"/>
    </row>
    <row r="1465" spans="1:8">
      <c r="A1465" s="3">
        <v>43767</v>
      </c>
      <c r="B1465" s="4" t="s">
        <v>7</v>
      </c>
      <c r="C1465" s="4">
        <v>32.18</v>
      </c>
      <c r="D1465" s="4">
        <v>32.58</v>
      </c>
      <c r="E1465" s="4">
        <v>31.74</v>
      </c>
      <c r="F1465" s="4">
        <v>32.04</v>
      </c>
      <c r="G1465" s="5">
        <v>159373</v>
      </c>
      <c r="H1465" s="2"/>
    </row>
    <row r="1466" spans="1:8">
      <c r="A1466" s="3">
        <v>43768</v>
      </c>
      <c r="B1466" s="4" t="s">
        <v>7</v>
      </c>
      <c r="C1466" s="4">
        <v>31.33</v>
      </c>
      <c r="D1466" s="4">
        <v>32.04</v>
      </c>
      <c r="E1466" s="4">
        <v>30.9</v>
      </c>
      <c r="F1466" s="4">
        <v>32.04</v>
      </c>
      <c r="G1466" s="5">
        <v>141279</v>
      </c>
      <c r="H1466" s="2"/>
    </row>
    <row r="1467" spans="1:8">
      <c r="A1467" s="3">
        <v>43769</v>
      </c>
      <c r="B1467" s="4" t="s">
        <v>7</v>
      </c>
      <c r="C1467" s="4">
        <v>30.5</v>
      </c>
      <c r="D1467" s="4">
        <v>31.22</v>
      </c>
      <c r="E1467" s="4">
        <v>30.34</v>
      </c>
      <c r="F1467" s="4">
        <v>31.22</v>
      </c>
      <c r="G1467" s="5">
        <v>146093</v>
      </c>
      <c r="H1467" s="2"/>
    </row>
    <row r="1468" spans="1:8">
      <c r="A1468" s="3">
        <v>43770</v>
      </c>
      <c r="B1468" s="4" t="s">
        <v>7</v>
      </c>
      <c r="C1468" s="4">
        <v>31.19</v>
      </c>
      <c r="D1468" s="4">
        <v>31.5</v>
      </c>
      <c r="E1468" s="4">
        <v>30.37</v>
      </c>
      <c r="F1468" s="4">
        <v>30.57</v>
      </c>
      <c r="G1468" s="5">
        <v>173728</v>
      </c>
      <c r="H1468" s="2"/>
    </row>
    <row r="1469" spans="1:8">
      <c r="A1469" s="3">
        <v>43773</v>
      </c>
      <c r="B1469" s="4" t="s">
        <v>7</v>
      </c>
      <c r="C1469" s="4">
        <v>32.130000000000003</v>
      </c>
      <c r="D1469" s="4">
        <v>32.25</v>
      </c>
      <c r="E1469" s="4">
        <v>31.25</v>
      </c>
      <c r="F1469" s="4">
        <v>31.25</v>
      </c>
      <c r="G1469" s="5">
        <v>267033</v>
      </c>
      <c r="H1469" s="2"/>
    </row>
    <row r="1470" spans="1:8">
      <c r="A1470" s="3">
        <v>43774</v>
      </c>
      <c r="B1470" s="4" t="s">
        <v>7</v>
      </c>
      <c r="C1470" s="4">
        <v>31.97</v>
      </c>
      <c r="D1470" s="4">
        <v>32.93</v>
      </c>
      <c r="E1470" s="4">
        <v>31.93</v>
      </c>
      <c r="F1470" s="4">
        <v>32.11</v>
      </c>
      <c r="G1470" s="5">
        <v>437446</v>
      </c>
      <c r="H1470" s="2"/>
    </row>
    <row r="1471" spans="1:8">
      <c r="A1471" s="3">
        <v>43775</v>
      </c>
      <c r="B1471" s="4" t="s">
        <v>7</v>
      </c>
      <c r="C1471" s="4">
        <v>27.98</v>
      </c>
      <c r="D1471" s="4">
        <v>30.19</v>
      </c>
      <c r="E1471" s="4">
        <v>27.73</v>
      </c>
      <c r="F1471" s="4">
        <v>29.62</v>
      </c>
      <c r="G1471" s="5">
        <v>745548</v>
      </c>
      <c r="H1471" s="2"/>
    </row>
    <row r="1472" spans="1:8">
      <c r="A1472" s="3">
        <v>43776</v>
      </c>
      <c r="B1472" s="4" t="s">
        <v>7</v>
      </c>
      <c r="C1472" s="4">
        <v>26.92</v>
      </c>
      <c r="D1472" s="4">
        <v>28.05</v>
      </c>
      <c r="E1472" s="4">
        <v>26.51</v>
      </c>
      <c r="F1472" s="4">
        <v>27.95</v>
      </c>
      <c r="G1472" s="5">
        <v>670211</v>
      </c>
      <c r="H1472" s="2"/>
    </row>
    <row r="1473" spans="1:8">
      <c r="A1473" s="3">
        <v>43777</v>
      </c>
      <c r="B1473" s="4" t="s">
        <v>7</v>
      </c>
      <c r="C1473" s="4">
        <v>26.68</v>
      </c>
      <c r="D1473" s="4">
        <v>27.11</v>
      </c>
      <c r="E1473" s="4">
        <v>26.56</v>
      </c>
      <c r="F1473" s="4">
        <v>26.96</v>
      </c>
      <c r="G1473" s="5">
        <v>288008</v>
      </c>
      <c r="H1473" s="2"/>
    </row>
    <row r="1474" spans="1:8">
      <c r="A1474" s="3">
        <v>43780</v>
      </c>
      <c r="B1474" s="4" t="s">
        <v>7</v>
      </c>
      <c r="C1474" s="4">
        <v>26.594999999999999</v>
      </c>
      <c r="D1474" s="4">
        <v>27.16</v>
      </c>
      <c r="E1474" s="4">
        <v>26.25</v>
      </c>
      <c r="F1474" s="4">
        <v>26.46</v>
      </c>
      <c r="G1474" s="5">
        <v>302941</v>
      </c>
      <c r="H1474" s="2"/>
    </row>
    <row r="1475" spans="1:8">
      <c r="A1475" s="3">
        <v>43781</v>
      </c>
      <c r="B1475" s="4" t="s">
        <v>7</v>
      </c>
      <c r="C1475" s="4">
        <v>26.24</v>
      </c>
      <c r="D1475" s="4">
        <v>26.684999999999999</v>
      </c>
      <c r="E1475" s="4">
        <v>25.934999999999999</v>
      </c>
      <c r="F1475" s="4">
        <v>26.55</v>
      </c>
      <c r="G1475" s="5">
        <v>258058</v>
      </c>
      <c r="H1475" s="2"/>
    </row>
    <row r="1476" spans="1:8">
      <c r="A1476" s="3">
        <v>43782</v>
      </c>
      <c r="B1476" s="4" t="s">
        <v>7</v>
      </c>
      <c r="C1476" s="4">
        <v>26</v>
      </c>
      <c r="D1476" s="4">
        <v>26.16</v>
      </c>
      <c r="E1476" s="4">
        <v>25.58</v>
      </c>
      <c r="F1476" s="4">
        <v>26.11</v>
      </c>
      <c r="G1476" s="5">
        <v>291526</v>
      </c>
      <c r="H1476" s="2"/>
    </row>
    <row r="1477" spans="1:8">
      <c r="A1477" s="3">
        <v>43783</v>
      </c>
      <c r="B1477" s="4" t="s">
        <v>7</v>
      </c>
      <c r="C1477" s="4">
        <v>26.22</v>
      </c>
      <c r="D1477" s="4">
        <v>26.39</v>
      </c>
      <c r="E1477" s="4">
        <v>25.63</v>
      </c>
      <c r="F1477" s="4">
        <v>26.04</v>
      </c>
      <c r="G1477" s="5">
        <v>312193</v>
      </c>
      <c r="H1477" s="2"/>
    </row>
    <row r="1478" spans="1:8">
      <c r="A1478" s="3">
        <v>43784</v>
      </c>
      <c r="B1478" s="4" t="s">
        <v>7</v>
      </c>
      <c r="C1478" s="4">
        <v>26.09</v>
      </c>
      <c r="D1478" s="4">
        <v>26.51</v>
      </c>
      <c r="E1478" s="4">
        <v>25.76</v>
      </c>
      <c r="F1478" s="4">
        <v>26.42</v>
      </c>
      <c r="G1478" s="5">
        <v>149979</v>
      </c>
      <c r="H1478" s="2"/>
    </row>
    <row r="1479" spans="1:8">
      <c r="A1479" s="3">
        <v>43787</v>
      </c>
      <c r="B1479" s="4" t="s">
        <v>7</v>
      </c>
      <c r="C1479" s="4">
        <v>26.445</v>
      </c>
      <c r="D1479" s="4">
        <v>26.59</v>
      </c>
      <c r="E1479" s="4">
        <v>25.81</v>
      </c>
      <c r="F1479" s="4">
        <v>26.06</v>
      </c>
      <c r="G1479" s="5">
        <v>142915</v>
      </c>
      <c r="H1479" s="2"/>
    </row>
    <row r="1480" spans="1:8">
      <c r="A1480" s="3">
        <v>43788</v>
      </c>
      <c r="B1480" s="4" t="s">
        <v>7</v>
      </c>
      <c r="C1480" s="4">
        <v>26.96</v>
      </c>
      <c r="D1480" s="4">
        <v>27.17</v>
      </c>
      <c r="E1480" s="4">
        <v>26.18</v>
      </c>
      <c r="F1480" s="4">
        <v>26.44</v>
      </c>
      <c r="G1480" s="5">
        <v>189338</v>
      </c>
      <c r="H1480" s="2"/>
    </row>
    <row r="1481" spans="1:8">
      <c r="A1481" s="3">
        <v>43789</v>
      </c>
      <c r="B1481" s="4" t="s">
        <v>7</v>
      </c>
      <c r="C1481" s="4">
        <v>26.71</v>
      </c>
      <c r="D1481" s="4">
        <v>27.23</v>
      </c>
      <c r="E1481" s="4">
        <v>26.59</v>
      </c>
      <c r="F1481" s="4">
        <v>26.72</v>
      </c>
      <c r="G1481" s="5">
        <v>152367</v>
      </c>
      <c r="H1481" s="2"/>
    </row>
    <row r="1482" spans="1:8">
      <c r="A1482" s="3">
        <v>43790</v>
      </c>
      <c r="B1482" s="4" t="s">
        <v>7</v>
      </c>
      <c r="C1482" s="4">
        <v>26.68</v>
      </c>
      <c r="D1482" s="4">
        <v>26.98</v>
      </c>
      <c r="E1482" s="4">
        <v>26.54</v>
      </c>
      <c r="F1482" s="4">
        <v>26.79</v>
      </c>
      <c r="G1482" s="5">
        <v>112361</v>
      </c>
      <c r="H1482" s="2"/>
    </row>
    <row r="1483" spans="1:8">
      <c r="A1483" s="3">
        <v>43791</v>
      </c>
      <c r="B1483" s="4" t="s">
        <v>7</v>
      </c>
      <c r="C1483" s="4">
        <v>26.08</v>
      </c>
      <c r="D1483" s="4">
        <v>26.9</v>
      </c>
      <c r="E1483" s="4">
        <v>26.03</v>
      </c>
      <c r="F1483" s="4">
        <v>26.75</v>
      </c>
      <c r="G1483" s="5">
        <v>221429</v>
      </c>
      <c r="H1483" s="2"/>
    </row>
    <row r="1484" spans="1:8">
      <c r="A1484" s="3">
        <v>43794</v>
      </c>
      <c r="B1484" s="4" t="s">
        <v>7</v>
      </c>
      <c r="C1484" s="4">
        <v>27.39</v>
      </c>
      <c r="D1484" s="4">
        <v>27.5626</v>
      </c>
      <c r="E1484" s="4">
        <v>26.13</v>
      </c>
      <c r="F1484" s="4">
        <v>26.17</v>
      </c>
      <c r="G1484" s="5">
        <v>281449</v>
      </c>
      <c r="H1484" s="2"/>
    </row>
    <row r="1485" spans="1:8">
      <c r="A1485" s="3">
        <v>43795</v>
      </c>
      <c r="B1485" s="4" t="s">
        <v>7</v>
      </c>
      <c r="C1485" s="4">
        <v>26.9</v>
      </c>
      <c r="D1485" s="4">
        <v>27.614999999999998</v>
      </c>
      <c r="E1485" s="4">
        <v>26.82</v>
      </c>
      <c r="F1485" s="4">
        <v>27.27</v>
      </c>
      <c r="G1485" s="5">
        <v>177666</v>
      </c>
      <c r="H1485" s="2"/>
    </row>
    <row r="1486" spans="1:8">
      <c r="A1486" s="3">
        <v>43796</v>
      </c>
      <c r="B1486" s="4" t="s">
        <v>7</v>
      </c>
      <c r="C1486" s="4">
        <v>26.74</v>
      </c>
      <c r="D1486" s="4">
        <v>27.12</v>
      </c>
      <c r="E1486" s="4">
        <v>26.56</v>
      </c>
      <c r="F1486" s="4">
        <v>27.1</v>
      </c>
      <c r="G1486" s="5">
        <v>167255</v>
      </c>
      <c r="H1486" s="2"/>
    </row>
    <row r="1487" spans="1:8">
      <c r="A1487" s="3">
        <v>43798</v>
      </c>
      <c r="B1487" s="4" t="s">
        <v>7</v>
      </c>
      <c r="C1487" s="4">
        <v>27.27</v>
      </c>
      <c r="D1487" s="4">
        <v>27.39</v>
      </c>
      <c r="E1487" s="4">
        <v>26.71</v>
      </c>
      <c r="F1487" s="4">
        <v>26.77</v>
      </c>
      <c r="G1487" s="5">
        <v>97137</v>
      </c>
      <c r="H1487" s="2"/>
    </row>
    <row r="1488" spans="1:8">
      <c r="A1488" s="3">
        <v>43801</v>
      </c>
      <c r="B1488" s="4" t="s">
        <v>7</v>
      </c>
      <c r="C1488" s="4">
        <v>27.31</v>
      </c>
      <c r="D1488" s="4">
        <v>27.74</v>
      </c>
      <c r="E1488" s="4">
        <v>27.04</v>
      </c>
      <c r="F1488" s="4">
        <v>27.6</v>
      </c>
      <c r="G1488" s="5">
        <v>235516</v>
      </c>
      <c r="H1488" s="2"/>
    </row>
    <row r="1489" spans="1:8">
      <c r="A1489" s="3">
        <v>43802</v>
      </c>
      <c r="B1489" s="4" t="s">
        <v>7</v>
      </c>
      <c r="C1489" s="4">
        <v>27.38</v>
      </c>
      <c r="D1489" s="4">
        <v>27.45</v>
      </c>
      <c r="E1489" s="4">
        <v>27</v>
      </c>
      <c r="F1489" s="4">
        <v>27.45</v>
      </c>
      <c r="G1489" s="5">
        <v>275656</v>
      </c>
      <c r="H1489" s="2"/>
    </row>
    <row r="1490" spans="1:8">
      <c r="A1490" s="3">
        <v>43803</v>
      </c>
      <c r="B1490" s="4" t="s">
        <v>7</v>
      </c>
      <c r="C1490" s="4">
        <v>26.64</v>
      </c>
      <c r="D1490" s="4">
        <v>27.535</v>
      </c>
      <c r="E1490" s="4">
        <v>26.56</v>
      </c>
      <c r="F1490" s="4">
        <v>27.5</v>
      </c>
      <c r="G1490" s="5">
        <v>251879</v>
      </c>
      <c r="H1490" s="2"/>
    </row>
    <row r="1491" spans="1:8">
      <c r="A1491" s="3">
        <v>43804</v>
      </c>
      <c r="B1491" s="4" t="s">
        <v>7</v>
      </c>
      <c r="C1491" s="4">
        <v>27.19</v>
      </c>
      <c r="D1491" s="4">
        <v>27.24</v>
      </c>
      <c r="E1491" s="4">
        <v>26.53</v>
      </c>
      <c r="F1491" s="4">
        <v>26.96</v>
      </c>
      <c r="G1491" s="5">
        <v>190869</v>
      </c>
      <c r="H1491" s="2"/>
    </row>
    <row r="1492" spans="1:8">
      <c r="A1492" s="3">
        <v>43805</v>
      </c>
      <c r="B1492" s="4" t="s">
        <v>7</v>
      </c>
      <c r="C1492" s="4">
        <v>27.73</v>
      </c>
      <c r="D1492" s="4">
        <v>28.09</v>
      </c>
      <c r="E1492" s="4">
        <v>27.093699999999998</v>
      </c>
      <c r="F1492" s="4">
        <v>27.16</v>
      </c>
      <c r="G1492" s="5">
        <v>185522</v>
      </c>
      <c r="H1492" s="2"/>
    </row>
    <row r="1493" spans="1:8">
      <c r="A1493" s="3">
        <v>43809</v>
      </c>
      <c r="B1493" s="4" t="s">
        <v>7</v>
      </c>
      <c r="C1493" s="4">
        <v>27.52</v>
      </c>
      <c r="D1493" s="4">
        <v>27.52</v>
      </c>
      <c r="E1493" s="4">
        <v>26.94</v>
      </c>
      <c r="F1493" s="4">
        <v>27.29</v>
      </c>
      <c r="G1493" s="5">
        <v>135264</v>
      </c>
      <c r="H1493" s="2"/>
    </row>
    <row r="1494" spans="1:8">
      <c r="A1494" s="3">
        <v>43810</v>
      </c>
      <c r="B1494" s="4" t="s">
        <v>7</v>
      </c>
      <c r="C1494" s="4">
        <v>27.175000000000001</v>
      </c>
      <c r="D1494" s="4">
        <v>27.71</v>
      </c>
      <c r="E1494" s="4">
        <v>26.88</v>
      </c>
      <c r="F1494" s="4">
        <v>27.71</v>
      </c>
      <c r="G1494" s="5">
        <v>128243</v>
      </c>
      <c r="H1494" s="2"/>
    </row>
    <row r="1495" spans="1:8">
      <c r="A1495" s="3">
        <v>43811</v>
      </c>
      <c r="B1495" s="4" t="s">
        <v>7</v>
      </c>
      <c r="C1495" s="4">
        <v>27.96</v>
      </c>
      <c r="D1495" s="4">
        <v>28.13</v>
      </c>
      <c r="E1495" s="4">
        <v>27.116099999999999</v>
      </c>
      <c r="F1495" s="4">
        <v>27.31</v>
      </c>
      <c r="G1495" s="5">
        <v>224409</v>
      </c>
      <c r="H1495" s="2"/>
    </row>
    <row r="1496" spans="1:8">
      <c r="A1496" s="3">
        <v>43812</v>
      </c>
      <c r="B1496" s="4" t="s">
        <v>7</v>
      </c>
      <c r="C1496" s="4">
        <v>27.9</v>
      </c>
      <c r="D1496" s="4">
        <v>28.09</v>
      </c>
      <c r="E1496" s="4">
        <v>27.52</v>
      </c>
      <c r="F1496" s="4">
        <v>28.01</v>
      </c>
      <c r="G1496" s="5">
        <v>131678</v>
      </c>
      <c r="H1496" s="2"/>
    </row>
    <row r="1497" spans="1:8">
      <c r="A1497" s="3">
        <v>43815</v>
      </c>
      <c r="B1497" s="4" t="s">
        <v>7</v>
      </c>
      <c r="C1497" s="4">
        <v>28.95</v>
      </c>
      <c r="D1497" s="4">
        <v>29.29</v>
      </c>
      <c r="E1497" s="4">
        <v>27.98</v>
      </c>
      <c r="F1497" s="4">
        <v>27.98</v>
      </c>
      <c r="G1497" s="5">
        <v>306127</v>
      </c>
      <c r="H1497" s="2"/>
    </row>
    <row r="1498" spans="1:8">
      <c r="A1498" s="3">
        <v>43816</v>
      </c>
      <c r="B1498" s="4" t="s">
        <v>7</v>
      </c>
      <c r="C1498" s="4">
        <v>29.84</v>
      </c>
      <c r="D1498" s="4">
        <v>30.12</v>
      </c>
      <c r="E1498" s="4">
        <v>28.94</v>
      </c>
      <c r="F1498" s="4">
        <v>29.2</v>
      </c>
      <c r="G1498" s="5">
        <v>396785</v>
      </c>
      <c r="H1498" s="2"/>
    </row>
    <row r="1499" spans="1:8">
      <c r="A1499" s="3">
        <v>43817</v>
      </c>
      <c r="B1499" s="4" t="s">
        <v>7</v>
      </c>
      <c r="C1499" s="4">
        <v>29.1</v>
      </c>
      <c r="D1499" s="4">
        <v>29.99</v>
      </c>
      <c r="E1499" s="4">
        <v>28.83</v>
      </c>
      <c r="F1499" s="4">
        <v>29.84</v>
      </c>
      <c r="G1499" s="5">
        <v>261714</v>
      </c>
      <c r="H1499" s="2"/>
    </row>
    <row r="1500" spans="1:8">
      <c r="A1500" s="3">
        <v>43818</v>
      </c>
      <c r="B1500" s="4" t="s">
        <v>7</v>
      </c>
      <c r="C1500" s="4">
        <v>30.09</v>
      </c>
      <c r="D1500" s="4">
        <v>30.16</v>
      </c>
      <c r="E1500" s="4">
        <v>28.92</v>
      </c>
      <c r="F1500" s="4">
        <v>28.92</v>
      </c>
      <c r="G1500" s="5">
        <v>243490</v>
      </c>
      <c r="H1500" s="2"/>
    </row>
    <row r="1501" spans="1:8">
      <c r="A1501" s="3">
        <v>43819</v>
      </c>
      <c r="B1501" s="4" t="s">
        <v>7</v>
      </c>
      <c r="C1501" s="4">
        <v>30.18</v>
      </c>
      <c r="D1501" s="4">
        <v>30.36</v>
      </c>
      <c r="E1501" s="4">
        <v>29.43</v>
      </c>
      <c r="F1501" s="4">
        <v>30.05</v>
      </c>
      <c r="G1501" s="5">
        <v>462995</v>
      </c>
      <c r="H1501" s="2"/>
    </row>
    <row r="1502" spans="1:8">
      <c r="A1502" s="3">
        <v>43822</v>
      </c>
      <c r="B1502" s="4" t="s">
        <v>7</v>
      </c>
      <c r="C1502" s="4">
        <v>29.92</v>
      </c>
      <c r="D1502" s="4">
        <v>30.22</v>
      </c>
      <c r="E1502" s="4">
        <v>29.3</v>
      </c>
      <c r="F1502" s="4">
        <v>30.17</v>
      </c>
      <c r="G1502" s="5">
        <v>314104</v>
      </c>
      <c r="H1502" s="2"/>
    </row>
    <row r="1503" spans="1:8">
      <c r="A1503" s="3">
        <v>43823</v>
      </c>
      <c r="B1503" s="4" t="s">
        <v>7</v>
      </c>
      <c r="C1503" s="4">
        <v>29.89</v>
      </c>
      <c r="D1503" s="4">
        <v>29.96</v>
      </c>
      <c r="E1503" s="4">
        <v>29.6</v>
      </c>
      <c r="F1503" s="4">
        <v>29.88</v>
      </c>
      <c r="G1503" s="5">
        <v>74341</v>
      </c>
      <c r="H1503" s="2"/>
    </row>
    <row r="1504" spans="1:8">
      <c r="A1504" s="3">
        <v>43825</v>
      </c>
      <c r="B1504" s="4" t="s">
        <v>7</v>
      </c>
      <c r="C1504" s="4">
        <v>30.23</v>
      </c>
      <c r="D1504" s="4">
        <v>30.27</v>
      </c>
      <c r="E1504" s="4">
        <v>29.71</v>
      </c>
      <c r="F1504" s="4">
        <v>29.89</v>
      </c>
      <c r="G1504" s="5">
        <v>85636</v>
      </c>
      <c r="H1504" s="2"/>
    </row>
    <row r="1505" spans="1:8">
      <c r="A1505" s="3">
        <v>43826</v>
      </c>
      <c r="B1505" s="4" t="s">
        <v>7</v>
      </c>
      <c r="C1505" s="4">
        <v>31.03</v>
      </c>
      <c r="D1505" s="4">
        <v>31.695</v>
      </c>
      <c r="E1505" s="4">
        <v>30.12</v>
      </c>
      <c r="F1505" s="4">
        <v>30.42</v>
      </c>
      <c r="G1505" s="5">
        <v>246266</v>
      </c>
      <c r="H1505" s="2"/>
    </row>
    <row r="1506" spans="1:8">
      <c r="A1506" s="3">
        <v>43829</v>
      </c>
      <c r="B1506" s="4" t="s">
        <v>7</v>
      </c>
      <c r="C1506" s="4">
        <v>32.82</v>
      </c>
      <c r="D1506" s="4">
        <v>32.89</v>
      </c>
      <c r="E1506" s="4">
        <v>30.97</v>
      </c>
      <c r="F1506" s="4">
        <v>31.38</v>
      </c>
      <c r="G1506" s="5">
        <v>297793</v>
      </c>
      <c r="H1506" s="2"/>
    </row>
    <row r="1507" spans="1:8">
      <c r="A1507" s="3">
        <v>43830</v>
      </c>
      <c r="B1507" s="4" t="s">
        <v>7</v>
      </c>
      <c r="C1507" s="4">
        <v>33.020000000000003</v>
      </c>
      <c r="D1507" s="4">
        <v>33.869999999999997</v>
      </c>
      <c r="E1507" s="4">
        <v>32.540599999999998</v>
      </c>
      <c r="F1507" s="4">
        <v>32.79</v>
      </c>
      <c r="G1507" s="5">
        <v>219217</v>
      </c>
      <c r="H1507" s="2"/>
    </row>
    <row r="1508" spans="1:8">
      <c r="A1508" s="3">
        <v>43832</v>
      </c>
      <c r="B1508" s="4" t="s">
        <v>7</v>
      </c>
      <c r="C1508" s="4">
        <v>33</v>
      </c>
      <c r="D1508" s="4">
        <v>33.380000000000003</v>
      </c>
      <c r="E1508" s="4">
        <v>32.58</v>
      </c>
      <c r="F1508" s="4">
        <v>33.08</v>
      </c>
      <c r="G1508" s="5">
        <v>259028</v>
      </c>
      <c r="H1508" s="2"/>
    </row>
    <row r="1509" spans="1:8">
      <c r="A1509" s="3">
        <v>43833</v>
      </c>
      <c r="B1509" s="4" t="s">
        <v>7</v>
      </c>
      <c r="C1509" s="4">
        <v>32.700000000000003</v>
      </c>
      <c r="D1509" s="4">
        <v>32.909999999999997</v>
      </c>
      <c r="E1509" s="4">
        <v>32.21</v>
      </c>
      <c r="F1509" s="4">
        <v>32.659999999999997</v>
      </c>
      <c r="G1509" s="5">
        <v>148752</v>
      </c>
      <c r="H1509" s="2"/>
    </row>
    <row r="1510" spans="1:8">
      <c r="A1510" s="3">
        <v>43836</v>
      </c>
      <c r="B1510" s="4" t="s">
        <v>7</v>
      </c>
      <c r="C1510" s="4">
        <v>33.229999999999997</v>
      </c>
      <c r="D1510" s="4">
        <v>33.39</v>
      </c>
      <c r="E1510" s="4">
        <v>32.354300000000002</v>
      </c>
      <c r="F1510" s="4">
        <v>32.479999999999997</v>
      </c>
      <c r="G1510" s="5">
        <v>207876</v>
      </c>
      <c r="H1510" s="2"/>
    </row>
    <row r="1511" spans="1:8">
      <c r="A1511" s="3">
        <v>43837</v>
      </c>
      <c r="B1511" s="4" t="s">
        <v>7</v>
      </c>
      <c r="C1511" s="4">
        <v>33.25</v>
      </c>
      <c r="D1511" s="4">
        <v>33.33</v>
      </c>
      <c r="E1511" s="4">
        <v>32.549999999999997</v>
      </c>
      <c r="F1511" s="4">
        <v>33.229999999999997</v>
      </c>
      <c r="G1511" s="5">
        <v>236188</v>
      </c>
      <c r="H1511" s="2"/>
    </row>
    <row r="1512" spans="1:8">
      <c r="A1512" s="3">
        <v>43838</v>
      </c>
      <c r="B1512" s="4" t="s">
        <v>7</v>
      </c>
      <c r="C1512" s="4">
        <v>32.869999999999997</v>
      </c>
      <c r="D1512" s="4">
        <v>33.320999999999998</v>
      </c>
      <c r="E1512" s="4">
        <v>32.75</v>
      </c>
      <c r="F1512" s="4">
        <v>33.06</v>
      </c>
      <c r="G1512" s="5">
        <v>143730</v>
      </c>
      <c r="H1512" s="2"/>
    </row>
    <row r="1513" spans="1:8">
      <c r="A1513" s="3">
        <v>43839</v>
      </c>
      <c r="B1513" s="4" t="s">
        <v>7</v>
      </c>
      <c r="C1513" s="4">
        <v>33.549999999999997</v>
      </c>
      <c r="D1513" s="4">
        <v>33.6</v>
      </c>
      <c r="E1513" s="4">
        <v>32.795000000000002</v>
      </c>
      <c r="F1513" s="4">
        <v>33.049999999999997</v>
      </c>
      <c r="G1513" s="5">
        <v>144872</v>
      </c>
      <c r="H1513" s="2"/>
    </row>
    <row r="1514" spans="1:8">
      <c r="A1514" s="3">
        <v>43840</v>
      </c>
      <c r="B1514" s="4" t="s">
        <v>7</v>
      </c>
      <c r="C1514" s="4">
        <v>33.01</v>
      </c>
      <c r="D1514" s="4">
        <v>33.54</v>
      </c>
      <c r="E1514" s="4">
        <v>32.979999999999997</v>
      </c>
      <c r="F1514" s="4">
        <v>33.54</v>
      </c>
      <c r="G1514" s="5">
        <v>376571</v>
      </c>
      <c r="H1514" s="2"/>
    </row>
    <row r="1515" spans="1:8">
      <c r="A1515" s="3">
        <v>43843</v>
      </c>
      <c r="B1515" s="4" t="s">
        <v>7</v>
      </c>
      <c r="C1515" s="4">
        <v>34.229999999999997</v>
      </c>
      <c r="D1515" s="4">
        <v>35.64</v>
      </c>
      <c r="E1515" s="4">
        <v>33.07</v>
      </c>
      <c r="F1515" s="4">
        <v>33.35</v>
      </c>
      <c r="G1515" s="5">
        <v>773104</v>
      </c>
      <c r="H1515" s="2"/>
    </row>
    <row r="1516" spans="1:8">
      <c r="A1516" s="3">
        <v>43844</v>
      </c>
      <c r="B1516" s="4" t="s">
        <v>7</v>
      </c>
      <c r="C1516" s="4">
        <v>34</v>
      </c>
      <c r="D1516" s="4">
        <v>34.909999999999997</v>
      </c>
      <c r="E1516" s="4">
        <v>33.54</v>
      </c>
      <c r="F1516" s="4">
        <v>34.479999999999997</v>
      </c>
      <c r="G1516" s="5">
        <v>365944</v>
      </c>
      <c r="H1516" s="2"/>
    </row>
    <row r="1517" spans="1:8">
      <c r="A1517" s="3">
        <v>43845</v>
      </c>
      <c r="B1517" s="4" t="s">
        <v>7</v>
      </c>
      <c r="C1517" s="4">
        <v>35.200000000000003</v>
      </c>
      <c r="D1517" s="4">
        <v>35.524999999999999</v>
      </c>
      <c r="E1517" s="4">
        <v>34.36</v>
      </c>
      <c r="F1517" s="4">
        <v>34.36</v>
      </c>
      <c r="G1517" s="5">
        <v>312955</v>
      </c>
      <c r="H1517" s="2"/>
    </row>
    <row r="1518" spans="1:8">
      <c r="A1518" s="3">
        <v>43846</v>
      </c>
      <c r="B1518" s="4" t="s">
        <v>7</v>
      </c>
      <c r="C1518" s="4">
        <v>35.5</v>
      </c>
      <c r="D1518" s="4">
        <v>36.04</v>
      </c>
      <c r="E1518" s="4">
        <v>35.08</v>
      </c>
      <c r="F1518" s="4">
        <v>35.4</v>
      </c>
      <c r="G1518" s="5">
        <v>241516</v>
      </c>
      <c r="H1518" s="2"/>
    </row>
    <row r="1519" spans="1:8">
      <c r="A1519" s="3">
        <v>43847</v>
      </c>
      <c r="B1519" s="4" t="s">
        <v>7</v>
      </c>
      <c r="C1519" s="4">
        <v>34.950000000000003</v>
      </c>
      <c r="D1519" s="4">
        <v>35.869999999999997</v>
      </c>
      <c r="E1519" s="4">
        <v>34.799999999999997</v>
      </c>
      <c r="F1519" s="4">
        <v>35.79</v>
      </c>
      <c r="G1519" s="5">
        <v>147951</v>
      </c>
      <c r="H1519" s="2"/>
    </row>
    <row r="1520" spans="1:8">
      <c r="A1520" s="3">
        <v>43851</v>
      </c>
      <c r="B1520" s="4" t="s">
        <v>7</v>
      </c>
      <c r="C1520" s="4">
        <v>34.39</v>
      </c>
      <c r="D1520" s="4">
        <v>34.67</v>
      </c>
      <c r="E1520" s="4">
        <v>33.11</v>
      </c>
      <c r="F1520" s="4">
        <v>34.67</v>
      </c>
      <c r="G1520" s="5">
        <v>422121</v>
      </c>
      <c r="H1520" s="2"/>
    </row>
    <row r="1521" spans="1:8">
      <c r="A1521" s="3">
        <v>43852</v>
      </c>
      <c r="B1521" s="4" t="s">
        <v>7</v>
      </c>
      <c r="C1521" s="4">
        <v>33.83</v>
      </c>
      <c r="D1521" s="4">
        <v>34.729999999999997</v>
      </c>
      <c r="E1521" s="4">
        <v>33.409999999999997</v>
      </c>
      <c r="F1521" s="4">
        <v>34.369999999999997</v>
      </c>
      <c r="G1521" s="5">
        <v>231461</v>
      </c>
      <c r="H1521" s="2"/>
    </row>
    <row r="1522" spans="1:8">
      <c r="A1522" s="3">
        <v>43853</v>
      </c>
      <c r="B1522" s="4" t="s">
        <v>7</v>
      </c>
      <c r="C1522" s="4">
        <v>34.799999999999997</v>
      </c>
      <c r="D1522" s="4">
        <v>34.799999999999997</v>
      </c>
      <c r="E1522" s="4">
        <v>33.67</v>
      </c>
      <c r="F1522" s="4">
        <v>33.840000000000003</v>
      </c>
      <c r="G1522" s="5">
        <v>183094</v>
      </c>
      <c r="H1522" s="2"/>
    </row>
    <row r="1523" spans="1:8">
      <c r="A1523" s="3">
        <v>43854</v>
      </c>
      <c r="B1523" s="4" t="s">
        <v>7</v>
      </c>
      <c r="C1523" s="4">
        <v>34.79</v>
      </c>
      <c r="D1523" s="4">
        <v>35.21</v>
      </c>
      <c r="E1523" s="4">
        <v>34.374200000000002</v>
      </c>
      <c r="F1523" s="4">
        <v>35.020000000000003</v>
      </c>
      <c r="G1523" s="5">
        <v>153131</v>
      </c>
      <c r="H152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A1E3B-3563-BD41-8D3B-618C332780C0}">
  <dimension ref="A1:AMK80"/>
  <sheetViews>
    <sheetView topLeftCell="F57" zoomScale="90" workbookViewId="0">
      <selection activeCell="U93" sqref="U93"/>
    </sheetView>
  </sheetViews>
  <sheetFormatPr baseColWidth="10" defaultColWidth="8.83203125" defaultRowHeight="16" outlineLevelCol="1"/>
  <cols>
    <col min="1" max="1" width="1" customWidth="1" collapsed="1"/>
    <col min="2" max="2" width="2" customWidth="1" collapsed="1"/>
    <col min="3" max="3" width="50.6640625" customWidth="1" collapsed="1"/>
    <col min="4" max="10" width="12.6640625" customWidth="1" outlineLevel="1"/>
    <col min="11" max="11" width="10.6640625" customWidth="1" outlineLevel="1" collapsed="1"/>
    <col min="12" max="12" width="2.6640625" customWidth="1"/>
    <col min="13" max="84" width="14.6640625" customWidth="1" collapsed="1"/>
    <col min="85" max="85" width="2" customWidth="1" collapsed="1"/>
    <col min="86" max="1025" width="14.6640625" customWidth="1" collapsed="1"/>
  </cols>
  <sheetData>
    <row r="1" spans="1:107" ht="6.5" customHeight="1">
      <c r="A1" s="7" t="s">
        <v>165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</row>
    <row r="2" spans="1:107" ht="39.75" customHeight="1">
      <c r="A2" s="9"/>
      <c r="CH2" s="10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</row>
    <row r="3" spans="1:107" ht="18.75" customHeight="1">
      <c r="A3" s="9"/>
      <c r="C3" s="11" t="s">
        <v>8</v>
      </c>
      <c r="CH3" s="10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</row>
    <row r="4" spans="1:107" ht="21">
      <c r="A4" s="9"/>
      <c r="C4" s="12" t="s">
        <v>9</v>
      </c>
      <c r="D4" s="13" t="s">
        <v>10</v>
      </c>
      <c r="E4" s="14"/>
      <c r="F4" s="14"/>
      <c r="G4" s="14"/>
      <c r="H4" s="14"/>
      <c r="I4" s="14"/>
      <c r="J4" s="14"/>
      <c r="K4" s="14"/>
      <c r="CH4" s="10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</row>
    <row r="5" spans="1:107">
      <c r="A5" s="9"/>
      <c r="C5" s="12" t="s">
        <v>11</v>
      </c>
      <c r="D5" s="35" t="s">
        <v>12</v>
      </c>
      <c r="E5" s="35" t="s">
        <v>13</v>
      </c>
      <c r="F5" s="35" t="s">
        <v>14</v>
      </c>
      <c r="G5" s="35" t="s">
        <v>15</v>
      </c>
      <c r="H5" s="35" t="s">
        <v>16</v>
      </c>
      <c r="I5" s="35" t="s">
        <v>17</v>
      </c>
      <c r="J5" s="35" t="s">
        <v>18</v>
      </c>
      <c r="K5" s="35" t="s">
        <v>19</v>
      </c>
      <c r="M5" s="15" t="s">
        <v>20</v>
      </c>
      <c r="N5" s="15" t="s">
        <v>21</v>
      </c>
      <c r="O5" s="15" t="s">
        <v>22</v>
      </c>
      <c r="P5" s="15" t="s">
        <v>23</v>
      </c>
      <c r="Q5" s="15" t="s">
        <v>24</v>
      </c>
      <c r="R5" s="15" t="s">
        <v>25</v>
      </c>
      <c r="S5" s="15" t="s">
        <v>26</v>
      </c>
      <c r="T5" s="15" t="s">
        <v>27</v>
      </c>
      <c r="U5" s="15" t="s">
        <v>28</v>
      </c>
      <c r="V5" s="15" t="s">
        <v>29</v>
      </c>
      <c r="W5" s="15" t="s">
        <v>30</v>
      </c>
      <c r="X5" s="15" t="s">
        <v>31</v>
      </c>
      <c r="Y5" s="15" t="s">
        <v>32</v>
      </c>
      <c r="Z5" s="15" t="s">
        <v>33</v>
      </c>
      <c r="AA5" s="15" t="s">
        <v>34</v>
      </c>
      <c r="AB5" s="15" t="s">
        <v>35</v>
      </c>
      <c r="AC5" s="15" t="s">
        <v>36</v>
      </c>
      <c r="AD5" s="15" t="s">
        <v>37</v>
      </c>
      <c r="AE5" s="15" t="s">
        <v>38</v>
      </c>
      <c r="AF5" s="15" t="s">
        <v>39</v>
      </c>
      <c r="AG5" s="15" t="s">
        <v>40</v>
      </c>
      <c r="AH5" s="15" t="s">
        <v>41</v>
      </c>
      <c r="AI5" s="15" t="s">
        <v>42</v>
      </c>
      <c r="AJ5" s="15" t="s">
        <v>43</v>
      </c>
      <c r="AK5" s="15" t="s">
        <v>44</v>
      </c>
      <c r="AL5" s="15" t="s">
        <v>45</v>
      </c>
      <c r="AM5" s="15" t="s">
        <v>46</v>
      </c>
      <c r="AN5" s="15" t="s">
        <v>47</v>
      </c>
      <c r="AO5" s="15" t="s">
        <v>48</v>
      </c>
      <c r="AP5" s="15" t="s">
        <v>49</v>
      </c>
      <c r="AQ5" s="15" t="s">
        <v>50</v>
      </c>
      <c r="AR5" s="15" t="s">
        <v>51</v>
      </c>
      <c r="AS5" s="15" t="s">
        <v>52</v>
      </c>
      <c r="AT5" s="15" t="s">
        <v>53</v>
      </c>
      <c r="AU5" s="15" t="s">
        <v>54</v>
      </c>
      <c r="AV5" s="15" t="s">
        <v>55</v>
      </c>
      <c r="AW5" s="15" t="s">
        <v>56</v>
      </c>
      <c r="AX5" s="15" t="s">
        <v>57</v>
      </c>
      <c r="AY5" s="15" t="s">
        <v>58</v>
      </c>
      <c r="AZ5" s="15" t="s">
        <v>59</v>
      </c>
      <c r="BA5" s="15" t="s">
        <v>60</v>
      </c>
      <c r="BB5" s="15" t="s">
        <v>61</v>
      </c>
      <c r="BC5" s="15" t="s">
        <v>62</v>
      </c>
      <c r="BD5" s="15" t="s">
        <v>63</v>
      </c>
      <c r="BE5" s="15" t="s">
        <v>64</v>
      </c>
      <c r="BF5" s="15" t="s">
        <v>65</v>
      </c>
      <c r="BG5" s="15" t="s">
        <v>66</v>
      </c>
      <c r="BH5" s="15" t="s">
        <v>67</v>
      </c>
      <c r="BI5" s="15" t="s">
        <v>68</v>
      </c>
      <c r="BJ5" s="15" t="s">
        <v>69</v>
      </c>
      <c r="BK5" s="15" t="s">
        <v>70</v>
      </c>
      <c r="BL5" s="15" t="s">
        <v>71</v>
      </c>
      <c r="BM5" s="15" t="s">
        <v>72</v>
      </c>
      <c r="BN5" s="15" t="s">
        <v>73</v>
      </c>
      <c r="BO5" s="15" t="s">
        <v>74</v>
      </c>
      <c r="BP5" s="15" t="s">
        <v>75</v>
      </c>
      <c r="BQ5" s="15" t="s">
        <v>76</v>
      </c>
      <c r="BR5" s="15" t="s">
        <v>77</v>
      </c>
      <c r="BS5" s="15" t="s">
        <v>78</v>
      </c>
      <c r="BT5" s="15" t="s">
        <v>79</v>
      </c>
      <c r="BU5" s="15" t="s">
        <v>80</v>
      </c>
      <c r="BV5" s="15" t="s">
        <v>81</v>
      </c>
      <c r="BW5" s="15" t="s">
        <v>82</v>
      </c>
      <c r="BX5" s="15" t="s">
        <v>83</v>
      </c>
      <c r="BY5" s="15" t="s">
        <v>84</v>
      </c>
      <c r="BZ5" s="15" t="s">
        <v>85</v>
      </c>
      <c r="CA5" s="15" t="s">
        <v>86</v>
      </c>
      <c r="CB5" s="15" t="s">
        <v>87</v>
      </c>
      <c r="CC5" s="15" t="s">
        <v>88</v>
      </c>
      <c r="CD5" s="15" t="s">
        <v>89</v>
      </c>
      <c r="CE5" s="15" t="s">
        <v>90</v>
      </c>
      <c r="CF5" s="15" t="s">
        <v>91</v>
      </c>
      <c r="CH5" s="10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</row>
    <row r="6" spans="1:107">
      <c r="A6" s="9"/>
      <c r="C6" s="16" t="s">
        <v>92</v>
      </c>
      <c r="D6" s="36"/>
      <c r="E6" s="36"/>
      <c r="F6" s="36"/>
      <c r="G6" s="36"/>
      <c r="H6" s="36"/>
      <c r="I6" s="36"/>
      <c r="J6" s="36"/>
      <c r="K6" s="36"/>
      <c r="CH6" s="10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</row>
    <row r="7" spans="1:107">
      <c r="A7" s="9"/>
      <c r="D7" s="14"/>
      <c r="E7" s="14"/>
      <c r="F7" s="14"/>
      <c r="G7" s="14"/>
      <c r="H7" s="14"/>
      <c r="I7" s="14"/>
      <c r="J7" s="14"/>
      <c r="K7" s="14"/>
      <c r="CH7" s="10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</row>
    <row r="8" spans="1:107">
      <c r="A8" s="9"/>
      <c r="D8" s="14"/>
      <c r="E8" s="14"/>
      <c r="F8" s="14"/>
      <c r="G8" s="14"/>
      <c r="H8" s="14"/>
      <c r="I8" s="14"/>
      <c r="J8" s="14"/>
      <c r="K8" s="14"/>
      <c r="M8" s="17" t="s">
        <v>93</v>
      </c>
      <c r="N8" s="17" t="s">
        <v>94</v>
      </c>
      <c r="O8" s="17" t="s">
        <v>95</v>
      </c>
      <c r="P8" s="17" t="s">
        <v>96</v>
      </c>
      <c r="Q8" s="17" t="s">
        <v>93</v>
      </c>
      <c r="R8" s="17" t="s">
        <v>94</v>
      </c>
      <c r="S8" s="17" t="s">
        <v>95</v>
      </c>
      <c r="T8" s="17" t="s">
        <v>96</v>
      </c>
      <c r="U8" s="17" t="s">
        <v>97</v>
      </c>
      <c r="V8" s="17" t="s">
        <v>98</v>
      </c>
      <c r="W8" s="17" t="s">
        <v>99</v>
      </c>
      <c r="X8" s="17" t="s">
        <v>96</v>
      </c>
      <c r="Y8" s="17" t="s">
        <v>100</v>
      </c>
      <c r="Z8" s="17" t="s">
        <v>101</v>
      </c>
      <c r="AA8" s="17" t="s">
        <v>102</v>
      </c>
      <c r="AB8" s="17" t="s">
        <v>103</v>
      </c>
      <c r="AC8" s="17" t="s">
        <v>104</v>
      </c>
      <c r="AD8" s="17" t="s">
        <v>105</v>
      </c>
      <c r="AE8" s="17" t="s">
        <v>106</v>
      </c>
      <c r="AF8" s="17" t="s">
        <v>107</v>
      </c>
      <c r="AG8" s="17" t="s">
        <v>108</v>
      </c>
      <c r="AH8" s="17" t="s">
        <v>109</v>
      </c>
      <c r="AI8" s="17" t="s">
        <v>110</v>
      </c>
      <c r="AJ8" s="17" t="s">
        <v>111</v>
      </c>
      <c r="AK8" s="17" t="s">
        <v>112</v>
      </c>
      <c r="AL8" s="17" t="s">
        <v>113</v>
      </c>
      <c r="AM8" s="17" t="s">
        <v>114</v>
      </c>
      <c r="AN8" s="17" t="s">
        <v>115</v>
      </c>
      <c r="AO8" s="17" t="s">
        <v>116</v>
      </c>
      <c r="AP8" s="17" t="s">
        <v>117</v>
      </c>
      <c r="AQ8" s="17" t="s">
        <v>118</v>
      </c>
      <c r="AR8" s="17" t="s">
        <v>119</v>
      </c>
      <c r="AS8" s="17" t="s">
        <v>120</v>
      </c>
      <c r="AT8" s="17" t="s">
        <v>121</v>
      </c>
      <c r="AU8" s="17" t="s">
        <v>122</v>
      </c>
      <c r="AV8" s="17" t="s">
        <v>123</v>
      </c>
      <c r="AW8" s="17" t="s">
        <v>124</v>
      </c>
      <c r="AX8" s="17" t="s">
        <v>125</v>
      </c>
      <c r="AY8" s="17" t="s">
        <v>126</v>
      </c>
      <c r="AZ8" s="17" t="s">
        <v>127</v>
      </c>
      <c r="BA8" s="17" t="s">
        <v>128</v>
      </c>
      <c r="BB8" s="17" t="s">
        <v>129</v>
      </c>
      <c r="BC8" s="17" t="s">
        <v>130</v>
      </c>
      <c r="BD8" s="17" t="s">
        <v>131</v>
      </c>
      <c r="BE8" s="17" t="s">
        <v>132</v>
      </c>
      <c r="BF8" s="17" t="s">
        <v>133</v>
      </c>
      <c r="BG8" s="17" t="s">
        <v>134</v>
      </c>
      <c r="BH8" s="17" t="s">
        <v>135</v>
      </c>
      <c r="BI8" s="17" t="s">
        <v>136</v>
      </c>
      <c r="BJ8" s="17" t="s">
        <v>137</v>
      </c>
      <c r="BK8" s="17" t="s">
        <v>138</v>
      </c>
      <c r="BL8" s="17" t="s">
        <v>139</v>
      </c>
      <c r="BM8" s="17" t="s">
        <v>140</v>
      </c>
      <c r="BN8" s="17" t="s">
        <v>141</v>
      </c>
      <c r="BO8" s="17" t="s">
        <v>142</v>
      </c>
      <c r="BP8" s="17" t="s">
        <v>143</v>
      </c>
      <c r="BQ8" s="17" t="s">
        <v>144</v>
      </c>
      <c r="BR8" s="17" t="s">
        <v>145</v>
      </c>
      <c r="BS8" s="17" t="s">
        <v>146</v>
      </c>
      <c r="BT8" s="17" t="s">
        <v>147</v>
      </c>
      <c r="BU8" s="17" t="s">
        <v>148</v>
      </c>
      <c r="BV8" s="17" t="s">
        <v>149</v>
      </c>
      <c r="BW8" s="17" t="s">
        <v>150</v>
      </c>
      <c r="BX8" s="17" t="s">
        <v>151</v>
      </c>
      <c r="BY8" s="17" t="s">
        <v>152</v>
      </c>
      <c r="BZ8" s="17" t="s">
        <v>153</v>
      </c>
      <c r="CA8" s="17" t="s">
        <v>154</v>
      </c>
      <c r="CB8" s="17" t="s">
        <v>155</v>
      </c>
      <c r="CC8" s="17" t="s">
        <v>156</v>
      </c>
      <c r="CD8" s="17" t="s">
        <v>157</v>
      </c>
      <c r="CE8" s="17" t="s">
        <v>158</v>
      </c>
      <c r="CF8" s="17" t="s">
        <v>159</v>
      </c>
      <c r="CH8" s="10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</row>
    <row r="9" spans="1:107">
      <c r="A9" s="9"/>
      <c r="D9" s="14"/>
      <c r="E9" s="14"/>
      <c r="F9" s="14"/>
      <c r="G9" s="14"/>
      <c r="H9" s="14"/>
      <c r="I9" s="14"/>
      <c r="J9" s="14"/>
      <c r="K9" s="14"/>
      <c r="CH9" s="10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</row>
    <row r="10" spans="1:107">
      <c r="A10" s="9">
        <v>1</v>
      </c>
      <c r="C10" s="14" t="str">
        <f>"Income Statement"</f>
        <v>Income Statement</v>
      </c>
      <c r="D10" s="18"/>
      <c r="E10" s="18"/>
      <c r="F10" s="18"/>
      <c r="G10" s="18"/>
      <c r="H10" s="18"/>
      <c r="I10" s="18"/>
      <c r="J10" s="18"/>
      <c r="K10" s="18"/>
      <c r="L10" s="18"/>
      <c r="M10" s="18" t="s">
        <v>160</v>
      </c>
      <c r="N10" s="18" t="s">
        <v>160</v>
      </c>
      <c r="O10" s="18" t="s">
        <v>160</v>
      </c>
      <c r="P10" s="18" t="s">
        <v>160</v>
      </c>
      <c r="Q10" s="18" t="s">
        <v>160</v>
      </c>
      <c r="R10" s="18" t="s">
        <v>160</v>
      </c>
      <c r="S10" s="18" t="s">
        <v>160</v>
      </c>
      <c r="T10" s="18" t="s">
        <v>160</v>
      </c>
      <c r="U10" s="18" t="s">
        <v>160</v>
      </c>
      <c r="V10" s="18" t="s">
        <v>160</v>
      </c>
      <c r="W10" s="18" t="s">
        <v>160</v>
      </c>
      <c r="X10" s="18" t="s">
        <v>160</v>
      </c>
      <c r="Y10" s="18" t="s">
        <v>160</v>
      </c>
      <c r="Z10" s="18" t="s">
        <v>160</v>
      </c>
      <c r="AA10" s="18" t="s">
        <v>160</v>
      </c>
      <c r="AB10" s="18" t="s">
        <v>160</v>
      </c>
      <c r="AC10" s="18" t="s">
        <v>160</v>
      </c>
      <c r="AD10" s="18" t="s">
        <v>160</v>
      </c>
      <c r="AE10" s="18" t="s">
        <v>160</v>
      </c>
      <c r="AF10" s="18" t="s">
        <v>160</v>
      </c>
      <c r="AG10" s="18" t="s">
        <v>160</v>
      </c>
      <c r="AH10" s="18" t="s">
        <v>160</v>
      </c>
      <c r="AI10" s="18" t="s">
        <v>160</v>
      </c>
      <c r="AJ10" s="18" t="s">
        <v>160</v>
      </c>
      <c r="AK10" s="18" t="s">
        <v>160</v>
      </c>
      <c r="AL10" s="18" t="s">
        <v>160</v>
      </c>
      <c r="AM10" s="18" t="s">
        <v>160</v>
      </c>
      <c r="AN10" s="18" t="s">
        <v>160</v>
      </c>
      <c r="AO10" s="18" t="s">
        <v>160</v>
      </c>
      <c r="AP10" s="18" t="s">
        <v>160</v>
      </c>
      <c r="AQ10" s="18" t="s">
        <v>160</v>
      </c>
      <c r="AR10" s="18" t="s">
        <v>160</v>
      </c>
      <c r="AS10" s="18" t="s">
        <v>160</v>
      </c>
      <c r="AT10" s="18" t="s">
        <v>160</v>
      </c>
      <c r="AU10" s="18" t="s">
        <v>160</v>
      </c>
      <c r="AV10" s="18" t="s">
        <v>160</v>
      </c>
      <c r="AW10" s="18" t="s">
        <v>160</v>
      </c>
      <c r="AX10" s="18" t="s">
        <v>160</v>
      </c>
      <c r="AY10" s="18" t="s">
        <v>160</v>
      </c>
      <c r="AZ10" s="18" t="s">
        <v>160</v>
      </c>
      <c r="BA10" s="18" t="s">
        <v>160</v>
      </c>
      <c r="BB10" s="18" t="s">
        <v>160</v>
      </c>
      <c r="BC10" s="18" t="s">
        <v>160</v>
      </c>
      <c r="BD10" s="18" t="s">
        <v>160</v>
      </c>
      <c r="BE10" s="18" t="s">
        <v>160</v>
      </c>
      <c r="BF10" s="18" t="s">
        <v>160</v>
      </c>
      <c r="BG10" s="18" t="s">
        <v>160</v>
      </c>
      <c r="BH10" s="18" t="s">
        <v>160</v>
      </c>
      <c r="BI10" s="18" t="s">
        <v>160</v>
      </c>
      <c r="BJ10" s="18" t="s">
        <v>160</v>
      </c>
      <c r="BK10" s="18" t="s">
        <v>160</v>
      </c>
      <c r="BL10" s="18" t="s">
        <v>160</v>
      </c>
      <c r="BM10" s="18" t="s">
        <v>160</v>
      </c>
      <c r="BN10" s="18" t="s">
        <v>160</v>
      </c>
      <c r="BO10" s="18" t="s">
        <v>160</v>
      </c>
      <c r="BP10" s="18" t="s">
        <v>160</v>
      </c>
      <c r="BQ10" s="18" t="s">
        <v>160</v>
      </c>
      <c r="BR10" s="18" t="s">
        <v>160</v>
      </c>
      <c r="BS10" s="18" t="s">
        <v>160</v>
      </c>
      <c r="BT10" s="18" t="s">
        <v>160</v>
      </c>
      <c r="BU10" s="18" t="s">
        <v>160</v>
      </c>
      <c r="BV10" s="18" t="s">
        <v>160</v>
      </c>
      <c r="BW10" s="18" t="s">
        <v>160</v>
      </c>
      <c r="BX10" s="18" t="s">
        <v>160</v>
      </c>
      <c r="BY10" s="18" t="s">
        <v>160</v>
      </c>
      <c r="BZ10" s="18" t="s">
        <v>160</v>
      </c>
      <c r="CA10" s="18" t="s">
        <v>160</v>
      </c>
      <c r="CB10" s="18" t="s">
        <v>160</v>
      </c>
      <c r="CC10" s="18" t="s">
        <v>160</v>
      </c>
      <c r="CD10" s="18" t="s">
        <v>160</v>
      </c>
      <c r="CE10" s="18" t="s">
        <v>160</v>
      </c>
      <c r="CF10" s="18" t="s">
        <v>160</v>
      </c>
      <c r="CH10" s="10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</row>
    <row r="11" spans="1:107">
      <c r="A11" s="9">
        <v>1</v>
      </c>
      <c r="C11" s="19" t="str">
        <f>"    Total Revenue"</f>
        <v xml:space="preserve">    Total Revenue</v>
      </c>
      <c r="D11" s="20">
        <f t="shared" ref="D11:D21" si="0">IF(COUNT(M11:CF11)&gt;0,MEDIAN(M11:CF11),"")</f>
        <v>877362</v>
      </c>
      <c r="E11" s="20">
        <f t="shared" ref="E11:E21" si="1">IF(COUNT(M11:CF11)&gt;0,AVERAGE(M11:CF11),"")</f>
        <v>854424.70580555568</v>
      </c>
      <c r="F11" s="20">
        <f t="shared" ref="F11:F21" si="2">IF(COUNT(M11:CF11)&gt;0,MIN(M11:CF11),"")</f>
        <v>118215</v>
      </c>
      <c r="G11" s="20">
        <f t="shared" ref="G11:G21" si="3">IF(COUNT(M11:CF11)&gt;0,MAX(M11:CF11),"")</f>
        <v>1388456</v>
      </c>
      <c r="H11" s="20">
        <f t="shared" ref="H11:H21" si="4">IF(COUNT(M11:CF11)&gt;0,QUARTILE(M11:CF11,1),"")</f>
        <v>531664</v>
      </c>
      <c r="I11" s="20">
        <f t="shared" ref="I11:I21" si="5">IF(COUNT(M11:CF11)&gt;0,QUARTILE(M11:CF11,3),"")</f>
        <v>1209730.5</v>
      </c>
      <c r="J11" s="20">
        <f t="shared" ref="J11:J21" si="6">IF(COUNT(M11:CF11)&gt;1,STDEV(M11:CF11),"")</f>
        <v>372077.96203663887</v>
      </c>
      <c r="K11" s="21">
        <f t="shared" ref="K11:K21" si="7">IF(COUNT(M11:CF11)&gt;1,STDEV(M11:CF11)/AVERAGE(M11:CF11),"")</f>
        <v>0.43547191403582131</v>
      </c>
      <c r="L11" s="6"/>
      <c r="M11" s="6">
        <v>1318848</v>
      </c>
      <c r="N11" s="6">
        <v>1319503</v>
      </c>
      <c r="O11" s="6">
        <v>1326910</v>
      </c>
      <c r="P11" s="6">
        <v>1338563</v>
      </c>
      <c r="Q11" s="6">
        <v>1375711</v>
      </c>
      <c r="R11" s="6">
        <v>1386534</v>
      </c>
      <c r="S11" s="6">
        <v>1388456</v>
      </c>
      <c r="T11" s="6">
        <v>1387566</v>
      </c>
      <c r="U11" s="6">
        <v>1341844</v>
      </c>
      <c r="V11" s="6">
        <v>1333452</v>
      </c>
      <c r="W11" s="6">
        <v>1321690</v>
      </c>
      <c r="X11" s="6">
        <v>1303187</v>
      </c>
      <c r="Y11" s="6">
        <v>1291282</v>
      </c>
      <c r="Z11" s="6">
        <v>1277387</v>
      </c>
      <c r="AA11" s="6">
        <v>1264817</v>
      </c>
      <c r="AB11" s="6">
        <v>1257592</v>
      </c>
      <c r="AC11" s="6">
        <v>1253401</v>
      </c>
      <c r="AD11" s="6">
        <v>1237365</v>
      </c>
      <c r="AE11" s="6">
        <v>1200519</v>
      </c>
      <c r="AF11" s="6">
        <v>1146102</v>
      </c>
      <c r="AG11" s="6">
        <v>1105919</v>
      </c>
      <c r="AH11" s="6">
        <v>1069216</v>
      </c>
      <c r="AI11" s="6">
        <v>1051382</v>
      </c>
      <c r="AJ11" s="6">
        <v>1017247</v>
      </c>
      <c r="AK11" s="6">
        <v>1016000</v>
      </c>
      <c r="AL11" s="6">
        <v>998644</v>
      </c>
      <c r="AM11" s="6">
        <v>984022</v>
      </c>
      <c r="AN11" s="6">
        <v>977132</v>
      </c>
      <c r="AO11" s="6">
        <v>942434</v>
      </c>
      <c r="AP11" s="6">
        <v>935361</v>
      </c>
      <c r="AQ11" s="6">
        <v>927479</v>
      </c>
      <c r="AR11" s="6">
        <v>914850</v>
      </c>
      <c r="AS11" s="6">
        <v>901442</v>
      </c>
      <c r="AT11" s="6">
        <v>890041</v>
      </c>
      <c r="AU11" s="6">
        <v>875589</v>
      </c>
      <c r="AV11" s="6">
        <v>864269</v>
      </c>
      <c r="AW11" s="6">
        <v>853893</v>
      </c>
      <c r="AX11" s="6">
        <v>845997</v>
      </c>
      <c r="AY11" s="6">
        <v>845742</v>
      </c>
      <c r="AZ11" s="6">
        <v>841045</v>
      </c>
      <c r="BA11" s="6">
        <v>857444</v>
      </c>
      <c r="BB11" s="6">
        <v>879135</v>
      </c>
      <c r="BC11" s="6">
        <v>884435</v>
      </c>
      <c r="BD11" s="6">
        <v>869215</v>
      </c>
      <c r="BE11" s="6">
        <v>854456</v>
      </c>
      <c r="BF11" s="6">
        <v>834516</v>
      </c>
      <c r="BG11" s="6">
        <v>806740</v>
      </c>
      <c r="BH11" s="6">
        <v>763472</v>
      </c>
      <c r="BI11" s="6">
        <v>743400</v>
      </c>
      <c r="BJ11" s="6">
        <v>703265</v>
      </c>
      <c r="BK11" s="6">
        <v>660513</v>
      </c>
      <c r="BL11" s="6">
        <v>618721</v>
      </c>
      <c r="BM11" s="6">
        <v>571454</v>
      </c>
      <c r="BN11" s="6">
        <v>537103</v>
      </c>
      <c r="BO11" s="6">
        <v>515347</v>
      </c>
      <c r="BP11" s="6">
        <v>486023</v>
      </c>
      <c r="BQ11" s="6">
        <v>467092</v>
      </c>
      <c r="BR11" s="6">
        <v>451192</v>
      </c>
      <c r="BS11" s="6">
        <v>429561</v>
      </c>
      <c r="BT11" s="6">
        <v>403386</v>
      </c>
      <c r="BU11" s="6">
        <v>382115</v>
      </c>
      <c r="BV11" s="6">
        <v>363123</v>
      </c>
      <c r="BW11" s="6">
        <v>347937</v>
      </c>
      <c r="BX11" s="6">
        <v>324100</v>
      </c>
      <c r="BY11" s="6">
        <v>313371.2</v>
      </c>
      <c r="BZ11" s="6">
        <v>298636.91700000002</v>
      </c>
      <c r="CA11" s="6">
        <v>288100.93900000001</v>
      </c>
      <c r="CB11" s="6">
        <v>274410</v>
      </c>
      <c r="CC11" s="6">
        <v>224484.76199999999</v>
      </c>
      <c r="CD11" s="6">
        <v>189170</v>
      </c>
      <c r="CE11" s="6">
        <v>130012</v>
      </c>
      <c r="CF11" s="6">
        <v>118215</v>
      </c>
      <c r="CH11" s="10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</row>
    <row r="12" spans="1:107">
      <c r="A12" s="9">
        <v>1</v>
      </c>
      <c r="C12" s="19" t="str">
        <f>"    Gross Profit"</f>
        <v xml:space="preserve">    Gross Profit</v>
      </c>
      <c r="D12" s="20">
        <f t="shared" si="0"/>
        <v>274055.5</v>
      </c>
      <c r="E12" s="20">
        <f t="shared" si="1"/>
        <v>332468.09250000003</v>
      </c>
      <c r="F12" s="20">
        <f t="shared" si="2"/>
        <v>12287</v>
      </c>
      <c r="G12" s="20">
        <f t="shared" si="3"/>
        <v>591779</v>
      </c>
      <c r="H12" s="20">
        <f t="shared" si="4"/>
        <v>177380.25</v>
      </c>
      <c r="I12" s="20">
        <f t="shared" si="5"/>
        <v>534523.75</v>
      </c>
      <c r="J12" s="20">
        <f t="shared" si="6"/>
        <v>178620.0403013532</v>
      </c>
      <c r="K12" s="21">
        <f t="shared" si="7"/>
        <v>0.53725468497808759</v>
      </c>
      <c r="L12" s="6"/>
      <c r="M12" s="6">
        <v>553866</v>
      </c>
      <c r="N12" s="6">
        <v>557083</v>
      </c>
      <c r="O12" s="6">
        <v>562065</v>
      </c>
      <c r="P12" s="6">
        <v>568797</v>
      </c>
      <c r="Q12" s="6">
        <v>586017</v>
      </c>
      <c r="R12" s="6">
        <v>590318</v>
      </c>
      <c r="S12" s="6">
        <v>591265</v>
      </c>
      <c r="T12" s="6">
        <v>591779</v>
      </c>
      <c r="U12" s="6">
        <v>574793</v>
      </c>
      <c r="V12" s="6">
        <v>572507</v>
      </c>
      <c r="W12" s="6">
        <v>569392</v>
      </c>
      <c r="X12" s="6">
        <v>565706</v>
      </c>
      <c r="Y12" s="6">
        <v>560178</v>
      </c>
      <c r="Z12" s="6">
        <v>557730</v>
      </c>
      <c r="AA12" s="6">
        <v>553660</v>
      </c>
      <c r="AB12" s="6">
        <v>549438</v>
      </c>
      <c r="AC12" s="6">
        <v>544305</v>
      </c>
      <c r="AD12" s="6">
        <v>531404</v>
      </c>
      <c r="AE12" s="6">
        <v>513475</v>
      </c>
      <c r="AF12" s="6">
        <v>486224</v>
      </c>
      <c r="AG12" s="6">
        <v>467422</v>
      </c>
      <c r="AH12" s="6">
        <v>454000</v>
      </c>
      <c r="AI12" s="6">
        <v>447755</v>
      </c>
      <c r="AJ12" s="6">
        <v>431897</v>
      </c>
      <c r="AK12" s="6">
        <v>431201</v>
      </c>
      <c r="AL12" s="6">
        <v>423927</v>
      </c>
      <c r="AM12" s="6">
        <v>415098</v>
      </c>
      <c r="AN12" s="6">
        <v>411391</v>
      </c>
      <c r="AO12" s="6">
        <v>543883</v>
      </c>
      <c r="AP12" s="6">
        <v>496090</v>
      </c>
      <c r="AQ12" s="6">
        <v>449052</v>
      </c>
      <c r="AR12" s="6">
        <v>384284</v>
      </c>
      <c r="AS12" s="6">
        <v>185931</v>
      </c>
      <c r="AT12" s="6">
        <v>180937</v>
      </c>
      <c r="AU12" s="6">
        <v>231368</v>
      </c>
      <c r="AV12" s="6">
        <v>168560</v>
      </c>
      <c r="AW12" s="6">
        <v>166885</v>
      </c>
      <c r="AX12" s="6">
        <v>167626</v>
      </c>
      <c r="AY12" s="6">
        <v>170119</v>
      </c>
      <c r="AZ12" s="6">
        <v>169266</v>
      </c>
      <c r="BA12" s="6">
        <v>195045</v>
      </c>
      <c r="BB12" s="6">
        <v>198989</v>
      </c>
      <c r="BC12" s="6">
        <v>198206</v>
      </c>
      <c r="BD12" s="6">
        <v>194868</v>
      </c>
      <c r="BE12" s="6">
        <v>177449</v>
      </c>
      <c r="BF12" s="6">
        <v>177174</v>
      </c>
      <c r="BG12" s="6">
        <v>174550</v>
      </c>
      <c r="BH12" s="6">
        <v>168931</v>
      </c>
      <c r="BI12" s="6">
        <v>12287</v>
      </c>
      <c r="BJ12" s="6">
        <v>53946</v>
      </c>
      <c r="BK12" s="6">
        <v>93300</v>
      </c>
      <c r="BL12" s="6">
        <v>143353</v>
      </c>
      <c r="BM12" s="6">
        <v>323763</v>
      </c>
      <c r="BN12" s="6">
        <v>305930</v>
      </c>
      <c r="BO12" s="6">
        <v>242019</v>
      </c>
      <c r="BP12" s="6">
        <v>275006</v>
      </c>
      <c r="BQ12" s="6">
        <v>263567</v>
      </c>
      <c r="BR12" s="6">
        <v>270665</v>
      </c>
      <c r="BS12" s="6">
        <v>231755</v>
      </c>
      <c r="BT12" s="6">
        <v>227706</v>
      </c>
      <c r="BU12" s="6">
        <v>299465</v>
      </c>
      <c r="BV12" s="6">
        <v>273105</v>
      </c>
      <c r="BW12" s="6">
        <v>185955</v>
      </c>
      <c r="BX12" s="6">
        <v>179700</v>
      </c>
      <c r="BY12" s="6">
        <v>180916.815</v>
      </c>
      <c r="BZ12" s="6">
        <v>178472.79500000001</v>
      </c>
      <c r="CA12" s="6">
        <v>175548.217</v>
      </c>
      <c r="CB12" s="6">
        <v>172973</v>
      </c>
      <c r="CC12" s="6">
        <v>50700.832999999999</v>
      </c>
      <c r="CD12" s="6">
        <v>145274</v>
      </c>
      <c r="CE12" s="6">
        <v>99853</v>
      </c>
      <c r="CF12" s="6">
        <v>90536</v>
      </c>
      <c r="CH12" s="10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</row>
    <row r="13" spans="1:107">
      <c r="A13" s="9">
        <v>1</v>
      </c>
      <c r="C13" s="19" t="str">
        <f>"    Total Operating Profit/(Loss)"</f>
        <v xml:space="preserve">    Total Operating Profit/(Loss)</v>
      </c>
      <c r="D13" s="20">
        <f t="shared" si="0"/>
        <v>41726.5</v>
      </c>
      <c r="E13" s="20">
        <f t="shared" si="1"/>
        <v>45410.082666666669</v>
      </c>
      <c r="F13" s="20">
        <f t="shared" si="2"/>
        <v>-35181</v>
      </c>
      <c r="G13" s="20">
        <f t="shared" si="3"/>
        <v>217529</v>
      </c>
      <c r="H13" s="20">
        <f t="shared" si="4"/>
        <v>27802.25</v>
      </c>
      <c r="I13" s="20">
        <f t="shared" si="5"/>
        <v>48161.75</v>
      </c>
      <c r="J13" s="20">
        <f t="shared" si="6"/>
        <v>41458.633877093736</v>
      </c>
      <c r="K13" s="21">
        <f t="shared" si="7"/>
        <v>0.91298300823236556</v>
      </c>
      <c r="L13" s="6"/>
      <c r="M13" s="6">
        <v>9428</v>
      </c>
      <c r="N13" s="6">
        <v>18733</v>
      </c>
      <c r="O13" s="6">
        <v>21139</v>
      </c>
      <c r="P13" s="6">
        <v>28646</v>
      </c>
      <c r="Q13" s="6">
        <v>35514</v>
      </c>
      <c r="R13" s="6">
        <v>37245</v>
      </c>
      <c r="S13" s="6">
        <v>41794</v>
      </c>
      <c r="T13" s="6">
        <v>45946</v>
      </c>
      <c r="U13" s="6">
        <v>39421</v>
      </c>
      <c r="V13" s="6">
        <v>40451</v>
      </c>
      <c r="W13" s="6">
        <v>43776</v>
      </c>
      <c r="X13" s="6">
        <v>51218</v>
      </c>
      <c r="Y13" s="6">
        <v>59857</v>
      </c>
      <c r="Z13" s="6">
        <v>66476</v>
      </c>
      <c r="AA13" s="6">
        <v>68681</v>
      </c>
      <c r="AB13" s="6">
        <v>67626</v>
      </c>
      <c r="AC13" s="6">
        <v>65814</v>
      </c>
      <c r="AD13" s="6">
        <v>63335</v>
      </c>
      <c r="AE13" s="6">
        <v>60321</v>
      </c>
      <c r="AF13" s="6">
        <v>53517</v>
      </c>
      <c r="AG13" s="6">
        <v>49327</v>
      </c>
      <c r="AH13" s="6">
        <v>46904</v>
      </c>
      <c r="AI13" s="6">
        <v>48827</v>
      </c>
      <c r="AJ13" s="6">
        <v>45331</v>
      </c>
      <c r="AK13" s="6">
        <v>47940</v>
      </c>
      <c r="AL13" s="6">
        <v>46974</v>
      </c>
      <c r="AM13" s="6">
        <v>43008</v>
      </c>
      <c r="AN13" s="6">
        <v>45209</v>
      </c>
      <c r="AO13" s="6">
        <v>39903</v>
      </c>
      <c r="AP13" s="6">
        <v>39242</v>
      </c>
      <c r="AQ13" s="6">
        <v>36889</v>
      </c>
      <c r="AR13" s="6">
        <v>32338</v>
      </c>
      <c r="AS13" s="6">
        <v>27386</v>
      </c>
      <c r="AT13" s="6">
        <v>22253</v>
      </c>
      <c r="AU13" s="6">
        <v>19217</v>
      </c>
      <c r="AV13" s="6">
        <v>15849</v>
      </c>
      <c r="AW13" s="6">
        <v>16502</v>
      </c>
      <c r="AX13" s="6">
        <v>24603</v>
      </c>
      <c r="AY13" s="6">
        <v>28493</v>
      </c>
      <c r="AZ13" s="6">
        <v>27941</v>
      </c>
      <c r="BA13" s="6">
        <v>37116</v>
      </c>
      <c r="BB13" s="6">
        <v>38897</v>
      </c>
      <c r="BC13" s="6">
        <v>41659</v>
      </c>
      <c r="BD13" s="6">
        <v>47096</v>
      </c>
      <c r="BE13" s="6">
        <v>53140</v>
      </c>
      <c r="BF13" s="6">
        <v>217529</v>
      </c>
      <c r="BG13" s="6">
        <v>213753</v>
      </c>
      <c r="BH13" s="6">
        <v>54392</v>
      </c>
      <c r="BI13" s="6">
        <v>50142</v>
      </c>
      <c r="BJ13" s="6">
        <v>174039</v>
      </c>
      <c r="BK13" s="6">
        <v>176847</v>
      </c>
      <c r="BL13" s="6">
        <v>47848</v>
      </c>
      <c r="BM13" s="6">
        <v>43054</v>
      </c>
      <c r="BN13" s="6">
        <v>43179</v>
      </c>
      <c r="BO13" s="6">
        <v>43531</v>
      </c>
      <c r="BP13" s="6">
        <v>44290</v>
      </c>
      <c r="BQ13" s="6">
        <v>44740</v>
      </c>
      <c r="BR13" s="6">
        <v>45542</v>
      </c>
      <c r="BS13" s="6">
        <v>42480</v>
      </c>
      <c r="BT13" s="6">
        <v>37616</v>
      </c>
      <c r="BU13" s="6">
        <v>34961</v>
      </c>
      <c r="BV13" s="6">
        <v>30574</v>
      </c>
      <c r="BW13" s="6">
        <v>28351</v>
      </c>
      <c r="BX13" s="6">
        <v>26211</v>
      </c>
      <c r="BY13" s="6">
        <v>23681.518</v>
      </c>
      <c r="BZ13" s="6">
        <v>22652.626</v>
      </c>
      <c r="CA13" s="6">
        <v>21729.350999999999</v>
      </c>
      <c r="CB13" s="6">
        <v>21557</v>
      </c>
      <c r="CC13" s="6">
        <v>18740.456999999999</v>
      </c>
      <c r="CD13" s="6">
        <v>-35181</v>
      </c>
      <c r="CE13" s="6">
        <v>-23014</v>
      </c>
      <c r="CF13" s="6">
        <v>-20701</v>
      </c>
      <c r="CH13" s="10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</row>
    <row r="14" spans="1:107">
      <c r="A14" s="9">
        <v>1</v>
      </c>
      <c r="C14" s="19" t="str">
        <f>"    Earnings Before Interest, Tax, Depreciation, &amp; Amortization (EBITDA)"</f>
        <v xml:space="preserve">    Earnings Before Interest, Tax, Depreciation, &amp; Amortization (EBITDA)</v>
      </c>
      <c r="D14" s="20">
        <f t="shared" si="0"/>
        <v>84914.5</v>
      </c>
      <c r="E14" s="20">
        <f t="shared" si="1"/>
        <v>82197.823305555561</v>
      </c>
      <c r="F14" s="20">
        <f t="shared" si="2"/>
        <v>7213</v>
      </c>
      <c r="G14" s="20">
        <f t="shared" si="3"/>
        <v>144419</v>
      </c>
      <c r="H14" s="20">
        <f t="shared" si="4"/>
        <v>67774.5</v>
      </c>
      <c r="I14" s="20">
        <f t="shared" si="5"/>
        <v>101622.5</v>
      </c>
      <c r="J14" s="20">
        <f t="shared" si="6"/>
        <v>31373.873459710932</v>
      </c>
      <c r="K14" s="21">
        <f t="shared" si="7"/>
        <v>0.38168739995807704</v>
      </c>
      <c r="L14" s="6"/>
      <c r="M14" s="6">
        <v>63354</v>
      </c>
      <c r="N14" s="6">
        <v>70921</v>
      </c>
      <c r="O14" s="6">
        <v>80513</v>
      </c>
      <c r="P14" s="6">
        <v>84886</v>
      </c>
      <c r="Q14" s="6">
        <v>108167</v>
      </c>
      <c r="R14" s="6">
        <v>109857</v>
      </c>
      <c r="S14" s="6">
        <v>122287</v>
      </c>
      <c r="T14" s="6">
        <v>131577</v>
      </c>
      <c r="U14" s="6">
        <v>108687</v>
      </c>
      <c r="V14" s="6">
        <v>100606</v>
      </c>
      <c r="W14" s="6">
        <v>99641</v>
      </c>
      <c r="X14" s="6">
        <v>98265</v>
      </c>
      <c r="Y14" s="6">
        <v>124441</v>
      </c>
      <c r="Z14" s="6">
        <v>137531</v>
      </c>
      <c r="AA14" s="6">
        <v>141697</v>
      </c>
      <c r="AB14" s="6">
        <v>144419</v>
      </c>
      <c r="AC14" s="6">
        <v>132225</v>
      </c>
      <c r="AD14" s="6">
        <v>126338</v>
      </c>
      <c r="AE14" s="6">
        <v>120184</v>
      </c>
      <c r="AF14" s="6">
        <v>109263</v>
      </c>
      <c r="AG14" s="6">
        <v>109637</v>
      </c>
      <c r="AH14" s="6">
        <v>105440</v>
      </c>
      <c r="AI14" s="6">
        <v>106562</v>
      </c>
      <c r="AJ14" s="6">
        <v>102014</v>
      </c>
      <c r="AK14" s="6">
        <v>102610</v>
      </c>
      <c r="AL14" s="6">
        <v>101492</v>
      </c>
      <c r="AM14" s="6">
        <v>96739</v>
      </c>
      <c r="AN14" s="6">
        <v>97758</v>
      </c>
      <c r="AO14" s="6">
        <v>92474</v>
      </c>
      <c r="AP14" s="6">
        <v>89616</v>
      </c>
      <c r="AQ14" s="6">
        <v>87365</v>
      </c>
      <c r="AR14" s="6">
        <v>83273</v>
      </c>
      <c r="AS14" s="6">
        <v>81179</v>
      </c>
      <c r="AT14" s="6">
        <v>72184</v>
      </c>
      <c r="AU14" s="6">
        <v>69689</v>
      </c>
      <c r="AV14" s="6">
        <v>66471</v>
      </c>
      <c r="AW14" s="6">
        <v>67923</v>
      </c>
      <c r="AX14" s="6">
        <v>81921</v>
      </c>
      <c r="AY14" s="6">
        <v>85693</v>
      </c>
      <c r="AZ14" s="6">
        <v>85487</v>
      </c>
      <c r="BA14" s="6">
        <v>84747</v>
      </c>
      <c r="BB14" s="6">
        <v>84943</v>
      </c>
      <c r="BC14" s="6">
        <v>86162</v>
      </c>
      <c r="BD14" s="6">
        <v>97183</v>
      </c>
      <c r="BE14" s="6">
        <v>92741</v>
      </c>
      <c r="BF14" s="6">
        <v>95125</v>
      </c>
      <c r="BG14" s="6">
        <v>89331</v>
      </c>
      <c r="BH14" s="6">
        <v>87344</v>
      </c>
      <c r="BI14" s="6">
        <v>83536</v>
      </c>
      <c r="BJ14" s="6">
        <v>78112</v>
      </c>
      <c r="BK14" s="6">
        <v>79446</v>
      </c>
      <c r="BL14" s="6">
        <v>76479</v>
      </c>
      <c r="BM14" s="6">
        <v>70840</v>
      </c>
      <c r="BN14" s="6">
        <v>69586</v>
      </c>
      <c r="BO14" s="6">
        <v>68710</v>
      </c>
      <c r="BP14" s="6">
        <v>67878</v>
      </c>
      <c r="BQ14" s="6">
        <v>66821</v>
      </c>
      <c r="BR14" s="6">
        <v>67464</v>
      </c>
      <c r="BS14" s="6">
        <v>63179</v>
      </c>
      <c r="BT14" s="6">
        <v>57016</v>
      </c>
      <c r="BU14" s="6">
        <v>53120</v>
      </c>
      <c r="BV14" s="6">
        <v>47106</v>
      </c>
      <c r="BW14" s="6">
        <v>43085</v>
      </c>
      <c r="BX14" s="6">
        <v>40222</v>
      </c>
      <c r="BY14" s="6">
        <v>36327.724000000002</v>
      </c>
      <c r="BZ14" s="6">
        <v>29760.281999999999</v>
      </c>
      <c r="CA14" s="6">
        <v>27242.812000000002</v>
      </c>
      <c r="CB14" s="6">
        <v>25382</v>
      </c>
      <c r="CC14" s="6">
        <v>22160.46</v>
      </c>
      <c r="CD14" s="6">
        <v>11417</v>
      </c>
      <c r="CE14" s="6">
        <v>8178</v>
      </c>
      <c r="CF14" s="6">
        <v>7213</v>
      </c>
      <c r="CH14" s="10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</row>
    <row r="15" spans="1:107">
      <c r="A15" s="9">
        <v>1</v>
      </c>
      <c r="C15" s="19" t="str">
        <f>"    Earnings Before Interest and Tax (EBIT)"</f>
        <v xml:space="preserve">    Earnings Before Interest and Tax (EBIT)</v>
      </c>
      <c r="D15" s="20">
        <f t="shared" si="0"/>
        <v>33880.5</v>
      </c>
      <c r="E15" s="20">
        <f t="shared" si="1"/>
        <v>29570.605652777776</v>
      </c>
      <c r="F15" s="20">
        <f t="shared" si="2"/>
        <v>-29769</v>
      </c>
      <c r="G15" s="20">
        <f t="shared" si="3"/>
        <v>67045</v>
      </c>
      <c r="H15" s="20">
        <f t="shared" si="4"/>
        <v>15056.161750000001</v>
      </c>
      <c r="I15" s="20">
        <f t="shared" si="5"/>
        <v>42728</v>
      </c>
      <c r="J15" s="20">
        <f t="shared" si="6"/>
        <v>19299.676432102518</v>
      </c>
      <c r="K15" s="21">
        <f t="shared" si="7"/>
        <v>0.6526642253703574</v>
      </c>
      <c r="L15" s="6"/>
      <c r="M15" s="6">
        <v>-29769</v>
      </c>
      <c r="N15" s="6">
        <v>-22741</v>
      </c>
      <c r="O15" s="6">
        <v>-14103</v>
      </c>
      <c r="P15" s="6">
        <v>-10485</v>
      </c>
      <c r="Q15" s="6">
        <v>12762</v>
      </c>
      <c r="R15" s="6">
        <v>15013</v>
      </c>
      <c r="S15" s="6">
        <v>28593</v>
      </c>
      <c r="T15" s="6">
        <v>39032</v>
      </c>
      <c r="U15" s="6">
        <v>16095</v>
      </c>
      <c r="V15" s="6">
        <v>7804</v>
      </c>
      <c r="W15" s="6">
        <v>8853</v>
      </c>
      <c r="X15" s="6">
        <v>11570</v>
      </c>
      <c r="Y15" s="6">
        <v>41370</v>
      </c>
      <c r="Z15" s="6">
        <v>57310</v>
      </c>
      <c r="AA15" s="6">
        <v>63375</v>
      </c>
      <c r="AB15" s="6">
        <v>67045</v>
      </c>
      <c r="AC15" s="6">
        <v>56981</v>
      </c>
      <c r="AD15" s="6">
        <v>54502</v>
      </c>
      <c r="AE15" s="6">
        <v>51488</v>
      </c>
      <c r="AF15" s="6">
        <v>44684</v>
      </c>
      <c r="AG15" s="6">
        <v>47810</v>
      </c>
      <c r="AH15" s="6">
        <v>45387</v>
      </c>
      <c r="AI15" s="6">
        <v>47310</v>
      </c>
      <c r="AJ15" s="6">
        <v>43814</v>
      </c>
      <c r="AK15" s="6">
        <v>45021</v>
      </c>
      <c r="AL15" s="6">
        <v>44055</v>
      </c>
      <c r="AM15" s="6">
        <v>40089</v>
      </c>
      <c r="AN15" s="6">
        <v>42290</v>
      </c>
      <c r="AO15" s="6">
        <v>37485</v>
      </c>
      <c r="AP15" s="6">
        <v>34905</v>
      </c>
      <c r="AQ15" s="6">
        <v>32552</v>
      </c>
      <c r="AR15" s="6">
        <v>28001</v>
      </c>
      <c r="AS15" s="6">
        <v>25467</v>
      </c>
      <c r="AT15" s="6">
        <v>16137</v>
      </c>
      <c r="AU15" s="6">
        <v>13091</v>
      </c>
      <c r="AV15" s="6">
        <v>9733</v>
      </c>
      <c r="AW15" s="6">
        <v>10795</v>
      </c>
      <c r="AX15" s="6">
        <v>25022</v>
      </c>
      <c r="AY15" s="6">
        <v>28913</v>
      </c>
      <c r="AZ15" s="6">
        <v>28321</v>
      </c>
      <c r="BA15" s="6">
        <v>28022</v>
      </c>
      <c r="BB15" s="6">
        <v>29082</v>
      </c>
      <c r="BC15" s="6">
        <v>31687</v>
      </c>
      <c r="BD15" s="6">
        <v>45496</v>
      </c>
      <c r="BE15" s="6">
        <v>42737</v>
      </c>
      <c r="BF15" s="6">
        <v>46709</v>
      </c>
      <c r="BG15" s="6">
        <v>42725</v>
      </c>
      <c r="BH15" s="6">
        <v>43298</v>
      </c>
      <c r="BI15" s="6">
        <v>41439</v>
      </c>
      <c r="BJ15" s="6">
        <v>38276</v>
      </c>
      <c r="BK15" s="6">
        <v>42099</v>
      </c>
      <c r="BL15" s="6">
        <v>42299</v>
      </c>
      <c r="BM15" s="6">
        <v>38697</v>
      </c>
      <c r="BN15" s="6">
        <v>39692</v>
      </c>
      <c r="BO15" s="6">
        <v>40240</v>
      </c>
      <c r="BP15" s="6">
        <v>41244</v>
      </c>
      <c r="BQ15" s="6">
        <v>41791</v>
      </c>
      <c r="BR15" s="6">
        <v>42813</v>
      </c>
      <c r="BS15" s="6">
        <v>40175</v>
      </c>
      <c r="BT15" s="6">
        <v>35400</v>
      </c>
      <c r="BU15" s="6">
        <v>32856</v>
      </c>
      <c r="BV15" s="6">
        <v>28122</v>
      </c>
      <c r="BW15" s="6">
        <v>25451</v>
      </c>
      <c r="BX15" s="6">
        <v>23334</v>
      </c>
      <c r="BY15" s="6">
        <v>20436.791000000001</v>
      </c>
      <c r="BZ15" s="6">
        <v>15070.549000000001</v>
      </c>
      <c r="CA15" s="6">
        <v>13180.004000000001</v>
      </c>
      <c r="CB15" s="6">
        <v>11744</v>
      </c>
      <c r="CC15" s="6">
        <v>11446.263000000001</v>
      </c>
      <c r="CD15" s="6">
        <v>2956</v>
      </c>
      <c r="CE15" s="6">
        <v>2784</v>
      </c>
      <c r="CF15" s="6">
        <v>2205</v>
      </c>
      <c r="CH15" s="10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</row>
    <row r="16" spans="1:107">
      <c r="A16" s="9">
        <v>1</v>
      </c>
      <c r="C16" s="19" t="str">
        <f>"    Net Income from Continuing Operations"</f>
        <v xml:space="preserve">    Net Income from Continuing Operations</v>
      </c>
      <c r="D16" s="20">
        <f t="shared" si="0"/>
        <v>23330.5</v>
      </c>
      <c r="E16" s="20">
        <f t="shared" si="1"/>
        <v>21529.080166666667</v>
      </c>
      <c r="F16" s="20">
        <f t="shared" si="2"/>
        <v>-10835</v>
      </c>
      <c r="G16" s="20">
        <f t="shared" si="3"/>
        <v>47704</v>
      </c>
      <c r="H16" s="20">
        <f t="shared" si="4"/>
        <v>13468.25</v>
      </c>
      <c r="I16" s="20">
        <f t="shared" si="5"/>
        <v>30124.5</v>
      </c>
      <c r="J16" s="20">
        <f t="shared" si="6"/>
        <v>12483.712537397805</v>
      </c>
      <c r="K16" s="21">
        <f t="shared" si="7"/>
        <v>0.57985350236775346</v>
      </c>
      <c r="L16" s="6"/>
      <c r="M16" s="6">
        <v>-10835</v>
      </c>
      <c r="N16" s="6">
        <v>-7305</v>
      </c>
      <c r="O16" s="6">
        <v>-10160</v>
      </c>
      <c r="P16" s="6">
        <v>-6419</v>
      </c>
      <c r="Q16" s="6">
        <v>13022</v>
      </c>
      <c r="R16" s="6">
        <v>14027</v>
      </c>
      <c r="S16" s="6">
        <v>22832</v>
      </c>
      <c r="T16" s="6">
        <v>30019</v>
      </c>
      <c r="U16" s="6">
        <v>12460</v>
      </c>
      <c r="V16" s="6">
        <v>8446</v>
      </c>
      <c r="W16" s="6">
        <v>9067</v>
      </c>
      <c r="X16" s="6">
        <v>11725</v>
      </c>
      <c r="Y16" s="6">
        <v>32168</v>
      </c>
      <c r="Z16" s="6">
        <v>41750</v>
      </c>
      <c r="AA16" s="6">
        <v>45364</v>
      </c>
      <c r="AB16" s="6">
        <v>47704</v>
      </c>
      <c r="AC16" s="6">
        <v>39952</v>
      </c>
      <c r="AD16" s="6">
        <v>38878</v>
      </c>
      <c r="AE16" s="6">
        <v>37182</v>
      </c>
      <c r="AF16" s="6">
        <v>32561</v>
      </c>
      <c r="AG16" s="6">
        <v>35581</v>
      </c>
      <c r="AH16" s="6">
        <v>33034</v>
      </c>
      <c r="AI16" s="6">
        <v>34703</v>
      </c>
      <c r="AJ16" s="6">
        <v>32239</v>
      </c>
      <c r="AK16" s="6">
        <v>31772</v>
      </c>
      <c r="AL16" s="6">
        <v>30644</v>
      </c>
      <c r="AM16" s="6">
        <v>27253</v>
      </c>
      <c r="AN16" s="6">
        <v>28331</v>
      </c>
      <c r="AO16" s="6">
        <v>24744</v>
      </c>
      <c r="AP16" s="6">
        <v>23280</v>
      </c>
      <c r="AQ16" s="6">
        <v>22426</v>
      </c>
      <c r="AR16" s="6">
        <v>20577</v>
      </c>
      <c r="AS16" s="6">
        <v>19899</v>
      </c>
      <c r="AT16" s="6">
        <v>13617</v>
      </c>
      <c r="AU16" s="6">
        <v>11055</v>
      </c>
      <c r="AV16" s="6">
        <v>7299</v>
      </c>
      <c r="AW16" s="6">
        <v>6703</v>
      </c>
      <c r="AX16" s="6">
        <v>16618</v>
      </c>
      <c r="AY16" s="6">
        <v>18705</v>
      </c>
      <c r="AZ16" s="6">
        <v>17599</v>
      </c>
      <c r="BA16" s="6">
        <v>21751</v>
      </c>
      <c r="BB16" s="6">
        <v>22223</v>
      </c>
      <c r="BC16" s="6">
        <v>23718</v>
      </c>
      <c r="BD16" s="6">
        <v>27126</v>
      </c>
      <c r="BE16" s="6">
        <v>31433</v>
      </c>
      <c r="BF16" s="6">
        <v>33432</v>
      </c>
      <c r="BG16" s="6">
        <v>30441</v>
      </c>
      <c r="BH16" s="6">
        <v>30651</v>
      </c>
      <c r="BI16" s="6">
        <v>29382</v>
      </c>
      <c r="BJ16" s="6">
        <v>27201</v>
      </c>
      <c r="BK16" s="6">
        <v>29470</v>
      </c>
      <c r="BL16" s="6">
        <v>29362</v>
      </c>
      <c r="BM16" s="6">
        <v>26074</v>
      </c>
      <c r="BN16" s="6">
        <v>26549</v>
      </c>
      <c r="BO16" s="6">
        <v>26778</v>
      </c>
      <c r="BP16" s="6">
        <v>27386</v>
      </c>
      <c r="BQ16" s="6">
        <v>27554</v>
      </c>
      <c r="BR16" s="6">
        <v>28178</v>
      </c>
      <c r="BS16" s="6">
        <v>26434</v>
      </c>
      <c r="BT16" s="6">
        <v>23381</v>
      </c>
      <c r="BU16" s="6">
        <v>21585</v>
      </c>
      <c r="BV16" s="6">
        <v>18469</v>
      </c>
      <c r="BW16" s="6">
        <v>16825</v>
      </c>
      <c r="BX16" s="6">
        <v>15446</v>
      </c>
      <c r="BY16" s="6">
        <v>13831.043</v>
      </c>
      <c r="BZ16" s="6">
        <v>10245.254999999999</v>
      </c>
      <c r="CA16" s="6">
        <v>8942.4680000000008</v>
      </c>
      <c r="CB16" s="6">
        <v>7887</v>
      </c>
      <c r="CC16" s="6">
        <v>7724.0060000000003</v>
      </c>
      <c r="CD16" s="6">
        <v>15480</v>
      </c>
      <c r="CE16" s="6">
        <v>4380</v>
      </c>
      <c r="CF16" s="6">
        <v>2238</v>
      </c>
      <c r="CH16" s="10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</row>
    <row r="17" spans="1:107">
      <c r="A17" s="9">
        <v>1</v>
      </c>
      <c r="C17" s="19" t="str">
        <f>"    Net Income Available to Common Stockholders"</f>
        <v xml:space="preserve">    Net Income Available to Common Stockholders</v>
      </c>
      <c r="D17" s="20">
        <f t="shared" si="0"/>
        <v>23330.5</v>
      </c>
      <c r="E17" s="20">
        <f t="shared" si="1"/>
        <v>21529.080166666667</v>
      </c>
      <c r="F17" s="20">
        <f t="shared" si="2"/>
        <v>-10835</v>
      </c>
      <c r="G17" s="20">
        <f t="shared" si="3"/>
        <v>47704</v>
      </c>
      <c r="H17" s="20">
        <f t="shared" si="4"/>
        <v>13468.25</v>
      </c>
      <c r="I17" s="20">
        <f t="shared" si="5"/>
        <v>30124.5</v>
      </c>
      <c r="J17" s="20">
        <f t="shared" si="6"/>
        <v>12483.712537397805</v>
      </c>
      <c r="K17" s="21">
        <f t="shared" si="7"/>
        <v>0.57985350236775346</v>
      </c>
      <c r="L17" s="6"/>
      <c r="M17" s="6">
        <v>-10835</v>
      </c>
      <c r="N17" s="6">
        <v>-7305</v>
      </c>
      <c r="O17" s="6">
        <v>-10160</v>
      </c>
      <c r="P17" s="6">
        <v>-6419</v>
      </c>
      <c r="Q17" s="6">
        <v>13022</v>
      </c>
      <c r="R17" s="6">
        <v>14027</v>
      </c>
      <c r="S17" s="6">
        <v>22832</v>
      </c>
      <c r="T17" s="6">
        <v>30019</v>
      </c>
      <c r="U17" s="6">
        <v>12460</v>
      </c>
      <c r="V17" s="6">
        <v>8446</v>
      </c>
      <c r="W17" s="6">
        <v>9067</v>
      </c>
      <c r="X17" s="6">
        <v>11725</v>
      </c>
      <c r="Y17" s="6">
        <v>32168</v>
      </c>
      <c r="Z17" s="6">
        <v>41750</v>
      </c>
      <c r="AA17" s="6">
        <v>45364</v>
      </c>
      <c r="AB17" s="6">
        <v>47704</v>
      </c>
      <c r="AC17" s="6">
        <v>39952</v>
      </c>
      <c r="AD17" s="6">
        <v>38878</v>
      </c>
      <c r="AE17" s="6">
        <v>37182</v>
      </c>
      <c r="AF17" s="6">
        <v>32561</v>
      </c>
      <c r="AG17" s="6">
        <v>35581</v>
      </c>
      <c r="AH17" s="6">
        <v>33034</v>
      </c>
      <c r="AI17" s="6">
        <v>34703</v>
      </c>
      <c r="AJ17" s="6">
        <v>32239</v>
      </c>
      <c r="AK17" s="6">
        <v>31772</v>
      </c>
      <c r="AL17" s="6">
        <v>30644</v>
      </c>
      <c r="AM17" s="6">
        <v>27253</v>
      </c>
      <c r="AN17" s="6">
        <v>28331</v>
      </c>
      <c r="AO17" s="6">
        <v>24744</v>
      </c>
      <c r="AP17" s="6">
        <v>23280</v>
      </c>
      <c r="AQ17" s="6">
        <v>22426</v>
      </c>
      <c r="AR17" s="6">
        <v>20577</v>
      </c>
      <c r="AS17" s="6">
        <v>19899</v>
      </c>
      <c r="AT17" s="6">
        <v>13617</v>
      </c>
      <c r="AU17" s="6">
        <v>11055</v>
      </c>
      <c r="AV17" s="6">
        <v>7299</v>
      </c>
      <c r="AW17" s="6">
        <v>6703</v>
      </c>
      <c r="AX17" s="6">
        <v>16618</v>
      </c>
      <c r="AY17" s="6">
        <v>18705</v>
      </c>
      <c r="AZ17" s="6">
        <v>17599</v>
      </c>
      <c r="BA17" s="6">
        <v>21751</v>
      </c>
      <c r="BB17" s="6">
        <v>22223</v>
      </c>
      <c r="BC17" s="6">
        <v>23718</v>
      </c>
      <c r="BD17" s="6">
        <v>27126</v>
      </c>
      <c r="BE17" s="6">
        <v>31433</v>
      </c>
      <c r="BF17" s="6">
        <v>33432</v>
      </c>
      <c r="BG17" s="6">
        <v>30441</v>
      </c>
      <c r="BH17" s="6">
        <v>30651</v>
      </c>
      <c r="BI17" s="6">
        <v>29382</v>
      </c>
      <c r="BJ17" s="6">
        <v>27201</v>
      </c>
      <c r="BK17" s="6">
        <v>29470</v>
      </c>
      <c r="BL17" s="6">
        <v>29362</v>
      </c>
      <c r="BM17" s="6">
        <v>26074</v>
      </c>
      <c r="BN17" s="6">
        <v>26549</v>
      </c>
      <c r="BO17" s="6">
        <v>26778</v>
      </c>
      <c r="BP17" s="6">
        <v>27386</v>
      </c>
      <c r="BQ17" s="6">
        <v>27554</v>
      </c>
      <c r="BR17" s="6">
        <v>28178</v>
      </c>
      <c r="BS17" s="6">
        <v>26434</v>
      </c>
      <c r="BT17" s="6">
        <v>23381</v>
      </c>
      <c r="BU17" s="6">
        <v>21585</v>
      </c>
      <c r="BV17" s="6">
        <v>18469</v>
      </c>
      <c r="BW17" s="6">
        <v>16825</v>
      </c>
      <c r="BX17" s="6">
        <v>15446</v>
      </c>
      <c r="BY17" s="6">
        <v>13831.043</v>
      </c>
      <c r="BZ17" s="6">
        <v>10245.254999999999</v>
      </c>
      <c r="CA17" s="6">
        <v>8942.4680000000008</v>
      </c>
      <c r="CB17" s="6">
        <v>7887</v>
      </c>
      <c r="CC17" s="6">
        <v>7724.0060000000003</v>
      </c>
      <c r="CD17" s="6">
        <v>15480</v>
      </c>
      <c r="CE17" s="6">
        <v>4380</v>
      </c>
      <c r="CF17" s="6">
        <v>2238</v>
      </c>
      <c r="CH17" s="10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</row>
    <row r="18" spans="1:107">
      <c r="A18" s="9">
        <v>1</v>
      </c>
      <c r="C18" s="19" t="str">
        <f>"    Normalized Income"</f>
        <v xml:space="preserve">    Normalized Income</v>
      </c>
      <c r="D18" s="20">
        <f t="shared" si="0"/>
        <v>27866</v>
      </c>
      <c r="E18" s="20">
        <f t="shared" si="1"/>
        <v>27434.472666706064</v>
      </c>
      <c r="F18" s="20">
        <f t="shared" si="2"/>
        <v>2238</v>
      </c>
      <c r="G18" s="20">
        <f t="shared" si="3"/>
        <v>53572.709161185325</v>
      </c>
      <c r="H18" s="20">
        <f t="shared" si="4"/>
        <v>20790.028859060403</v>
      </c>
      <c r="I18" s="20">
        <f t="shared" si="5"/>
        <v>33746.730693953716</v>
      </c>
      <c r="J18" s="20">
        <f t="shared" si="6"/>
        <v>11079.89940432547</v>
      </c>
      <c r="K18" s="21">
        <f t="shared" si="7"/>
        <v>0.40386777391102607</v>
      </c>
      <c r="L18" s="6"/>
      <c r="M18" s="6">
        <v>7557.35</v>
      </c>
      <c r="N18" s="6">
        <v>25239.13</v>
      </c>
      <c r="O18" s="6">
        <v>17928.939999999999</v>
      </c>
      <c r="P18" s="6">
        <v>30640.91</v>
      </c>
      <c r="Q18" s="6">
        <v>32770.69</v>
      </c>
      <c r="R18" s="6">
        <v>33655.97</v>
      </c>
      <c r="S18" s="6">
        <v>36256.699999999997</v>
      </c>
      <c r="T18" s="6">
        <v>32332</v>
      </c>
      <c r="U18" s="6">
        <v>26698</v>
      </c>
      <c r="V18" s="6">
        <v>30406</v>
      </c>
      <c r="W18" s="6">
        <v>32025.4</v>
      </c>
      <c r="X18" s="6">
        <v>37401</v>
      </c>
      <c r="Y18" s="6">
        <v>44926</v>
      </c>
      <c r="Z18" s="6">
        <v>53012.872318068061</v>
      </c>
      <c r="AA18" s="6">
        <v>53572.709161185325</v>
      </c>
      <c r="AB18" s="6">
        <v>47128</v>
      </c>
      <c r="AC18" s="6">
        <v>44476</v>
      </c>
      <c r="AD18" s="6">
        <v>43402</v>
      </c>
      <c r="AE18" s="6">
        <v>47533.439224459355</v>
      </c>
      <c r="AF18" s="6">
        <v>38376</v>
      </c>
      <c r="AG18" s="6">
        <v>38111</v>
      </c>
      <c r="AH18" s="6">
        <v>35564</v>
      </c>
      <c r="AI18" s="6">
        <v>38665.873582816654</v>
      </c>
      <c r="AJ18" s="6">
        <v>34408</v>
      </c>
      <c r="AK18" s="6">
        <v>36885.42378122433</v>
      </c>
      <c r="AL18" s="6">
        <v>35781.369703946548</v>
      </c>
      <c r="AM18" s="6">
        <v>32424.14127118644</v>
      </c>
      <c r="AN18" s="6">
        <v>30230</v>
      </c>
      <c r="AO18" s="6">
        <v>29975.539666069239</v>
      </c>
      <c r="AP18" s="6">
        <v>30115.86926286509</v>
      </c>
      <c r="AQ18" s="6">
        <v>29283.841825618285</v>
      </c>
      <c r="AR18" s="6">
        <v>24313</v>
      </c>
      <c r="AS18" s="6">
        <v>25057.345470692715</v>
      </c>
      <c r="AT18" s="6">
        <v>19816.7</v>
      </c>
      <c r="AU18" s="6">
        <v>17544.599999999999</v>
      </c>
      <c r="AV18" s="6">
        <v>13947.2</v>
      </c>
      <c r="AW18" s="6">
        <v>12786.35</v>
      </c>
      <c r="AX18" s="6">
        <v>19448.932679494697</v>
      </c>
      <c r="AY18" s="6">
        <v>21114.471812080537</v>
      </c>
      <c r="AZ18" s="6">
        <v>22919.818012912816</v>
      </c>
      <c r="BA18" s="6">
        <v>23015.448611805012</v>
      </c>
      <c r="BB18" s="6">
        <v>23445.639433326458</v>
      </c>
      <c r="BC18" s="6">
        <v>24915.614163537095</v>
      </c>
      <c r="BD18" s="6">
        <v>33317.269552505481</v>
      </c>
      <c r="BE18" s="6">
        <v>34019.012775814866</v>
      </c>
      <c r="BF18" s="6">
        <v>35948.579502879533</v>
      </c>
      <c r="BG18" s="6">
        <v>32946.1037097718</v>
      </c>
      <c r="BH18" s="6">
        <v>33140.00448057647</v>
      </c>
      <c r="BI18" s="6">
        <v>29382</v>
      </c>
      <c r="BJ18" s="6">
        <v>27201</v>
      </c>
      <c r="BK18" s="6">
        <v>29470</v>
      </c>
      <c r="BL18" s="6">
        <v>29362</v>
      </c>
      <c r="BM18" s="6">
        <v>26074</v>
      </c>
      <c r="BN18" s="6">
        <v>26549</v>
      </c>
      <c r="BO18" s="6">
        <v>26778</v>
      </c>
      <c r="BP18" s="6">
        <v>27386</v>
      </c>
      <c r="BQ18" s="6">
        <v>27554</v>
      </c>
      <c r="BR18" s="6">
        <v>28178</v>
      </c>
      <c r="BS18" s="6">
        <v>26434</v>
      </c>
      <c r="BT18" s="6">
        <v>23381</v>
      </c>
      <c r="BU18" s="6">
        <v>21585</v>
      </c>
      <c r="BV18" s="6">
        <v>18469</v>
      </c>
      <c r="BW18" s="6">
        <v>16825</v>
      </c>
      <c r="BX18" s="6">
        <v>15446</v>
      </c>
      <c r="BY18" s="6">
        <v>13831.043</v>
      </c>
      <c r="BZ18" s="6">
        <v>10245.254999999999</v>
      </c>
      <c r="CA18" s="6">
        <v>8942.4680000000008</v>
      </c>
      <c r="CB18" s="6">
        <v>7887</v>
      </c>
      <c r="CC18" s="6">
        <v>7724.0060000000003</v>
      </c>
      <c r="CD18" s="6">
        <v>15480</v>
      </c>
      <c r="CE18" s="6">
        <v>4380</v>
      </c>
      <c r="CF18" s="6">
        <v>2238</v>
      </c>
      <c r="CH18" s="10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</row>
    <row r="19" spans="1:107">
      <c r="A19" s="9">
        <v>1</v>
      </c>
      <c r="C19" s="19" t="str">
        <f>"    Diluted EPS from Continuing Operations"</f>
        <v xml:space="preserve">    Diluted EPS from Continuing Operations</v>
      </c>
      <c r="D19" s="21">
        <f t="shared" si="0"/>
        <v>1.5649999999999999</v>
      </c>
      <c r="E19" s="21">
        <f t="shared" si="1"/>
        <v>1.4658333333333333</v>
      </c>
      <c r="F19" s="21">
        <f t="shared" si="2"/>
        <v>-0.83</v>
      </c>
      <c r="G19" s="21">
        <f t="shared" si="3"/>
        <v>3.36</v>
      </c>
      <c r="H19" s="21">
        <f t="shared" si="4"/>
        <v>1</v>
      </c>
      <c r="I19" s="21">
        <f t="shared" si="5"/>
        <v>1.915</v>
      </c>
      <c r="J19" s="21">
        <f t="shared" si="6"/>
        <v>0.83345665754135068</v>
      </c>
      <c r="K19" s="21">
        <f t="shared" si="7"/>
        <v>0.56858896478091003</v>
      </c>
      <c r="L19" s="22"/>
      <c r="M19" s="22">
        <v>-0.83</v>
      </c>
      <c r="N19" s="22">
        <v>-0.56000000000000005</v>
      </c>
      <c r="O19" s="22">
        <v>-0.77</v>
      </c>
      <c r="P19" s="22">
        <v>-0.49</v>
      </c>
      <c r="Q19" s="22">
        <v>1</v>
      </c>
      <c r="R19" s="22">
        <v>1.08</v>
      </c>
      <c r="S19" s="22">
        <v>1.76</v>
      </c>
      <c r="T19" s="22">
        <v>2.31</v>
      </c>
      <c r="U19" s="22">
        <v>1</v>
      </c>
      <c r="V19" s="22">
        <v>0.7</v>
      </c>
      <c r="W19" s="22">
        <v>0.71</v>
      </c>
      <c r="X19" s="22">
        <v>0.87</v>
      </c>
      <c r="Y19" s="22">
        <v>2.34</v>
      </c>
      <c r="Z19" s="22">
        <v>3.01</v>
      </c>
      <c r="AA19" s="22">
        <v>3.23</v>
      </c>
      <c r="AB19" s="22">
        <v>3.36</v>
      </c>
      <c r="AC19" s="22">
        <v>2.8</v>
      </c>
      <c r="AD19" s="22">
        <v>2.72</v>
      </c>
      <c r="AE19" s="22">
        <v>2.59</v>
      </c>
      <c r="AF19" s="22">
        <v>2.25</v>
      </c>
      <c r="AG19" s="22">
        <v>2.44</v>
      </c>
      <c r="AH19" s="22">
        <v>2.2599999999999998</v>
      </c>
      <c r="AI19" s="22">
        <v>2.38</v>
      </c>
      <c r="AJ19" s="22">
        <v>2.2200000000000002</v>
      </c>
      <c r="AK19" s="22">
        <v>2.2000000000000002</v>
      </c>
      <c r="AL19" s="22">
        <v>2.12</v>
      </c>
      <c r="AM19" s="22">
        <v>1.87</v>
      </c>
      <c r="AN19" s="22">
        <v>1.93</v>
      </c>
      <c r="AO19" s="22">
        <v>1.68</v>
      </c>
      <c r="AP19" s="22">
        <v>1.57</v>
      </c>
      <c r="AQ19" s="22">
        <v>1.49</v>
      </c>
      <c r="AR19" s="22">
        <v>1.34</v>
      </c>
      <c r="AS19" s="22">
        <v>1.29</v>
      </c>
      <c r="AT19" s="22">
        <v>0.87</v>
      </c>
      <c r="AU19" s="22">
        <v>0.71</v>
      </c>
      <c r="AV19" s="22">
        <v>0.46</v>
      </c>
      <c r="AW19" s="22">
        <v>0.43</v>
      </c>
      <c r="AX19" s="22">
        <v>1.07</v>
      </c>
      <c r="AY19" s="22">
        <v>1.21</v>
      </c>
      <c r="AZ19" s="22">
        <v>1.1399999999999999</v>
      </c>
      <c r="BA19" s="22">
        <v>1.41</v>
      </c>
      <c r="BB19" s="22">
        <v>1.44</v>
      </c>
      <c r="BC19" s="22">
        <v>1.52</v>
      </c>
      <c r="BD19" s="22">
        <v>1.69</v>
      </c>
      <c r="BE19" s="22">
        <v>1.91</v>
      </c>
      <c r="BF19" s="22">
        <v>2</v>
      </c>
      <c r="BG19" s="22">
        <v>1.81</v>
      </c>
      <c r="BH19" s="22">
        <v>1.82</v>
      </c>
      <c r="BI19" s="22">
        <v>1.74</v>
      </c>
      <c r="BJ19" s="22">
        <v>1.62</v>
      </c>
      <c r="BK19" s="22">
        <v>1.75</v>
      </c>
      <c r="BL19" s="22">
        <v>1.75</v>
      </c>
      <c r="BM19" s="22">
        <v>1.56</v>
      </c>
      <c r="BN19" s="22">
        <v>1.59</v>
      </c>
      <c r="BO19" s="22">
        <v>1.61</v>
      </c>
      <c r="BP19" s="22">
        <v>1.64</v>
      </c>
      <c r="BQ19" s="22">
        <v>1.66</v>
      </c>
      <c r="BR19" s="22">
        <v>1.71</v>
      </c>
      <c r="BS19" s="22">
        <v>1.61</v>
      </c>
      <c r="BT19" s="22">
        <v>1.43</v>
      </c>
      <c r="BU19" s="22">
        <v>1.33</v>
      </c>
      <c r="BV19" s="22">
        <v>1.1599999999999999</v>
      </c>
      <c r="BW19" s="22">
        <v>1.07</v>
      </c>
      <c r="BX19" s="22">
        <v>1</v>
      </c>
      <c r="BY19" s="22">
        <v>0.9</v>
      </c>
      <c r="BZ19" s="22">
        <v>0.68</v>
      </c>
      <c r="CA19" s="22">
        <v>0.66</v>
      </c>
      <c r="CB19" s="22">
        <v>0.62</v>
      </c>
      <c r="CC19" s="22">
        <v>0.76</v>
      </c>
      <c r="CD19" s="22">
        <v>2.08</v>
      </c>
      <c r="CE19" s="22">
        <v>1.47</v>
      </c>
      <c r="CF19" s="22">
        <v>0.78</v>
      </c>
      <c r="CH19" s="10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</row>
    <row r="20" spans="1:107">
      <c r="A20" s="9">
        <v>1</v>
      </c>
      <c r="C20" s="19" t="str">
        <f>"    Normalized Diluted EPS"</f>
        <v xml:space="preserve">    Normalized Diluted EPS</v>
      </c>
      <c r="D20" s="21">
        <f t="shared" si="0"/>
        <v>1.75</v>
      </c>
      <c r="E20" s="21">
        <f t="shared" si="1"/>
        <v>1.8953318674377049</v>
      </c>
      <c r="F20" s="21">
        <f t="shared" si="2"/>
        <v>0.58823264062921699</v>
      </c>
      <c r="G20" s="21">
        <f t="shared" si="3"/>
        <v>3.8192888063568335</v>
      </c>
      <c r="H20" s="21">
        <f t="shared" si="4"/>
        <v>1.4210980331721601</v>
      </c>
      <c r="I20" s="21">
        <f t="shared" si="5"/>
        <v>2.4393270005466285</v>
      </c>
      <c r="J20" s="21">
        <f t="shared" si="6"/>
        <v>0.76079298759060721</v>
      </c>
      <c r="K20" s="21">
        <f t="shared" si="7"/>
        <v>0.40140357510008084</v>
      </c>
      <c r="L20" s="22"/>
      <c r="M20" s="22">
        <v>0.58823264062921699</v>
      </c>
      <c r="N20" s="22">
        <v>1.9489915966386553</v>
      </c>
      <c r="O20" s="22">
        <v>1.3943921326886404</v>
      </c>
      <c r="P20" s="22">
        <v>2.3660349876695435</v>
      </c>
      <c r="Q20" s="22">
        <v>2.5125561980622679</v>
      </c>
      <c r="R20" s="22">
        <v>2.5838475387856734</v>
      </c>
      <c r="S20" s="22">
        <v>2.7906080147397514</v>
      </c>
      <c r="T20" s="22">
        <v>2.4874596091706418</v>
      </c>
      <c r="U20" s="22">
        <v>2.0541663460798647</v>
      </c>
      <c r="V20" s="22">
        <v>2.3781934201979289</v>
      </c>
      <c r="W20" s="22">
        <v>2.4421211663963183</v>
      </c>
      <c r="X20" s="22">
        <v>2.7782647452087357</v>
      </c>
      <c r="Y20" s="22">
        <v>3.2798087277107553</v>
      </c>
      <c r="Z20" s="22">
        <v>3.8192888063568335</v>
      </c>
      <c r="AA20" s="22">
        <v>3.8124671227691285</v>
      </c>
      <c r="AB20" s="22">
        <v>3.3151378728193586</v>
      </c>
      <c r="AC20" s="22">
        <v>3.114129673715166</v>
      </c>
      <c r="AD20" s="22">
        <v>3.0297022791525601</v>
      </c>
      <c r="AE20" s="22">
        <v>3.3104634841543983</v>
      </c>
      <c r="AF20" s="22">
        <v>2.6563300339170763</v>
      </c>
      <c r="AG20" s="22">
        <v>2.6204383326171037</v>
      </c>
      <c r="AH20" s="22">
        <v>2.4383956119300652</v>
      </c>
      <c r="AI20" s="22">
        <v>2.6519372515699953</v>
      </c>
      <c r="AJ20" s="22">
        <v>2.371330117160579</v>
      </c>
      <c r="AK20" s="22">
        <v>2.5541274823383313</v>
      </c>
      <c r="AL20" s="22">
        <v>2.4758474547306606</v>
      </c>
      <c r="AM20" s="22">
        <v>2.2258757305153858</v>
      </c>
      <c r="AN20" s="22">
        <v>2.0608085077374052</v>
      </c>
      <c r="AO20" s="22">
        <v>2.0312455924983963</v>
      </c>
      <c r="AP20" s="22">
        <v>2.0263026008187097</v>
      </c>
      <c r="AQ20" s="22">
        <v>1.9420585900442173</v>
      </c>
      <c r="AR20" s="22">
        <v>1.5831868203425148</v>
      </c>
      <c r="AS20" s="22">
        <v>1.622705256345371</v>
      </c>
      <c r="AT20" s="22">
        <v>1.2649482401656313</v>
      </c>
      <c r="AU20" s="22">
        <v>1.1228900906632733</v>
      </c>
      <c r="AV20" s="22">
        <v>0.88320962505570055</v>
      </c>
      <c r="AW20" s="22">
        <v>0.81898586866167911</v>
      </c>
      <c r="AX20" s="22">
        <v>1.2514991299563838</v>
      </c>
      <c r="AY20" s="22">
        <v>1.3649723794169919</v>
      </c>
      <c r="AZ20" s="22">
        <v>1.4831900163127461</v>
      </c>
      <c r="BA20" s="22">
        <v>1.4917104387343905</v>
      </c>
      <c r="BB20" s="22">
        <v>1.5189436276562682</v>
      </c>
      <c r="BC20" s="22">
        <v>1.596434512782787</v>
      </c>
      <c r="BD20" s="22">
        <v>2.075820997850407</v>
      </c>
      <c r="BE20" s="22">
        <v>2.0676764950270483</v>
      </c>
      <c r="BF20" s="22">
        <v>2.1505671594399622</v>
      </c>
      <c r="BG20" s="22">
        <v>1.958584866903234</v>
      </c>
      <c r="BH20" s="22">
        <v>1.9680052613769681</v>
      </c>
      <c r="BI20" s="22">
        <v>1.74</v>
      </c>
      <c r="BJ20" s="22">
        <v>1.62</v>
      </c>
      <c r="BK20" s="22">
        <v>1.75</v>
      </c>
      <c r="BL20" s="22">
        <v>1.75</v>
      </c>
      <c r="BM20" s="22">
        <v>1.56</v>
      </c>
      <c r="BN20" s="22">
        <v>1.59</v>
      </c>
      <c r="BO20" s="22">
        <v>1.61</v>
      </c>
      <c r="BP20" s="22">
        <v>1.64</v>
      </c>
      <c r="BQ20" s="22">
        <v>1.66</v>
      </c>
      <c r="BR20" s="22">
        <v>1.71</v>
      </c>
      <c r="BS20" s="22">
        <v>1.61</v>
      </c>
      <c r="BT20" s="22">
        <v>1.43</v>
      </c>
      <c r="BU20" s="22">
        <v>1.33</v>
      </c>
      <c r="BV20" s="22">
        <v>1.1599999999999999</v>
      </c>
      <c r="BW20" s="22">
        <v>1.07</v>
      </c>
      <c r="BX20" s="22">
        <v>1</v>
      </c>
      <c r="BY20" s="22">
        <v>0.9</v>
      </c>
      <c r="BZ20" s="22">
        <v>0.68</v>
      </c>
      <c r="CA20" s="22">
        <v>0.66</v>
      </c>
      <c r="CB20" s="22">
        <v>0.62</v>
      </c>
      <c r="CC20" s="22">
        <v>0.76</v>
      </c>
      <c r="CD20" s="22">
        <v>2.08</v>
      </c>
      <c r="CE20" s="22">
        <v>1.47</v>
      </c>
      <c r="CF20" s="22">
        <v>0.78</v>
      </c>
      <c r="CH20" s="10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</row>
    <row r="21" spans="1:107">
      <c r="A21" s="9">
        <v>1</v>
      </c>
      <c r="C21" s="19" t="str">
        <f>"    Diluted Weighted Average Shares Outstanding"</f>
        <v xml:space="preserve">    Diluted Weighted Average Shares Outstanding</v>
      </c>
      <c r="D21" s="20">
        <f t="shared" si="0"/>
        <v>14963191</v>
      </c>
      <c r="E21" s="20">
        <f t="shared" si="1"/>
        <v>14510526.277777778</v>
      </c>
      <c r="F21" s="20">
        <f t="shared" si="2"/>
        <v>2903000</v>
      </c>
      <c r="G21" s="20">
        <f t="shared" si="3"/>
        <v>16859750</v>
      </c>
      <c r="H21" s="20">
        <f t="shared" si="4"/>
        <v>13777586.75</v>
      </c>
      <c r="I21" s="20">
        <f t="shared" si="5"/>
        <v>15996000</v>
      </c>
      <c r="J21" s="20">
        <f t="shared" si="6"/>
        <v>2563438.5308124493</v>
      </c>
      <c r="K21" s="21">
        <f t="shared" si="7"/>
        <v>0.17666061738492839</v>
      </c>
      <c r="L21" s="6"/>
      <c r="M21" s="6">
        <v>12968500</v>
      </c>
      <c r="N21" s="6">
        <v>12971000</v>
      </c>
      <c r="O21" s="6">
        <v>12977750</v>
      </c>
      <c r="P21" s="6">
        <v>12976000</v>
      </c>
      <c r="Q21" s="6">
        <v>13056500</v>
      </c>
      <c r="R21" s="6">
        <v>13052500</v>
      </c>
      <c r="S21" s="6">
        <v>13026000</v>
      </c>
      <c r="T21" s="6">
        <v>12998000</v>
      </c>
      <c r="U21" s="6">
        <v>12997000</v>
      </c>
      <c r="V21" s="6">
        <v>13085500</v>
      </c>
      <c r="W21" s="6">
        <v>13254500</v>
      </c>
      <c r="X21" s="6">
        <v>13462000</v>
      </c>
      <c r="Y21" s="6">
        <v>13697750</v>
      </c>
      <c r="Z21" s="6">
        <v>13917000</v>
      </c>
      <c r="AA21" s="6">
        <v>14093000</v>
      </c>
      <c r="AB21" s="6">
        <v>14216000</v>
      </c>
      <c r="AC21" s="6">
        <v>14282000</v>
      </c>
      <c r="AD21" s="6">
        <v>14325500</v>
      </c>
      <c r="AE21" s="6">
        <v>14367750</v>
      </c>
      <c r="AF21" s="6">
        <v>14447000</v>
      </c>
      <c r="AG21" s="6">
        <v>14543750</v>
      </c>
      <c r="AH21" s="6">
        <v>14585000</v>
      </c>
      <c r="AI21" s="6">
        <v>14572750</v>
      </c>
      <c r="AJ21" s="6">
        <v>14510000</v>
      </c>
      <c r="AK21" s="6">
        <v>14439500</v>
      </c>
      <c r="AL21" s="6">
        <v>14437000</v>
      </c>
      <c r="AM21" s="6">
        <v>14530750</v>
      </c>
      <c r="AN21" s="6">
        <v>14669000</v>
      </c>
      <c r="AO21" s="6">
        <v>14894250</v>
      </c>
      <c r="AP21" s="6">
        <v>14981000</v>
      </c>
      <c r="AQ21" s="6">
        <v>15170250</v>
      </c>
      <c r="AR21" s="6">
        <v>15357000</v>
      </c>
      <c r="AS21" s="6">
        <v>15504250</v>
      </c>
      <c r="AT21" s="6">
        <v>15697500</v>
      </c>
      <c r="AU21" s="6">
        <v>15717500</v>
      </c>
      <c r="AV21" s="6">
        <v>15709000</v>
      </c>
      <c r="AW21" s="6">
        <v>15639000</v>
      </c>
      <c r="AX21" s="6">
        <v>15597500</v>
      </c>
      <c r="AY21" s="6">
        <v>15547750</v>
      </c>
      <c r="AZ21" s="6">
        <v>15504000</v>
      </c>
      <c r="BA21" s="6">
        <v>15474750</v>
      </c>
      <c r="BB21" s="6">
        <v>15487500</v>
      </c>
      <c r="BC21" s="6">
        <v>15668500</v>
      </c>
      <c r="BD21" s="6">
        <v>16047000</v>
      </c>
      <c r="BE21" s="6">
        <v>16400750</v>
      </c>
      <c r="BF21" s="6">
        <v>16714000</v>
      </c>
      <c r="BG21" s="6">
        <v>16859750</v>
      </c>
      <c r="BH21" s="6">
        <v>16817000</v>
      </c>
      <c r="BI21" s="6">
        <v>16793750</v>
      </c>
      <c r="BJ21" s="6">
        <v>16772500</v>
      </c>
      <c r="BK21" s="6">
        <v>16751750</v>
      </c>
      <c r="BL21" s="6">
        <v>16736000</v>
      </c>
      <c r="BM21" s="6">
        <v>16723500</v>
      </c>
      <c r="BN21" s="6">
        <v>16706000</v>
      </c>
      <c r="BO21" s="6">
        <v>16686000</v>
      </c>
      <c r="BP21" s="6">
        <v>16656000</v>
      </c>
      <c r="BQ21" s="6">
        <v>16627250</v>
      </c>
      <c r="BR21" s="6">
        <v>16565000</v>
      </c>
      <c r="BS21" s="6">
        <v>16479250</v>
      </c>
      <c r="BT21" s="6">
        <v>16406000</v>
      </c>
      <c r="BU21" s="6">
        <v>16215750</v>
      </c>
      <c r="BV21" s="6">
        <v>15979000</v>
      </c>
      <c r="BW21" s="6">
        <v>15733250</v>
      </c>
      <c r="BX21" s="6">
        <v>15465000</v>
      </c>
      <c r="BY21" s="6">
        <v>15251061</v>
      </c>
      <c r="BZ21" s="6">
        <v>14945382</v>
      </c>
      <c r="CA21" s="6">
        <v>13804199</v>
      </c>
      <c r="CB21" s="6">
        <v>12660000</v>
      </c>
      <c r="CC21" s="6">
        <v>10236000</v>
      </c>
      <c r="CD21" s="6">
        <v>7444000</v>
      </c>
      <c r="CE21" s="6">
        <v>2971000</v>
      </c>
      <c r="CF21" s="6">
        <v>2903000</v>
      </c>
      <c r="CH21" s="10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</row>
    <row r="22" spans="1:107">
      <c r="A22" s="9">
        <v>1</v>
      </c>
      <c r="C22" s="14" t="str">
        <f>"Balance Sheet"</f>
        <v>Balance Sheet</v>
      </c>
      <c r="D22" s="18"/>
      <c r="E22" s="18"/>
      <c r="F22" s="18"/>
      <c r="G22" s="18"/>
      <c r="H22" s="18"/>
      <c r="I22" s="18"/>
      <c r="J22" s="18"/>
      <c r="K22" s="18"/>
      <c r="L22" s="18"/>
      <c r="M22" s="18" t="s">
        <v>160</v>
      </c>
      <c r="N22" s="18" t="s">
        <v>160</v>
      </c>
      <c r="O22" s="18" t="s">
        <v>160</v>
      </c>
      <c r="P22" s="18" t="s">
        <v>160</v>
      </c>
      <c r="Q22" s="18" t="s">
        <v>160</v>
      </c>
      <c r="R22" s="18" t="s">
        <v>160</v>
      </c>
      <c r="S22" s="18" t="s">
        <v>160</v>
      </c>
      <c r="T22" s="18" t="s">
        <v>160</v>
      </c>
      <c r="U22" s="18" t="s">
        <v>160</v>
      </c>
      <c r="V22" s="18" t="s">
        <v>160</v>
      </c>
      <c r="W22" s="18" t="s">
        <v>160</v>
      </c>
      <c r="X22" s="18" t="s">
        <v>160</v>
      </c>
      <c r="Y22" s="18" t="s">
        <v>160</v>
      </c>
      <c r="Z22" s="18" t="s">
        <v>160</v>
      </c>
      <c r="AA22" s="18" t="s">
        <v>160</v>
      </c>
      <c r="AB22" s="18" t="s">
        <v>160</v>
      </c>
      <c r="AC22" s="18" t="s">
        <v>160</v>
      </c>
      <c r="AD22" s="18" t="s">
        <v>160</v>
      </c>
      <c r="AE22" s="18" t="s">
        <v>160</v>
      </c>
      <c r="AF22" s="18" t="s">
        <v>160</v>
      </c>
      <c r="AG22" s="18" t="s">
        <v>160</v>
      </c>
      <c r="AH22" s="18" t="s">
        <v>160</v>
      </c>
      <c r="AI22" s="18" t="s">
        <v>160</v>
      </c>
      <c r="AJ22" s="18" t="s">
        <v>160</v>
      </c>
      <c r="AK22" s="18" t="s">
        <v>160</v>
      </c>
      <c r="AL22" s="18" t="s">
        <v>160</v>
      </c>
      <c r="AM22" s="18" t="s">
        <v>160</v>
      </c>
      <c r="AN22" s="18" t="s">
        <v>160</v>
      </c>
      <c r="AO22" s="18" t="s">
        <v>160</v>
      </c>
      <c r="AP22" s="18" t="s">
        <v>160</v>
      </c>
      <c r="AQ22" s="18" t="s">
        <v>160</v>
      </c>
      <c r="AR22" s="18" t="s">
        <v>160</v>
      </c>
      <c r="AS22" s="18" t="s">
        <v>160</v>
      </c>
      <c r="AT22" s="18" t="s">
        <v>160</v>
      </c>
      <c r="AU22" s="18" t="s">
        <v>160</v>
      </c>
      <c r="AV22" s="18" t="s">
        <v>160</v>
      </c>
      <c r="AW22" s="18" t="s">
        <v>160</v>
      </c>
      <c r="AX22" s="18" t="s">
        <v>160</v>
      </c>
      <c r="AY22" s="18" t="s">
        <v>160</v>
      </c>
      <c r="AZ22" s="18" t="s">
        <v>160</v>
      </c>
      <c r="BA22" s="18" t="s">
        <v>160</v>
      </c>
      <c r="BB22" s="18" t="s">
        <v>160</v>
      </c>
      <c r="BC22" s="18" t="s">
        <v>160</v>
      </c>
      <c r="BD22" s="18" t="s">
        <v>160</v>
      </c>
      <c r="BE22" s="18" t="s">
        <v>160</v>
      </c>
      <c r="BF22" s="18" t="s">
        <v>160</v>
      </c>
      <c r="BG22" s="18" t="s">
        <v>160</v>
      </c>
      <c r="BH22" s="18" t="s">
        <v>160</v>
      </c>
      <c r="BI22" s="18" t="s">
        <v>160</v>
      </c>
      <c r="BJ22" s="18" t="s">
        <v>160</v>
      </c>
      <c r="BK22" s="18" t="s">
        <v>160</v>
      </c>
      <c r="BL22" s="18" t="s">
        <v>160</v>
      </c>
      <c r="BM22" s="18" t="s">
        <v>160</v>
      </c>
      <c r="BN22" s="18" t="s">
        <v>160</v>
      </c>
      <c r="BO22" s="18" t="s">
        <v>160</v>
      </c>
      <c r="BP22" s="18" t="s">
        <v>160</v>
      </c>
      <c r="BQ22" s="18" t="s">
        <v>160</v>
      </c>
      <c r="BR22" s="18" t="s">
        <v>160</v>
      </c>
      <c r="BS22" s="18" t="s">
        <v>160</v>
      </c>
      <c r="BT22" s="18" t="s">
        <v>160</v>
      </c>
      <c r="BU22" s="18" t="s">
        <v>160</v>
      </c>
      <c r="BV22" s="18" t="s">
        <v>160</v>
      </c>
      <c r="BW22" s="18" t="s">
        <v>160</v>
      </c>
      <c r="BX22" s="18" t="s">
        <v>160</v>
      </c>
      <c r="BY22" s="18" t="s">
        <v>160</v>
      </c>
      <c r="BZ22" s="18" t="s">
        <v>160</v>
      </c>
      <c r="CA22" s="18" t="s">
        <v>160</v>
      </c>
      <c r="CB22" s="18" t="s">
        <v>160</v>
      </c>
      <c r="CC22" s="18" t="s">
        <v>160</v>
      </c>
      <c r="CD22" s="18" t="s">
        <v>160</v>
      </c>
      <c r="CE22" s="18" t="s">
        <v>160</v>
      </c>
      <c r="CF22" s="18" t="s">
        <v>160</v>
      </c>
      <c r="CH22" s="10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</row>
    <row r="23" spans="1:107">
      <c r="A23" s="9">
        <v>1</v>
      </c>
      <c r="C23" s="19" t="str">
        <f>"    Total Current Assets"</f>
        <v xml:space="preserve">    Total Current Assets</v>
      </c>
      <c r="D23" s="20">
        <f t="shared" ref="D23:D34" si="8">IF(COUNT(M23:CF23)&gt;0,MEDIAN(M23:CF23),"")</f>
        <v>55205</v>
      </c>
      <c r="E23" s="20">
        <f t="shared" ref="E23:E34" si="9">IF(COUNT(M23:CF23)&gt;0,AVERAGE(M23:CF23),"")</f>
        <v>57077.219043478261</v>
      </c>
      <c r="F23" s="20">
        <f t="shared" ref="F23:F34" si="10">IF(COUNT(M23:CF23)&gt;0,MIN(M23:CF23),"")</f>
        <v>9675</v>
      </c>
      <c r="G23" s="20">
        <f t="shared" ref="G23:G34" si="11">IF(COUNT(M23:CF23)&gt;0,MAX(M23:CF23),"")</f>
        <v>116337</v>
      </c>
      <c r="H23" s="20">
        <f t="shared" ref="H23:H34" si="12">IF(COUNT(M23:CF23)&gt;0,QUARTILE(M23:CF23,1),"")</f>
        <v>29283</v>
      </c>
      <c r="I23" s="20">
        <f t="shared" ref="I23:I34" si="13">IF(COUNT(M23:CF23)&gt;0,QUARTILE(M23:CF23,3),"")</f>
        <v>82800</v>
      </c>
      <c r="J23" s="20">
        <f t="shared" ref="J23:J34" si="14">IF(COUNT(M23:CF23)&gt;1,STDEV(M23:CF23),"")</f>
        <v>28361.678030765379</v>
      </c>
      <c r="K23" s="21">
        <f t="shared" ref="K23:K34" si="15">IF(COUNT(M23:CF23)&gt;1,STDEV(M23:CF23)/AVERAGE(M23:CF23),"")</f>
        <v>0.4969001381998136</v>
      </c>
      <c r="L23" s="6"/>
      <c r="M23" s="6">
        <v>75184</v>
      </c>
      <c r="N23" s="6">
        <v>81605</v>
      </c>
      <c r="O23" s="6">
        <v>85924</v>
      </c>
      <c r="P23" s="6">
        <v>98549</v>
      </c>
      <c r="Q23" s="6">
        <v>83869</v>
      </c>
      <c r="R23" s="6">
        <v>82980</v>
      </c>
      <c r="S23" s="6">
        <v>80718</v>
      </c>
      <c r="T23" s="6">
        <v>104804</v>
      </c>
      <c r="U23" s="6">
        <v>85101</v>
      </c>
      <c r="V23" s="6">
        <v>85514</v>
      </c>
      <c r="W23" s="6">
        <v>82800</v>
      </c>
      <c r="X23" s="6">
        <v>92846</v>
      </c>
      <c r="Y23" s="6">
        <v>83475</v>
      </c>
      <c r="Z23" s="6">
        <v>87930</v>
      </c>
      <c r="AA23" s="6">
        <v>83592</v>
      </c>
      <c r="AB23" s="6">
        <v>96740</v>
      </c>
      <c r="AC23" s="6">
        <v>84885</v>
      </c>
      <c r="AD23" s="6">
        <v>93318</v>
      </c>
      <c r="AE23" s="6">
        <v>84375</v>
      </c>
      <c r="AF23" s="6">
        <v>99932</v>
      </c>
      <c r="AG23" s="6">
        <v>74138</v>
      </c>
      <c r="AH23" s="6">
        <v>116337</v>
      </c>
      <c r="AI23" s="6">
        <v>63033</v>
      </c>
      <c r="AJ23" s="6">
        <v>80646</v>
      </c>
      <c r="AK23" s="6">
        <v>68188</v>
      </c>
      <c r="AL23" s="6">
        <v>62314</v>
      </c>
      <c r="AM23" s="6">
        <v>57088</v>
      </c>
      <c r="AN23" s="6">
        <v>74504</v>
      </c>
      <c r="AO23" s="6">
        <v>68248</v>
      </c>
      <c r="AP23" s="6">
        <v>69630</v>
      </c>
      <c r="AQ23" s="6">
        <v>76347</v>
      </c>
      <c r="AR23" s="6">
        <v>80647</v>
      </c>
      <c r="AS23" s="6">
        <v>64381</v>
      </c>
      <c r="AT23" s="6">
        <v>78379</v>
      </c>
      <c r="AU23" s="6">
        <v>48205</v>
      </c>
      <c r="AV23" s="6">
        <v>53625</v>
      </c>
      <c r="AW23" s="6">
        <v>53283</v>
      </c>
      <c r="AX23" s="6">
        <v>48007</v>
      </c>
      <c r="AY23" s="6">
        <v>46982</v>
      </c>
      <c r="AZ23" s="6">
        <v>55205</v>
      </c>
      <c r="BA23" s="6">
        <v>47011</v>
      </c>
      <c r="BB23" s="6">
        <v>45556</v>
      </c>
      <c r="BC23" s="6">
        <v>44000</v>
      </c>
      <c r="BD23" s="6">
        <v>50088</v>
      </c>
      <c r="BE23" s="6">
        <v>43867</v>
      </c>
      <c r="BF23" s="6">
        <v>49853</v>
      </c>
      <c r="BG23" s="6">
        <v>53859</v>
      </c>
      <c r="BH23" s="6">
        <v>47292</v>
      </c>
      <c r="BI23" s="6">
        <v>36938</v>
      </c>
      <c r="BJ23" s="6">
        <v>41396</v>
      </c>
      <c r="BK23" s="6">
        <v>37342</v>
      </c>
      <c r="BL23" s="6">
        <v>29283</v>
      </c>
      <c r="BM23" s="6">
        <v>22400</v>
      </c>
      <c r="BN23" s="6">
        <v>22556</v>
      </c>
      <c r="BO23" s="6">
        <v>25885</v>
      </c>
      <c r="BP23" s="6">
        <v>23864</v>
      </c>
      <c r="BQ23" s="6">
        <v>17579</v>
      </c>
      <c r="BR23" s="6">
        <v>21056</v>
      </c>
      <c r="BS23" s="6">
        <v>19880</v>
      </c>
      <c r="BT23" s="6">
        <v>21677</v>
      </c>
      <c r="BU23" s="6">
        <v>15896</v>
      </c>
      <c r="BV23" s="6">
        <v>14791</v>
      </c>
      <c r="BW23" s="6">
        <v>15309</v>
      </c>
      <c r="BX23" s="6">
        <v>17239</v>
      </c>
      <c r="BY23" s="6">
        <v>13878</v>
      </c>
      <c r="BZ23" s="6">
        <v>9675</v>
      </c>
      <c r="CA23" s="6">
        <v>13276</v>
      </c>
      <c r="CB23" s="6">
        <v>14673</v>
      </c>
      <c r="CC23" s="6">
        <v>28881.114000000001</v>
      </c>
      <c r="CD23" s="6" t="s">
        <v>160</v>
      </c>
      <c r="CE23" s="6" t="s">
        <v>160</v>
      </c>
      <c r="CF23" s="6" t="s">
        <v>160</v>
      </c>
      <c r="CH23" s="10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</row>
    <row r="24" spans="1:107">
      <c r="A24" s="9">
        <v>1</v>
      </c>
      <c r="C24" s="19" t="str">
        <f>"    Net Property, Plant and Equipment"</f>
        <v xml:space="preserve">    Net Property, Plant and Equipment</v>
      </c>
      <c r="D24" s="20">
        <f t="shared" si="8"/>
        <v>418582</v>
      </c>
      <c r="E24" s="20">
        <f t="shared" si="9"/>
        <v>436471.42202898551</v>
      </c>
      <c r="F24" s="20">
        <f t="shared" si="10"/>
        <v>82451.12</v>
      </c>
      <c r="G24" s="20">
        <f t="shared" si="11"/>
        <v>1001976</v>
      </c>
      <c r="H24" s="20">
        <f t="shared" si="12"/>
        <v>351736</v>
      </c>
      <c r="I24" s="20">
        <f t="shared" si="13"/>
        <v>530018</v>
      </c>
      <c r="J24" s="20">
        <f t="shared" si="14"/>
        <v>192676.57098276209</v>
      </c>
      <c r="K24" s="21">
        <f t="shared" si="15"/>
        <v>0.44144143524238955</v>
      </c>
      <c r="L24" s="6"/>
      <c r="M24" s="6">
        <v>964088</v>
      </c>
      <c r="N24" s="6">
        <v>976141</v>
      </c>
      <c r="O24" s="6">
        <v>1001976</v>
      </c>
      <c r="P24" s="6">
        <v>565142</v>
      </c>
      <c r="Q24" s="6">
        <v>595429</v>
      </c>
      <c r="R24" s="6">
        <v>607305</v>
      </c>
      <c r="S24" s="6">
        <v>626852</v>
      </c>
      <c r="T24" s="6">
        <v>638151</v>
      </c>
      <c r="U24" s="6">
        <v>647301</v>
      </c>
      <c r="V24" s="6">
        <v>651166</v>
      </c>
      <c r="W24" s="6">
        <v>656418</v>
      </c>
      <c r="X24" s="6">
        <v>656439</v>
      </c>
      <c r="Y24" s="6">
        <v>676978</v>
      </c>
      <c r="Z24" s="6">
        <v>673063</v>
      </c>
      <c r="AA24" s="6">
        <v>657536</v>
      </c>
      <c r="AB24" s="6">
        <v>603686</v>
      </c>
      <c r="AC24" s="6">
        <v>580631</v>
      </c>
      <c r="AD24" s="6">
        <v>530018</v>
      </c>
      <c r="AE24" s="6">
        <v>506619</v>
      </c>
      <c r="AF24" s="6">
        <v>496262</v>
      </c>
      <c r="AG24" s="6">
        <v>490804</v>
      </c>
      <c r="AH24" s="6">
        <v>467426</v>
      </c>
      <c r="AI24" s="6">
        <v>451834</v>
      </c>
      <c r="AJ24" s="6">
        <v>444727</v>
      </c>
      <c r="AK24" s="6">
        <v>437508</v>
      </c>
      <c r="AL24" s="6">
        <v>418582</v>
      </c>
      <c r="AM24" s="6">
        <v>410573</v>
      </c>
      <c r="AN24" s="6">
        <v>413258</v>
      </c>
      <c r="AO24" s="6">
        <v>405429</v>
      </c>
      <c r="AP24" s="6">
        <v>401377</v>
      </c>
      <c r="AQ24" s="6">
        <v>398911</v>
      </c>
      <c r="AR24" s="6">
        <v>402360</v>
      </c>
      <c r="AS24" s="6">
        <v>405453</v>
      </c>
      <c r="AT24" s="6">
        <v>408480</v>
      </c>
      <c r="AU24" s="6">
        <v>408331</v>
      </c>
      <c r="AV24" s="6">
        <v>414048</v>
      </c>
      <c r="AW24" s="6">
        <v>418021</v>
      </c>
      <c r="AX24" s="6">
        <v>424146</v>
      </c>
      <c r="AY24" s="6">
        <v>424581</v>
      </c>
      <c r="AZ24" s="6">
        <v>431536</v>
      </c>
      <c r="BA24" s="6">
        <v>434965</v>
      </c>
      <c r="BB24" s="6">
        <v>440663</v>
      </c>
      <c r="BC24" s="6">
        <v>443545</v>
      </c>
      <c r="BD24" s="6">
        <v>442012</v>
      </c>
      <c r="BE24" s="6">
        <v>432151</v>
      </c>
      <c r="BF24" s="6">
        <v>424524</v>
      </c>
      <c r="BG24" s="6">
        <v>403547</v>
      </c>
      <c r="BH24" s="6">
        <v>399270</v>
      </c>
      <c r="BI24" s="6">
        <v>394121</v>
      </c>
      <c r="BJ24" s="6">
        <v>385682</v>
      </c>
      <c r="BK24" s="6">
        <v>369304</v>
      </c>
      <c r="BL24" s="6">
        <v>351736</v>
      </c>
      <c r="BM24" s="6">
        <v>340325</v>
      </c>
      <c r="BN24" s="6">
        <v>310661</v>
      </c>
      <c r="BO24" s="6">
        <v>290675</v>
      </c>
      <c r="BP24" s="6">
        <v>270279</v>
      </c>
      <c r="BQ24" s="6">
        <v>258776</v>
      </c>
      <c r="BR24" s="6">
        <v>233786</v>
      </c>
      <c r="BS24" s="6">
        <v>221905</v>
      </c>
      <c r="BT24" s="6">
        <v>205304</v>
      </c>
      <c r="BU24" s="6">
        <v>189843</v>
      </c>
      <c r="BV24" s="6">
        <v>180167</v>
      </c>
      <c r="BW24" s="6">
        <v>165700</v>
      </c>
      <c r="BX24" s="6">
        <v>154410</v>
      </c>
      <c r="BY24" s="6">
        <v>142522</v>
      </c>
      <c r="BZ24" s="6">
        <v>129993</v>
      </c>
      <c r="CA24" s="6">
        <v>119449</v>
      </c>
      <c r="CB24" s="6">
        <v>110176</v>
      </c>
      <c r="CC24" s="6">
        <v>82451.12</v>
      </c>
      <c r="CD24" s="6" t="s">
        <v>160</v>
      </c>
      <c r="CE24" s="6" t="s">
        <v>160</v>
      </c>
      <c r="CF24" s="6" t="s">
        <v>160</v>
      </c>
      <c r="CH24" s="10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</row>
    <row r="25" spans="1:107">
      <c r="A25" s="9">
        <v>1</v>
      </c>
      <c r="C25" s="19" t="str">
        <f>"    Total Non-Current Assets"</f>
        <v xml:space="preserve">    Total Non-Current Assets</v>
      </c>
      <c r="D25" s="20">
        <f t="shared" si="8"/>
        <v>528422</v>
      </c>
      <c r="E25" s="20">
        <f t="shared" si="9"/>
        <v>546021.63582608697</v>
      </c>
      <c r="F25" s="20">
        <f t="shared" si="10"/>
        <v>125559.872</v>
      </c>
      <c r="G25" s="20">
        <f t="shared" si="11"/>
        <v>1184471</v>
      </c>
      <c r="H25" s="20">
        <f t="shared" si="12"/>
        <v>421315</v>
      </c>
      <c r="I25" s="20">
        <f t="shared" si="13"/>
        <v>673519</v>
      </c>
      <c r="J25" s="20">
        <f t="shared" si="14"/>
        <v>237436.34081432453</v>
      </c>
      <c r="K25" s="21">
        <f t="shared" si="15"/>
        <v>0.43484786176119627</v>
      </c>
      <c r="L25" s="6"/>
      <c r="M25" s="6">
        <v>1170475</v>
      </c>
      <c r="N25" s="6">
        <v>1178330</v>
      </c>
      <c r="O25" s="6">
        <v>1184471</v>
      </c>
      <c r="P25" s="6">
        <v>745392</v>
      </c>
      <c r="Q25" s="6">
        <v>770946</v>
      </c>
      <c r="R25" s="6">
        <v>779465</v>
      </c>
      <c r="S25" s="6">
        <v>793927</v>
      </c>
      <c r="T25" s="6">
        <v>805811</v>
      </c>
      <c r="U25" s="6">
        <v>813134</v>
      </c>
      <c r="V25" s="6">
        <v>817662</v>
      </c>
      <c r="W25" s="6">
        <v>825362</v>
      </c>
      <c r="X25" s="6">
        <v>825699</v>
      </c>
      <c r="Y25" s="6">
        <v>838783</v>
      </c>
      <c r="Z25" s="6">
        <v>838594</v>
      </c>
      <c r="AA25" s="6">
        <v>824277</v>
      </c>
      <c r="AB25" s="6">
        <v>743239</v>
      </c>
      <c r="AC25" s="6">
        <v>717444</v>
      </c>
      <c r="AD25" s="6">
        <v>673519</v>
      </c>
      <c r="AE25" s="6">
        <v>650949</v>
      </c>
      <c r="AF25" s="6">
        <v>635957</v>
      </c>
      <c r="AG25" s="6">
        <v>633809</v>
      </c>
      <c r="AH25" s="6">
        <v>582043</v>
      </c>
      <c r="AI25" s="6">
        <v>566469</v>
      </c>
      <c r="AJ25" s="6">
        <v>553999</v>
      </c>
      <c r="AK25" s="6">
        <v>545874</v>
      </c>
      <c r="AL25" s="6">
        <v>526872</v>
      </c>
      <c r="AM25" s="6">
        <v>519623</v>
      </c>
      <c r="AN25" s="6">
        <v>522628</v>
      </c>
      <c r="AO25" s="6">
        <v>516069</v>
      </c>
      <c r="AP25" s="6">
        <v>513027</v>
      </c>
      <c r="AQ25" s="6">
        <v>509130</v>
      </c>
      <c r="AR25" s="6">
        <v>512329</v>
      </c>
      <c r="AS25" s="6">
        <v>516267</v>
      </c>
      <c r="AT25" s="6">
        <v>520313</v>
      </c>
      <c r="AU25" s="6">
        <v>518617</v>
      </c>
      <c r="AV25" s="6">
        <v>525632</v>
      </c>
      <c r="AW25" s="6">
        <v>528422</v>
      </c>
      <c r="AX25" s="6">
        <v>534594</v>
      </c>
      <c r="AY25" s="6">
        <v>536545</v>
      </c>
      <c r="AZ25" s="6">
        <v>544890</v>
      </c>
      <c r="BA25" s="6">
        <v>549940</v>
      </c>
      <c r="BB25" s="6">
        <v>556481</v>
      </c>
      <c r="BC25" s="6">
        <v>560932</v>
      </c>
      <c r="BD25" s="6">
        <v>559649</v>
      </c>
      <c r="BE25" s="6">
        <v>554130</v>
      </c>
      <c r="BF25" s="6">
        <v>549155</v>
      </c>
      <c r="BG25" s="6">
        <v>505519</v>
      </c>
      <c r="BH25" s="6">
        <v>501497</v>
      </c>
      <c r="BI25" s="6">
        <v>496345</v>
      </c>
      <c r="BJ25" s="6">
        <v>486043</v>
      </c>
      <c r="BK25" s="6">
        <v>438424</v>
      </c>
      <c r="BL25" s="6">
        <v>421315</v>
      </c>
      <c r="BM25" s="6">
        <v>407183</v>
      </c>
      <c r="BN25" s="6">
        <v>351635</v>
      </c>
      <c r="BO25" s="6">
        <v>331644</v>
      </c>
      <c r="BP25" s="6">
        <v>310557</v>
      </c>
      <c r="BQ25" s="6">
        <v>295723</v>
      </c>
      <c r="BR25" s="6">
        <v>270562</v>
      </c>
      <c r="BS25" s="6">
        <v>259499</v>
      </c>
      <c r="BT25" s="6">
        <v>242824</v>
      </c>
      <c r="BU25" s="6">
        <v>230735</v>
      </c>
      <c r="BV25" s="6">
        <v>221181</v>
      </c>
      <c r="BW25" s="6">
        <v>206905</v>
      </c>
      <c r="BX25" s="6">
        <v>197143</v>
      </c>
      <c r="BY25" s="6">
        <v>188582</v>
      </c>
      <c r="BZ25" s="6">
        <v>176404</v>
      </c>
      <c r="CA25" s="6">
        <v>164385</v>
      </c>
      <c r="CB25" s="6">
        <v>154953</v>
      </c>
      <c r="CC25" s="6">
        <v>125559.872</v>
      </c>
      <c r="CD25" s="6" t="s">
        <v>160</v>
      </c>
      <c r="CE25" s="6" t="s">
        <v>160</v>
      </c>
      <c r="CF25" s="6" t="s">
        <v>160</v>
      </c>
      <c r="CH25" s="10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</row>
    <row r="26" spans="1:107">
      <c r="A26" s="9">
        <v>1</v>
      </c>
      <c r="C26" s="19" t="str">
        <f>"    Total Assets"</f>
        <v xml:space="preserve">    Total Assets</v>
      </c>
      <c r="D26" s="20">
        <f t="shared" si="8"/>
        <v>587331.5</v>
      </c>
      <c r="E26" s="20">
        <f t="shared" si="9"/>
        <v>581704.19425000006</v>
      </c>
      <c r="F26" s="20">
        <f t="shared" si="10"/>
        <v>55338</v>
      </c>
      <c r="G26" s="20">
        <f t="shared" si="11"/>
        <v>1270395</v>
      </c>
      <c r="H26" s="20">
        <f t="shared" si="12"/>
        <v>370025.5</v>
      </c>
      <c r="I26" s="20">
        <f t="shared" si="13"/>
        <v>743626</v>
      </c>
      <c r="J26" s="20">
        <f t="shared" si="14"/>
        <v>275694.03375309252</v>
      </c>
      <c r="K26" s="21">
        <f t="shared" si="15"/>
        <v>0.47394197339173216</v>
      </c>
      <c r="L26" s="6"/>
      <c r="M26" s="6">
        <v>1245659</v>
      </c>
      <c r="N26" s="6">
        <v>1259935</v>
      </c>
      <c r="O26" s="6">
        <v>1270395</v>
      </c>
      <c r="P26" s="6">
        <v>843941</v>
      </c>
      <c r="Q26" s="6">
        <v>854815</v>
      </c>
      <c r="R26" s="6">
        <v>862445</v>
      </c>
      <c r="S26" s="6">
        <v>874645</v>
      </c>
      <c r="T26" s="6">
        <v>910615</v>
      </c>
      <c r="U26" s="6">
        <v>898235</v>
      </c>
      <c r="V26" s="6">
        <v>903176</v>
      </c>
      <c r="W26" s="6">
        <v>908162</v>
      </c>
      <c r="X26" s="6">
        <v>918545</v>
      </c>
      <c r="Y26" s="6">
        <v>922258</v>
      </c>
      <c r="Z26" s="6">
        <v>926524</v>
      </c>
      <c r="AA26" s="6">
        <v>907869</v>
      </c>
      <c r="AB26" s="6">
        <v>839979</v>
      </c>
      <c r="AC26" s="6">
        <v>802329</v>
      </c>
      <c r="AD26" s="6">
        <v>766837</v>
      </c>
      <c r="AE26" s="6">
        <v>735324</v>
      </c>
      <c r="AF26" s="6">
        <v>735889</v>
      </c>
      <c r="AG26" s="6">
        <v>707947</v>
      </c>
      <c r="AH26" s="6">
        <v>698380</v>
      </c>
      <c r="AI26" s="6">
        <v>629502</v>
      </c>
      <c r="AJ26" s="6">
        <v>634645</v>
      </c>
      <c r="AK26" s="6">
        <v>614062</v>
      </c>
      <c r="AL26" s="6">
        <v>589186</v>
      </c>
      <c r="AM26" s="6">
        <v>576711</v>
      </c>
      <c r="AN26" s="6">
        <v>597132</v>
      </c>
      <c r="AO26" s="6">
        <v>584317</v>
      </c>
      <c r="AP26" s="6">
        <v>582657</v>
      </c>
      <c r="AQ26" s="6">
        <v>585477</v>
      </c>
      <c r="AR26" s="6">
        <v>592976</v>
      </c>
      <c r="AS26" s="6">
        <v>580648</v>
      </c>
      <c r="AT26" s="6">
        <v>598692</v>
      </c>
      <c r="AU26" s="6">
        <v>566822</v>
      </c>
      <c r="AV26" s="6">
        <v>579257</v>
      </c>
      <c r="AW26" s="6">
        <v>581705</v>
      </c>
      <c r="AX26" s="6">
        <v>582601</v>
      </c>
      <c r="AY26" s="6">
        <v>583527</v>
      </c>
      <c r="AZ26" s="6">
        <v>600095</v>
      </c>
      <c r="BA26" s="6">
        <v>596951</v>
      </c>
      <c r="BB26" s="6">
        <v>602037</v>
      </c>
      <c r="BC26" s="6">
        <v>604932</v>
      </c>
      <c r="BD26" s="6">
        <v>609737</v>
      </c>
      <c r="BE26" s="6">
        <v>597997</v>
      </c>
      <c r="BF26" s="6">
        <v>599008</v>
      </c>
      <c r="BG26" s="6">
        <v>559378</v>
      </c>
      <c r="BH26" s="6">
        <v>548789</v>
      </c>
      <c r="BI26" s="6">
        <v>533283</v>
      </c>
      <c r="BJ26" s="6">
        <v>527439</v>
      </c>
      <c r="BK26" s="6">
        <v>475766</v>
      </c>
      <c r="BL26" s="6">
        <v>450598</v>
      </c>
      <c r="BM26" s="6">
        <v>429583</v>
      </c>
      <c r="BN26" s="6">
        <v>374191</v>
      </c>
      <c r="BO26" s="6">
        <v>357529</v>
      </c>
      <c r="BP26" s="6">
        <v>334421</v>
      </c>
      <c r="BQ26" s="6">
        <v>313302</v>
      </c>
      <c r="BR26" s="6">
        <v>291618</v>
      </c>
      <c r="BS26" s="6">
        <v>279379</v>
      </c>
      <c r="BT26" s="6">
        <v>264501</v>
      </c>
      <c r="BU26" s="6">
        <v>246631</v>
      </c>
      <c r="BV26" s="6">
        <v>235972</v>
      </c>
      <c r="BW26" s="6">
        <v>222214</v>
      </c>
      <c r="BX26" s="6">
        <v>214382</v>
      </c>
      <c r="BY26" s="6">
        <v>202460</v>
      </c>
      <c r="BZ26" s="6">
        <v>186079</v>
      </c>
      <c r="CA26" s="6">
        <v>177661</v>
      </c>
      <c r="CB26" s="6">
        <v>169626</v>
      </c>
      <c r="CC26" s="6">
        <v>154440.986</v>
      </c>
      <c r="CD26" s="6">
        <v>142837</v>
      </c>
      <c r="CE26" s="6">
        <v>70706</v>
      </c>
      <c r="CF26" s="6">
        <v>55338</v>
      </c>
      <c r="CH26" s="10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</row>
    <row r="27" spans="1:107">
      <c r="A27" s="9">
        <v>1</v>
      </c>
      <c r="C27" s="19" t="str">
        <f>"    Total Current Liabilities"</f>
        <v xml:space="preserve">    Total Current Liabilities</v>
      </c>
      <c r="D27" s="20">
        <f t="shared" si="8"/>
        <v>100051</v>
      </c>
      <c r="E27" s="20">
        <f t="shared" si="9"/>
        <v>105885.95414492754</v>
      </c>
      <c r="F27" s="20">
        <f t="shared" si="10"/>
        <v>27861</v>
      </c>
      <c r="G27" s="20">
        <f t="shared" si="11"/>
        <v>197631</v>
      </c>
      <c r="H27" s="20">
        <f t="shared" si="12"/>
        <v>80192</v>
      </c>
      <c r="I27" s="20">
        <f t="shared" si="13"/>
        <v>142609</v>
      </c>
      <c r="J27" s="20">
        <f t="shared" si="14"/>
        <v>45281.698683973242</v>
      </c>
      <c r="K27" s="21">
        <f t="shared" si="15"/>
        <v>0.42764594274700085</v>
      </c>
      <c r="L27" s="6"/>
      <c r="M27" s="6">
        <v>197631</v>
      </c>
      <c r="N27" s="6">
        <v>195658</v>
      </c>
      <c r="O27" s="6">
        <v>195577</v>
      </c>
      <c r="P27" s="6">
        <v>171149</v>
      </c>
      <c r="Q27" s="6">
        <v>142225</v>
      </c>
      <c r="R27" s="6">
        <v>151833</v>
      </c>
      <c r="S27" s="6">
        <v>154278</v>
      </c>
      <c r="T27" s="6">
        <v>160339</v>
      </c>
      <c r="U27" s="6">
        <v>150765</v>
      </c>
      <c r="V27" s="6">
        <v>156539</v>
      </c>
      <c r="W27" s="6">
        <v>150689</v>
      </c>
      <c r="X27" s="6">
        <v>141009</v>
      </c>
      <c r="Y27" s="6">
        <v>153545</v>
      </c>
      <c r="Z27" s="6">
        <v>154332</v>
      </c>
      <c r="AA27" s="6">
        <v>168877</v>
      </c>
      <c r="AB27" s="6">
        <v>177673</v>
      </c>
      <c r="AC27" s="6">
        <v>163719</v>
      </c>
      <c r="AD27" s="6">
        <v>157285</v>
      </c>
      <c r="AE27" s="6">
        <v>142609</v>
      </c>
      <c r="AF27" s="6">
        <v>163669</v>
      </c>
      <c r="AG27" s="6">
        <v>131538</v>
      </c>
      <c r="AH27" s="6">
        <v>130817</v>
      </c>
      <c r="AI27" s="6">
        <v>124218</v>
      </c>
      <c r="AJ27" s="6">
        <v>139912</v>
      </c>
      <c r="AK27" s="6">
        <v>122884</v>
      </c>
      <c r="AL27" s="6">
        <v>112275</v>
      </c>
      <c r="AM27" s="6">
        <v>102317</v>
      </c>
      <c r="AN27" s="6">
        <v>102283</v>
      </c>
      <c r="AO27" s="6">
        <v>107151</v>
      </c>
      <c r="AP27" s="6">
        <v>100051</v>
      </c>
      <c r="AQ27" s="6">
        <v>102957</v>
      </c>
      <c r="AR27" s="6">
        <v>106486</v>
      </c>
      <c r="AS27" s="6">
        <v>96241</v>
      </c>
      <c r="AT27" s="6">
        <v>93964</v>
      </c>
      <c r="AU27" s="6">
        <v>100491</v>
      </c>
      <c r="AV27" s="6">
        <v>97416</v>
      </c>
      <c r="AW27" s="6">
        <v>101325</v>
      </c>
      <c r="AX27" s="6">
        <v>94412</v>
      </c>
      <c r="AY27" s="6">
        <v>94425</v>
      </c>
      <c r="AZ27" s="6">
        <v>95422</v>
      </c>
      <c r="BA27" s="6">
        <v>89959</v>
      </c>
      <c r="BB27" s="6">
        <v>93894</v>
      </c>
      <c r="BC27" s="6">
        <v>90528</v>
      </c>
      <c r="BD27" s="6">
        <v>92183</v>
      </c>
      <c r="BE27" s="6">
        <v>94896</v>
      </c>
      <c r="BF27" s="6">
        <v>104909</v>
      </c>
      <c r="BG27" s="6">
        <v>94578</v>
      </c>
      <c r="BH27" s="6">
        <v>95921</v>
      </c>
      <c r="BI27" s="6">
        <v>90006</v>
      </c>
      <c r="BJ27" s="6">
        <v>90082</v>
      </c>
      <c r="BK27" s="6">
        <v>80192</v>
      </c>
      <c r="BL27" s="6">
        <v>70162</v>
      </c>
      <c r="BM27" s="6">
        <v>70040</v>
      </c>
      <c r="BN27" s="6">
        <v>63476</v>
      </c>
      <c r="BO27" s="6">
        <v>62585</v>
      </c>
      <c r="BP27" s="6">
        <v>53293</v>
      </c>
      <c r="BQ27" s="6">
        <v>82105</v>
      </c>
      <c r="BR27" s="6">
        <v>76858</v>
      </c>
      <c r="BS27" s="6">
        <v>46070</v>
      </c>
      <c r="BT27" s="6">
        <v>41576</v>
      </c>
      <c r="BU27" s="6">
        <v>46138</v>
      </c>
      <c r="BV27" s="6">
        <v>44359</v>
      </c>
      <c r="BW27" s="6">
        <v>38473</v>
      </c>
      <c r="BX27" s="6">
        <v>33591</v>
      </c>
      <c r="BY27" s="6">
        <v>35820</v>
      </c>
      <c r="BZ27" s="6">
        <v>32382</v>
      </c>
      <c r="CA27" s="6">
        <v>29984</v>
      </c>
      <c r="CB27" s="6">
        <v>27861</v>
      </c>
      <c r="CC27" s="6">
        <v>28223.835999999999</v>
      </c>
      <c r="CD27" s="6" t="s">
        <v>160</v>
      </c>
      <c r="CE27" s="6" t="s">
        <v>160</v>
      </c>
      <c r="CF27" s="6" t="s">
        <v>160</v>
      </c>
      <c r="CH27" s="10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</row>
    <row r="28" spans="1:107">
      <c r="A28" s="9">
        <v>1</v>
      </c>
      <c r="C28" s="19" t="str">
        <f>"    Total Non-Current Liabilities"</f>
        <v xml:space="preserve">    Total Non-Current Liabilities</v>
      </c>
      <c r="D28" s="20">
        <f t="shared" si="8"/>
        <v>187052</v>
      </c>
      <c r="E28" s="20">
        <f t="shared" si="9"/>
        <v>210676.50400000002</v>
      </c>
      <c r="F28" s="20">
        <f t="shared" si="10"/>
        <v>28695</v>
      </c>
      <c r="G28" s="20">
        <f t="shared" si="11"/>
        <v>707232</v>
      </c>
      <c r="H28" s="20">
        <f t="shared" si="12"/>
        <v>136903</v>
      </c>
      <c r="I28" s="20">
        <f t="shared" si="13"/>
        <v>245691</v>
      </c>
      <c r="J28" s="20">
        <f t="shared" si="14"/>
        <v>145851.47671988804</v>
      </c>
      <c r="K28" s="21">
        <f t="shared" si="15"/>
        <v>0.69230063130290043</v>
      </c>
      <c r="L28" s="6"/>
      <c r="M28" s="6">
        <v>680237</v>
      </c>
      <c r="N28" s="6">
        <v>694563</v>
      </c>
      <c r="O28" s="6">
        <v>707232</v>
      </c>
      <c r="P28" s="6">
        <v>289987</v>
      </c>
      <c r="Q28" s="6">
        <v>318418</v>
      </c>
      <c r="R28" s="6">
        <v>318794</v>
      </c>
      <c r="S28" s="6">
        <v>327663</v>
      </c>
      <c r="T28" s="6">
        <v>362841</v>
      </c>
      <c r="U28" s="6">
        <v>370705</v>
      </c>
      <c r="V28" s="6">
        <v>374360</v>
      </c>
      <c r="W28" s="6">
        <v>395849</v>
      </c>
      <c r="X28" s="6">
        <v>429483</v>
      </c>
      <c r="Y28" s="6">
        <v>399878</v>
      </c>
      <c r="Z28" s="6">
        <v>391285</v>
      </c>
      <c r="AA28" s="6">
        <v>346659</v>
      </c>
      <c r="AB28" s="6">
        <v>287995</v>
      </c>
      <c r="AC28" s="6">
        <v>245691</v>
      </c>
      <c r="AD28" s="6">
        <v>215751</v>
      </c>
      <c r="AE28" s="6">
        <v>212395</v>
      </c>
      <c r="AF28" s="6">
        <v>212449</v>
      </c>
      <c r="AG28" s="6">
        <v>220168</v>
      </c>
      <c r="AH28" s="6">
        <v>201368</v>
      </c>
      <c r="AI28" s="6">
        <v>150436</v>
      </c>
      <c r="AJ28" s="6">
        <v>147330</v>
      </c>
      <c r="AK28" s="6">
        <v>150300</v>
      </c>
      <c r="AL28" s="6">
        <v>140029</v>
      </c>
      <c r="AM28" s="6">
        <v>154443</v>
      </c>
      <c r="AN28" s="6">
        <v>187930</v>
      </c>
      <c r="AO28" s="6">
        <v>170099</v>
      </c>
      <c r="AP28" s="6">
        <v>172613</v>
      </c>
      <c r="AQ28" s="6">
        <v>174018</v>
      </c>
      <c r="AR28" s="6">
        <v>191792</v>
      </c>
      <c r="AS28" s="6">
        <v>191731</v>
      </c>
      <c r="AT28" s="6">
        <v>194560</v>
      </c>
      <c r="AU28" s="6">
        <v>165075</v>
      </c>
      <c r="AV28" s="6">
        <v>181180</v>
      </c>
      <c r="AW28" s="6">
        <v>182725</v>
      </c>
      <c r="AX28" s="6">
        <v>187052</v>
      </c>
      <c r="AY28" s="6">
        <v>193903</v>
      </c>
      <c r="AZ28" s="6">
        <v>216051</v>
      </c>
      <c r="BA28" s="6">
        <v>218377</v>
      </c>
      <c r="BB28" s="6">
        <v>226622</v>
      </c>
      <c r="BC28" s="6">
        <v>240155</v>
      </c>
      <c r="BD28" s="6">
        <v>248646</v>
      </c>
      <c r="BE28" s="6">
        <v>239595</v>
      </c>
      <c r="BF28" s="6">
        <v>238403</v>
      </c>
      <c r="BG28" s="6">
        <v>169561</v>
      </c>
      <c r="BH28" s="6">
        <v>168426</v>
      </c>
      <c r="BI28" s="6">
        <v>171042</v>
      </c>
      <c r="BJ28" s="6">
        <v>175710</v>
      </c>
      <c r="BK28" s="6">
        <v>141632</v>
      </c>
      <c r="BL28" s="6">
        <v>136903</v>
      </c>
      <c r="BM28" s="6">
        <v>126411</v>
      </c>
      <c r="BN28" s="6">
        <v>86297</v>
      </c>
      <c r="BO28" s="6">
        <v>79841</v>
      </c>
      <c r="BP28" s="6">
        <v>76269</v>
      </c>
      <c r="BQ28" s="6">
        <v>33161</v>
      </c>
      <c r="BR28" s="6">
        <v>28695</v>
      </c>
      <c r="BS28" s="6">
        <v>61391</v>
      </c>
      <c r="BT28" s="6">
        <v>61192</v>
      </c>
      <c r="BU28" s="6">
        <v>46366</v>
      </c>
      <c r="BV28" s="6">
        <v>45508</v>
      </c>
      <c r="BW28" s="6">
        <v>44160</v>
      </c>
      <c r="BX28" s="6">
        <v>48405</v>
      </c>
      <c r="BY28" s="6">
        <v>55296</v>
      </c>
      <c r="BZ28" s="6">
        <v>46666</v>
      </c>
      <c r="CA28" s="6">
        <v>44896</v>
      </c>
      <c r="CB28" s="6">
        <v>42776</v>
      </c>
      <c r="CC28" s="6">
        <v>79238.775999999998</v>
      </c>
      <c r="CD28" s="6" t="s">
        <v>160</v>
      </c>
      <c r="CE28" s="6" t="s">
        <v>160</v>
      </c>
      <c r="CF28" s="6" t="s">
        <v>160</v>
      </c>
      <c r="CH28" s="10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</row>
    <row r="29" spans="1:107">
      <c r="A29" s="9">
        <v>1</v>
      </c>
      <c r="C29" s="19" t="str">
        <f>"    Total Liabilities"</f>
        <v xml:space="preserve">    Total Liabilities</v>
      </c>
      <c r="D29" s="20">
        <f t="shared" si="8"/>
        <v>282757</v>
      </c>
      <c r="E29" s="20">
        <f t="shared" si="9"/>
        <v>307042.36961111112</v>
      </c>
      <c r="F29" s="20">
        <f t="shared" si="10"/>
        <v>70637</v>
      </c>
      <c r="G29" s="20">
        <f t="shared" si="11"/>
        <v>902809</v>
      </c>
      <c r="H29" s="20">
        <f t="shared" si="12"/>
        <v>147936.25</v>
      </c>
      <c r="I29" s="20">
        <f t="shared" si="13"/>
        <v>373806.5</v>
      </c>
      <c r="J29" s="20">
        <f t="shared" si="14"/>
        <v>187347.76470467885</v>
      </c>
      <c r="K29" s="21">
        <f t="shared" si="15"/>
        <v>0.61016909471473535</v>
      </c>
      <c r="L29" s="6"/>
      <c r="M29" s="6">
        <v>877868</v>
      </c>
      <c r="N29" s="6">
        <v>890221</v>
      </c>
      <c r="O29" s="6">
        <v>902809</v>
      </c>
      <c r="P29" s="6">
        <v>461136</v>
      </c>
      <c r="Q29" s="6">
        <v>460643</v>
      </c>
      <c r="R29" s="6">
        <v>470627</v>
      </c>
      <c r="S29" s="6">
        <v>481941</v>
      </c>
      <c r="T29" s="6">
        <v>523180</v>
      </c>
      <c r="U29" s="6">
        <v>521470</v>
      </c>
      <c r="V29" s="6">
        <v>530899</v>
      </c>
      <c r="W29" s="6">
        <v>546538</v>
      </c>
      <c r="X29" s="6">
        <v>570492</v>
      </c>
      <c r="Y29" s="6">
        <v>553423</v>
      </c>
      <c r="Z29" s="6">
        <v>545617</v>
      </c>
      <c r="AA29" s="6">
        <v>515536</v>
      </c>
      <c r="AB29" s="6">
        <v>465668</v>
      </c>
      <c r="AC29" s="6">
        <v>409410</v>
      </c>
      <c r="AD29" s="6">
        <v>373036</v>
      </c>
      <c r="AE29" s="6">
        <v>355004</v>
      </c>
      <c r="AF29" s="6">
        <v>376118</v>
      </c>
      <c r="AG29" s="6">
        <v>351706</v>
      </c>
      <c r="AH29" s="6">
        <v>332185</v>
      </c>
      <c r="AI29" s="6">
        <v>274654</v>
      </c>
      <c r="AJ29" s="6">
        <v>287242</v>
      </c>
      <c r="AK29" s="6">
        <v>273184</v>
      </c>
      <c r="AL29" s="6">
        <v>252304</v>
      </c>
      <c r="AM29" s="6">
        <v>256760</v>
      </c>
      <c r="AN29" s="6">
        <v>290213</v>
      </c>
      <c r="AO29" s="6">
        <v>277250</v>
      </c>
      <c r="AP29" s="6">
        <v>272664</v>
      </c>
      <c r="AQ29" s="6">
        <v>276975</v>
      </c>
      <c r="AR29" s="6">
        <v>298278</v>
      </c>
      <c r="AS29" s="6">
        <v>287972</v>
      </c>
      <c r="AT29" s="6">
        <v>288524</v>
      </c>
      <c r="AU29" s="6">
        <v>265566</v>
      </c>
      <c r="AV29" s="6">
        <v>278596</v>
      </c>
      <c r="AW29" s="6">
        <v>284050</v>
      </c>
      <c r="AX29" s="6">
        <v>281464</v>
      </c>
      <c r="AY29" s="6">
        <v>288328</v>
      </c>
      <c r="AZ29" s="6">
        <v>311473</v>
      </c>
      <c r="BA29" s="6">
        <v>308336</v>
      </c>
      <c r="BB29" s="6">
        <v>320516</v>
      </c>
      <c r="BC29" s="6">
        <v>330683</v>
      </c>
      <c r="BD29" s="6">
        <v>340829</v>
      </c>
      <c r="BE29" s="6">
        <v>334491</v>
      </c>
      <c r="BF29" s="6">
        <v>343312</v>
      </c>
      <c r="BG29" s="6">
        <v>264139</v>
      </c>
      <c r="BH29" s="6">
        <v>264347</v>
      </c>
      <c r="BI29" s="6">
        <v>261048</v>
      </c>
      <c r="BJ29" s="6">
        <v>265792</v>
      </c>
      <c r="BK29" s="6">
        <v>221824</v>
      </c>
      <c r="BL29" s="6">
        <v>207065</v>
      </c>
      <c r="BM29" s="6">
        <v>196451</v>
      </c>
      <c r="BN29" s="6">
        <v>149773</v>
      </c>
      <c r="BO29" s="6">
        <v>142426</v>
      </c>
      <c r="BP29" s="6">
        <v>129562</v>
      </c>
      <c r="BQ29" s="6">
        <v>115266</v>
      </c>
      <c r="BR29" s="6">
        <v>105553</v>
      </c>
      <c r="BS29" s="6">
        <v>107461</v>
      </c>
      <c r="BT29" s="6">
        <v>102768</v>
      </c>
      <c r="BU29" s="6">
        <v>92504</v>
      </c>
      <c r="BV29" s="6">
        <v>89867</v>
      </c>
      <c r="BW29" s="6">
        <v>82633</v>
      </c>
      <c r="BX29" s="6">
        <v>81996</v>
      </c>
      <c r="BY29" s="6">
        <v>91116</v>
      </c>
      <c r="BZ29" s="6">
        <v>79048</v>
      </c>
      <c r="CA29" s="6">
        <v>74880</v>
      </c>
      <c r="CB29" s="6">
        <v>70637</v>
      </c>
      <c r="CC29" s="6">
        <v>107462.61199999999</v>
      </c>
      <c r="CD29" s="6">
        <v>104045</v>
      </c>
      <c r="CE29" s="6">
        <v>85567</v>
      </c>
      <c r="CF29" s="6">
        <v>74629</v>
      </c>
      <c r="CH29" s="10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</row>
    <row r="30" spans="1:107">
      <c r="A30" s="9">
        <v>1</v>
      </c>
      <c r="C30" s="19" t="str">
        <f>"    Total Equity"</f>
        <v xml:space="preserve">    Total Equity</v>
      </c>
      <c r="D30" s="20">
        <f t="shared" si="8"/>
        <v>296447</v>
      </c>
      <c r="E30" s="20">
        <f t="shared" si="9"/>
        <v>274661.82463888894</v>
      </c>
      <c r="F30" s="20">
        <f t="shared" si="10"/>
        <v>-19291</v>
      </c>
      <c r="G30" s="20">
        <f t="shared" si="11"/>
        <v>394172</v>
      </c>
      <c r="H30" s="20">
        <f t="shared" si="12"/>
        <v>222089.25</v>
      </c>
      <c r="I30" s="20">
        <f t="shared" si="13"/>
        <v>362766.75</v>
      </c>
      <c r="J30" s="20">
        <f t="shared" si="14"/>
        <v>104669.81584933502</v>
      </c>
      <c r="K30" s="21">
        <f t="shared" si="15"/>
        <v>0.38108614470521868</v>
      </c>
      <c r="L30" s="6"/>
      <c r="M30" s="6">
        <v>367791</v>
      </c>
      <c r="N30" s="6">
        <v>369714</v>
      </c>
      <c r="O30" s="6">
        <v>367586</v>
      </c>
      <c r="P30" s="6">
        <v>382805</v>
      </c>
      <c r="Q30" s="6">
        <v>394172</v>
      </c>
      <c r="R30" s="6">
        <v>391818</v>
      </c>
      <c r="S30" s="6">
        <v>392704</v>
      </c>
      <c r="T30" s="6">
        <v>387435</v>
      </c>
      <c r="U30" s="6">
        <v>376765</v>
      </c>
      <c r="V30" s="6">
        <v>372277</v>
      </c>
      <c r="W30" s="6">
        <v>361624</v>
      </c>
      <c r="X30" s="6">
        <v>348053</v>
      </c>
      <c r="Y30" s="6">
        <v>368835</v>
      </c>
      <c r="Z30" s="6">
        <v>380907</v>
      </c>
      <c r="AA30" s="6">
        <v>392333</v>
      </c>
      <c r="AB30" s="6">
        <v>374311</v>
      </c>
      <c r="AC30" s="6">
        <v>392919</v>
      </c>
      <c r="AD30" s="6">
        <v>393801</v>
      </c>
      <c r="AE30" s="6">
        <v>380320</v>
      </c>
      <c r="AF30" s="6">
        <v>359771</v>
      </c>
      <c r="AG30" s="6">
        <v>356241</v>
      </c>
      <c r="AH30" s="6">
        <v>366195</v>
      </c>
      <c r="AI30" s="6">
        <v>354848</v>
      </c>
      <c r="AJ30" s="6">
        <v>347403</v>
      </c>
      <c r="AK30" s="6">
        <v>340878</v>
      </c>
      <c r="AL30" s="6">
        <v>336882</v>
      </c>
      <c r="AM30" s="6">
        <v>319951</v>
      </c>
      <c r="AN30" s="6">
        <v>306919</v>
      </c>
      <c r="AO30" s="6">
        <v>307067</v>
      </c>
      <c r="AP30" s="6">
        <v>309993</v>
      </c>
      <c r="AQ30" s="6">
        <v>308502</v>
      </c>
      <c r="AR30" s="6">
        <v>294698</v>
      </c>
      <c r="AS30" s="6">
        <v>292676</v>
      </c>
      <c r="AT30" s="6">
        <v>310168</v>
      </c>
      <c r="AU30" s="6">
        <v>301256</v>
      </c>
      <c r="AV30" s="6">
        <v>300661</v>
      </c>
      <c r="AW30" s="6">
        <v>297655</v>
      </c>
      <c r="AX30" s="6">
        <v>301137</v>
      </c>
      <c r="AY30" s="6">
        <v>295199</v>
      </c>
      <c r="AZ30" s="6">
        <v>288622</v>
      </c>
      <c r="BA30" s="6">
        <v>288615</v>
      </c>
      <c r="BB30" s="6">
        <v>281521</v>
      </c>
      <c r="BC30" s="6">
        <v>274249</v>
      </c>
      <c r="BD30" s="6">
        <v>268908</v>
      </c>
      <c r="BE30" s="6">
        <v>263506</v>
      </c>
      <c r="BF30" s="6">
        <v>255696</v>
      </c>
      <c r="BG30" s="6">
        <v>295239</v>
      </c>
      <c r="BH30" s="6">
        <v>284442</v>
      </c>
      <c r="BI30" s="6">
        <v>272235</v>
      </c>
      <c r="BJ30" s="6">
        <v>261647</v>
      </c>
      <c r="BK30" s="6">
        <v>253942</v>
      </c>
      <c r="BL30" s="6">
        <v>243533</v>
      </c>
      <c r="BM30" s="6">
        <v>233132</v>
      </c>
      <c r="BN30" s="6">
        <v>224418</v>
      </c>
      <c r="BO30" s="6">
        <v>215103</v>
      </c>
      <c r="BP30" s="6">
        <v>204859</v>
      </c>
      <c r="BQ30" s="6">
        <v>198036</v>
      </c>
      <c r="BR30" s="6">
        <v>186065</v>
      </c>
      <c r="BS30" s="6">
        <v>171918</v>
      </c>
      <c r="BT30" s="6">
        <v>161733</v>
      </c>
      <c r="BU30" s="6">
        <v>154127</v>
      </c>
      <c r="BV30" s="6">
        <v>146105</v>
      </c>
      <c r="BW30" s="6">
        <v>139581</v>
      </c>
      <c r="BX30" s="6">
        <v>132386</v>
      </c>
      <c r="BY30" s="6">
        <v>111344</v>
      </c>
      <c r="BZ30" s="6">
        <v>107031</v>
      </c>
      <c r="CA30" s="6">
        <v>102781</v>
      </c>
      <c r="CB30" s="6">
        <v>98989</v>
      </c>
      <c r="CC30" s="6">
        <v>46978.374000000003</v>
      </c>
      <c r="CD30" s="6">
        <v>38792</v>
      </c>
      <c r="CE30" s="6">
        <v>-14861</v>
      </c>
      <c r="CF30" s="6">
        <v>-19291</v>
      </c>
      <c r="CH30" s="10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</row>
    <row r="31" spans="1:107">
      <c r="A31" s="9">
        <v>1</v>
      </c>
      <c r="C31" s="19" t="str">
        <f>"    Equity Attributable to Parent Stockholders"</f>
        <v xml:space="preserve">    Equity Attributable to Parent Stockholders</v>
      </c>
      <c r="D31" s="20">
        <f t="shared" si="8"/>
        <v>296447</v>
      </c>
      <c r="E31" s="20">
        <f t="shared" si="9"/>
        <v>274661.82463888894</v>
      </c>
      <c r="F31" s="20">
        <f t="shared" si="10"/>
        <v>-19291</v>
      </c>
      <c r="G31" s="20">
        <f t="shared" si="11"/>
        <v>394172</v>
      </c>
      <c r="H31" s="20">
        <f t="shared" si="12"/>
        <v>222089.25</v>
      </c>
      <c r="I31" s="20">
        <f t="shared" si="13"/>
        <v>362766.75</v>
      </c>
      <c r="J31" s="20">
        <f t="shared" si="14"/>
        <v>104669.81584933502</v>
      </c>
      <c r="K31" s="21">
        <f t="shared" si="15"/>
        <v>0.38108614470521868</v>
      </c>
      <c r="L31" s="6"/>
      <c r="M31" s="6">
        <v>367791</v>
      </c>
      <c r="N31" s="6">
        <v>369714</v>
      </c>
      <c r="O31" s="6">
        <v>367586</v>
      </c>
      <c r="P31" s="6">
        <v>382805</v>
      </c>
      <c r="Q31" s="6">
        <v>394172</v>
      </c>
      <c r="R31" s="6">
        <v>391818</v>
      </c>
      <c r="S31" s="6">
        <v>392704</v>
      </c>
      <c r="T31" s="6">
        <v>387435</v>
      </c>
      <c r="U31" s="6">
        <v>376765</v>
      </c>
      <c r="V31" s="6">
        <v>372277</v>
      </c>
      <c r="W31" s="6">
        <v>361624</v>
      </c>
      <c r="X31" s="6">
        <v>348053</v>
      </c>
      <c r="Y31" s="6">
        <v>368835</v>
      </c>
      <c r="Z31" s="6">
        <v>380907</v>
      </c>
      <c r="AA31" s="6">
        <v>392333</v>
      </c>
      <c r="AB31" s="6">
        <v>374311</v>
      </c>
      <c r="AC31" s="6">
        <v>392919</v>
      </c>
      <c r="AD31" s="6">
        <v>393801</v>
      </c>
      <c r="AE31" s="6">
        <v>380320</v>
      </c>
      <c r="AF31" s="6">
        <v>359771</v>
      </c>
      <c r="AG31" s="6">
        <v>356241</v>
      </c>
      <c r="AH31" s="6">
        <v>366195</v>
      </c>
      <c r="AI31" s="6">
        <v>354848</v>
      </c>
      <c r="AJ31" s="6">
        <v>347403</v>
      </c>
      <c r="AK31" s="6">
        <v>340878</v>
      </c>
      <c r="AL31" s="6">
        <v>336882</v>
      </c>
      <c r="AM31" s="6">
        <v>319951</v>
      </c>
      <c r="AN31" s="6">
        <v>306919</v>
      </c>
      <c r="AO31" s="6">
        <v>307067</v>
      </c>
      <c r="AP31" s="6">
        <v>309993</v>
      </c>
      <c r="AQ31" s="6">
        <v>308502</v>
      </c>
      <c r="AR31" s="6">
        <v>294698</v>
      </c>
      <c r="AS31" s="6">
        <v>292676</v>
      </c>
      <c r="AT31" s="6">
        <v>310168</v>
      </c>
      <c r="AU31" s="6">
        <v>301256</v>
      </c>
      <c r="AV31" s="6">
        <v>300661</v>
      </c>
      <c r="AW31" s="6">
        <v>297655</v>
      </c>
      <c r="AX31" s="6">
        <v>301137</v>
      </c>
      <c r="AY31" s="6">
        <v>295199</v>
      </c>
      <c r="AZ31" s="6">
        <v>288622</v>
      </c>
      <c r="BA31" s="6">
        <v>288615</v>
      </c>
      <c r="BB31" s="6">
        <v>281521</v>
      </c>
      <c r="BC31" s="6">
        <v>274249</v>
      </c>
      <c r="BD31" s="6">
        <v>268908</v>
      </c>
      <c r="BE31" s="6">
        <v>263506</v>
      </c>
      <c r="BF31" s="6">
        <v>255696</v>
      </c>
      <c r="BG31" s="6">
        <v>295239</v>
      </c>
      <c r="BH31" s="6">
        <v>284442</v>
      </c>
      <c r="BI31" s="6">
        <v>272235</v>
      </c>
      <c r="BJ31" s="6">
        <v>261647</v>
      </c>
      <c r="BK31" s="6">
        <v>253942</v>
      </c>
      <c r="BL31" s="6">
        <v>243533</v>
      </c>
      <c r="BM31" s="6">
        <v>233132</v>
      </c>
      <c r="BN31" s="6">
        <v>224418</v>
      </c>
      <c r="BO31" s="6">
        <v>215103</v>
      </c>
      <c r="BP31" s="6">
        <v>204859</v>
      </c>
      <c r="BQ31" s="6">
        <v>198036</v>
      </c>
      <c r="BR31" s="6">
        <v>186065</v>
      </c>
      <c r="BS31" s="6">
        <v>171918</v>
      </c>
      <c r="BT31" s="6">
        <v>161733</v>
      </c>
      <c r="BU31" s="6">
        <v>154127</v>
      </c>
      <c r="BV31" s="6">
        <v>146105</v>
      </c>
      <c r="BW31" s="6">
        <v>139581</v>
      </c>
      <c r="BX31" s="6">
        <v>132386</v>
      </c>
      <c r="BY31" s="6">
        <v>111344</v>
      </c>
      <c r="BZ31" s="6">
        <v>107031</v>
      </c>
      <c r="CA31" s="6">
        <v>102781</v>
      </c>
      <c r="CB31" s="6">
        <v>98989</v>
      </c>
      <c r="CC31" s="6">
        <v>46978.374000000003</v>
      </c>
      <c r="CD31" s="6">
        <v>38792</v>
      </c>
      <c r="CE31" s="6">
        <v>-14861</v>
      </c>
      <c r="CF31" s="6">
        <v>-19291</v>
      </c>
      <c r="CH31" s="10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</row>
    <row r="32" spans="1:107">
      <c r="A32" s="9">
        <v>1</v>
      </c>
      <c r="C32" s="19" t="str">
        <f>"    Total Debt"</f>
        <v xml:space="preserve">    Total Debt</v>
      </c>
      <c r="D32" s="20">
        <f t="shared" si="8"/>
        <v>153918</v>
      </c>
      <c r="E32" s="20">
        <f t="shared" si="9"/>
        <v>175154.27669565217</v>
      </c>
      <c r="F32" s="20">
        <f t="shared" si="10"/>
        <v>37628</v>
      </c>
      <c r="G32" s="20">
        <f t="shared" si="11"/>
        <v>738976</v>
      </c>
      <c r="H32" s="20">
        <f t="shared" si="12"/>
        <v>86692</v>
      </c>
      <c r="I32" s="20">
        <f t="shared" si="13"/>
        <v>218853</v>
      </c>
      <c r="J32" s="20">
        <f t="shared" si="14"/>
        <v>142565.23214383807</v>
      </c>
      <c r="K32" s="21">
        <f t="shared" si="15"/>
        <v>0.81394091445200178</v>
      </c>
      <c r="L32" s="6"/>
      <c r="M32" s="6">
        <v>713473</v>
      </c>
      <c r="N32" s="6">
        <v>726541</v>
      </c>
      <c r="O32" s="6">
        <v>738976</v>
      </c>
      <c r="P32" s="6">
        <v>202789</v>
      </c>
      <c r="Q32" s="6">
        <v>230486</v>
      </c>
      <c r="R32" s="6">
        <v>231179</v>
      </c>
      <c r="S32" s="6">
        <v>241378</v>
      </c>
      <c r="T32" s="6">
        <v>276572</v>
      </c>
      <c r="U32" s="6">
        <v>287061</v>
      </c>
      <c r="V32" s="6">
        <v>290586</v>
      </c>
      <c r="W32" s="6">
        <v>311508</v>
      </c>
      <c r="X32" s="6">
        <v>347180</v>
      </c>
      <c r="Y32" s="6">
        <v>315848</v>
      </c>
      <c r="Z32" s="6">
        <v>304467</v>
      </c>
      <c r="AA32" s="6">
        <v>261632</v>
      </c>
      <c r="AB32" s="6">
        <v>210316</v>
      </c>
      <c r="AC32" s="6">
        <v>172409</v>
      </c>
      <c r="AD32" s="6">
        <v>144547</v>
      </c>
      <c r="AE32" s="6">
        <v>143679</v>
      </c>
      <c r="AF32" s="6">
        <v>147313</v>
      </c>
      <c r="AG32" s="6">
        <v>155446</v>
      </c>
      <c r="AH32" s="6">
        <v>136570</v>
      </c>
      <c r="AI32" s="6">
        <v>86692</v>
      </c>
      <c r="AJ32" s="6">
        <v>87888</v>
      </c>
      <c r="AK32" s="6">
        <v>90130</v>
      </c>
      <c r="AL32" s="6">
        <v>81330</v>
      </c>
      <c r="AM32" s="6">
        <v>99460</v>
      </c>
      <c r="AN32" s="6">
        <v>134995</v>
      </c>
      <c r="AO32" s="6">
        <v>131971</v>
      </c>
      <c r="AP32" s="6">
        <v>134972</v>
      </c>
      <c r="AQ32" s="6">
        <v>137947</v>
      </c>
      <c r="AR32" s="6">
        <v>156931</v>
      </c>
      <c r="AS32" s="6">
        <v>157053</v>
      </c>
      <c r="AT32" s="6">
        <v>159108</v>
      </c>
      <c r="AU32" s="6">
        <v>141772</v>
      </c>
      <c r="AV32" s="6">
        <v>158522</v>
      </c>
      <c r="AW32" s="6">
        <v>160770</v>
      </c>
      <c r="AX32" s="6">
        <v>163867</v>
      </c>
      <c r="AY32" s="6">
        <v>170167</v>
      </c>
      <c r="AZ32" s="6">
        <v>191334</v>
      </c>
      <c r="BA32" s="6">
        <v>197586</v>
      </c>
      <c r="BB32" s="6">
        <v>208424</v>
      </c>
      <c r="BC32" s="6">
        <v>218853</v>
      </c>
      <c r="BD32" s="6">
        <v>222572</v>
      </c>
      <c r="BE32" s="6">
        <v>224002</v>
      </c>
      <c r="BF32" s="6">
        <v>221513</v>
      </c>
      <c r="BG32" s="6">
        <v>153918</v>
      </c>
      <c r="BH32" s="6">
        <v>153746</v>
      </c>
      <c r="BI32" s="6">
        <v>156690</v>
      </c>
      <c r="BJ32" s="6">
        <v>164059</v>
      </c>
      <c r="BK32" s="6">
        <v>119443</v>
      </c>
      <c r="BL32" s="6">
        <v>113971</v>
      </c>
      <c r="BM32" s="6">
        <v>105001</v>
      </c>
      <c r="BN32" s="6">
        <v>65833</v>
      </c>
      <c r="BO32" s="6">
        <v>59991</v>
      </c>
      <c r="BP32" s="6">
        <v>58524</v>
      </c>
      <c r="BQ32" s="6">
        <v>48925</v>
      </c>
      <c r="BR32" s="6">
        <v>45560</v>
      </c>
      <c r="BS32" s="6">
        <v>46672</v>
      </c>
      <c r="BT32" s="6">
        <v>47743</v>
      </c>
      <c r="BU32" s="6">
        <v>42067</v>
      </c>
      <c r="BV32" s="6">
        <v>41320</v>
      </c>
      <c r="BW32" s="6">
        <v>40154</v>
      </c>
      <c r="BX32" s="6">
        <v>37628</v>
      </c>
      <c r="BY32" s="6">
        <v>51543</v>
      </c>
      <c r="BZ32" s="6">
        <v>43109</v>
      </c>
      <c r="CA32" s="6">
        <v>41867</v>
      </c>
      <c r="CB32" s="6">
        <v>39979</v>
      </c>
      <c r="CC32" s="6">
        <v>80087.092000000004</v>
      </c>
      <c r="CD32" s="6" t="s">
        <v>160</v>
      </c>
      <c r="CE32" s="6" t="s">
        <v>160</v>
      </c>
      <c r="CF32" s="6" t="s">
        <v>160</v>
      </c>
      <c r="CH32" s="10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</row>
    <row r="33" spans="1:107">
      <c r="A33" s="9">
        <v>1</v>
      </c>
      <c r="C33" s="19" t="str">
        <f>"    Total Shares Outstanding (TSO)"</f>
        <v xml:space="preserve">    Total Shares Outstanding (TSO)</v>
      </c>
      <c r="D33" s="20">
        <f t="shared" si="8"/>
        <v>15163431</v>
      </c>
      <c r="E33" s="20">
        <f t="shared" si="9"/>
        <v>14916440.294117646</v>
      </c>
      <c r="F33" s="20">
        <f t="shared" si="10"/>
        <v>12828000</v>
      </c>
      <c r="G33" s="20">
        <f t="shared" si="11"/>
        <v>16894179</v>
      </c>
      <c r="H33" s="20">
        <f t="shared" si="12"/>
        <v>14038591</v>
      </c>
      <c r="I33" s="20">
        <f t="shared" si="13"/>
        <v>16058441.75</v>
      </c>
      <c r="J33" s="20">
        <f t="shared" si="14"/>
        <v>1307861.7206534371</v>
      </c>
      <c r="K33" s="21">
        <f t="shared" si="15"/>
        <v>8.7679211317541847E-2</v>
      </c>
      <c r="L33" s="6"/>
      <c r="M33" s="6">
        <v>12967566</v>
      </c>
      <c r="N33" s="6">
        <v>12966146</v>
      </c>
      <c r="O33" s="6">
        <v>12964577</v>
      </c>
      <c r="P33" s="6">
        <v>12971000</v>
      </c>
      <c r="Q33" s="6">
        <v>12996527</v>
      </c>
      <c r="R33" s="6">
        <v>12984746</v>
      </c>
      <c r="S33" s="6">
        <v>12957839</v>
      </c>
      <c r="T33" s="6">
        <v>12936039</v>
      </c>
      <c r="U33" s="6">
        <v>12927785</v>
      </c>
      <c r="V33" s="6">
        <v>12869719</v>
      </c>
      <c r="W33" s="6">
        <v>12864484</v>
      </c>
      <c r="X33" s="6">
        <v>12828000</v>
      </c>
      <c r="Y33" s="6">
        <v>13287567</v>
      </c>
      <c r="Z33" s="6">
        <v>13647035</v>
      </c>
      <c r="AA33" s="6">
        <v>14111099</v>
      </c>
      <c r="AB33" s="6">
        <v>13628000</v>
      </c>
      <c r="AC33" s="6">
        <v>14170967</v>
      </c>
      <c r="AD33" s="6">
        <v>14123957</v>
      </c>
      <c r="AE33" s="6">
        <v>14107108</v>
      </c>
      <c r="AF33" s="6">
        <v>14043000</v>
      </c>
      <c r="AG33" s="6">
        <v>14346630</v>
      </c>
      <c r="AH33" s="6">
        <v>14291221</v>
      </c>
      <c r="AI33" s="6">
        <v>14395364</v>
      </c>
      <c r="AJ33" s="6">
        <v>14350000</v>
      </c>
      <c r="AK33" s="6">
        <v>14318550</v>
      </c>
      <c r="AL33" s="6">
        <v>14158388</v>
      </c>
      <c r="AM33" s="6">
        <v>14025364</v>
      </c>
      <c r="AN33" s="6">
        <v>13999278</v>
      </c>
      <c r="AO33" s="6">
        <v>14465453</v>
      </c>
      <c r="AP33" s="6">
        <v>14686943</v>
      </c>
      <c r="AQ33" s="6">
        <v>14670675</v>
      </c>
      <c r="AR33" s="6">
        <v>14579257</v>
      </c>
      <c r="AS33" s="6">
        <v>15176347</v>
      </c>
      <c r="AT33" s="6">
        <v>15248756</v>
      </c>
      <c r="AU33" s="6">
        <v>15242512</v>
      </c>
      <c r="AV33" s="6">
        <v>15600867</v>
      </c>
      <c r="AW33" s="6">
        <v>15621938</v>
      </c>
      <c r="AX33" s="6">
        <v>15602353</v>
      </c>
      <c r="AY33" s="6">
        <v>15615095</v>
      </c>
      <c r="AZ33" s="6">
        <v>15586948</v>
      </c>
      <c r="BA33" s="6">
        <v>15553974</v>
      </c>
      <c r="BB33" s="6">
        <v>15526207</v>
      </c>
      <c r="BC33" s="6">
        <v>15477698</v>
      </c>
      <c r="BD33" s="6">
        <v>15461909</v>
      </c>
      <c r="BE33" s="6">
        <v>16894179</v>
      </c>
      <c r="BF33" s="6">
        <v>16838386</v>
      </c>
      <c r="BG33" s="6">
        <v>16838386</v>
      </c>
      <c r="BH33" s="6">
        <v>16781540</v>
      </c>
      <c r="BI33" s="6">
        <v>16765891</v>
      </c>
      <c r="BJ33" s="6">
        <v>16738493</v>
      </c>
      <c r="BK33" s="6">
        <v>16614393</v>
      </c>
      <c r="BL33" s="6">
        <v>16596519</v>
      </c>
      <c r="BM33" s="6">
        <v>16553730</v>
      </c>
      <c r="BN33" s="6">
        <v>16534127</v>
      </c>
      <c r="BO33" s="6">
        <v>16505125</v>
      </c>
      <c r="BP33" s="6">
        <v>16445787</v>
      </c>
      <c r="BQ33" s="6">
        <v>16432193</v>
      </c>
      <c r="BR33" s="6">
        <v>16305688</v>
      </c>
      <c r="BS33" s="6">
        <v>16198420</v>
      </c>
      <c r="BT33" s="6">
        <v>16146486</v>
      </c>
      <c r="BU33" s="6">
        <v>16078379</v>
      </c>
      <c r="BV33" s="6">
        <v>16051796</v>
      </c>
      <c r="BW33" s="6">
        <v>16020942</v>
      </c>
      <c r="BX33" s="6">
        <v>15969723</v>
      </c>
      <c r="BY33" s="6">
        <v>15206074</v>
      </c>
      <c r="BZ33" s="6">
        <v>15188108</v>
      </c>
      <c r="CA33" s="6">
        <v>15150515</v>
      </c>
      <c r="CB33" s="6">
        <v>15108172</v>
      </c>
      <c r="CC33" s="6" t="s">
        <v>160</v>
      </c>
      <c r="CD33" s="6" t="s">
        <v>160</v>
      </c>
      <c r="CE33" s="6" t="s">
        <v>160</v>
      </c>
      <c r="CF33" s="6" t="s">
        <v>160</v>
      </c>
      <c r="CH33" s="10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</row>
    <row r="34" spans="1:107">
      <c r="A34" s="9">
        <v>1</v>
      </c>
      <c r="C34" s="19" t="str">
        <f>"    Working Capital"</f>
        <v xml:space="preserve">    Working Capital</v>
      </c>
      <c r="D34" s="20">
        <f t="shared" si="8"/>
        <v>-48042</v>
      </c>
      <c r="E34" s="20">
        <f t="shared" si="9"/>
        <v>-48808.735101449274</v>
      </c>
      <c r="F34" s="20">
        <f t="shared" si="10"/>
        <v>-122447</v>
      </c>
      <c r="G34" s="20">
        <f t="shared" si="11"/>
        <v>657.27800000000002</v>
      </c>
      <c r="H34" s="20">
        <f t="shared" si="12"/>
        <v>-61185</v>
      </c>
      <c r="I34" s="20">
        <f t="shared" si="13"/>
        <v>-30421</v>
      </c>
      <c r="J34" s="20">
        <f t="shared" si="14"/>
        <v>23293.378542337723</v>
      </c>
      <c r="K34" s="21">
        <f t="shared" si="15"/>
        <v>-0.4772379061641791</v>
      </c>
      <c r="L34" s="6"/>
      <c r="M34" s="6">
        <v>-122447</v>
      </c>
      <c r="N34" s="6">
        <v>-114053</v>
      </c>
      <c r="O34" s="6">
        <v>-109653</v>
      </c>
      <c r="P34" s="6">
        <v>-72600</v>
      </c>
      <c r="Q34" s="6">
        <v>-58356</v>
      </c>
      <c r="R34" s="6">
        <v>-68853</v>
      </c>
      <c r="S34" s="6">
        <v>-73560</v>
      </c>
      <c r="T34" s="6">
        <v>-55535</v>
      </c>
      <c r="U34" s="6">
        <v>-65664</v>
      </c>
      <c r="V34" s="6">
        <v>-71025</v>
      </c>
      <c r="W34" s="6">
        <v>-67889</v>
      </c>
      <c r="X34" s="6">
        <v>-48163</v>
      </c>
      <c r="Y34" s="6">
        <v>-70070</v>
      </c>
      <c r="Z34" s="6">
        <v>-66402</v>
      </c>
      <c r="AA34" s="6">
        <v>-85285</v>
      </c>
      <c r="AB34" s="6">
        <v>-80933</v>
      </c>
      <c r="AC34" s="6">
        <v>-78834</v>
      </c>
      <c r="AD34" s="6">
        <v>-63967</v>
      </c>
      <c r="AE34" s="6">
        <v>-58234</v>
      </c>
      <c r="AF34" s="6">
        <v>-63737</v>
      </c>
      <c r="AG34" s="6">
        <v>-57400</v>
      </c>
      <c r="AH34" s="6">
        <v>-14480</v>
      </c>
      <c r="AI34" s="6">
        <v>-61185</v>
      </c>
      <c r="AJ34" s="6">
        <v>-59266</v>
      </c>
      <c r="AK34" s="6">
        <v>-54696</v>
      </c>
      <c r="AL34" s="6">
        <v>-49961</v>
      </c>
      <c r="AM34" s="6">
        <v>-45229</v>
      </c>
      <c r="AN34" s="6">
        <v>-27779</v>
      </c>
      <c r="AO34" s="6">
        <v>-38903</v>
      </c>
      <c r="AP34" s="6">
        <v>-30421</v>
      </c>
      <c r="AQ34" s="6">
        <v>-26610</v>
      </c>
      <c r="AR34" s="6">
        <v>-25839</v>
      </c>
      <c r="AS34" s="6">
        <v>-31860</v>
      </c>
      <c r="AT34" s="6">
        <v>-15585</v>
      </c>
      <c r="AU34" s="6">
        <v>-52286</v>
      </c>
      <c r="AV34" s="6">
        <v>-43791</v>
      </c>
      <c r="AW34" s="6">
        <v>-48042</v>
      </c>
      <c r="AX34" s="6">
        <v>-46405</v>
      </c>
      <c r="AY34" s="6">
        <v>-47443</v>
      </c>
      <c r="AZ34" s="6">
        <v>-40217</v>
      </c>
      <c r="BA34" s="6">
        <v>-42948</v>
      </c>
      <c r="BB34" s="6">
        <v>-48338</v>
      </c>
      <c r="BC34" s="6">
        <v>-46528</v>
      </c>
      <c r="BD34" s="6">
        <v>-42095</v>
      </c>
      <c r="BE34" s="6">
        <v>-51029</v>
      </c>
      <c r="BF34" s="6">
        <v>-55056</v>
      </c>
      <c r="BG34" s="6">
        <v>-40719</v>
      </c>
      <c r="BH34" s="6">
        <v>-48629</v>
      </c>
      <c r="BI34" s="6">
        <v>-53068</v>
      </c>
      <c r="BJ34" s="6">
        <v>-48686</v>
      </c>
      <c r="BK34" s="6">
        <v>-42850</v>
      </c>
      <c r="BL34" s="6">
        <v>-40879</v>
      </c>
      <c r="BM34" s="6">
        <v>-47640</v>
      </c>
      <c r="BN34" s="6">
        <v>-40920</v>
      </c>
      <c r="BO34" s="6">
        <v>-36700</v>
      </c>
      <c r="BP34" s="6">
        <v>-29429</v>
      </c>
      <c r="BQ34" s="6">
        <v>-64526</v>
      </c>
      <c r="BR34" s="6">
        <v>-55802</v>
      </c>
      <c r="BS34" s="6">
        <v>-26190</v>
      </c>
      <c r="BT34" s="6">
        <v>-19899</v>
      </c>
      <c r="BU34" s="6">
        <v>-30242</v>
      </c>
      <c r="BV34" s="6">
        <v>-29568</v>
      </c>
      <c r="BW34" s="6">
        <v>-23164</v>
      </c>
      <c r="BX34" s="6">
        <v>-16352</v>
      </c>
      <c r="BY34" s="6">
        <v>-21942</v>
      </c>
      <c r="BZ34" s="6">
        <v>-22707</v>
      </c>
      <c r="CA34" s="6">
        <v>-16708</v>
      </c>
      <c r="CB34" s="6">
        <v>-13188</v>
      </c>
      <c r="CC34" s="6">
        <v>657.27800000000002</v>
      </c>
      <c r="CD34" s="6" t="s">
        <v>160</v>
      </c>
      <c r="CE34" s="6" t="s">
        <v>160</v>
      </c>
      <c r="CF34" s="6" t="s">
        <v>160</v>
      </c>
      <c r="CH34" s="10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</row>
    <row r="35" spans="1:107">
      <c r="A35" s="9">
        <v>1</v>
      </c>
      <c r="C35" s="14" t="str">
        <f>"Cash Flow"</f>
        <v>Cash Flow</v>
      </c>
      <c r="D35" s="18"/>
      <c r="E35" s="18"/>
      <c r="F35" s="18"/>
      <c r="G35" s="18"/>
      <c r="H35" s="18"/>
      <c r="I35" s="18"/>
      <c r="J35" s="18"/>
      <c r="K35" s="18"/>
      <c r="L35" s="18"/>
      <c r="M35" s="18" t="s">
        <v>160</v>
      </c>
      <c r="N35" s="18" t="s">
        <v>160</v>
      </c>
      <c r="O35" s="18" t="s">
        <v>160</v>
      </c>
      <c r="P35" s="18" t="s">
        <v>160</v>
      </c>
      <c r="Q35" s="18" t="s">
        <v>160</v>
      </c>
      <c r="R35" s="18" t="s">
        <v>160</v>
      </c>
      <c r="S35" s="18" t="s">
        <v>160</v>
      </c>
      <c r="T35" s="18" t="s">
        <v>160</v>
      </c>
      <c r="U35" s="18" t="s">
        <v>160</v>
      </c>
      <c r="V35" s="18" t="s">
        <v>160</v>
      </c>
      <c r="W35" s="18" t="s">
        <v>160</v>
      </c>
      <c r="X35" s="18" t="s">
        <v>160</v>
      </c>
      <c r="Y35" s="18" t="s">
        <v>160</v>
      </c>
      <c r="Z35" s="18" t="s">
        <v>160</v>
      </c>
      <c r="AA35" s="18" t="s">
        <v>160</v>
      </c>
      <c r="AB35" s="18" t="s">
        <v>160</v>
      </c>
      <c r="AC35" s="18" t="s">
        <v>160</v>
      </c>
      <c r="AD35" s="18" t="s">
        <v>160</v>
      </c>
      <c r="AE35" s="18" t="s">
        <v>160</v>
      </c>
      <c r="AF35" s="18" t="s">
        <v>160</v>
      </c>
      <c r="AG35" s="18" t="s">
        <v>160</v>
      </c>
      <c r="AH35" s="18" t="s">
        <v>160</v>
      </c>
      <c r="AI35" s="18" t="s">
        <v>160</v>
      </c>
      <c r="AJ35" s="18" t="s">
        <v>160</v>
      </c>
      <c r="AK35" s="18" t="s">
        <v>160</v>
      </c>
      <c r="AL35" s="18" t="s">
        <v>160</v>
      </c>
      <c r="AM35" s="18" t="s">
        <v>160</v>
      </c>
      <c r="AN35" s="18" t="s">
        <v>160</v>
      </c>
      <c r="AO35" s="18" t="s">
        <v>160</v>
      </c>
      <c r="AP35" s="18" t="s">
        <v>160</v>
      </c>
      <c r="AQ35" s="18" t="s">
        <v>160</v>
      </c>
      <c r="AR35" s="18" t="s">
        <v>160</v>
      </c>
      <c r="AS35" s="18" t="s">
        <v>160</v>
      </c>
      <c r="AT35" s="18" t="s">
        <v>160</v>
      </c>
      <c r="AU35" s="18" t="s">
        <v>160</v>
      </c>
      <c r="AV35" s="18" t="s">
        <v>160</v>
      </c>
      <c r="AW35" s="18" t="s">
        <v>160</v>
      </c>
      <c r="AX35" s="18" t="s">
        <v>160</v>
      </c>
      <c r="AY35" s="18" t="s">
        <v>160</v>
      </c>
      <c r="AZ35" s="18" t="s">
        <v>160</v>
      </c>
      <c r="BA35" s="18" t="s">
        <v>160</v>
      </c>
      <c r="BB35" s="18" t="s">
        <v>160</v>
      </c>
      <c r="BC35" s="18" t="s">
        <v>160</v>
      </c>
      <c r="BD35" s="18" t="s">
        <v>160</v>
      </c>
      <c r="BE35" s="18" t="s">
        <v>160</v>
      </c>
      <c r="BF35" s="18" t="s">
        <v>160</v>
      </c>
      <c r="BG35" s="18" t="s">
        <v>160</v>
      </c>
      <c r="BH35" s="18" t="s">
        <v>160</v>
      </c>
      <c r="BI35" s="18" t="s">
        <v>160</v>
      </c>
      <c r="BJ35" s="18" t="s">
        <v>160</v>
      </c>
      <c r="BK35" s="18" t="s">
        <v>160</v>
      </c>
      <c r="BL35" s="18" t="s">
        <v>160</v>
      </c>
      <c r="BM35" s="18" t="s">
        <v>160</v>
      </c>
      <c r="BN35" s="18" t="s">
        <v>160</v>
      </c>
      <c r="BO35" s="18" t="s">
        <v>160</v>
      </c>
      <c r="BP35" s="18" t="s">
        <v>160</v>
      </c>
      <c r="BQ35" s="18" t="s">
        <v>160</v>
      </c>
      <c r="BR35" s="18" t="s">
        <v>160</v>
      </c>
      <c r="BS35" s="18" t="s">
        <v>160</v>
      </c>
      <c r="BT35" s="18" t="s">
        <v>160</v>
      </c>
      <c r="BU35" s="18" t="s">
        <v>160</v>
      </c>
      <c r="BV35" s="18" t="s">
        <v>160</v>
      </c>
      <c r="BW35" s="18" t="s">
        <v>160</v>
      </c>
      <c r="BX35" s="18" t="s">
        <v>160</v>
      </c>
      <c r="BY35" s="18" t="s">
        <v>160</v>
      </c>
      <c r="BZ35" s="18" t="s">
        <v>160</v>
      </c>
      <c r="CA35" s="18" t="s">
        <v>160</v>
      </c>
      <c r="CB35" s="18" t="s">
        <v>160</v>
      </c>
      <c r="CC35" s="18" t="s">
        <v>160</v>
      </c>
      <c r="CD35" s="18" t="s">
        <v>160</v>
      </c>
      <c r="CE35" s="18" t="s">
        <v>160</v>
      </c>
      <c r="CF35" s="18" t="s">
        <v>160</v>
      </c>
      <c r="CH35" s="10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</row>
    <row r="36" spans="1:107">
      <c r="A36" s="9">
        <v>1</v>
      </c>
      <c r="C36" s="19" t="str">
        <f>"    Cash Flow from Operating Activities, Indirect"</f>
        <v xml:space="preserve">    Cash Flow from Operating Activities, Indirect</v>
      </c>
      <c r="D36" s="20">
        <f t="shared" ref="D36:D43" si="16">IF(COUNT(M36:CF36)&gt;0,MEDIAN(M36:CF36),"")</f>
        <v>90918</v>
      </c>
      <c r="E36" s="20">
        <f t="shared" ref="E36:E43" si="17">IF(COUNT(M36:CF36)&gt;0,AVERAGE(M36:CF36),"")</f>
        <v>88573.523333333331</v>
      </c>
      <c r="F36" s="20">
        <f t="shared" ref="F36:F43" si="18">IF(COUNT(M36:CF36)&gt;0,MIN(M36:CF36),"")</f>
        <v>7339</v>
      </c>
      <c r="G36" s="20">
        <f t="shared" ref="G36:G43" si="19">IF(COUNT(M36:CF36)&gt;0,MAX(M36:CF36),"")</f>
        <v>156607</v>
      </c>
      <c r="H36" s="20">
        <f t="shared" ref="H36:H43" si="20">IF(COUNT(M36:CF36)&gt;0,QUARTILE(M36:CF36,1),"")</f>
        <v>70326.25</v>
      </c>
      <c r="I36" s="20">
        <f t="shared" ref="I36:I43" si="21">IF(COUNT(M36:CF36)&gt;0,QUARTILE(M36:CF36,3),"")</f>
        <v>113718</v>
      </c>
      <c r="J36" s="20">
        <f t="shared" ref="J36:J43" si="22">IF(COUNT(M36:CF36)&gt;1,STDEV(M36:CF36),"")</f>
        <v>34843.200406826931</v>
      </c>
      <c r="K36" s="21">
        <f t="shared" ref="K36:K43" si="23">IF(COUNT(M36:CF36)&gt;1,STDEV(M36:CF36)/AVERAGE(M36:CF36),"")</f>
        <v>0.39338166864718377</v>
      </c>
      <c r="L36" s="6"/>
      <c r="M36" s="6">
        <v>79132</v>
      </c>
      <c r="N36" s="6">
        <v>91021</v>
      </c>
      <c r="O36" s="6">
        <v>94541</v>
      </c>
      <c r="P36" s="6">
        <v>126295</v>
      </c>
      <c r="Q36" s="6">
        <v>123823</v>
      </c>
      <c r="R36" s="6">
        <v>128902</v>
      </c>
      <c r="S36" s="6">
        <v>143697</v>
      </c>
      <c r="T36" s="6">
        <v>156607</v>
      </c>
      <c r="U36" s="6">
        <v>125836</v>
      </c>
      <c r="V36" s="6">
        <v>136627</v>
      </c>
      <c r="W36" s="6">
        <v>126412</v>
      </c>
      <c r="X36" s="6">
        <v>98957</v>
      </c>
      <c r="Y36" s="6">
        <v>134257</v>
      </c>
      <c r="Z36" s="6">
        <v>140630</v>
      </c>
      <c r="AA36" s="6">
        <v>147432</v>
      </c>
      <c r="AB36" s="6">
        <v>140923</v>
      </c>
      <c r="AC36" s="6">
        <v>141994</v>
      </c>
      <c r="AD36" s="6">
        <v>134846</v>
      </c>
      <c r="AE36" s="6">
        <v>123537</v>
      </c>
      <c r="AF36" s="6">
        <v>123581</v>
      </c>
      <c r="AG36" s="6">
        <v>114285</v>
      </c>
      <c r="AH36" s="6">
        <v>98607</v>
      </c>
      <c r="AI36" s="6">
        <v>109197</v>
      </c>
      <c r="AJ36" s="6">
        <v>113529</v>
      </c>
      <c r="AK36" s="6">
        <v>104215</v>
      </c>
      <c r="AL36" s="6">
        <v>115301</v>
      </c>
      <c r="AM36" s="6">
        <v>105194</v>
      </c>
      <c r="AN36" s="6">
        <v>94379</v>
      </c>
      <c r="AO36" s="6">
        <v>94927</v>
      </c>
      <c r="AP36" s="6">
        <v>91532</v>
      </c>
      <c r="AQ36" s="6">
        <v>95331</v>
      </c>
      <c r="AR36" s="6">
        <v>95697</v>
      </c>
      <c r="AS36" s="6">
        <v>92179</v>
      </c>
      <c r="AT36" s="6">
        <v>90002</v>
      </c>
      <c r="AU36" s="6">
        <v>76628</v>
      </c>
      <c r="AV36" s="6">
        <v>70613</v>
      </c>
      <c r="AW36" s="6">
        <v>75655</v>
      </c>
      <c r="AX36" s="6">
        <v>76187</v>
      </c>
      <c r="AY36" s="6">
        <v>88730</v>
      </c>
      <c r="AZ36" s="6">
        <v>90615</v>
      </c>
      <c r="BA36" s="6">
        <v>90815</v>
      </c>
      <c r="BB36" s="6">
        <v>88075</v>
      </c>
      <c r="BC36" s="6">
        <v>89056</v>
      </c>
      <c r="BD36" s="6">
        <v>91164</v>
      </c>
      <c r="BE36" s="6">
        <v>89051</v>
      </c>
      <c r="BF36" s="6">
        <v>92592</v>
      </c>
      <c r="BG36" s="6">
        <v>95167</v>
      </c>
      <c r="BH36" s="6">
        <v>93558</v>
      </c>
      <c r="BI36" s="6">
        <v>89544</v>
      </c>
      <c r="BJ36" s="6">
        <v>89318</v>
      </c>
      <c r="BK36" s="6">
        <v>78036</v>
      </c>
      <c r="BL36" s="6">
        <v>78525</v>
      </c>
      <c r="BM36" s="6">
        <v>73618</v>
      </c>
      <c r="BN36" s="6">
        <v>70591</v>
      </c>
      <c r="BO36" s="6">
        <v>69532</v>
      </c>
      <c r="BP36" s="6">
        <v>65433</v>
      </c>
      <c r="BQ36" s="6">
        <v>63605</v>
      </c>
      <c r="BR36" s="6">
        <v>58584</v>
      </c>
      <c r="BS36" s="6">
        <v>60246</v>
      </c>
      <c r="BT36" s="6">
        <v>54374</v>
      </c>
      <c r="BU36" s="6">
        <v>50315</v>
      </c>
      <c r="BV36" s="6">
        <v>50293</v>
      </c>
      <c r="BW36" s="6">
        <v>43847</v>
      </c>
      <c r="BX36" s="6">
        <v>38981</v>
      </c>
      <c r="BY36" s="6">
        <v>43834.461000000003</v>
      </c>
      <c r="BZ36" s="6">
        <v>39816.374000000003</v>
      </c>
      <c r="CA36" s="6">
        <v>36406.535000000003</v>
      </c>
      <c r="CB36" s="6">
        <v>30268</v>
      </c>
      <c r="CC36" s="6">
        <v>25762.31</v>
      </c>
      <c r="CD36" s="6">
        <v>9480</v>
      </c>
      <c r="CE36" s="6">
        <v>7339</v>
      </c>
      <c r="CF36" s="6">
        <v>8214</v>
      </c>
      <c r="CH36" s="10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</row>
    <row r="37" spans="1:107">
      <c r="A37" s="9">
        <v>1</v>
      </c>
      <c r="C37" s="19" t="str">
        <f>"    Cash Flow from Investing Activities"</f>
        <v xml:space="preserve">    Cash Flow from Investing Activities</v>
      </c>
      <c r="D37" s="20">
        <f t="shared" si="16"/>
        <v>-70288</v>
      </c>
      <c r="E37" s="20">
        <f t="shared" si="17"/>
        <v>-89022.162228571426</v>
      </c>
      <c r="F37" s="20">
        <f t="shared" si="18"/>
        <v>-233336</v>
      </c>
      <c r="G37" s="20">
        <f t="shared" si="19"/>
        <v>-16383.179</v>
      </c>
      <c r="H37" s="20">
        <f t="shared" si="20"/>
        <v>-119336.25</v>
      </c>
      <c r="I37" s="20">
        <f t="shared" si="21"/>
        <v>-49620</v>
      </c>
      <c r="J37" s="20">
        <f t="shared" si="22"/>
        <v>51711.47693128114</v>
      </c>
      <c r="K37" s="21">
        <f t="shared" si="23"/>
        <v>-0.58088318275743345</v>
      </c>
      <c r="L37" s="6"/>
      <c r="M37" s="6">
        <v>-43159</v>
      </c>
      <c r="N37" s="6">
        <v>-43622</v>
      </c>
      <c r="O37" s="6">
        <v>-44154</v>
      </c>
      <c r="P37" s="6">
        <v>-49836</v>
      </c>
      <c r="Q37" s="6">
        <v>-61948</v>
      </c>
      <c r="R37" s="6">
        <v>-68760</v>
      </c>
      <c r="S37" s="6">
        <v>-74614</v>
      </c>
      <c r="T37" s="6">
        <v>-83290</v>
      </c>
      <c r="U37" s="6">
        <v>-87846</v>
      </c>
      <c r="V37" s="6">
        <v>-106905</v>
      </c>
      <c r="W37" s="6">
        <v>-131681</v>
      </c>
      <c r="X37" s="6">
        <v>-199379</v>
      </c>
      <c r="Y37" s="6">
        <v>-218484</v>
      </c>
      <c r="Z37" s="6">
        <v>-233336</v>
      </c>
      <c r="AA37" s="6">
        <v>-223978</v>
      </c>
      <c r="AB37" s="6">
        <v>-169111</v>
      </c>
      <c r="AC37" s="6">
        <v>-152810</v>
      </c>
      <c r="AD37" s="6">
        <v>-168683</v>
      </c>
      <c r="AE37" s="6">
        <v>-160201</v>
      </c>
      <c r="AF37" s="6">
        <v>-155278</v>
      </c>
      <c r="AG37" s="6">
        <v>-153385</v>
      </c>
      <c r="AH37" s="6">
        <v>-103120</v>
      </c>
      <c r="AI37" s="6">
        <v>-96934</v>
      </c>
      <c r="AJ37" s="6">
        <v>-78231</v>
      </c>
      <c r="AK37" s="6">
        <v>-70672</v>
      </c>
      <c r="AL37" s="6">
        <v>-67059</v>
      </c>
      <c r="AM37" s="6">
        <v>-67360</v>
      </c>
      <c r="AN37" s="6">
        <v>-63305</v>
      </c>
      <c r="AO37" s="6">
        <v>-55380</v>
      </c>
      <c r="AP37" s="6">
        <v>-51771</v>
      </c>
      <c r="AQ37" s="6">
        <v>-45435</v>
      </c>
      <c r="AR37" s="6">
        <v>-43355</v>
      </c>
      <c r="AS37" s="6">
        <v>-41092</v>
      </c>
      <c r="AT37" s="6">
        <v>-40420</v>
      </c>
      <c r="AU37" s="6">
        <v>-33216</v>
      </c>
      <c r="AV37" s="6">
        <v>-35060</v>
      </c>
      <c r="AW37" s="6">
        <v>-32493</v>
      </c>
      <c r="AX37" s="6">
        <v>-29554</v>
      </c>
      <c r="AY37" s="6">
        <v>-36744</v>
      </c>
      <c r="AZ37" s="6">
        <v>-49548</v>
      </c>
      <c r="BA37" s="6">
        <v>-59617</v>
      </c>
      <c r="BB37" s="6">
        <v>-75300</v>
      </c>
      <c r="BC37" s="6">
        <v>-110579</v>
      </c>
      <c r="BD37" s="6">
        <v>-113124</v>
      </c>
      <c r="BE37" s="6">
        <v>-111729</v>
      </c>
      <c r="BF37" s="6">
        <v>-106231</v>
      </c>
      <c r="BG37" s="6">
        <v>-121407</v>
      </c>
      <c r="BH37" s="6">
        <v>-125195</v>
      </c>
      <c r="BI37" s="6">
        <v>-137865</v>
      </c>
      <c r="BJ37" s="6">
        <v>-179350</v>
      </c>
      <c r="BK37" s="6">
        <v>-140120</v>
      </c>
      <c r="BL37" s="6">
        <v>-136863</v>
      </c>
      <c r="BM37" s="6">
        <v>-130745</v>
      </c>
      <c r="BN37" s="6">
        <v>-92422</v>
      </c>
      <c r="BO37" s="6">
        <v>-87158</v>
      </c>
      <c r="BP37" s="6">
        <v>-83490</v>
      </c>
      <c r="BQ37" s="6">
        <v>-80093</v>
      </c>
      <c r="BR37" s="6">
        <v>-69257</v>
      </c>
      <c r="BS37" s="6">
        <v>-69904</v>
      </c>
      <c r="BT37" s="6">
        <v>-68404</v>
      </c>
      <c r="BU37" s="6">
        <v>-58808</v>
      </c>
      <c r="BV37" s="6">
        <v>-63162</v>
      </c>
      <c r="BW37" s="6">
        <v>-59271</v>
      </c>
      <c r="BX37" s="6">
        <v>-52831</v>
      </c>
      <c r="BY37" s="6">
        <v>-52838.245000000003</v>
      </c>
      <c r="BZ37" s="6">
        <v>-47041.22</v>
      </c>
      <c r="CA37" s="6">
        <v>-42820.712</v>
      </c>
      <c r="CB37" s="6">
        <v>-46178</v>
      </c>
      <c r="CC37" s="6">
        <v>-16383.179</v>
      </c>
      <c r="CD37" s="6">
        <v>-22156</v>
      </c>
      <c r="CE37" s="6" t="s">
        <v>160</v>
      </c>
      <c r="CF37" s="6" t="s">
        <v>160</v>
      </c>
      <c r="CH37" s="10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</row>
    <row r="38" spans="1:107">
      <c r="A38" s="9">
        <v>1</v>
      </c>
      <c r="C38" s="19" t="str">
        <f>"    Cash Flow from Financing Activities"</f>
        <v xml:space="preserve">    Cash Flow from Financing Activities</v>
      </c>
      <c r="D38" s="20">
        <f t="shared" si="16"/>
        <v>3659.8604999999998</v>
      </c>
      <c r="E38" s="20">
        <f t="shared" si="17"/>
        <v>-873.93771428571426</v>
      </c>
      <c r="F38" s="20">
        <f t="shared" si="18"/>
        <v>-74298</v>
      </c>
      <c r="G38" s="20">
        <f t="shared" si="19"/>
        <v>100987</v>
      </c>
      <c r="H38" s="20">
        <f t="shared" si="20"/>
        <v>-39636.25</v>
      </c>
      <c r="I38" s="20">
        <f t="shared" si="21"/>
        <v>19905.25</v>
      </c>
      <c r="J38" s="20">
        <f t="shared" si="22"/>
        <v>43410.370758370707</v>
      </c>
      <c r="K38" s="21">
        <f t="shared" si="23"/>
        <v>-49.672156320488838</v>
      </c>
      <c r="L38" s="6"/>
      <c r="M38" s="6">
        <v>-35797</v>
      </c>
      <c r="N38" s="6">
        <v>-42906</v>
      </c>
      <c r="O38" s="6">
        <v>-50255</v>
      </c>
      <c r="P38" s="6">
        <v>-74298</v>
      </c>
      <c r="Q38" s="6">
        <v>-55443</v>
      </c>
      <c r="R38" s="6">
        <v>-57910</v>
      </c>
      <c r="S38" s="6">
        <v>-67697</v>
      </c>
      <c r="T38" s="6">
        <v>-67924</v>
      </c>
      <c r="U38" s="6">
        <v>-39220</v>
      </c>
      <c r="V38" s="6">
        <v>-35528</v>
      </c>
      <c r="W38" s="6">
        <v>2203</v>
      </c>
      <c r="X38" s="6">
        <v>89333</v>
      </c>
      <c r="Y38" s="6">
        <v>77870</v>
      </c>
      <c r="Z38" s="6">
        <v>95976</v>
      </c>
      <c r="AA38" s="6">
        <v>80341</v>
      </c>
      <c r="AB38" s="6">
        <v>28767</v>
      </c>
      <c r="AC38" s="6">
        <v>12872</v>
      </c>
      <c r="AD38" s="6">
        <v>-3879</v>
      </c>
      <c r="AE38" s="6">
        <v>43657</v>
      </c>
      <c r="AF38" s="6">
        <v>37051</v>
      </c>
      <c r="AG38" s="6">
        <v>41126</v>
      </c>
      <c r="AH38" s="6">
        <v>48511</v>
      </c>
      <c r="AI38" s="6">
        <v>-15003</v>
      </c>
      <c r="AJ38" s="6">
        <v>-40630</v>
      </c>
      <c r="AK38" s="6">
        <v>-42445</v>
      </c>
      <c r="AL38" s="6">
        <v>-61635</v>
      </c>
      <c r="AM38" s="6">
        <v>-58436</v>
      </c>
      <c r="AN38" s="6">
        <v>-43670</v>
      </c>
      <c r="AO38" s="6">
        <v>-39775</v>
      </c>
      <c r="AP38" s="6">
        <v>-52354</v>
      </c>
      <c r="AQ38" s="6">
        <v>-26531</v>
      </c>
      <c r="AR38" s="6">
        <v>-35195</v>
      </c>
      <c r="AS38" s="6">
        <v>-35233</v>
      </c>
      <c r="AT38" s="6">
        <v>-18974</v>
      </c>
      <c r="AU38" s="6">
        <v>-42686</v>
      </c>
      <c r="AV38" s="6">
        <v>-37932</v>
      </c>
      <c r="AW38" s="6">
        <v>-40782</v>
      </c>
      <c r="AX38" s="6">
        <v>-44647</v>
      </c>
      <c r="AY38" s="6">
        <v>-46707</v>
      </c>
      <c r="AZ38" s="6">
        <v>-31957</v>
      </c>
      <c r="BA38" s="6">
        <v>-28371</v>
      </c>
      <c r="BB38" s="6">
        <v>-15247</v>
      </c>
      <c r="BC38" s="6">
        <v>13102</v>
      </c>
      <c r="BD38" s="6">
        <v>20204</v>
      </c>
      <c r="BE38" s="6">
        <v>19009</v>
      </c>
      <c r="BF38" s="6">
        <v>9484</v>
      </c>
      <c r="BG38" s="6">
        <v>36174</v>
      </c>
      <c r="BH38" s="6">
        <v>41789</v>
      </c>
      <c r="BI38" s="6">
        <v>53837</v>
      </c>
      <c r="BJ38" s="6">
        <v>100987</v>
      </c>
      <c r="BK38" s="6">
        <v>62061</v>
      </c>
      <c r="BL38" s="6">
        <v>57760</v>
      </c>
      <c r="BM38" s="6">
        <v>58111</v>
      </c>
      <c r="BN38" s="6">
        <v>20410</v>
      </c>
      <c r="BO38" s="6">
        <v>18136</v>
      </c>
      <c r="BP38" s="6">
        <v>16417</v>
      </c>
      <c r="BQ38" s="6">
        <v>15214</v>
      </c>
      <c r="BR38" s="6">
        <v>13663</v>
      </c>
      <c r="BS38" s="6">
        <v>11595</v>
      </c>
      <c r="BT38" s="6">
        <v>14139</v>
      </c>
      <c r="BU38" s="6">
        <v>9747</v>
      </c>
      <c r="BV38" s="6">
        <v>15676</v>
      </c>
      <c r="BW38" s="6">
        <v>14845</v>
      </c>
      <c r="BX38" s="6">
        <v>13924</v>
      </c>
      <c r="BY38" s="6">
        <v>8030.4170000000004</v>
      </c>
      <c r="BZ38" s="6">
        <v>1925.0260000000001</v>
      </c>
      <c r="CA38" s="6">
        <v>5116.7209999999995</v>
      </c>
      <c r="CB38" s="6">
        <v>1715</v>
      </c>
      <c r="CC38" s="6">
        <v>1296.1959999999999</v>
      </c>
      <c r="CD38" s="6">
        <v>15817</v>
      </c>
      <c r="CE38" s="6" t="s">
        <v>160</v>
      </c>
      <c r="CF38" s="6" t="s">
        <v>160</v>
      </c>
      <c r="CH38" s="10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</row>
    <row r="39" spans="1:107">
      <c r="A39" s="9">
        <v>1</v>
      </c>
      <c r="C39" s="19" t="str">
        <f>"    Change in Cash"</f>
        <v xml:space="preserve">    Change in Cash</v>
      </c>
      <c r="D39" s="20">
        <f t="shared" si="16"/>
        <v>652.5</v>
      </c>
      <c r="E39" s="20">
        <f t="shared" si="17"/>
        <v>1174.5372777777777</v>
      </c>
      <c r="F39" s="20">
        <f t="shared" si="18"/>
        <v>-37716</v>
      </c>
      <c r="G39" s="20">
        <f t="shared" si="19"/>
        <v>43998</v>
      </c>
      <c r="H39" s="20">
        <f t="shared" si="20"/>
        <v>-2402.25</v>
      </c>
      <c r="I39" s="20">
        <f t="shared" si="21"/>
        <v>4689.5</v>
      </c>
      <c r="J39" s="20">
        <f t="shared" si="22"/>
        <v>10515.217206011686</v>
      </c>
      <c r="K39" s="21">
        <f t="shared" si="23"/>
        <v>8.952646633665351</v>
      </c>
      <c r="L39" s="6"/>
      <c r="M39" s="6">
        <v>176</v>
      </c>
      <c r="N39" s="6">
        <v>4493</v>
      </c>
      <c r="O39" s="6">
        <v>132</v>
      </c>
      <c r="P39" s="6">
        <v>2161</v>
      </c>
      <c r="Q39" s="6">
        <v>6432</v>
      </c>
      <c r="R39" s="6">
        <v>2232</v>
      </c>
      <c r="S39" s="6">
        <v>1386</v>
      </c>
      <c r="T39" s="6">
        <v>5393</v>
      </c>
      <c r="U39" s="6">
        <v>-1230</v>
      </c>
      <c r="V39" s="6">
        <v>-5806</v>
      </c>
      <c r="W39" s="6">
        <v>-3066</v>
      </c>
      <c r="X39" s="6">
        <v>-11089</v>
      </c>
      <c r="Y39" s="6">
        <v>-6357</v>
      </c>
      <c r="Z39" s="6">
        <v>3270</v>
      </c>
      <c r="AA39" s="6">
        <v>3795</v>
      </c>
      <c r="AB39" s="6">
        <v>579</v>
      </c>
      <c r="AC39" s="6">
        <v>2056</v>
      </c>
      <c r="AD39" s="6">
        <v>-37716</v>
      </c>
      <c r="AE39" s="6">
        <v>6993</v>
      </c>
      <c r="AF39" s="6">
        <v>5354</v>
      </c>
      <c r="AG39" s="6">
        <v>2026</v>
      </c>
      <c r="AH39" s="6">
        <v>43998</v>
      </c>
      <c r="AI39" s="6">
        <v>-2740</v>
      </c>
      <c r="AJ39" s="6">
        <v>-5332</v>
      </c>
      <c r="AK39" s="6">
        <v>-8902</v>
      </c>
      <c r="AL39" s="6">
        <v>-13393</v>
      </c>
      <c r="AM39" s="6">
        <v>-20602</v>
      </c>
      <c r="AN39" s="6">
        <v>-12596</v>
      </c>
      <c r="AO39" s="6">
        <v>-228</v>
      </c>
      <c r="AP39" s="6">
        <v>-12593</v>
      </c>
      <c r="AQ39" s="6">
        <v>23365</v>
      </c>
      <c r="AR39" s="6">
        <v>17147</v>
      </c>
      <c r="AS39" s="6">
        <v>15854</v>
      </c>
      <c r="AT39" s="6">
        <v>30608</v>
      </c>
      <c r="AU39" s="6">
        <v>726</v>
      </c>
      <c r="AV39" s="6">
        <v>-2379</v>
      </c>
      <c r="AW39" s="6">
        <v>2380</v>
      </c>
      <c r="AX39" s="6">
        <v>1986</v>
      </c>
      <c r="AY39" s="6">
        <v>5279</v>
      </c>
      <c r="AZ39" s="6">
        <v>9110</v>
      </c>
      <c r="BA39" s="6">
        <v>2827</v>
      </c>
      <c r="BB39" s="6">
        <v>-2472</v>
      </c>
      <c r="BC39" s="6">
        <v>-8421</v>
      </c>
      <c r="BD39" s="6">
        <v>-1756</v>
      </c>
      <c r="BE39" s="6">
        <v>-3669</v>
      </c>
      <c r="BF39" s="6">
        <v>-4155</v>
      </c>
      <c r="BG39" s="6">
        <v>9934</v>
      </c>
      <c r="BH39" s="6">
        <v>10152</v>
      </c>
      <c r="BI39" s="6">
        <v>5516</v>
      </c>
      <c r="BJ39" s="6">
        <v>10955</v>
      </c>
      <c r="BK39" s="6">
        <v>-23</v>
      </c>
      <c r="BL39" s="6">
        <v>-578</v>
      </c>
      <c r="BM39" s="6">
        <v>984</v>
      </c>
      <c r="BN39" s="6">
        <v>-1421</v>
      </c>
      <c r="BO39" s="6">
        <v>510</v>
      </c>
      <c r="BP39" s="6">
        <v>-1640</v>
      </c>
      <c r="BQ39" s="6">
        <v>-1274</v>
      </c>
      <c r="BR39" s="6">
        <v>2990</v>
      </c>
      <c r="BS39" s="6">
        <v>1937</v>
      </c>
      <c r="BT39" s="6">
        <v>109</v>
      </c>
      <c r="BU39" s="6">
        <v>1254</v>
      </c>
      <c r="BV39" s="6">
        <v>2807</v>
      </c>
      <c r="BW39" s="6">
        <v>-579</v>
      </c>
      <c r="BX39" s="6">
        <v>74</v>
      </c>
      <c r="BY39" s="6">
        <v>-973.36699999999996</v>
      </c>
      <c r="BZ39" s="6">
        <v>-5299.82</v>
      </c>
      <c r="CA39" s="6">
        <v>-1297.4559999999999</v>
      </c>
      <c r="CB39" s="6">
        <v>-14195</v>
      </c>
      <c r="CC39" s="6">
        <v>10675.326999999999</v>
      </c>
      <c r="CD39" s="6">
        <v>3141</v>
      </c>
      <c r="CE39" s="6">
        <v>7339</v>
      </c>
      <c r="CF39" s="6">
        <v>8214</v>
      </c>
      <c r="CH39" s="10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</row>
    <row r="40" spans="1:107">
      <c r="A40" s="9">
        <v>1</v>
      </c>
      <c r="C40" s="19" t="str">
        <f>"    Capital Expenditure (Calc)"</f>
        <v xml:space="preserve">    Capital Expenditure (Calc)</v>
      </c>
      <c r="D40" s="20">
        <f t="shared" si="16"/>
        <v>74367</v>
      </c>
      <c r="E40" s="20">
        <f t="shared" si="17"/>
        <v>80022.030650793648</v>
      </c>
      <c r="F40" s="20">
        <f t="shared" si="18"/>
        <v>18675.386999999999</v>
      </c>
      <c r="G40" s="20">
        <f t="shared" si="19"/>
        <v>197952</v>
      </c>
      <c r="H40" s="20">
        <f t="shared" si="20"/>
        <v>49370</v>
      </c>
      <c r="I40" s="20">
        <f t="shared" si="21"/>
        <v>94562.5</v>
      </c>
      <c r="J40" s="20">
        <f t="shared" si="22"/>
        <v>39800.904662480461</v>
      </c>
      <c r="K40" s="21">
        <f t="shared" si="23"/>
        <v>0.49737433977608919</v>
      </c>
      <c r="L40" s="6"/>
      <c r="M40" s="6">
        <v>43507</v>
      </c>
      <c r="N40" s="6">
        <v>44120</v>
      </c>
      <c r="O40" s="6">
        <v>44592</v>
      </c>
      <c r="P40" s="6">
        <v>50271</v>
      </c>
      <c r="Q40" s="6">
        <v>62340</v>
      </c>
      <c r="R40" s="6">
        <v>69003</v>
      </c>
      <c r="S40" s="6">
        <v>74857</v>
      </c>
      <c r="T40" s="6">
        <v>83531</v>
      </c>
      <c r="U40" s="6">
        <v>88106</v>
      </c>
      <c r="V40" s="6">
        <v>109439</v>
      </c>
      <c r="W40" s="6">
        <v>136166</v>
      </c>
      <c r="X40" s="6">
        <v>163767</v>
      </c>
      <c r="Y40" s="6">
        <v>182240</v>
      </c>
      <c r="Z40" s="6">
        <v>197952</v>
      </c>
      <c r="AA40" s="6">
        <v>186853</v>
      </c>
      <c r="AB40" s="6">
        <v>166284</v>
      </c>
      <c r="AC40" s="6">
        <v>152582</v>
      </c>
      <c r="AD40" s="6">
        <v>123481</v>
      </c>
      <c r="AE40" s="6">
        <v>114969</v>
      </c>
      <c r="AF40" s="6">
        <v>107703</v>
      </c>
      <c r="AG40" s="6">
        <v>104342</v>
      </c>
      <c r="AH40" s="6">
        <v>95916</v>
      </c>
      <c r="AI40" s="6">
        <v>89550</v>
      </c>
      <c r="AJ40" s="6">
        <v>78876</v>
      </c>
      <c r="AK40" s="6" t="s">
        <v>160</v>
      </c>
      <c r="AL40" s="6" t="s">
        <v>160</v>
      </c>
      <c r="AM40" s="6" t="s">
        <v>160</v>
      </c>
      <c r="AN40" s="6">
        <v>59960</v>
      </c>
      <c r="AO40" s="6" t="s">
        <v>160</v>
      </c>
      <c r="AP40" s="6" t="s">
        <v>160</v>
      </c>
      <c r="AQ40" s="6" t="s">
        <v>160</v>
      </c>
      <c r="AR40" s="6">
        <v>44085</v>
      </c>
      <c r="AS40" s="6">
        <v>41819</v>
      </c>
      <c r="AT40" s="6">
        <v>37174</v>
      </c>
      <c r="AU40" s="6">
        <v>33429</v>
      </c>
      <c r="AV40" s="6">
        <v>34962</v>
      </c>
      <c r="AW40" s="6">
        <v>33486</v>
      </c>
      <c r="AX40" s="6">
        <v>32807</v>
      </c>
      <c r="AY40" s="6">
        <v>36724</v>
      </c>
      <c r="AZ40" s="6">
        <v>48469</v>
      </c>
      <c r="BA40" s="6">
        <v>58780</v>
      </c>
      <c r="BB40" s="6">
        <v>74367</v>
      </c>
      <c r="BC40" s="6">
        <v>80506</v>
      </c>
      <c r="BD40" s="6">
        <v>83227</v>
      </c>
      <c r="BE40" s="6">
        <v>83407</v>
      </c>
      <c r="BF40" s="6">
        <v>73421</v>
      </c>
      <c r="BG40" s="6">
        <v>73688</v>
      </c>
      <c r="BH40" s="6">
        <v>77798</v>
      </c>
      <c r="BI40" s="6">
        <v>81966</v>
      </c>
      <c r="BJ40" s="6">
        <v>93760</v>
      </c>
      <c r="BK40" s="6">
        <v>97967</v>
      </c>
      <c r="BL40" s="6">
        <v>95365</v>
      </c>
      <c r="BM40" s="6">
        <v>95763</v>
      </c>
      <c r="BN40" s="6">
        <v>92195</v>
      </c>
      <c r="BO40" s="6">
        <v>87399</v>
      </c>
      <c r="BP40" s="6">
        <v>83825</v>
      </c>
      <c r="BQ40" s="6">
        <v>80428</v>
      </c>
      <c r="BR40" s="6">
        <v>69111</v>
      </c>
      <c r="BS40" s="6">
        <v>71003</v>
      </c>
      <c r="BT40" s="6">
        <v>69505</v>
      </c>
      <c r="BU40" s="6">
        <v>60685</v>
      </c>
      <c r="BV40" s="6">
        <v>65065</v>
      </c>
      <c r="BW40" s="6">
        <v>60124</v>
      </c>
      <c r="BX40" s="6">
        <v>53691</v>
      </c>
      <c r="BY40" s="6">
        <v>53777.641000000003</v>
      </c>
      <c r="BZ40" s="6">
        <v>47999.529000000002</v>
      </c>
      <c r="CA40" s="6">
        <v>43724.374000000003</v>
      </c>
      <c r="CB40" s="6">
        <v>40803</v>
      </c>
      <c r="CC40" s="6">
        <v>18675.386999999999</v>
      </c>
      <c r="CD40" s="6" t="s">
        <v>160</v>
      </c>
      <c r="CE40" s="6" t="s">
        <v>160</v>
      </c>
      <c r="CF40" s="6" t="s">
        <v>160</v>
      </c>
      <c r="CH40" s="10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</row>
    <row r="41" spans="1:107">
      <c r="A41" s="9">
        <v>1</v>
      </c>
      <c r="C41" s="19" t="str">
        <f>"    Issuance of/(Payments for) Common Stock, Net"</f>
        <v xml:space="preserve">    Issuance of/(Payments for) Common Stock, Net</v>
      </c>
      <c r="D41" s="20">
        <f t="shared" si="16"/>
        <v>-337</v>
      </c>
      <c r="E41" s="20">
        <f t="shared" si="17"/>
        <v>-7689.4474918032793</v>
      </c>
      <c r="F41" s="20">
        <f t="shared" si="18"/>
        <v>-61680</v>
      </c>
      <c r="G41" s="20">
        <f t="shared" si="19"/>
        <v>43596</v>
      </c>
      <c r="H41" s="20">
        <f t="shared" si="20"/>
        <v>-17954</v>
      </c>
      <c r="I41" s="20">
        <f t="shared" si="21"/>
        <v>2245</v>
      </c>
      <c r="J41" s="20">
        <f t="shared" si="22"/>
        <v>22838.691496144296</v>
      </c>
      <c r="K41" s="21">
        <f t="shared" si="23"/>
        <v>-2.9701342678377944</v>
      </c>
      <c r="L41" s="6"/>
      <c r="M41" s="6">
        <v>-3571</v>
      </c>
      <c r="N41" s="6">
        <v>-2949</v>
      </c>
      <c r="O41" s="6">
        <v>-2448</v>
      </c>
      <c r="P41" s="6">
        <v>-1474</v>
      </c>
      <c r="Q41" s="6">
        <v>-337</v>
      </c>
      <c r="R41" s="6" t="s">
        <v>160</v>
      </c>
      <c r="S41" s="6" t="s">
        <v>160</v>
      </c>
      <c r="T41" s="6">
        <v>0</v>
      </c>
      <c r="U41" s="6">
        <v>-14558</v>
      </c>
      <c r="V41" s="6" t="s">
        <v>160</v>
      </c>
      <c r="W41" s="6" t="s">
        <v>160</v>
      </c>
      <c r="X41" s="6">
        <v>-46078</v>
      </c>
      <c r="Y41" s="6">
        <v>-61680</v>
      </c>
      <c r="Z41" s="6">
        <v>-60009</v>
      </c>
      <c r="AA41" s="6" t="s">
        <v>160</v>
      </c>
      <c r="AB41" s="6">
        <v>-40009</v>
      </c>
      <c r="AC41" s="6">
        <v>-11021</v>
      </c>
      <c r="AD41" s="6">
        <v>-18806</v>
      </c>
      <c r="AE41" s="6" t="s">
        <v>160</v>
      </c>
      <c r="AF41" s="6">
        <v>-26884</v>
      </c>
      <c r="AG41" s="6">
        <v>-28212</v>
      </c>
      <c r="AH41" s="6">
        <v>-13081</v>
      </c>
      <c r="AI41" s="6">
        <v>-12503</v>
      </c>
      <c r="AJ41" s="6">
        <v>-5003</v>
      </c>
      <c r="AK41" s="6">
        <v>-11153</v>
      </c>
      <c r="AL41" s="6">
        <v>-16593</v>
      </c>
      <c r="AM41" s="6" t="s">
        <v>160</v>
      </c>
      <c r="AN41" s="6">
        <v>-24304</v>
      </c>
      <c r="AO41" s="6">
        <v>-17954</v>
      </c>
      <c r="AP41" s="6">
        <v>-30298</v>
      </c>
      <c r="AQ41" s="6" t="s">
        <v>160</v>
      </c>
      <c r="AR41" s="6">
        <v>-32964</v>
      </c>
      <c r="AS41" s="6">
        <v>-30664</v>
      </c>
      <c r="AT41" s="6">
        <v>-10377</v>
      </c>
      <c r="AU41" s="6">
        <v>-9537</v>
      </c>
      <c r="AV41" s="6">
        <v>0</v>
      </c>
      <c r="AW41" s="6">
        <v>114</v>
      </c>
      <c r="AX41" s="6">
        <v>444</v>
      </c>
      <c r="AY41" s="6">
        <v>713</v>
      </c>
      <c r="AZ41" s="6">
        <v>1051</v>
      </c>
      <c r="BA41" s="6">
        <v>937</v>
      </c>
      <c r="BB41" s="6">
        <v>768</v>
      </c>
      <c r="BC41" s="6">
        <v>-49021</v>
      </c>
      <c r="BD41" s="6">
        <v>-48586</v>
      </c>
      <c r="BE41" s="6">
        <v>-48214</v>
      </c>
      <c r="BF41" s="6">
        <v>-48001</v>
      </c>
      <c r="BG41" s="6">
        <v>2173</v>
      </c>
      <c r="BH41" s="6">
        <v>2245</v>
      </c>
      <c r="BI41" s="6">
        <v>2065</v>
      </c>
      <c r="BJ41" s="6">
        <v>2639</v>
      </c>
      <c r="BK41" s="6">
        <v>2318</v>
      </c>
      <c r="BL41" s="6">
        <v>2207</v>
      </c>
      <c r="BM41" s="6">
        <v>-846</v>
      </c>
      <c r="BN41" s="6">
        <v>4273</v>
      </c>
      <c r="BO41" s="6">
        <v>5259</v>
      </c>
      <c r="BP41" s="6">
        <v>6107</v>
      </c>
      <c r="BQ41" s="6">
        <v>9413</v>
      </c>
      <c r="BR41" s="6">
        <v>3720</v>
      </c>
      <c r="BS41" s="6">
        <v>2835</v>
      </c>
      <c r="BT41" s="6">
        <v>1731</v>
      </c>
      <c r="BU41" s="6">
        <v>19328</v>
      </c>
      <c r="BV41" s="6">
        <v>19038</v>
      </c>
      <c r="BW41" s="6">
        <v>18890</v>
      </c>
      <c r="BX41" s="6">
        <v>18658</v>
      </c>
      <c r="BY41" s="6">
        <v>721.279</v>
      </c>
      <c r="BZ41" s="6">
        <v>43403.4</v>
      </c>
      <c r="CA41" s="6">
        <v>43596</v>
      </c>
      <c r="CB41" s="6">
        <v>43351</v>
      </c>
      <c r="CC41" s="6">
        <v>81.024000000000001</v>
      </c>
      <c r="CD41" s="6" t="s">
        <v>160</v>
      </c>
      <c r="CE41" s="6" t="s">
        <v>160</v>
      </c>
      <c r="CF41" s="6" t="s">
        <v>160</v>
      </c>
      <c r="CH41" s="10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</row>
    <row r="42" spans="1:107">
      <c r="A42" s="9">
        <v>1</v>
      </c>
      <c r="C42" s="19" t="str">
        <f>"    Cash and Cash Equivalents, Beginning of Period"</f>
        <v xml:space="preserve">    Cash and Cash Equivalents, Beginning of Period</v>
      </c>
      <c r="D42" s="20">
        <f t="shared" si="16"/>
        <v>14612</v>
      </c>
      <c r="E42" s="20">
        <f t="shared" si="17"/>
        <v>15195.854028985508</v>
      </c>
      <c r="F42" s="20">
        <f t="shared" si="18"/>
        <v>1233</v>
      </c>
      <c r="G42" s="20">
        <f t="shared" si="19"/>
        <v>60543</v>
      </c>
      <c r="H42" s="20">
        <f t="shared" si="20"/>
        <v>6546.6090000000004</v>
      </c>
      <c r="I42" s="20">
        <f t="shared" si="21"/>
        <v>21447</v>
      </c>
      <c r="J42" s="20">
        <f t="shared" si="22"/>
        <v>10631.619598241217</v>
      </c>
      <c r="K42" s="21">
        <f t="shared" si="23"/>
        <v>0.69963949232216971</v>
      </c>
      <c r="L42" s="6"/>
      <c r="M42" s="6">
        <v>20368</v>
      </c>
      <c r="N42" s="6">
        <v>21896</v>
      </c>
      <c r="O42" s="6">
        <v>23673</v>
      </c>
      <c r="P42" s="6">
        <v>17714</v>
      </c>
      <c r="Q42" s="6">
        <v>14984</v>
      </c>
      <c r="R42" s="6">
        <v>20179</v>
      </c>
      <c r="S42" s="6">
        <v>22239</v>
      </c>
      <c r="T42" s="6">
        <v>11732</v>
      </c>
      <c r="U42" s="6">
        <v>15531</v>
      </c>
      <c r="V42" s="6">
        <v>25942</v>
      </c>
      <c r="W42" s="6">
        <v>25167</v>
      </c>
      <c r="X42" s="6">
        <v>22705</v>
      </c>
      <c r="Y42" s="6">
        <v>21823</v>
      </c>
      <c r="Z42" s="6">
        <v>22615</v>
      </c>
      <c r="AA42" s="6">
        <v>21447</v>
      </c>
      <c r="AB42" s="6">
        <v>22408</v>
      </c>
      <c r="AC42" s="6">
        <v>19940</v>
      </c>
      <c r="AD42" s="6">
        <v>60543</v>
      </c>
      <c r="AE42" s="6">
        <v>14635</v>
      </c>
      <c r="AF42" s="6">
        <v>17108</v>
      </c>
      <c r="AG42" s="6">
        <v>17964</v>
      </c>
      <c r="AH42" s="6">
        <v>16545</v>
      </c>
      <c r="AI42" s="6">
        <v>17375</v>
      </c>
      <c r="AJ42" s="6">
        <v>22440</v>
      </c>
      <c r="AK42" s="6">
        <v>26866</v>
      </c>
      <c r="AL42" s="6">
        <v>29938</v>
      </c>
      <c r="AM42" s="6">
        <v>37977</v>
      </c>
      <c r="AN42" s="6">
        <v>35036</v>
      </c>
      <c r="AO42" s="6">
        <v>27094</v>
      </c>
      <c r="AP42" s="6">
        <v>42531</v>
      </c>
      <c r="AQ42" s="6">
        <v>14612</v>
      </c>
      <c r="AR42" s="6">
        <v>17889</v>
      </c>
      <c r="AS42" s="6">
        <v>11240</v>
      </c>
      <c r="AT42" s="6">
        <v>11923</v>
      </c>
      <c r="AU42" s="6">
        <v>13886</v>
      </c>
      <c r="AV42" s="6">
        <v>20268</v>
      </c>
      <c r="AW42" s="6">
        <v>8860</v>
      </c>
      <c r="AX42" s="6">
        <v>9937</v>
      </c>
      <c r="AY42" s="6">
        <v>8607</v>
      </c>
      <c r="AZ42" s="6">
        <v>11158</v>
      </c>
      <c r="BA42" s="6">
        <v>6033</v>
      </c>
      <c r="BB42" s="6">
        <v>12409</v>
      </c>
      <c r="BC42" s="6">
        <v>17028</v>
      </c>
      <c r="BD42" s="6">
        <v>12914</v>
      </c>
      <c r="BE42" s="6">
        <v>9702</v>
      </c>
      <c r="BF42" s="6">
        <v>16564</v>
      </c>
      <c r="BG42" s="6">
        <v>7094</v>
      </c>
      <c r="BH42" s="6">
        <v>2762</v>
      </c>
      <c r="BI42" s="6">
        <v>4186</v>
      </c>
      <c r="BJ42" s="6">
        <v>5609</v>
      </c>
      <c r="BK42" s="6">
        <v>7117</v>
      </c>
      <c r="BL42" s="6">
        <v>3340</v>
      </c>
      <c r="BM42" s="6">
        <v>3202</v>
      </c>
      <c r="BN42" s="6">
        <v>7030</v>
      </c>
      <c r="BO42" s="6">
        <v>6607</v>
      </c>
      <c r="BP42" s="6">
        <v>4980</v>
      </c>
      <c r="BQ42" s="6">
        <v>4476</v>
      </c>
      <c r="BR42" s="6">
        <v>4040</v>
      </c>
      <c r="BS42" s="6">
        <v>4670</v>
      </c>
      <c r="BT42" s="6">
        <v>4871</v>
      </c>
      <c r="BU42" s="6">
        <v>3222</v>
      </c>
      <c r="BV42" s="6">
        <v>1233</v>
      </c>
      <c r="BW42" s="6">
        <v>5249</v>
      </c>
      <c r="BX42" s="6">
        <v>4797</v>
      </c>
      <c r="BY42" s="6">
        <v>4195.5200000000004</v>
      </c>
      <c r="BZ42" s="6">
        <v>6532.973</v>
      </c>
      <c r="CA42" s="6">
        <v>6546.6090000000004</v>
      </c>
      <c r="CB42" s="6">
        <v>18992</v>
      </c>
      <c r="CC42" s="6">
        <v>8316.8259999999991</v>
      </c>
      <c r="CD42" s="6" t="s">
        <v>160</v>
      </c>
      <c r="CE42" s="6" t="s">
        <v>160</v>
      </c>
      <c r="CF42" s="6" t="s">
        <v>160</v>
      </c>
      <c r="CH42" s="10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</row>
    <row r="43" spans="1:107">
      <c r="A43" s="9">
        <v>1</v>
      </c>
      <c r="C43" s="19" t="str">
        <f>"    Cash and Cash Equivalents, End of Period"</f>
        <v xml:space="preserve">    Cash and Cash Equivalents, End of Period</v>
      </c>
      <c r="D43" s="20">
        <f t="shared" si="16"/>
        <v>16545</v>
      </c>
      <c r="E43" s="20">
        <f t="shared" si="17"/>
        <v>16099.35004347826</v>
      </c>
      <c r="F43" s="20">
        <f t="shared" si="18"/>
        <v>1233</v>
      </c>
      <c r="G43" s="20">
        <f t="shared" si="19"/>
        <v>60543</v>
      </c>
      <c r="H43" s="20">
        <f t="shared" si="20"/>
        <v>7094</v>
      </c>
      <c r="I43" s="20">
        <f t="shared" si="21"/>
        <v>21896</v>
      </c>
      <c r="J43" s="20">
        <f t="shared" si="22"/>
        <v>10522.649970160173</v>
      </c>
      <c r="K43" s="21">
        <f t="shared" si="23"/>
        <v>0.65360712958861522</v>
      </c>
      <c r="L43" s="6"/>
      <c r="M43" s="6">
        <v>20211</v>
      </c>
      <c r="N43" s="6">
        <v>26194</v>
      </c>
      <c r="O43" s="6">
        <v>22959</v>
      </c>
      <c r="P43" s="6">
        <v>18569</v>
      </c>
      <c r="Q43" s="6">
        <v>20368</v>
      </c>
      <c r="R43" s="6">
        <v>21896</v>
      </c>
      <c r="S43" s="6">
        <v>23673</v>
      </c>
      <c r="T43" s="6">
        <v>17714</v>
      </c>
      <c r="U43" s="6">
        <v>14984</v>
      </c>
      <c r="V43" s="6">
        <v>20179</v>
      </c>
      <c r="W43" s="6">
        <v>22239</v>
      </c>
      <c r="X43" s="6">
        <v>11732</v>
      </c>
      <c r="Y43" s="6">
        <v>15531</v>
      </c>
      <c r="Z43" s="6">
        <v>25942</v>
      </c>
      <c r="AA43" s="6">
        <v>25167</v>
      </c>
      <c r="AB43" s="6">
        <v>22705</v>
      </c>
      <c r="AC43" s="6">
        <v>21823</v>
      </c>
      <c r="AD43" s="6">
        <v>22615</v>
      </c>
      <c r="AE43" s="6">
        <v>21447</v>
      </c>
      <c r="AF43" s="6">
        <v>22408</v>
      </c>
      <c r="AG43" s="6">
        <v>19940</v>
      </c>
      <c r="AH43" s="6">
        <v>60543</v>
      </c>
      <c r="AI43" s="6">
        <v>14635</v>
      </c>
      <c r="AJ43" s="6">
        <v>17108</v>
      </c>
      <c r="AK43" s="6">
        <v>17964</v>
      </c>
      <c r="AL43" s="6">
        <v>16545</v>
      </c>
      <c r="AM43" s="6">
        <v>17375</v>
      </c>
      <c r="AN43" s="6">
        <v>22440</v>
      </c>
      <c r="AO43" s="6">
        <v>26866</v>
      </c>
      <c r="AP43" s="6">
        <v>29938</v>
      </c>
      <c r="AQ43" s="6">
        <v>37977</v>
      </c>
      <c r="AR43" s="6">
        <v>35036</v>
      </c>
      <c r="AS43" s="6">
        <v>27094</v>
      </c>
      <c r="AT43" s="6">
        <v>42531</v>
      </c>
      <c r="AU43" s="6">
        <v>14612</v>
      </c>
      <c r="AV43" s="6">
        <v>17889</v>
      </c>
      <c r="AW43" s="6">
        <v>11240</v>
      </c>
      <c r="AX43" s="6">
        <v>11923</v>
      </c>
      <c r="AY43" s="6">
        <v>13886</v>
      </c>
      <c r="AZ43" s="6">
        <v>20268</v>
      </c>
      <c r="BA43" s="6">
        <v>8860</v>
      </c>
      <c r="BB43" s="6">
        <v>9937</v>
      </c>
      <c r="BC43" s="6">
        <v>8607</v>
      </c>
      <c r="BD43" s="6">
        <v>11158</v>
      </c>
      <c r="BE43" s="6">
        <v>6033</v>
      </c>
      <c r="BF43" s="6">
        <v>12409</v>
      </c>
      <c r="BG43" s="6">
        <v>17028</v>
      </c>
      <c r="BH43" s="6">
        <v>12914</v>
      </c>
      <c r="BI43" s="6">
        <v>9702</v>
      </c>
      <c r="BJ43" s="6">
        <v>16564</v>
      </c>
      <c r="BK43" s="6">
        <v>7094</v>
      </c>
      <c r="BL43" s="6">
        <v>2762</v>
      </c>
      <c r="BM43" s="6">
        <v>4186</v>
      </c>
      <c r="BN43" s="6">
        <v>5609</v>
      </c>
      <c r="BO43" s="6">
        <v>7117</v>
      </c>
      <c r="BP43" s="6">
        <v>3340</v>
      </c>
      <c r="BQ43" s="6">
        <v>3202</v>
      </c>
      <c r="BR43" s="6">
        <v>7030</v>
      </c>
      <c r="BS43" s="6">
        <v>6607</v>
      </c>
      <c r="BT43" s="6">
        <v>4980</v>
      </c>
      <c r="BU43" s="6">
        <v>4476</v>
      </c>
      <c r="BV43" s="6">
        <v>4040</v>
      </c>
      <c r="BW43" s="6">
        <v>4670</v>
      </c>
      <c r="BX43" s="6">
        <v>4871</v>
      </c>
      <c r="BY43" s="6">
        <v>3222</v>
      </c>
      <c r="BZ43" s="6">
        <v>1233</v>
      </c>
      <c r="CA43" s="6">
        <v>5249</v>
      </c>
      <c r="CB43" s="6">
        <v>4797</v>
      </c>
      <c r="CC43" s="6">
        <v>18992.152999999998</v>
      </c>
      <c r="CD43" s="6" t="s">
        <v>160</v>
      </c>
      <c r="CE43" s="6" t="s">
        <v>160</v>
      </c>
      <c r="CF43" s="6" t="s">
        <v>160</v>
      </c>
      <c r="CH43" s="10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</row>
    <row r="44" spans="1:107">
      <c r="A44" s="9">
        <v>1</v>
      </c>
      <c r="C44" s="14" t="str">
        <f>"Ratios"</f>
        <v>Ratios</v>
      </c>
      <c r="D44" s="18"/>
      <c r="E44" s="18"/>
      <c r="F44" s="18"/>
      <c r="G44" s="18"/>
      <c r="H44" s="18"/>
      <c r="I44" s="18"/>
      <c r="J44" s="18"/>
      <c r="K44" s="18"/>
      <c r="L44" s="18"/>
      <c r="M44" s="18" t="s">
        <v>160</v>
      </c>
      <c r="N44" s="18" t="s">
        <v>160</v>
      </c>
      <c r="O44" s="18" t="s">
        <v>160</v>
      </c>
      <c r="P44" s="18" t="s">
        <v>160</v>
      </c>
      <c r="Q44" s="18" t="s">
        <v>160</v>
      </c>
      <c r="R44" s="18" t="s">
        <v>160</v>
      </c>
      <c r="S44" s="18" t="s">
        <v>160</v>
      </c>
      <c r="T44" s="18" t="s">
        <v>160</v>
      </c>
      <c r="U44" s="18" t="s">
        <v>160</v>
      </c>
      <c r="V44" s="18" t="s">
        <v>160</v>
      </c>
      <c r="W44" s="18" t="s">
        <v>160</v>
      </c>
      <c r="X44" s="18" t="s">
        <v>160</v>
      </c>
      <c r="Y44" s="18" t="s">
        <v>160</v>
      </c>
      <c r="Z44" s="18" t="s">
        <v>160</v>
      </c>
      <c r="AA44" s="18" t="s">
        <v>160</v>
      </c>
      <c r="AB44" s="18" t="s">
        <v>160</v>
      </c>
      <c r="AC44" s="18" t="s">
        <v>160</v>
      </c>
      <c r="AD44" s="18" t="s">
        <v>160</v>
      </c>
      <c r="AE44" s="18" t="s">
        <v>160</v>
      </c>
      <c r="AF44" s="18" t="s">
        <v>160</v>
      </c>
      <c r="AG44" s="18" t="s">
        <v>160</v>
      </c>
      <c r="AH44" s="18" t="s">
        <v>160</v>
      </c>
      <c r="AI44" s="18" t="s">
        <v>160</v>
      </c>
      <c r="AJ44" s="18" t="s">
        <v>160</v>
      </c>
      <c r="AK44" s="18" t="s">
        <v>160</v>
      </c>
      <c r="AL44" s="18" t="s">
        <v>160</v>
      </c>
      <c r="AM44" s="18" t="s">
        <v>160</v>
      </c>
      <c r="AN44" s="18" t="s">
        <v>160</v>
      </c>
      <c r="AO44" s="18" t="s">
        <v>160</v>
      </c>
      <c r="AP44" s="18" t="s">
        <v>160</v>
      </c>
      <c r="AQ44" s="18" t="s">
        <v>160</v>
      </c>
      <c r="AR44" s="18" t="s">
        <v>160</v>
      </c>
      <c r="AS44" s="18" t="s">
        <v>160</v>
      </c>
      <c r="AT44" s="18" t="s">
        <v>160</v>
      </c>
      <c r="AU44" s="18" t="s">
        <v>160</v>
      </c>
      <c r="AV44" s="18" t="s">
        <v>160</v>
      </c>
      <c r="AW44" s="18" t="s">
        <v>160</v>
      </c>
      <c r="AX44" s="18" t="s">
        <v>160</v>
      </c>
      <c r="AY44" s="18" t="s">
        <v>160</v>
      </c>
      <c r="AZ44" s="18" t="s">
        <v>160</v>
      </c>
      <c r="BA44" s="18" t="s">
        <v>160</v>
      </c>
      <c r="BB44" s="18" t="s">
        <v>160</v>
      </c>
      <c r="BC44" s="18" t="s">
        <v>160</v>
      </c>
      <c r="BD44" s="18" t="s">
        <v>160</v>
      </c>
      <c r="BE44" s="18" t="s">
        <v>160</v>
      </c>
      <c r="BF44" s="18" t="s">
        <v>160</v>
      </c>
      <c r="BG44" s="18" t="s">
        <v>160</v>
      </c>
      <c r="BH44" s="18" t="s">
        <v>160</v>
      </c>
      <c r="BI44" s="18" t="s">
        <v>160</v>
      </c>
      <c r="BJ44" s="18" t="s">
        <v>160</v>
      </c>
      <c r="BK44" s="18" t="s">
        <v>160</v>
      </c>
      <c r="BL44" s="18" t="s">
        <v>160</v>
      </c>
      <c r="BM44" s="18" t="s">
        <v>160</v>
      </c>
      <c r="BN44" s="18" t="s">
        <v>160</v>
      </c>
      <c r="BO44" s="18" t="s">
        <v>160</v>
      </c>
      <c r="BP44" s="18" t="s">
        <v>160</v>
      </c>
      <c r="BQ44" s="18" t="s">
        <v>160</v>
      </c>
      <c r="BR44" s="18" t="s">
        <v>160</v>
      </c>
      <c r="BS44" s="18" t="s">
        <v>160</v>
      </c>
      <c r="BT44" s="18" t="s">
        <v>160</v>
      </c>
      <c r="BU44" s="18" t="s">
        <v>160</v>
      </c>
      <c r="BV44" s="18" t="s">
        <v>160</v>
      </c>
      <c r="BW44" s="18" t="s">
        <v>160</v>
      </c>
      <c r="BX44" s="18" t="s">
        <v>160</v>
      </c>
      <c r="BY44" s="18" t="s">
        <v>160</v>
      </c>
      <c r="BZ44" s="18" t="s">
        <v>160</v>
      </c>
      <c r="CA44" s="18" t="s">
        <v>160</v>
      </c>
      <c r="CB44" s="18" t="s">
        <v>160</v>
      </c>
      <c r="CC44" s="18" t="s">
        <v>160</v>
      </c>
      <c r="CD44" s="18" t="s">
        <v>160</v>
      </c>
      <c r="CE44" s="18" t="s">
        <v>160</v>
      </c>
      <c r="CF44" s="18" t="s">
        <v>160</v>
      </c>
      <c r="CH44" s="10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</row>
    <row r="45" spans="1:107">
      <c r="A45" s="9">
        <v>1</v>
      </c>
      <c r="C45" s="19" t="str">
        <f>"    EBITDA Margin"</f>
        <v xml:space="preserve">    EBITDA Margin</v>
      </c>
      <c r="D45" s="23">
        <f t="shared" ref="D45:D58" si="24">IF(COUNT(M45:CF45)&gt;0,MEDIAN(M45:CF45),"")</f>
        <v>9.9395141441215196E-2</v>
      </c>
      <c r="E45" s="23">
        <f t="shared" ref="E45:E58" si="25">IF(COUNT(M45:CF45)&gt;0,AVERAGE(M45:CF45),"")</f>
        <v>0.10033090246034934</v>
      </c>
      <c r="F45" s="23">
        <f t="shared" ref="F45:F58" si="26">IF(COUNT(M45:CF45)&gt;0,MIN(M45:CF45),"")</f>
        <v>4.8037378075411266E-2</v>
      </c>
      <c r="G45" s="23">
        <f t="shared" ref="G45:G58" si="27">IF(COUNT(M45:CF45)&gt;0,MAX(M45:CF45),"")</f>
        <v>0.14952392772921505</v>
      </c>
      <c r="H45" s="23">
        <f t="shared" ref="H45:H58" si="28">IF(COUNT(M45:CF45)&gt;0,QUARTILE(M45:CF45,1),"")</f>
        <v>8.9559473787143434E-2</v>
      </c>
      <c r="I45" s="23">
        <f t="shared" ref="I45:I58" si="29">IF(COUNT(M45:CF45)&gt;0,QUARTILE(M45:CF45,3),"")</f>
        <v>0.11277470023743272</v>
      </c>
      <c r="J45" s="23">
        <f t="shared" ref="J45:J58" si="30">IF(COUNT(M45:CF45)&gt;1,STDEV(M45:CF45),"")</f>
        <v>2.2563804337422423E-2</v>
      </c>
      <c r="K45" s="21">
        <f t="shared" ref="K45:K58" si="31">IF(COUNT(M45:CF45)&gt;1,STDEV(M45:CF45)/AVERAGE(M45:CF45),"")</f>
        <v>0.22489386404492487</v>
      </c>
      <c r="L45" s="24"/>
      <c r="M45" s="24">
        <v>4.8037378075411266E-2</v>
      </c>
      <c r="N45" s="24">
        <v>5.3748267340051517E-2</v>
      </c>
      <c r="O45" s="24">
        <v>6.067706174495633E-2</v>
      </c>
      <c r="P45" s="24">
        <v>6.3415767505899986E-2</v>
      </c>
      <c r="Q45" s="24">
        <v>7.8626252170695729E-2</v>
      </c>
      <c r="R45" s="24">
        <v>7.9231378386682191E-2</v>
      </c>
      <c r="S45" s="24">
        <v>8.8074090932661886E-2</v>
      </c>
      <c r="T45" s="24">
        <v>9.4825759639541471E-2</v>
      </c>
      <c r="U45" s="24">
        <v>8.099823824528038E-2</v>
      </c>
      <c r="V45" s="24">
        <v>7.5447785147121901E-2</v>
      </c>
      <c r="W45" s="24">
        <v>7.5389085186390148E-2</v>
      </c>
      <c r="X45" s="24">
        <v>7.5403606696506337E-2</v>
      </c>
      <c r="Y45" s="24">
        <v>9.6370118998019019E-2</v>
      </c>
      <c r="Z45" s="24">
        <v>0.10766588355760627</v>
      </c>
      <c r="AA45" s="24">
        <v>0.11202964539534177</v>
      </c>
      <c r="AB45" s="24">
        <v>0.11483772161400518</v>
      </c>
      <c r="AC45" s="24">
        <v>0.10549297471439707</v>
      </c>
      <c r="AD45" s="24">
        <v>0.10210245158057647</v>
      </c>
      <c r="AE45" s="24">
        <v>0.10011003574287454</v>
      </c>
      <c r="AF45" s="24">
        <v>9.5334446672285716E-2</v>
      </c>
      <c r="AG45" s="24">
        <v>9.9136555208835367E-2</v>
      </c>
      <c r="AH45" s="24">
        <v>9.8614311794810408E-2</v>
      </c>
      <c r="AI45" s="24">
        <v>0.10135421759170311</v>
      </c>
      <c r="AJ45" s="24">
        <v>0.10028439503876639</v>
      </c>
      <c r="AK45" s="24">
        <v>0.10099409448818898</v>
      </c>
      <c r="AL45" s="24">
        <v>0.10162981002239035</v>
      </c>
      <c r="AM45" s="24">
        <v>9.8309793886722049E-2</v>
      </c>
      <c r="AN45" s="24">
        <v>0.10004584846264374</v>
      </c>
      <c r="AO45" s="24">
        <v>9.8122521046566658E-2</v>
      </c>
      <c r="AP45" s="24">
        <v>9.5808997809401927E-2</v>
      </c>
      <c r="AQ45" s="24">
        <v>9.4196202825077444E-2</v>
      </c>
      <c r="AR45" s="24">
        <v>9.1023665081707381E-2</v>
      </c>
      <c r="AS45" s="24">
        <v>9.0054601405303941E-2</v>
      </c>
      <c r="AT45" s="24">
        <v>8.1101881823421623E-2</v>
      </c>
      <c r="AU45" s="24">
        <v>7.9590995318579841E-2</v>
      </c>
      <c r="AV45" s="24">
        <v>7.691008239332893E-2</v>
      </c>
      <c r="AW45" s="24">
        <v>7.9545095228559085E-2</v>
      </c>
      <c r="AX45" s="24">
        <v>9.6833676715165656E-2</v>
      </c>
      <c r="AY45" s="24">
        <v>0.10132286205485834</v>
      </c>
      <c r="AZ45" s="24">
        <v>0.1016437883823101</v>
      </c>
      <c r="BA45" s="24">
        <v>9.8836775346261674E-2</v>
      </c>
      <c r="BB45" s="24">
        <v>9.6621110523412213E-2</v>
      </c>
      <c r="BC45" s="24">
        <v>9.7420387026745894E-2</v>
      </c>
      <c r="BD45" s="24">
        <v>0.11180547965693183</v>
      </c>
      <c r="BE45" s="24">
        <v>0.1085380639845703</v>
      </c>
      <c r="BF45" s="24">
        <v>0.11398822790695445</v>
      </c>
      <c r="BG45" s="24">
        <v>0.11073084265066813</v>
      </c>
      <c r="BH45" s="24">
        <v>0.11440367164742125</v>
      </c>
      <c r="BI45" s="24">
        <v>0.11237019101425881</v>
      </c>
      <c r="BJ45" s="24">
        <v>0.11107050685019161</v>
      </c>
      <c r="BK45" s="24">
        <v>0.12027923750175999</v>
      </c>
      <c r="BL45" s="24">
        <v>0.1236082175972692</v>
      </c>
      <c r="BM45" s="24">
        <v>0.12396448358048066</v>
      </c>
      <c r="BN45" s="24">
        <v>0.12955801773589051</v>
      </c>
      <c r="BO45" s="24">
        <v>0.13332764137561681</v>
      </c>
      <c r="BP45" s="24">
        <v>0.13966005724008945</v>
      </c>
      <c r="BQ45" s="24">
        <v>0.1430574704769082</v>
      </c>
      <c r="BR45" s="24">
        <v>0.14952392772921505</v>
      </c>
      <c r="BS45" s="24">
        <v>0.14707806341823396</v>
      </c>
      <c r="BT45" s="24">
        <v>0.14134352704357614</v>
      </c>
      <c r="BU45" s="24">
        <v>0.13901574133441502</v>
      </c>
      <c r="BV45" s="24">
        <v>0.12972463875876769</v>
      </c>
      <c r="BW45" s="24">
        <v>0.12382988874422668</v>
      </c>
      <c r="BX45" s="24">
        <v>0.1241036717062635</v>
      </c>
      <c r="BY45" s="24">
        <v>0.11592553495662652</v>
      </c>
      <c r="BZ45" s="24">
        <v>9.9653727673595024E-2</v>
      </c>
      <c r="CA45" s="24">
        <v>9.4559955599450504E-2</v>
      </c>
      <c r="CB45" s="24">
        <v>9.2496629131591415E-2</v>
      </c>
      <c r="CC45" s="24">
        <v>9.8716989975471028E-2</v>
      </c>
      <c r="CD45" s="24">
        <v>6.0353121530898134E-2</v>
      </c>
      <c r="CE45" s="24">
        <v>6.2901885979755712E-2</v>
      </c>
      <c r="CF45" s="24">
        <v>6.1015945522987773E-2</v>
      </c>
      <c r="CH45" s="10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</row>
    <row r="46" spans="1:107">
      <c r="A46" s="9" t="s">
        <v>169</v>
      </c>
      <c r="C46" s="19" t="str">
        <f>"    Revenue % Growth"</f>
        <v xml:space="preserve">    Revenue % Growth</v>
      </c>
      <c r="D46" s="23">
        <f t="shared" si="24"/>
        <v>6.9560789827104452E-2</v>
      </c>
      <c r="E46" s="23">
        <f t="shared" si="25"/>
        <v>0.11112791485338622</v>
      </c>
      <c r="F46" s="23">
        <f t="shared" si="26"/>
        <v>-4.8344288708390803E-2</v>
      </c>
      <c r="G46" s="23">
        <f t="shared" si="27"/>
        <v>0.45501953665815464</v>
      </c>
      <c r="H46" s="23">
        <f t="shared" si="28"/>
        <v>4.0742353317935243E-2</v>
      </c>
      <c r="I46" s="23">
        <f t="shared" si="29"/>
        <v>0.20099425223421263</v>
      </c>
      <c r="J46" s="23">
        <f t="shared" si="30"/>
        <v>0.104653073159271</v>
      </c>
      <c r="K46" s="21">
        <f t="shared" si="31"/>
        <v>0.94173523634761225</v>
      </c>
      <c r="L46" s="24"/>
      <c r="M46" s="24">
        <v>-4.1333535895257123E-2</v>
      </c>
      <c r="N46" s="24">
        <v>-4.8344288708390803E-2</v>
      </c>
      <c r="O46" s="24">
        <v>-4.4326935819356206E-2</v>
      </c>
      <c r="P46" s="24">
        <v>-3.531579759088932E-2</v>
      </c>
      <c r="Q46" s="24">
        <v>2.5239148515028509E-2</v>
      </c>
      <c r="R46" s="24">
        <v>3.9807957091818835E-2</v>
      </c>
      <c r="S46" s="24">
        <v>5.0515627719056599E-2</v>
      </c>
      <c r="T46" s="24">
        <v>6.4748190397847738E-2</v>
      </c>
      <c r="U46" s="24">
        <v>3.9156435232582831E-2</v>
      </c>
      <c r="V46" s="24">
        <v>4.3890379344709185E-2</v>
      </c>
      <c r="W46" s="24">
        <v>4.4965398156413094E-2</v>
      </c>
      <c r="X46" s="24">
        <v>3.6255796792600492E-2</v>
      </c>
      <c r="Y46" s="24">
        <v>3.022257043037313E-2</v>
      </c>
      <c r="Z46" s="24">
        <v>3.2344538596129624E-2</v>
      </c>
      <c r="AA46" s="24">
        <v>5.3558502614285963E-2</v>
      </c>
      <c r="AB46" s="24">
        <v>9.7277554702809965E-2</v>
      </c>
      <c r="AC46" s="24">
        <v>0.13335696375593509</v>
      </c>
      <c r="AD46" s="24">
        <v>0.15726382695358088</v>
      </c>
      <c r="AE46" s="24">
        <v>0.14184853839993461</v>
      </c>
      <c r="AF46" s="24">
        <v>0.12667031704197695</v>
      </c>
      <c r="AG46" s="24">
        <v>8.8502952755905584E-2</v>
      </c>
      <c r="AH46" s="24">
        <v>7.0667825571474996E-2</v>
      </c>
      <c r="AI46" s="24">
        <v>6.8453754082733909E-2</v>
      </c>
      <c r="AJ46" s="24">
        <v>4.1053818726640712E-2</v>
      </c>
      <c r="AK46" s="24">
        <v>7.8059577646816702E-2</v>
      </c>
      <c r="AL46" s="24">
        <v>6.7656231123598198E-2</v>
      </c>
      <c r="AM46" s="24">
        <v>6.0964183555638485E-2</v>
      </c>
      <c r="AN46" s="24">
        <v>6.8078920041536817E-2</v>
      </c>
      <c r="AO46" s="24">
        <v>4.5473807521726251E-2</v>
      </c>
      <c r="AP46" s="24">
        <v>5.0919002607745067E-2</v>
      </c>
      <c r="AQ46" s="24">
        <v>5.9262964701475296E-2</v>
      </c>
      <c r="AR46" s="24">
        <v>5.8524602872485287E-2</v>
      </c>
      <c r="AS46" s="24">
        <v>5.5684962870055088E-2</v>
      </c>
      <c r="AT46" s="24">
        <v>5.2061650336821419E-2</v>
      </c>
      <c r="AU46" s="24">
        <v>3.5290904318338256E-2</v>
      </c>
      <c r="AV46" s="24">
        <v>2.7613266828766525E-2</v>
      </c>
      <c r="AW46" s="24">
        <v>-4.1413783290803474E-3</v>
      </c>
      <c r="AX46" s="24">
        <v>-3.7693869542220426E-2</v>
      </c>
      <c r="AY46" s="24">
        <v>-4.3748834001368087E-2</v>
      </c>
      <c r="AZ46" s="24">
        <v>-3.2408552544537339E-2</v>
      </c>
      <c r="BA46" s="24">
        <v>3.4969618096192256E-3</v>
      </c>
      <c r="BB46" s="24">
        <v>5.3466919747494401E-2</v>
      </c>
      <c r="BC46" s="24">
        <v>9.630736048788946E-2</v>
      </c>
      <c r="BD46" s="24">
        <v>0.13850278726659271</v>
      </c>
      <c r="BE46" s="24">
        <v>0.14938929244013988</v>
      </c>
      <c r="BF46" s="24">
        <v>0.18663092859732822</v>
      </c>
      <c r="BG46" s="24">
        <v>0.22138398487236444</v>
      </c>
      <c r="BH46" s="24">
        <v>0.23395197512287447</v>
      </c>
      <c r="BI46" s="24">
        <v>0.30089211030109153</v>
      </c>
      <c r="BJ46" s="24">
        <v>0.30936710463356198</v>
      </c>
      <c r="BK46" s="24">
        <v>0.28168593200309688</v>
      </c>
      <c r="BL46" s="24">
        <v>0.27302823117424491</v>
      </c>
      <c r="BM46" s="24">
        <v>0.22342921737045374</v>
      </c>
      <c r="BN46" s="24">
        <v>0.1904089611517934</v>
      </c>
      <c r="BO46" s="24">
        <v>0.19970621169053993</v>
      </c>
      <c r="BP46" s="24">
        <v>0.20485837386523076</v>
      </c>
      <c r="BQ46" s="24">
        <v>0.22238593093702153</v>
      </c>
      <c r="BR46" s="24">
        <v>0.24253214475535834</v>
      </c>
      <c r="BS46" s="24">
        <v>0.23459419377645951</v>
      </c>
      <c r="BT46" s="24">
        <v>0.24463437210737426</v>
      </c>
      <c r="BU46" s="24">
        <v>0.21936859545484722</v>
      </c>
      <c r="BV46" s="24">
        <v>0.21593473321317469</v>
      </c>
      <c r="BW46" s="24">
        <v>0.20769130849656836</v>
      </c>
      <c r="BX46" s="24">
        <v>0.18107940672716016</v>
      </c>
      <c r="BY46" s="24" t="s">
        <v>160</v>
      </c>
      <c r="BZ46" s="24" t="s">
        <v>160</v>
      </c>
      <c r="CA46" s="24" t="s">
        <v>160</v>
      </c>
      <c r="CB46" s="24">
        <v>0.22239922903987575</v>
      </c>
      <c r="CC46" s="24">
        <v>0.18668267695723428</v>
      </c>
      <c r="CD46" s="24">
        <v>0.45501953665815464</v>
      </c>
      <c r="CE46" s="24">
        <v>9.9792750496975779E-2</v>
      </c>
      <c r="CF46" s="24" t="s">
        <v>160</v>
      </c>
      <c r="CH46" s="10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</row>
    <row r="47" spans="1:107">
      <c r="A47" s="9">
        <v>1</v>
      </c>
      <c r="C47" s="19" t="str">
        <f>"    EBITDA % Growth"</f>
        <v xml:space="preserve">    EBITDA % Growth</v>
      </c>
      <c r="D47" s="23">
        <f t="shared" si="24"/>
        <v>0.11758559637435306</v>
      </c>
      <c r="E47" s="23">
        <f t="shared" si="25"/>
        <v>0.10462907030088703</v>
      </c>
      <c r="F47" s="23">
        <f t="shared" si="26"/>
        <v>-0.41429456303678569</v>
      </c>
      <c r="G47" s="23">
        <f t="shared" si="27"/>
        <v>0.94100551808706312</v>
      </c>
      <c r="H47" s="23">
        <f t="shared" si="28"/>
        <v>-3.550030502310797E-2</v>
      </c>
      <c r="I47" s="23">
        <f t="shared" si="29"/>
        <v>0.20896966421096241</v>
      </c>
      <c r="J47" s="23">
        <f t="shared" si="30"/>
        <v>0.2506838670040541</v>
      </c>
      <c r="K47" s="21">
        <f t="shared" si="31"/>
        <v>2.3959294131463658</v>
      </c>
      <c r="L47" s="24"/>
      <c r="M47" s="24">
        <v>-0.41429456303678569</v>
      </c>
      <c r="N47" s="24">
        <v>-0.35442438806812493</v>
      </c>
      <c r="O47" s="24">
        <v>-0.34160622142991492</v>
      </c>
      <c r="P47" s="24">
        <v>-0.35485685188140781</v>
      </c>
      <c r="Q47" s="24">
        <v>-4.784380836714619E-3</v>
      </c>
      <c r="R47" s="24">
        <v>9.1952766236606198E-2</v>
      </c>
      <c r="S47" s="24">
        <v>0.22727592055479162</v>
      </c>
      <c r="T47" s="24">
        <v>0.33900167913295687</v>
      </c>
      <c r="U47" s="24">
        <v>-0.12659814691299487</v>
      </c>
      <c r="V47" s="24">
        <v>-0.26848492339908825</v>
      </c>
      <c r="W47" s="24">
        <v>-0.29680233173602832</v>
      </c>
      <c r="X47" s="24">
        <v>-0.31958398825639289</v>
      </c>
      <c r="Y47" s="24">
        <v>-5.8869351484212462E-2</v>
      </c>
      <c r="Z47" s="24">
        <v>8.8595671927686137E-2</v>
      </c>
      <c r="AA47" s="24">
        <v>0.17900053251680759</v>
      </c>
      <c r="AB47" s="24">
        <v>0.32175576361622871</v>
      </c>
      <c r="AC47" s="24">
        <v>0.20602533816138702</v>
      </c>
      <c r="AD47" s="24">
        <v>0.1981980273141124</v>
      </c>
      <c r="AE47" s="24">
        <v>0.12783168484074992</v>
      </c>
      <c r="AF47" s="24">
        <v>7.1058874272158734E-2</v>
      </c>
      <c r="AG47" s="24">
        <v>6.8482604034694416E-2</v>
      </c>
      <c r="AH47" s="24">
        <v>3.8899617703858524E-2</v>
      </c>
      <c r="AI47" s="24">
        <v>0.10154126050507029</v>
      </c>
      <c r="AJ47" s="24">
        <v>4.3536078888684271E-2</v>
      </c>
      <c r="AK47" s="24">
        <v>0.10960918744728243</v>
      </c>
      <c r="AL47" s="24">
        <v>0.13252097839671495</v>
      </c>
      <c r="AM47" s="24">
        <v>0.10729697247181358</v>
      </c>
      <c r="AN47" s="24">
        <v>0.17394593685828541</v>
      </c>
      <c r="AO47" s="24">
        <v>0.13913696892053373</v>
      </c>
      <c r="AP47" s="24">
        <v>0.24149395988030586</v>
      </c>
      <c r="AQ47" s="24">
        <v>0.2536411772302658</v>
      </c>
      <c r="AR47" s="24">
        <v>0.25277188548389518</v>
      </c>
      <c r="AS47" s="24">
        <v>0.19516216892657856</v>
      </c>
      <c r="AT47" s="24">
        <v>-0.11885841237289585</v>
      </c>
      <c r="AU47" s="24">
        <v>-0.18675971199514552</v>
      </c>
      <c r="AV47" s="24">
        <v>-0.22244317849497586</v>
      </c>
      <c r="AW47" s="24">
        <v>-0.19852030160359657</v>
      </c>
      <c r="AX47" s="24">
        <v>-3.5576798559033729E-2</v>
      </c>
      <c r="AY47" s="24">
        <v>-5.4432348367029482E-3</v>
      </c>
      <c r="AZ47" s="24">
        <v>-0.12035026702201002</v>
      </c>
      <c r="BA47" s="24">
        <v>-8.6197043378872351E-2</v>
      </c>
      <c r="BB47" s="24">
        <v>-0.10703810775295663</v>
      </c>
      <c r="BC47" s="24">
        <v>-3.5474807177799383E-2</v>
      </c>
      <c r="BD47" s="24">
        <v>0.11264654698662757</v>
      </c>
      <c r="BE47" s="24">
        <v>0.1101920130243248</v>
      </c>
      <c r="BF47" s="24">
        <v>0.2178026423596886</v>
      </c>
      <c r="BG47" s="24">
        <v>0.12442413714976208</v>
      </c>
      <c r="BH47" s="24">
        <v>0.14206514206514198</v>
      </c>
      <c r="BI47" s="24">
        <v>0.17922077922077917</v>
      </c>
      <c r="BJ47" s="24">
        <v>0.12252464576207855</v>
      </c>
      <c r="BK47" s="24">
        <v>0.15625090962014254</v>
      </c>
      <c r="BL47" s="24">
        <v>0.12671263148590128</v>
      </c>
      <c r="BM47" s="24">
        <v>6.0145762559674409E-2</v>
      </c>
      <c r="BN47" s="24">
        <v>3.1453812403652304E-2</v>
      </c>
      <c r="BO47" s="24">
        <v>8.7544912075214976E-2</v>
      </c>
      <c r="BP47" s="24">
        <v>0.19050792759927049</v>
      </c>
      <c r="BQ47" s="24">
        <v>0.25792545180722892</v>
      </c>
      <c r="BR47" s="24">
        <v>0.43217424531906756</v>
      </c>
      <c r="BS47" s="24">
        <v>0.46638041081582915</v>
      </c>
      <c r="BT47" s="24">
        <v>0.41753269355079303</v>
      </c>
      <c r="BU47" s="24">
        <v>0.46224409764839658</v>
      </c>
      <c r="BV47" s="24">
        <v>0.58284790446542134</v>
      </c>
      <c r="BW47" s="24">
        <v>0.58151808998278143</v>
      </c>
      <c r="BX47" s="24">
        <v>0.58466629895201327</v>
      </c>
      <c r="BY47" s="24" t="s">
        <v>160</v>
      </c>
      <c r="BZ47" s="24" t="s">
        <v>160</v>
      </c>
      <c r="CA47" s="24" t="s">
        <v>160</v>
      </c>
      <c r="CB47" s="24">
        <v>0.14537333611305892</v>
      </c>
      <c r="CC47" s="24">
        <v>0.94100551808706312</v>
      </c>
      <c r="CD47" s="24">
        <v>0.39606260699437512</v>
      </c>
      <c r="CE47" s="24">
        <v>0.13378621932621648</v>
      </c>
      <c r="CF47" s="24" t="s">
        <v>160</v>
      </c>
      <c r="CH47" s="10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</row>
    <row r="48" spans="1:107">
      <c r="A48" s="9">
        <v>1</v>
      </c>
      <c r="C48" s="19" t="str">
        <f>"    EBIT % Growth"</f>
        <v xml:space="preserve">    EBIT % Growth</v>
      </c>
      <c r="D48" s="23">
        <f t="shared" si="24"/>
        <v>6.1865238750651974E-2</v>
      </c>
      <c r="E48" s="23">
        <f t="shared" si="25"/>
        <v>0.25393437076840214</v>
      </c>
      <c r="F48" s="23">
        <f t="shared" si="26"/>
        <v>-0.86382830221601814</v>
      </c>
      <c r="G48" s="23">
        <f t="shared" si="27"/>
        <v>2.8722134641407306</v>
      </c>
      <c r="H48" s="23">
        <f t="shared" si="28"/>
        <v>-7.7412256410768987E-2</v>
      </c>
      <c r="I48" s="23">
        <f t="shared" si="29"/>
        <v>0.50289470696039662</v>
      </c>
      <c r="J48" s="23">
        <f t="shared" si="30"/>
        <v>0.73535001957184598</v>
      </c>
      <c r="K48" s="21">
        <f t="shared" si="31"/>
        <v>2.8958270491177949</v>
      </c>
      <c r="L48" s="24"/>
      <c r="M48" s="24" t="s">
        <v>160</v>
      </c>
      <c r="N48" s="24" t="s">
        <v>160</v>
      </c>
      <c r="O48" s="24" t="s">
        <v>160</v>
      </c>
      <c r="P48" s="24" t="s">
        <v>160</v>
      </c>
      <c r="Q48" s="24">
        <v>-0.2070829450139795</v>
      </c>
      <c r="R48" s="24">
        <v>0.92375704766786271</v>
      </c>
      <c r="S48" s="24">
        <v>2.2297526262283971</v>
      </c>
      <c r="T48" s="24">
        <v>2.3735522904062232</v>
      </c>
      <c r="U48" s="24">
        <v>-0.61094996374184185</v>
      </c>
      <c r="V48" s="24">
        <v>-0.86382830221601814</v>
      </c>
      <c r="W48" s="24">
        <v>-0.86030769230769233</v>
      </c>
      <c r="X48" s="24">
        <v>-0.82742933850398992</v>
      </c>
      <c r="Y48" s="24">
        <v>-0.27396851582106319</v>
      </c>
      <c r="Z48" s="24">
        <v>5.1521045099262475E-2</v>
      </c>
      <c r="AA48" s="24">
        <v>0.23086932877563715</v>
      </c>
      <c r="AB48" s="24">
        <v>0.50042520812818903</v>
      </c>
      <c r="AC48" s="24">
        <v>0.19182179460363935</v>
      </c>
      <c r="AD48" s="24">
        <v>0.2008284310485382</v>
      </c>
      <c r="AE48" s="24">
        <v>8.8311139294018126E-2</v>
      </c>
      <c r="AF48" s="24">
        <v>1.9856666818825142E-2</v>
      </c>
      <c r="AG48" s="24">
        <v>6.1948868305901739E-2</v>
      </c>
      <c r="AH48" s="24">
        <v>3.023493360572016E-2</v>
      </c>
      <c r="AI48" s="24">
        <v>0.18012422360248448</v>
      </c>
      <c r="AJ48" s="24">
        <v>3.6036888153227808E-2</v>
      </c>
      <c r="AK48" s="24">
        <v>0.20104041616646651</v>
      </c>
      <c r="AL48" s="24">
        <v>0.26214009454232912</v>
      </c>
      <c r="AM48" s="24">
        <v>0.23153723273531579</v>
      </c>
      <c r="AN48" s="24">
        <v>0.51030320345701941</v>
      </c>
      <c r="AO48" s="24">
        <v>0.47190481799976447</v>
      </c>
      <c r="AP48" s="24">
        <v>1.1630414575199852</v>
      </c>
      <c r="AQ48" s="24">
        <v>1.4865938430983117</v>
      </c>
      <c r="AR48" s="24">
        <v>1.8769135929312646</v>
      </c>
      <c r="AS48" s="24">
        <v>1.359147753589625</v>
      </c>
      <c r="AT48" s="24">
        <v>-0.35508752297977775</v>
      </c>
      <c r="AU48" s="24">
        <v>-0.54722789056825649</v>
      </c>
      <c r="AV48" s="24">
        <v>-0.65633275661170154</v>
      </c>
      <c r="AW48" s="24">
        <v>-0.61476696881022053</v>
      </c>
      <c r="AX48" s="24">
        <v>-0.13960525410907088</v>
      </c>
      <c r="AY48" s="24">
        <v>-8.7543787673178275E-2</v>
      </c>
      <c r="AZ48" s="24">
        <v>-0.37750571478811323</v>
      </c>
      <c r="BA48" s="24">
        <v>-0.34431523036244938</v>
      </c>
      <c r="BB48" s="24">
        <v>-0.37737909182384555</v>
      </c>
      <c r="BC48" s="24">
        <v>-0.25834991222937387</v>
      </c>
      <c r="BD48" s="24">
        <v>5.0764469490507613E-2</v>
      </c>
      <c r="BE48" s="24">
        <v>3.1323149689905572E-2</v>
      </c>
      <c r="BF48" s="24">
        <v>0.22032082767269312</v>
      </c>
      <c r="BG48" s="24">
        <v>1.4869711869640589E-2</v>
      </c>
      <c r="BH48" s="24">
        <v>2.3617579611811212E-2</v>
      </c>
      <c r="BI48" s="24">
        <v>7.0858206062485385E-2</v>
      </c>
      <c r="BJ48" s="24">
        <v>-3.5674695152675628E-2</v>
      </c>
      <c r="BK48" s="24">
        <v>4.6197813121272358E-2</v>
      </c>
      <c r="BL48" s="24">
        <v>2.5579478227136132E-2</v>
      </c>
      <c r="BM48" s="24">
        <v>-7.4035079323299224E-2</v>
      </c>
      <c r="BN48" s="24">
        <v>-7.2898418704599122E-2</v>
      </c>
      <c r="BO48" s="24">
        <v>1.6179215930305357E-3</v>
      </c>
      <c r="BP48" s="24">
        <v>0.16508474576271182</v>
      </c>
      <c r="BQ48" s="24">
        <v>0.27194424153883623</v>
      </c>
      <c r="BR48" s="24">
        <v>0.52240238958822283</v>
      </c>
      <c r="BS48" s="24">
        <v>0.57852343719303767</v>
      </c>
      <c r="BT48" s="24">
        <v>0.5170995114425303</v>
      </c>
      <c r="BU48" s="24">
        <v>0.6076888000665075</v>
      </c>
      <c r="BV48" s="24">
        <v>0.86602359343378921</v>
      </c>
      <c r="BW48" s="24">
        <v>0.93103128041539285</v>
      </c>
      <c r="BX48" s="24">
        <v>0.98688692098092634</v>
      </c>
      <c r="BY48" s="24" t="s">
        <v>160</v>
      </c>
      <c r="BZ48" s="24" t="s">
        <v>160</v>
      </c>
      <c r="CA48" s="24" t="s">
        <v>160</v>
      </c>
      <c r="CB48" s="24">
        <v>2.6011721030698043E-2</v>
      </c>
      <c r="CC48" s="24">
        <v>2.8722134641407306</v>
      </c>
      <c r="CD48" s="24">
        <v>6.178160919540221E-2</v>
      </c>
      <c r="CE48" s="24">
        <v>0.26258503401360533</v>
      </c>
      <c r="CF48" s="24" t="s">
        <v>160</v>
      </c>
      <c r="CH48" s="10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</row>
    <row r="49" spans="1:107">
      <c r="A49" s="9">
        <v>1</v>
      </c>
      <c r="C49" s="19" t="str">
        <f>"    Net Income from Continuing Operations Sequential % Growth"</f>
        <v xml:space="preserve">    Net Income from Continuing Operations Sequential % Growth</v>
      </c>
      <c r="D49" s="23">
        <f t="shared" si="24"/>
        <v>3.6809815950920255E-2</v>
      </c>
      <c r="E49" s="23">
        <f t="shared" si="25"/>
        <v>3.9085251536440248E-2</v>
      </c>
      <c r="F49" s="23">
        <f t="shared" si="26"/>
        <v>-0.6355073364834618</v>
      </c>
      <c r="G49" s="23">
        <f t="shared" si="27"/>
        <v>1.4092295345104335</v>
      </c>
      <c r="H49" s="23">
        <f t="shared" si="28"/>
        <v>-6.141265441442334E-2</v>
      </c>
      <c r="I49" s="23">
        <f t="shared" si="29"/>
        <v>0.10750942681430053</v>
      </c>
      <c r="J49" s="23">
        <f t="shared" si="30"/>
        <v>0.26229897370406369</v>
      </c>
      <c r="K49" s="21">
        <f t="shared" si="31"/>
        <v>6.7109450084903557</v>
      </c>
      <c r="L49" s="24"/>
      <c r="M49" s="24" t="s">
        <v>160</v>
      </c>
      <c r="N49" s="24" t="s">
        <v>160</v>
      </c>
      <c r="O49" s="24" t="s">
        <v>160</v>
      </c>
      <c r="P49" s="24" t="s">
        <v>160</v>
      </c>
      <c r="Q49" s="24">
        <v>-7.1647536893134633E-2</v>
      </c>
      <c r="R49" s="24">
        <v>-0.38564295725297826</v>
      </c>
      <c r="S49" s="24">
        <v>-0.23941503714314272</v>
      </c>
      <c r="T49" s="24">
        <v>1.4092295345104335</v>
      </c>
      <c r="U49" s="24">
        <v>0.47525455837082653</v>
      </c>
      <c r="V49" s="24">
        <v>-6.8490129039373571E-2</v>
      </c>
      <c r="W49" s="24">
        <v>-0.22669509594882731</v>
      </c>
      <c r="X49" s="24">
        <v>-0.6355073364834618</v>
      </c>
      <c r="Y49" s="24">
        <v>-0.22950898203592818</v>
      </c>
      <c r="Z49" s="24">
        <v>-7.9666696058548592E-2</v>
      </c>
      <c r="AA49" s="24">
        <v>-4.9052490357202716E-2</v>
      </c>
      <c r="AB49" s="24">
        <v>0.19403283940728877</v>
      </c>
      <c r="AC49" s="24">
        <v>2.7624877822933325E-2</v>
      </c>
      <c r="AD49" s="24">
        <v>4.5613468882792718E-2</v>
      </c>
      <c r="AE49" s="24">
        <v>0.14191824575412304</v>
      </c>
      <c r="AF49" s="24">
        <v>-8.4876760068575918E-2</v>
      </c>
      <c r="AG49" s="24">
        <v>7.7102379366713159E-2</v>
      </c>
      <c r="AH49" s="24">
        <v>-4.8093824741376801E-2</v>
      </c>
      <c r="AI49" s="24">
        <v>7.6429169639256722E-2</v>
      </c>
      <c r="AJ49" s="24">
        <v>1.4698476646103575E-2</v>
      </c>
      <c r="AK49" s="24">
        <v>3.6809815950920255E-2</v>
      </c>
      <c r="AL49" s="24">
        <v>0.12442666862363772</v>
      </c>
      <c r="AM49" s="24">
        <v>-3.8050192368783264E-2</v>
      </c>
      <c r="AN49" s="24">
        <v>0.1449644358228257</v>
      </c>
      <c r="AO49" s="24">
        <v>6.2886597938144329E-2</v>
      </c>
      <c r="AP49" s="24">
        <v>3.8080799072505167E-2</v>
      </c>
      <c r="AQ49" s="24">
        <v>8.9857608008941936E-2</v>
      </c>
      <c r="AR49" s="24">
        <v>3.4072063922810258E-2</v>
      </c>
      <c r="AS49" s="24">
        <v>0.46133509583608734</v>
      </c>
      <c r="AT49" s="24">
        <v>0.23175033921302579</v>
      </c>
      <c r="AU49" s="24">
        <v>0.51459103986847521</v>
      </c>
      <c r="AV49" s="24">
        <v>8.8915411009995449E-2</v>
      </c>
      <c r="AW49" s="24">
        <v>-0.59664219521001316</v>
      </c>
      <c r="AX49" s="24">
        <v>-0.11157444533547178</v>
      </c>
      <c r="AY49" s="24">
        <v>6.2844479799988529E-2</v>
      </c>
      <c r="AZ49" s="24">
        <v>-0.19088777527470002</v>
      </c>
      <c r="BA49" s="24">
        <v>-2.123925662601811E-2</v>
      </c>
      <c r="BB49" s="24">
        <v>-6.3032296146386724E-2</v>
      </c>
      <c r="BC49" s="24">
        <v>-0.12563592125635925</v>
      </c>
      <c r="BD49" s="24">
        <v>-0.13702160150160658</v>
      </c>
      <c r="BE49" s="24">
        <v>-5.9793012682459956E-2</v>
      </c>
      <c r="BF49" s="24">
        <v>9.8255642061693127E-2</v>
      </c>
      <c r="BG49" s="24">
        <v>-6.8513262210042614E-3</v>
      </c>
      <c r="BH49" s="24">
        <v>4.3189707984480297E-2</v>
      </c>
      <c r="BI49" s="24">
        <v>8.0180875703099064E-2</v>
      </c>
      <c r="BJ49" s="24">
        <v>-7.699355276552422E-2</v>
      </c>
      <c r="BK49" s="24">
        <v>3.6782235542538455E-3</v>
      </c>
      <c r="BL49" s="24">
        <v>0.12610263097338348</v>
      </c>
      <c r="BM49" s="24">
        <v>-1.7891446005499301E-2</v>
      </c>
      <c r="BN49" s="24">
        <v>-8.5517962506534984E-3</v>
      </c>
      <c r="BO49" s="24">
        <v>-2.2201124662236227E-2</v>
      </c>
      <c r="BP49" s="24">
        <v>-6.097118385715361E-3</v>
      </c>
      <c r="BQ49" s="24">
        <v>-2.2144935765490814E-2</v>
      </c>
      <c r="BR49" s="24">
        <v>6.5975637436634704E-2</v>
      </c>
      <c r="BS49" s="24">
        <v>0.13057610880629578</v>
      </c>
      <c r="BT49" s="24">
        <v>8.3205930044012E-2</v>
      </c>
      <c r="BU49" s="24">
        <v>0.168715144295847</v>
      </c>
      <c r="BV49" s="24">
        <v>9.7711738484398181E-2</v>
      </c>
      <c r="BW49" s="24">
        <v>8.9278777677068488E-2</v>
      </c>
      <c r="BX49" s="24">
        <v>0.11676321156690794</v>
      </c>
      <c r="BY49" s="24">
        <v>0.34999499768429376</v>
      </c>
      <c r="BZ49" s="24">
        <v>0.14568539691727156</v>
      </c>
      <c r="CA49" s="24">
        <v>0.1338237606187398</v>
      </c>
      <c r="CB49" s="24" t="s">
        <v>160</v>
      </c>
      <c r="CC49" s="24" t="s">
        <v>160</v>
      </c>
      <c r="CD49" s="24" t="s">
        <v>160</v>
      </c>
      <c r="CE49" s="24" t="s">
        <v>160</v>
      </c>
      <c r="CF49" s="24" t="s">
        <v>160</v>
      </c>
      <c r="CH49" s="10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</row>
    <row r="50" spans="1:107">
      <c r="A50" s="9">
        <v>1</v>
      </c>
      <c r="C50" s="19" t="str">
        <f>"    Net Income Available to Common Stockholders Sequential % Growth"</f>
        <v xml:space="preserve">    Net Income Available to Common Stockholders Sequential % Growth</v>
      </c>
      <c r="D50" s="23">
        <f t="shared" si="24"/>
        <v>3.6809815950920255E-2</v>
      </c>
      <c r="E50" s="23">
        <f t="shared" si="25"/>
        <v>3.9085251536440248E-2</v>
      </c>
      <c r="F50" s="23">
        <f t="shared" si="26"/>
        <v>-0.6355073364834618</v>
      </c>
      <c r="G50" s="23">
        <f t="shared" si="27"/>
        <v>1.4092295345104335</v>
      </c>
      <c r="H50" s="23">
        <f t="shared" si="28"/>
        <v>-6.141265441442334E-2</v>
      </c>
      <c r="I50" s="23">
        <f t="shared" si="29"/>
        <v>0.10750942681430053</v>
      </c>
      <c r="J50" s="23">
        <f t="shared" si="30"/>
        <v>0.26229897370406369</v>
      </c>
      <c r="K50" s="21">
        <f t="shared" si="31"/>
        <v>6.7109450084903557</v>
      </c>
      <c r="L50" s="24"/>
      <c r="M50" s="24" t="s">
        <v>160</v>
      </c>
      <c r="N50" s="24" t="s">
        <v>160</v>
      </c>
      <c r="O50" s="24" t="s">
        <v>160</v>
      </c>
      <c r="P50" s="24" t="s">
        <v>160</v>
      </c>
      <c r="Q50" s="24">
        <v>-7.1647536893134633E-2</v>
      </c>
      <c r="R50" s="24">
        <v>-0.38564295725297826</v>
      </c>
      <c r="S50" s="24">
        <v>-0.23941503714314272</v>
      </c>
      <c r="T50" s="24">
        <v>1.4092295345104335</v>
      </c>
      <c r="U50" s="24">
        <v>0.47525455837082653</v>
      </c>
      <c r="V50" s="24">
        <v>-6.8490129039373571E-2</v>
      </c>
      <c r="W50" s="24">
        <v>-0.22669509594882731</v>
      </c>
      <c r="X50" s="24">
        <v>-0.6355073364834618</v>
      </c>
      <c r="Y50" s="24">
        <v>-0.22950898203592818</v>
      </c>
      <c r="Z50" s="24">
        <v>-7.9666696058548592E-2</v>
      </c>
      <c r="AA50" s="24">
        <v>-4.9052490357202716E-2</v>
      </c>
      <c r="AB50" s="24">
        <v>0.19403283940728877</v>
      </c>
      <c r="AC50" s="24">
        <v>2.7624877822933325E-2</v>
      </c>
      <c r="AD50" s="24">
        <v>4.5613468882792718E-2</v>
      </c>
      <c r="AE50" s="24">
        <v>0.14191824575412304</v>
      </c>
      <c r="AF50" s="24">
        <v>-8.4876760068575918E-2</v>
      </c>
      <c r="AG50" s="24">
        <v>7.7102379366713159E-2</v>
      </c>
      <c r="AH50" s="24">
        <v>-4.8093824741376801E-2</v>
      </c>
      <c r="AI50" s="24">
        <v>7.6429169639256722E-2</v>
      </c>
      <c r="AJ50" s="24">
        <v>1.4698476646103575E-2</v>
      </c>
      <c r="AK50" s="24">
        <v>3.6809815950920255E-2</v>
      </c>
      <c r="AL50" s="24">
        <v>0.12442666862363772</v>
      </c>
      <c r="AM50" s="24">
        <v>-3.8050192368783264E-2</v>
      </c>
      <c r="AN50" s="24">
        <v>0.1449644358228257</v>
      </c>
      <c r="AO50" s="24">
        <v>6.2886597938144329E-2</v>
      </c>
      <c r="AP50" s="24">
        <v>3.8080799072505167E-2</v>
      </c>
      <c r="AQ50" s="24">
        <v>8.9857608008941936E-2</v>
      </c>
      <c r="AR50" s="24">
        <v>3.4072063922810258E-2</v>
      </c>
      <c r="AS50" s="24">
        <v>0.46133509583608734</v>
      </c>
      <c r="AT50" s="24">
        <v>0.23175033921302579</v>
      </c>
      <c r="AU50" s="24">
        <v>0.51459103986847521</v>
      </c>
      <c r="AV50" s="24">
        <v>8.8915411009995449E-2</v>
      </c>
      <c r="AW50" s="24">
        <v>-0.59664219521001316</v>
      </c>
      <c r="AX50" s="24">
        <v>-0.11157444533547178</v>
      </c>
      <c r="AY50" s="24">
        <v>6.2844479799988529E-2</v>
      </c>
      <c r="AZ50" s="24">
        <v>-0.19088777527470002</v>
      </c>
      <c r="BA50" s="24">
        <v>-2.123925662601811E-2</v>
      </c>
      <c r="BB50" s="24">
        <v>-6.3032296146386724E-2</v>
      </c>
      <c r="BC50" s="24">
        <v>-0.12563592125635925</v>
      </c>
      <c r="BD50" s="24">
        <v>-0.13702160150160658</v>
      </c>
      <c r="BE50" s="24">
        <v>-5.9793012682459956E-2</v>
      </c>
      <c r="BF50" s="24">
        <v>9.8255642061693127E-2</v>
      </c>
      <c r="BG50" s="24">
        <v>-6.8513262210042614E-3</v>
      </c>
      <c r="BH50" s="24">
        <v>4.3189707984480297E-2</v>
      </c>
      <c r="BI50" s="24">
        <v>8.0180875703099064E-2</v>
      </c>
      <c r="BJ50" s="24">
        <v>-7.699355276552422E-2</v>
      </c>
      <c r="BK50" s="24">
        <v>3.6782235542538455E-3</v>
      </c>
      <c r="BL50" s="24">
        <v>0.12610263097338348</v>
      </c>
      <c r="BM50" s="24">
        <v>-1.7891446005499301E-2</v>
      </c>
      <c r="BN50" s="24">
        <v>-8.5517962506534984E-3</v>
      </c>
      <c r="BO50" s="24">
        <v>-2.2201124662236227E-2</v>
      </c>
      <c r="BP50" s="24">
        <v>-6.097118385715361E-3</v>
      </c>
      <c r="BQ50" s="24">
        <v>-2.2144935765490814E-2</v>
      </c>
      <c r="BR50" s="24">
        <v>6.5975637436634704E-2</v>
      </c>
      <c r="BS50" s="24">
        <v>0.13057610880629578</v>
      </c>
      <c r="BT50" s="24">
        <v>8.3205930044012E-2</v>
      </c>
      <c r="BU50" s="24">
        <v>0.168715144295847</v>
      </c>
      <c r="BV50" s="24">
        <v>9.7711738484398181E-2</v>
      </c>
      <c r="BW50" s="24">
        <v>8.9278777677068488E-2</v>
      </c>
      <c r="BX50" s="24">
        <v>0.11676321156690794</v>
      </c>
      <c r="BY50" s="24">
        <v>0.34999499768429376</v>
      </c>
      <c r="BZ50" s="24">
        <v>0.14568539691727156</v>
      </c>
      <c r="CA50" s="24">
        <v>0.1338237606187398</v>
      </c>
      <c r="CB50" s="24" t="s">
        <v>160</v>
      </c>
      <c r="CC50" s="24" t="s">
        <v>160</v>
      </c>
      <c r="CD50" s="24" t="s">
        <v>160</v>
      </c>
      <c r="CE50" s="24" t="s">
        <v>160</v>
      </c>
      <c r="CF50" s="24" t="s">
        <v>160</v>
      </c>
      <c r="CH50" s="10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</row>
    <row r="51" spans="1:107">
      <c r="A51" s="9">
        <v>1</v>
      </c>
      <c r="C51" s="19" t="str">
        <f>"    Current Ratio"</f>
        <v xml:space="preserve">    Current Ratio</v>
      </c>
      <c r="D51" s="25">
        <f t="shared" si="24"/>
        <v>0.5231983821413293</v>
      </c>
      <c r="E51" s="25">
        <f t="shared" si="25"/>
        <v>0.52688930829587033</v>
      </c>
      <c r="F51" s="25">
        <f t="shared" si="26"/>
        <v>0.21410389135862615</v>
      </c>
      <c r="G51" s="25">
        <f t="shared" si="27"/>
        <v>1.0232880463165956</v>
      </c>
      <c r="H51" s="25">
        <f t="shared" si="28"/>
        <v>0.44778864015912034</v>
      </c>
      <c r="I51" s="25">
        <f t="shared" si="29"/>
        <v>0.57580821389549453</v>
      </c>
      <c r="J51" s="25">
        <f t="shared" si="30"/>
        <v>0.13637407426333376</v>
      </c>
      <c r="K51" s="21">
        <f t="shared" si="31"/>
        <v>0.25882869915203144</v>
      </c>
      <c r="L51" s="26"/>
      <c r="M51" s="26">
        <v>0.38042614771974032</v>
      </c>
      <c r="N51" s="26">
        <v>0.41707980251254739</v>
      </c>
      <c r="O51" s="26">
        <v>0.43933591373218733</v>
      </c>
      <c r="P51" s="26">
        <v>0.57580821389549453</v>
      </c>
      <c r="Q51" s="26">
        <v>0.58969238882053088</v>
      </c>
      <c r="R51" s="26">
        <v>0.54652150718223313</v>
      </c>
      <c r="S51" s="26">
        <v>0.5231983821413293</v>
      </c>
      <c r="T51" s="26">
        <v>0.6536401000380444</v>
      </c>
      <c r="U51" s="26">
        <v>0.56446124763705108</v>
      </c>
      <c r="V51" s="26">
        <v>0.54627920198800295</v>
      </c>
      <c r="W51" s="26">
        <v>0.54947607323693171</v>
      </c>
      <c r="X51" s="26">
        <v>0.65844024140303103</v>
      </c>
      <c r="Y51" s="26">
        <v>0.54365169819922499</v>
      </c>
      <c r="Z51" s="26">
        <v>0.56974574294378355</v>
      </c>
      <c r="AA51" s="26">
        <v>0.494987476092067</v>
      </c>
      <c r="AB51" s="26">
        <v>0.54448340490676694</v>
      </c>
      <c r="AC51" s="26">
        <v>0.51847983435031975</v>
      </c>
      <c r="AD51" s="26">
        <v>0.59330514670820489</v>
      </c>
      <c r="AE51" s="26">
        <v>0.59165270074118748</v>
      </c>
      <c r="AF51" s="26">
        <v>0.61057378000720963</v>
      </c>
      <c r="AG51" s="26">
        <v>0.56362419985099366</v>
      </c>
      <c r="AH51" s="26">
        <v>0.88931102226774805</v>
      </c>
      <c r="AI51" s="26">
        <v>0.50743853547795004</v>
      </c>
      <c r="AJ51" s="26">
        <v>0.57640516896334837</v>
      </c>
      <c r="AK51" s="26">
        <v>0.55489730152013284</v>
      </c>
      <c r="AL51" s="26">
        <v>0.55501224671565352</v>
      </c>
      <c r="AM51" s="26">
        <v>0.55795224644975905</v>
      </c>
      <c r="AN51" s="26">
        <v>0.72841039077852621</v>
      </c>
      <c r="AO51" s="26">
        <v>0.63693292643092458</v>
      </c>
      <c r="AP51" s="26">
        <v>0.6959450680153122</v>
      </c>
      <c r="AQ51" s="26">
        <v>0.74154258573967768</v>
      </c>
      <c r="AR51" s="26">
        <v>0.75734838382510372</v>
      </c>
      <c r="AS51" s="26">
        <v>0.66895605822882143</v>
      </c>
      <c r="AT51" s="26">
        <v>0.83413860627474357</v>
      </c>
      <c r="AU51" s="26">
        <v>0.47969469902777362</v>
      </c>
      <c r="AV51" s="26">
        <v>0.55047425474254741</v>
      </c>
      <c r="AW51" s="26">
        <v>0.52586232420429313</v>
      </c>
      <c r="AX51" s="26">
        <v>0.50848409100538072</v>
      </c>
      <c r="AY51" s="26">
        <v>0.49755890918718559</v>
      </c>
      <c r="AZ51" s="26">
        <v>0.5785353482425436</v>
      </c>
      <c r="BA51" s="26">
        <v>0.52258250981002452</v>
      </c>
      <c r="BB51" s="26">
        <v>0.48518542185869173</v>
      </c>
      <c r="BC51" s="26">
        <v>0.4860374690703429</v>
      </c>
      <c r="BD51" s="26">
        <v>0.54335398066888685</v>
      </c>
      <c r="BE51" s="26">
        <v>0.46226395211600069</v>
      </c>
      <c r="BF51" s="26">
        <v>0.47520231819958247</v>
      </c>
      <c r="BG51" s="26">
        <v>0.56946647211825163</v>
      </c>
      <c r="BH51" s="26">
        <v>0.49303072319929941</v>
      </c>
      <c r="BI51" s="26">
        <v>0.41039486256471791</v>
      </c>
      <c r="BJ51" s="26">
        <v>0.45953686641060365</v>
      </c>
      <c r="BK51" s="26">
        <v>0.46565742218675177</v>
      </c>
      <c r="BL51" s="26">
        <v>0.41736267495225338</v>
      </c>
      <c r="BM51" s="26">
        <v>0.31981724728726441</v>
      </c>
      <c r="BN51" s="26">
        <v>0.35534690276639991</v>
      </c>
      <c r="BO51" s="26">
        <v>0.41359750738994966</v>
      </c>
      <c r="BP51" s="26">
        <v>0.44778864015912034</v>
      </c>
      <c r="BQ51" s="26">
        <v>0.21410389135862615</v>
      </c>
      <c r="BR51" s="26">
        <v>0.27395976996539073</v>
      </c>
      <c r="BS51" s="26">
        <v>0.4315172563490341</v>
      </c>
      <c r="BT51" s="26">
        <v>0.52138252838175869</v>
      </c>
      <c r="BU51" s="26">
        <v>0.34453162252373315</v>
      </c>
      <c r="BV51" s="26">
        <v>0.33343853558466152</v>
      </c>
      <c r="BW51" s="26">
        <v>0.39791542120448109</v>
      </c>
      <c r="BX51" s="26">
        <v>0.5132029412640291</v>
      </c>
      <c r="BY51" s="26">
        <v>0.38743718592964826</v>
      </c>
      <c r="BZ51" s="26">
        <v>0.29877709838799332</v>
      </c>
      <c r="CA51" s="26">
        <v>0.44276947705442904</v>
      </c>
      <c r="CB51" s="26">
        <v>0.52665015613222788</v>
      </c>
      <c r="CC51" s="26">
        <v>1.0232880463165956</v>
      </c>
      <c r="CD51" s="26" t="s">
        <v>160</v>
      </c>
      <c r="CE51" s="26" t="s">
        <v>160</v>
      </c>
      <c r="CF51" s="26" t="s">
        <v>160</v>
      </c>
      <c r="CH51" s="10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</row>
    <row r="52" spans="1:107">
      <c r="A52" s="9">
        <v>1</v>
      </c>
      <c r="C52" s="19" t="str">
        <f>"    Quick Ratio"</f>
        <v xml:space="preserve">    Quick Ratio</v>
      </c>
      <c r="D52" s="25">
        <f t="shared" si="24"/>
        <v>0.23186066710742945</v>
      </c>
      <c r="E52" s="25">
        <f t="shared" si="25"/>
        <v>0.24787436973602167</v>
      </c>
      <c r="F52" s="25">
        <f t="shared" si="26"/>
        <v>0.1</v>
      </c>
      <c r="G52" s="25">
        <f t="shared" si="27"/>
        <v>0.76847633326667575</v>
      </c>
      <c r="H52" s="25">
        <f t="shared" si="28"/>
        <v>0.18899640861931366</v>
      </c>
      <c r="I52" s="25">
        <f t="shared" si="29"/>
        <v>0.26327267992578368</v>
      </c>
      <c r="J52" s="25">
        <f t="shared" si="30"/>
        <v>0.11319060976568504</v>
      </c>
      <c r="K52" s="21">
        <f t="shared" si="31"/>
        <v>0.45664507341452626</v>
      </c>
      <c r="L52" s="26"/>
      <c r="M52" s="26">
        <v>0.16030379849315138</v>
      </c>
      <c r="N52" s="26">
        <v>0.20020648274029174</v>
      </c>
      <c r="O52" s="26">
        <v>0.18194879766025657</v>
      </c>
      <c r="P52" s="26">
        <v>0.25476631473160816</v>
      </c>
      <c r="Q52" s="26">
        <v>0.23321497626999474</v>
      </c>
      <c r="R52" s="26">
        <v>0.23636495360033721</v>
      </c>
      <c r="S52" s="26">
        <v>0.23186066710742945</v>
      </c>
      <c r="T52" s="26">
        <v>0.2757470110204005</v>
      </c>
      <c r="U52" s="26">
        <v>0.18065864093125061</v>
      </c>
      <c r="V52" s="26">
        <v>0.21150000958227663</v>
      </c>
      <c r="W52" s="26">
        <v>0.24207473670938157</v>
      </c>
      <c r="X52" s="26">
        <v>0.2545794949258558</v>
      </c>
      <c r="Y52" s="26">
        <v>0.19337002181770815</v>
      </c>
      <c r="Z52" s="26">
        <v>0.2693673379467641</v>
      </c>
      <c r="AA52" s="26">
        <v>0.23849902591827188</v>
      </c>
      <c r="AB52" s="26">
        <v>0.28403302696526767</v>
      </c>
      <c r="AC52" s="26">
        <v>0.21193630549905632</v>
      </c>
      <c r="AD52" s="26">
        <v>0.24446069237371651</v>
      </c>
      <c r="AE52" s="26">
        <v>0.23882784396496715</v>
      </c>
      <c r="AF52" s="26">
        <v>0.28195932033555532</v>
      </c>
      <c r="AG52" s="26">
        <v>0.24801958369444571</v>
      </c>
      <c r="AH52" s="26">
        <v>0.57295305655992723</v>
      </c>
      <c r="AI52" s="26">
        <v>0.23314656491007743</v>
      </c>
      <c r="AJ52" s="26">
        <v>0.28357824918520214</v>
      </c>
      <c r="AK52" s="26">
        <v>0.26327267992578368</v>
      </c>
      <c r="AL52" s="26">
        <v>0.26324649298597197</v>
      </c>
      <c r="AM52" s="26">
        <v>0.25971246224967504</v>
      </c>
      <c r="AN52" s="26">
        <v>0.38798236266046165</v>
      </c>
      <c r="AO52" s="26">
        <v>0.34913346585659488</v>
      </c>
      <c r="AP52" s="26">
        <v>0.4023647939550829</v>
      </c>
      <c r="AQ52" s="26">
        <v>0.46381499072428295</v>
      </c>
      <c r="AR52" s="26">
        <v>0.48088950660180679</v>
      </c>
      <c r="AS52" s="26">
        <v>0.37313618935796594</v>
      </c>
      <c r="AT52" s="26">
        <v>0.54330381848367459</v>
      </c>
      <c r="AU52" s="26">
        <v>0.2174523091620145</v>
      </c>
      <c r="AV52" s="26">
        <v>0.29548534121704856</v>
      </c>
      <c r="AW52" s="26">
        <v>0.19768073032321737</v>
      </c>
      <c r="AX52" s="26">
        <v>0.20005931449392025</v>
      </c>
      <c r="AY52" s="26">
        <v>0.22955785014561822</v>
      </c>
      <c r="AZ52" s="26">
        <v>0.31805034478422167</v>
      </c>
      <c r="BA52" s="26">
        <v>0.19924632332507031</v>
      </c>
      <c r="BB52" s="26">
        <v>0.21433744435214178</v>
      </c>
      <c r="BC52" s="26">
        <v>0.21655178508306822</v>
      </c>
      <c r="BD52" s="26">
        <v>0.24925420088302616</v>
      </c>
      <c r="BE52" s="26">
        <v>0.16864778283594672</v>
      </c>
      <c r="BF52" s="26">
        <v>0.23621424281996778</v>
      </c>
      <c r="BG52" s="26">
        <v>0.2987692698090465</v>
      </c>
      <c r="BH52" s="26">
        <v>0.23378613650816818</v>
      </c>
      <c r="BI52" s="26">
        <v>0.17583272226296023</v>
      </c>
      <c r="BJ52" s="26">
        <v>0.25057170133878021</v>
      </c>
      <c r="BK52" s="26">
        <v>0.18899640861931366</v>
      </c>
      <c r="BL52" s="26">
        <v>0.17002080898492061</v>
      </c>
      <c r="BM52" s="26">
        <v>0.1</v>
      </c>
      <c r="BN52" s="26">
        <v>0.13496439599218601</v>
      </c>
      <c r="BO52" s="26">
        <v>0.1887353199648478</v>
      </c>
      <c r="BP52" s="26">
        <v>0.15846358808849192</v>
      </c>
      <c r="BQ52" s="26">
        <v>0.1</v>
      </c>
      <c r="BR52" s="26">
        <v>0.12679226625725365</v>
      </c>
      <c r="BS52" s="26">
        <v>0.20316909051443455</v>
      </c>
      <c r="BT52" s="26">
        <v>0.218972484125457</v>
      </c>
      <c r="BU52" s="26">
        <v>0.1217001170401838</v>
      </c>
      <c r="BV52" s="26">
        <v>0.12171149034017899</v>
      </c>
      <c r="BW52" s="26">
        <v>0.1570711927845502</v>
      </c>
      <c r="BX52" s="26">
        <v>0.21401565895626803</v>
      </c>
      <c r="BY52" s="26">
        <v>0.12758235622557232</v>
      </c>
      <c r="BZ52" s="26">
        <v>0.1</v>
      </c>
      <c r="CA52" s="26">
        <v>0.21981723585912485</v>
      </c>
      <c r="CB52" s="26">
        <v>0.23111158967732673</v>
      </c>
      <c r="CC52" s="26">
        <v>0.76847633326667575</v>
      </c>
      <c r="CD52" s="26" t="s">
        <v>160</v>
      </c>
      <c r="CE52" s="26" t="s">
        <v>160</v>
      </c>
      <c r="CF52" s="26" t="s">
        <v>160</v>
      </c>
      <c r="CH52" s="10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</row>
    <row r="53" spans="1:107">
      <c r="A53" s="9">
        <v>1</v>
      </c>
      <c r="C53" s="19" t="str">
        <f>"    Debt to Equity"</f>
        <v xml:space="preserve">    Debt to Equity</v>
      </c>
      <c r="D53" s="25">
        <f t="shared" si="24"/>
        <v>0.46302239458794547</v>
      </c>
      <c r="E53" s="25">
        <f t="shared" si="25"/>
        <v>0.54837275453049139</v>
      </c>
      <c r="F53" s="25">
        <f t="shared" si="26"/>
        <v>0</v>
      </c>
      <c r="G53" s="25">
        <f t="shared" si="27"/>
        <v>1.8958692659676919</v>
      </c>
      <c r="H53" s="25">
        <f t="shared" si="28"/>
        <v>0.36852780647455591</v>
      </c>
      <c r="I53" s="25">
        <f t="shared" si="29"/>
        <v>0.61671953736978458</v>
      </c>
      <c r="J53" s="25">
        <f t="shared" si="30"/>
        <v>0.36673522656644225</v>
      </c>
      <c r="K53" s="21">
        <f t="shared" si="31"/>
        <v>0.66876996265147326</v>
      </c>
      <c r="L53" s="26"/>
      <c r="M53" s="26">
        <v>1.8221489922265635</v>
      </c>
      <c r="N53" s="26">
        <v>1.8511741508301012</v>
      </c>
      <c r="O53" s="26">
        <v>1.8958692659676919</v>
      </c>
      <c r="P53" s="26">
        <v>0.52974490928801865</v>
      </c>
      <c r="Q53" s="26">
        <v>0.58473458287245161</v>
      </c>
      <c r="R53" s="26">
        <v>0.59001628307020093</v>
      </c>
      <c r="S53" s="26">
        <v>0.61465633148631027</v>
      </c>
      <c r="T53" s="26">
        <v>0.7138539367893969</v>
      </c>
      <c r="U53" s="26">
        <v>0.7619099438642124</v>
      </c>
      <c r="V53" s="26">
        <v>0.78056393491942833</v>
      </c>
      <c r="W53" s="26">
        <v>0.86141406543813459</v>
      </c>
      <c r="X53" s="26">
        <v>0.99749176131221395</v>
      </c>
      <c r="Y53" s="26">
        <v>0.85633955562785524</v>
      </c>
      <c r="Z53" s="26">
        <v>0.79932109412533769</v>
      </c>
      <c r="AA53" s="26">
        <v>0.66686207889726334</v>
      </c>
      <c r="AB53" s="26">
        <v>0.56187501836707976</v>
      </c>
      <c r="AC53" s="26">
        <v>0.43879018321842417</v>
      </c>
      <c r="AD53" s="26">
        <v>0.36705594957859428</v>
      </c>
      <c r="AE53" s="26">
        <v>0.37778449726546065</v>
      </c>
      <c r="AF53" s="26">
        <v>0.40946324189553912</v>
      </c>
      <c r="AG53" s="26">
        <v>0.43635067271874939</v>
      </c>
      <c r="AH53" s="26">
        <v>0.3729433771624408</v>
      </c>
      <c r="AI53" s="26">
        <v>0.24430742176932094</v>
      </c>
      <c r="AJ53" s="26">
        <v>0.25298572551186949</v>
      </c>
      <c r="AK53" s="26">
        <v>0.26440544711010977</v>
      </c>
      <c r="AL53" s="26">
        <v>0.2414198443371863</v>
      </c>
      <c r="AM53" s="26">
        <v>0.31086010045288187</v>
      </c>
      <c r="AN53" s="26">
        <v>0.43728475591279786</v>
      </c>
      <c r="AO53" s="26">
        <v>0.38457730723262351</v>
      </c>
      <c r="AP53" s="26">
        <v>0.39365727613204171</v>
      </c>
      <c r="AQ53" s="26">
        <v>0.408152945523854</v>
      </c>
      <c r="AR53" s="26">
        <v>0.49813368261745922</v>
      </c>
      <c r="AS53" s="26">
        <v>0.50207054900299308</v>
      </c>
      <c r="AT53" s="26">
        <v>0.48343478373010756</v>
      </c>
      <c r="AU53" s="26">
        <v>0.40590726823698114</v>
      </c>
      <c r="AV53" s="26">
        <v>0.4621317696674993</v>
      </c>
      <c r="AW53" s="26">
        <v>0.4742503905528212</v>
      </c>
      <c r="AX53" s="26">
        <v>0.47921377977465407</v>
      </c>
      <c r="AY53" s="26">
        <v>0.51037774518206358</v>
      </c>
      <c r="AZ53" s="26">
        <v>0.59529765575735738</v>
      </c>
      <c r="BA53" s="26">
        <v>0.61740727266427597</v>
      </c>
      <c r="BB53" s="26">
        <v>0.67152716848831884</v>
      </c>
      <c r="BC53" s="26">
        <v>0.73429620527331008</v>
      </c>
      <c r="BD53" s="26">
        <v>0.78674862778347987</v>
      </c>
      <c r="BE53" s="26">
        <v>0.79780726055573692</v>
      </c>
      <c r="BF53" s="26">
        <v>0.81986421375383267</v>
      </c>
      <c r="BG53" s="26">
        <v>0.48117626736305164</v>
      </c>
      <c r="BH53" s="26">
        <v>0.49900506957481666</v>
      </c>
      <c r="BI53" s="26">
        <v>0.53220563116425146</v>
      </c>
      <c r="BJ53" s="26">
        <v>0.57796573245632477</v>
      </c>
      <c r="BK53" s="26">
        <v>0.4639130195083917</v>
      </c>
      <c r="BL53" s="26">
        <v>0.46129682630280083</v>
      </c>
      <c r="BM53" s="26">
        <v>0.44373144827822864</v>
      </c>
      <c r="BN53" s="26">
        <v>0.2863896835369712</v>
      </c>
      <c r="BO53" s="26">
        <v>0.271827914998861</v>
      </c>
      <c r="BP53" s="26">
        <v>0.27171371528709992</v>
      </c>
      <c r="BQ53" s="26">
        <v>0.1</v>
      </c>
      <c r="BR53" s="26">
        <v>0.1</v>
      </c>
      <c r="BS53" s="26">
        <v>0.25553461533987132</v>
      </c>
      <c r="BT53" s="26">
        <v>0.27573222533434733</v>
      </c>
      <c r="BU53" s="26">
        <v>0.26318555476976779</v>
      </c>
      <c r="BV53" s="26">
        <v>0.27272167276958353</v>
      </c>
      <c r="BW53" s="26">
        <v>0.2771222444315487</v>
      </c>
      <c r="BX53" s="26">
        <v>0.27348813318628856</v>
      </c>
      <c r="BY53" s="26">
        <v>0.45071130909613449</v>
      </c>
      <c r="BZ53" s="26">
        <v>0.38975623884668925</v>
      </c>
      <c r="CA53" s="26">
        <v>0.39004290676292314</v>
      </c>
      <c r="CB53" s="26">
        <v>0.38540645930355899</v>
      </c>
      <c r="CC53" s="26">
        <v>1.5966831248778428</v>
      </c>
      <c r="CD53" s="26">
        <v>0</v>
      </c>
      <c r="CE53" s="26" t="s">
        <v>160</v>
      </c>
      <c r="CF53" s="26" t="s">
        <v>160</v>
      </c>
      <c r="CH53" s="10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</row>
    <row r="54" spans="1:107">
      <c r="A54" s="9">
        <v>1</v>
      </c>
      <c r="C54" s="19" t="str">
        <f>"    Total Debt to Equity"</f>
        <v xml:space="preserve">    Total Debt to Equity</v>
      </c>
      <c r="D54" s="25">
        <f t="shared" si="24"/>
        <v>0.49178834471241106</v>
      </c>
      <c r="E54" s="25">
        <f t="shared" si="25"/>
        <v>0.57789084863905604</v>
      </c>
      <c r="F54" s="25">
        <f t="shared" si="26"/>
        <v>0</v>
      </c>
      <c r="G54" s="25">
        <f t="shared" si="27"/>
        <v>2.0103485986952712</v>
      </c>
      <c r="H54" s="25">
        <f t="shared" si="28"/>
        <v>0.36852780647455591</v>
      </c>
      <c r="I54" s="25">
        <f t="shared" si="29"/>
        <v>0.66587716875918834</v>
      </c>
      <c r="J54" s="25">
        <f t="shared" si="30"/>
        <v>0.38418677880094659</v>
      </c>
      <c r="K54" s="21">
        <f t="shared" si="31"/>
        <v>0.6648085528706914</v>
      </c>
      <c r="L54" s="26"/>
      <c r="M54" s="26">
        <v>1.939887055420062</v>
      </c>
      <c r="N54" s="26">
        <v>1.9651433270041168</v>
      </c>
      <c r="O54" s="26">
        <v>2.0103485986952712</v>
      </c>
      <c r="P54" s="26">
        <v>0.52974490928801865</v>
      </c>
      <c r="Q54" s="26">
        <v>0.58473458287245161</v>
      </c>
      <c r="R54" s="26">
        <v>0.59001628307020093</v>
      </c>
      <c r="S54" s="26">
        <v>0.61465633148631027</v>
      </c>
      <c r="T54" s="26">
        <v>0.7138539367893969</v>
      </c>
      <c r="U54" s="26">
        <v>0.7619099438642124</v>
      </c>
      <c r="V54" s="26">
        <v>0.78056393491942833</v>
      </c>
      <c r="W54" s="26">
        <v>0.86141406543813459</v>
      </c>
      <c r="X54" s="26">
        <v>0.99749176131221395</v>
      </c>
      <c r="Y54" s="26">
        <v>0.85633955562785524</v>
      </c>
      <c r="Z54" s="26">
        <v>0.79932109412533769</v>
      </c>
      <c r="AA54" s="26">
        <v>0.66686207889726334</v>
      </c>
      <c r="AB54" s="26">
        <v>0.56187501836707976</v>
      </c>
      <c r="AC54" s="26">
        <v>0.43879018321842417</v>
      </c>
      <c r="AD54" s="26">
        <v>0.36705594957859428</v>
      </c>
      <c r="AE54" s="26">
        <v>0.37778449726546065</v>
      </c>
      <c r="AF54" s="26">
        <v>0.40946324189553912</v>
      </c>
      <c r="AG54" s="26">
        <v>0.43635067271874939</v>
      </c>
      <c r="AH54" s="26">
        <v>0.3729433771624408</v>
      </c>
      <c r="AI54" s="26">
        <v>0.24430742176932094</v>
      </c>
      <c r="AJ54" s="26">
        <v>0.25298572551186949</v>
      </c>
      <c r="AK54" s="26">
        <v>0.26440544711010977</v>
      </c>
      <c r="AL54" s="26">
        <v>0.2414198443371863</v>
      </c>
      <c r="AM54" s="26">
        <v>0.31086010045288187</v>
      </c>
      <c r="AN54" s="26">
        <v>0.43983917580860099</v>
      </c>
      <c r="AO54" s="26">
        <v>0.42977916871562233</v>
      </c>
      <c r="AP54" s="26">
        <v>0.43540338007632429</v>
      </c>
      <c r="AQ54" s="26">
        <v>0.44715107195415266</v>
      </c>
      <c r="AR54" s="26">
        <v>0.5325146421081921</v>
      </c>
      <c r="AS54" s="26">
        <v>0.53661044978064476</v>
      </c>
      <c r="AT54" s="26">
        <v>0.5129736142993474</v>
      </c>
      <c r="AU54" s="26">
        <v>0.47060307512547467</v>
      </c>
      <c r="AV54" s="26">
        <v>0.52724497024888495</v>
      </c>
      <c r="AW54" s="26">
        <v>0.54012195326804524</v>
      </c>
      <c r="AX54" s="26">
        <v>0.54416096328249264</v>
      </c>
      <c r="AY54" s="26">
        <v>0.57644842970335264</v>
      </c>
      <c r="AZ54" s="26">
        <v>0.66292243834496334</v>
      </c>
      <c r="BA54" s="26">
        <v>0.6846005924847981</v>
      </c>
      <c r="BB54" s="26">
        <v>0.74034974300318623</v>
      </c>
      <c r="BC54" s="26">
        <v>0.79800837924659707</v>
      </c>
      <c r="BD54" s="26">
        <v>0.82768828000654504</v>
      </c>
      <c r="BE54" s="26">
        <v>0.85008311006200998</v>
      </c>
      <c r="BF54" s="26">
        <v>0.86631390401101305</v>
      </c>
      <c r="BG54" s="26">
        <v>0.52133356365520811</v>
      </c>
      <c r="BH54" s="26">
        <v>0.54051792632592932</v>
      </c>
      <c r="BI54" s="26">
        <v>0.57556890186787146</v>
      </c>
      <c r="BJ54" s="26">
        <v>0.62702419672306586</v>
      </c>
      <c r="BK54" s="26">
        <v>0.47035543549314413</v>
      </c>
      <c r="BL54" s="26">
        <v>0.46798996439907525</v>
      </c>
      <c r="BM54" s="26">
        <v>0.4503929104541633</v>
      </c>
      <c r="BN54" s="26">
        <v>0.29334990954379775</v>
      </c>
      <c r="BO54" s="26">
        <v>0.27889429715066738</v>
      </c>
      <c r="BP54" s="26">
        <v>0.28567941852688922</v>
      </c>
      <c r="BQ54" s="26">
        <v>0.24705104122482782</v>
      </c>
      <c r="BR54" s="26">
        <v>0.24486066697121975</v>
      </c>
      <c r="BS54" s="26">
        <v>0.27147826289277444</v>
      </c>
      <c r="BT54" s="26">
        <v>0.29519640394971958</v>
      </c>
      <c r="BU54" s="26">
        <v>0.27293725304456712</v>
      </c>
      <c r="BV54" s="26">
        <v>0.28281030765545329</v>
      </c>
      <c r="BW54" s="26">
        <v>0.28767525666100685</v>
      </c>
      <c r="BX54" s="26">
        <v>0.28422945024398349</v>
      </c>
      <c r="BY54" s="26">
        <v>0.46291672654116972</v>
      </c>
      <c r="BZ54" s="26">
        <v>0.40277115975745342</v>
      </c>
      <c r="CA54" s="26">
        <v>0.40734182387795409</v>
      </c>
      <c r="CB54" s="26">
        <v>0.40387315762357434</v>
      </c>
      <c r="CC54" s="26">
        <v>1.704765090422244</v>
      </c>
      <c r="CD54" s="26">
        <v>0</v>
      </c>
      <c r="CE54" s="26" t="s">
        <v>160</v>
      </c>
      <c r="CF54" s="26" t="s">
        <v>160</v>
      </c>
      <c r="CH54" s="10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</row>
    <row r="55" spans="1:107">
      <c r="A55" s="9">
        <v>1</v>
      </c>
      <c r="C55" s="19" t="str">
        <f>"    Total Asset Turnover"</f>
        <v xml:space="preserve">    Total Asset Turnover</v>
      </c>
      <c r="D55" s="25">
        <f t="shared" si="24"/>
        <v>1.5806963289024778</v>
      </c>
      <c r="E55" s="25">
        <f t="shared" si="25"/>
        <v>1.5933933030583567</v>
      </c>
      <c r="F55" s="25">
        <f t="shared" si="26"/>
        <v>1.2044834964916173</v>
      </c>
      <c r="G55" s="25">
        <f t="shared" si="27"/>
        <v>2.1362354982109943</v>
      </c>
      <c r="H55" s="25">
        <f t="shared" si="28"/>
        <v>1.5051312445291192</v>
      </c>
      <c r="I55" s="25">
        <f t="shared" si="29"/>
        <v>1.6986530991472539</v>
      </c>
      <c r="J55" s="25">
        <f t="shared" si="30"/>
        <v>0.1452046937662364</v>
      </c>
      <c r="K55" s="21">
        <f t="shared" si="31"/>
        <v>9.1129223078527277E-2</v>
      </c>
      <c r="L55" s="26"/>
      <c r="M55" s="26">
        <v>1.2044834964916173</v>
      </c>
      <c r="N55" s="26">
        <v>1.2957821527552322</v>
      </c>
      <c r="O55" s="26">
        <v>1.4097344356143258</v>
      </c>
      <c r="P55" s="26">
        <v>1.5398309107110359</v>
      </c>
      <c r="Q55" s="26">
        <v>1.5630397511336123</v>
      </c>
      <c r="R55" s="26">
        <v>1.5582129124077682</v>
      </c>
      <c r="S55" s="26">
        <v>1.5445023207758775</v>
      </c>
      <c r="T55" s="26">
        <v>1.5285829767911001</v>
      </c>
      <c r="U55" s="26">
        <v>1.4744320029817317</v>
      </c>
      <c r="V55" s="26">
        <v>1.4561580722765259</v>
      </c>
      <c r="W55" s="26">
        <v>1.4418358766651</v>
      </c>
      <c r="X55" s="26">
        <v>1.4431190374680938</v>
      </c>
      <c r="Y55" s="26">
        <v>1.4677131566809329</v>
      </c>
      <c r="Z55" s="26">
        <v>1.5050966905445409</v>
      </c>
      <c r="AA55" s="26">
        <v>1.5606015589025397</v>
      </c>
      <c r="AB55" s="26">
        <v>1.6204587308696774</v>
      </c>
      <c r="AC55" s="26">
        <v>1.6719476907824986</v>
      </c>
      <c r="AD55" s="26">
        <v>1.6976358373461362</v>
      </c>
      <c r="AE55" s="26">
        <v>1.7115834369819352</v>
      </c>
      <c r="AF55" s="26">
        <v>1.6822957506290435</v>
      </c>
      <c r="AG55" s="26">
        <v>1.6835239437168599</v>
      </c>
      <c r="AH55" s="26">
        <v>1.6887112950225458</v>
      </c>
      <c r="AI55" s="26">
        <v>1.726914240174291</v>
      </c>
      <c r="AJ55" s="26">
        <v>1.6888050612669903</v>
      </c>
      <c r="AK55" s="26">
        <v>1.7154002420470262</v>
      </c>
      <c r="AL55" s="26">
        <v>1.7041689035813274</v>
      </c>
      <c r="AM55" s="26">
        <v>1.6813450733248265</v>
      </c>
      <c r="AN55" s="26">
        <v>1.6603439387281616</v>
      </c>
      <c r="AO55" s="26">
        <v>1.6104064318242013</v>
      </c>
      <c r="AP55" s="26">
        <v>1.5905065551191144</v>
      </c>
      <c r="AQ55" s="26">
        <v>1.5856428965863882</v>
      </c>
      <c r="AR55" s="26">
        <v>1.5673854978507022</v>
      </c>
      <c r="AS55" s="26">
        <v>1.5504017028513404</v>
      </c>
      <c r="AT55" s="26">
        <v>1.529765282940259</v>
      </c>
      <c r="AU55" s="26">
        <v>1.512812068922621</v>
      </c>
      <c r="AV55" s="26">
        <v>1.4762801121213727</v>
      </c>
      <c r="AW55" s="26">
        <v>1.449793013566941</v>
      </c>
      <c r="AX55" s="26">
        <v>1.4265376055869212</v>
      </c>
      <c r="AY55" s="26">
        <v>1.4154478832431476</v>
      </c>
      <c r="AZ55" s="26">
        <v>1.3953454033377664</v>
      </c>
      <c r="BA55" s="26">
        <v>1.4235433419642496</v>
      </c>
      <c r="BB55" s="26">
        <v>1.4585588996423346</v>
      </c>
      <c r="BC55" s="26">
        <v>1.4884205998414031</v>
      </c>
      <c r="BD55" s="26">
        <v>1.4909813651129418</v>
      </c>
      <c r="BE55" s="26">
        <v>1.5051427625239786</v>
      </c>
      <c r="BF55" s="26">
        <v>1.5074910663221934</v>
      </c>
      <c r="BG55" s="26">
        <v>1.5252272980785773</v>
      </c>
      <c r="BH55" s="26">
        <v>1.505342337457485</v>
      </c>
      <c r="BI55" s="26">
        <v>1.5380674804865706</v>
      </c>
      <c r="BJ55" s="26">
        <v>1.5575659213395601</v>
      </c>
      <c r="BK55" s="26">
        <v>1.5819405106274134</v>
      </c>
      <c r="BL55" s="26">
        <v>1.5894620725655879</v>
      </c>
      <c r="BM55" s="26">
        <v>1.579452147177542</v>
      </c>
      <c r="BN55" s="26">
        <v>1.607071794506604</v>
      </c>
      <c r="BO55" s="26">
        <v>1.6347258586682687</v>
      </c>
      <c r="BP55" s="26">
        <v>1.6384038521568938</v>
      </c>
      <c r="BQ55" s="26">
        <v>1.6736477833730223</v>
      </c>
      <c r="BR55" s="26">
        <v>1.7115228650915217</v>
      </c>
      <c r="BS55" s="26">
        <v>1.720036966533915</v>
      </c>
      <c r="BT55" s="26">
        <v>1.7039199121399002</v>
      </c>
      <c r="BU55" s="26">
        <v>1.7033474523005656</v>
      </c>
      <c r="BV55" s="26">
        <v>1.7110574145679935</v>
      </c>
      <c r="BW55" s="26">
        <v>1.7348344030091862</v>
      </c>
      <c r="BX55" s="26">
        <v>1.7054160773220179</v>
      </c>
      <c r="BY55" s="26">
        <v>1.7396017040022074</v>
      </c>
      <c r="BZ55" s="26">
        <v>1.7334589746502655</v>
      </c>
      <c r="CA55" s="26">
        <v>1.7365946927044706</v>
      </c>
      <c r="CB55" s="26">
        <v>1.7017048845506069</v>
      </c>
      <c r="CC55" s="26">
        <v>1.5102683183543903</v>
      </c>
      <c r="CD55" s="26">
        <v>1.7717274740918691</v>
      </c>
      <c r="CE55" s="26">
        <v>2.0629621402050078</v>
      </c>
      <c r="CF55" s="26">
        <v>2.1362354982109943</v>
      </c>
      <c r="CH55" s="10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</row>
    <row r="56" spans="1:107">
      <c r="A56" s="9">
        <v>1</v>
      </c>
      <c r="C56" s="19" t="str">
        <f>"    Normalized Return on Equity"</f>
        <v xml:space="preserve">    Normalized Return on Equity</v>
      </c>
      <c r="D56" s="23">
        <f t="shared" si="24"/>
        <v>0.11174507594310287</v>
      </c>
      <c r="E56" s="23">
        <f t="shared" si="25"/>
        <v>0.12503385928176733</v>
      </c>
      <c r="F56" s="23">
        <f t="shared" si="26"/>
        <v>2.0077250131238615E-2</v>
      </c>
      <c r="G56" s="23">
        <f t="shared" si="27"/>
        <v>1.2937194433997743</v>
      </c>
      <c r="H56" s="23">
        <f t="shared" si="28"/>
        <v>8.666271934857403E-2</v>
      </c>
      <c r="I56" s="23">
        <f t="shared" si="29"/>
        <v>0.13034848850254493</v>
      </c>
      <c r="J56" s="23">
        <f t="shared" si="30"/>
        <v>0.14525845703048751</v>
      </c>
      <c r="K56" s="21">
        <f t="shared" si="31"/>
        <v>1.1617529672753959</v>
      </c>
      <c r="L56" s="24"/>
      <c r="M56" s="24">
        <v>2.0077250131238615E-2</v>
      </c>
      <c r="N56" s="24">
        <v>6.6206380059755682E-2</v>
      </c>
      <c r="O56" s="24">
        <v>4.6470062231576112E-2</v>
      </c>
      <c r="P56" s="24">
        <v>7.8609409041045006E-2</v>
      </c>
      <c r="Q56" s="24">
        <v>8.4334734679298001E-2</v>
      </c>
      <c r="R56" s="24">
        <v>8.7600175741892633E-2</v>
      </c>
      <c r="S56" s="24">
        <v>9.5876359539984288E-2</v>
      </c>
      <c r="T56" s="24">
        <v>8.7565826036181169E-2</v>
      </c>
      <c r="U56" s="24">
        <v>7.3042985323552689E-2</v>
      </c>
      <c r="V56" s="24">
        <v>8.2999580716450763E-2</v>
      </c>
      <c r="W56" s="24">
        <v>8.6473242637243E-2</v>
      </c>
      <c r="X56" s="24">
        <v>0.10030094843542749</v>
      </c>
      <c r="Y56" s="24">
        <v>0.11765013971052293</v>
      </c>
      <c r="Z56" s="24">
        <v>0.13703579363509058</v>
      </c>
      <c r="AA56" s="24">
        <v>0.13852498433349328</v>
      </c>
      <c r="AB56" s="24">
        <v>0.12394785815954999</v>
      </c>
      <c r="AC56" s="24">
        <v>0.11809551727727115</v>
      </c>
      <c r="AD56" s="24">
        <v>0.116902831827134</v>
      </c>
      <c r="AE56" s="24">
        <v>0.13077498926875125</v>
      </c>
      <c r="AF56" s="24">
        <v>0.10752844841402824</v>
      </c>
      <c r="AG56" s="24">
        <v>0.10792862341516739</v>
      </c>
      <c r="AH56" s="24">
        <v>0.10183220078272552</v>
      </c>
      <c r="AI56" s="24">
        <v>0.11372569970039523</v>
      </c>
      <c r="AJ56" s="24">
        <v>0.10413835558974911</v>
      </c>
      <c r="AK56" s="24">
        <v>0.11443039163448319</v>
      </c>
      <c r="AL56" s="24">
        <v>0.11317401975676597</v>
      </c>
      <c r="AM56" s="24">
        <v>0.10443014982680865</v>
      </c>
      <c r="AN56" s="24">
        <v>9.8973335804119877E-2</v>
      </c>
      <c r="AO56" s="24">
        <v>9.9064136440897829E-2</v>
      </c>
      <c r="AP56" s="24">
        <v>9.9324321447514435E-2</v>
      </c>
      <c r="AQ56" s="24">
        <v>9.7140057804081095E-2</v>
      </c>
      <c r="AR56" s="24">
        <v>8.1072573508178619E-2</v>
      </c>
      <c r="AS56" s="24">
        <v>8.3390171133336966E-2</v>
      </c>
      <c r="AT56" s="24">
        <v>6.5580123332342741E-2</v>
      </c>
      <c r="AU56" s="24">
        <v>5.8641975308641972E-2</v>
      </c>
      <c r="AV56" s="24">
        <v>4.7014914304437348E-2</v>
      </c>
      <c r="AW56" s="24">
        <v>4.345468547363155E-2</v>
      </c>
      <c r="AX56" s="24">
        <v>6.6830502632457753E-2</v>
      </c>
      <c r="AY56" s="24">
        <v>7.391955996572111E-2</v>
      </c>
      <c r="AZ56" s="24">
        <v>8.1744677861756307E-2</v>
      </c>
      <c r="BA56" s="24">
        <v>8.3583183209041442E-2</v>
      </c>
      <c r="BB56" s="24">
        <v>8.7231149482567105E-2</v>
      </c>
      <c r="BC56" s="24">
        <v>9.176359335951105E-2</v>
      </c>
      <c r="BD56" s="24">
        <v>0.12179225317502997</v>
      </c>
      <c r="BE56" s="24">
        <v>0.12405574420223084</v>
      </c>
      <c r="BF56" s="24">
        <v>0.13127019615310007</v>
      </c>
      <c r="BG56" s="24">
        <v>0.12046063345205976</v>
      </c>
      <c r="BH56" s="24">
        <v>0.12593110528498833</v>
      </c>
      <c r="BI56" s="24">
        <v>0.11618131909411628</v>
      </c>
      <c r="BJ56" s="24">
        <v>0.11178444149285921</v>
      </c>
      <c r="BK56" s="24">
        <v>0.12592639437736727</v>
      </c>
      <c r="BL56" s="24">
        <v>0.13095816849457426</v>
      </c>
      <c r="BM56" s="24">
        <v>0.12121262835317438</v>
      </c>
      <c r="BN56" s="24">
        <v>0.12906898620392598</v>
      </c>
      <c r="BO56" s="24">
        <v>0.13718504765973927</v>
      </c>
      <c r="BP56" s="24">
        <v>0.14841574618121831</v>
      </c>
      <c r="BQ56" s="24">
        <v>0.15801504566574032</v>
      </c>
      <c r="BR56" s="24">
        <v>0.17182796957855864</v>
      </c>
      <c r="BS56" s="24">
        <v>0.17088060982799458</v>
      </c>
      <c r="BT56" s="24">
        <v>0.15928587389567425</v>
      </c>
      <c r="BU56" s="24">
        <v>0.15789057893943761</v>
      </c>
      <c r="BV56" s="24">
        <v>0.14509456404068211</v>
      </c>
      <c r="BW56" s="24">
        <v>0.14183398721681675</v>
      </c>
      <c r="BX56" s="24">
        <v>0.139774962852763</v>
      </c>
      <c r="BY56" s="24">
        <v>0.13385874979452103</v>
      </c>
      <c r="BZ56" s="24">
        <v>0.11170571039334652</v>
      </c>
      <c r="CA56" s="24">
        <v>0.11149480506035145</v>
      </c>
      <c r="CB56" s="24">
        <v>0.11423031598605229</v>
      </c>
      <c r="CC56" s="24">
        <v>0.18010894997379864</v>
      </c>
      <c r="CD56" s="24">
        <v>1.2937194433997743</v>
      </c>
      <c r="CE56" s="24" t="s">
        <v>160</v>
      </c>
      <c r="CF56" s="24" t="s">
        <v>160</v>
      </c>
      <c r="CH56" s="10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</row>
    <row r="57" spans="1:107">
      <c r="A57" s="9">
        <v>1</v>
      </c>
      <c r="C57" s="19" t="str">
        <f>"    Normalized Return on Assets"</f>
        <v xml:space="preserve">    Normalized Return on Assets</v>
      </c>
      <c r="D57" s="23">
        <f t="shared" si="24"/>
        <v>5.6726537559974081E-2</v>
      </c>
      <c r="E57" s="23">
        <f t="shared" si="25"/>
        <v>5.7035126648395718E-2</v>
      </c>
      <c r="F57" s="23">
        <f t="shared" si="26"/>
        <v>6.9020109612411172E-3</v>
      </c>
      <c r="G57" s="23">
        <f t="shared" si="27"/>
        <v>0.14498250937750243</v>
      </c>
      <c r="H57" s="23">
        <f t="shared" si="28"/>
        <v>3.8726377036194581E-2</v>
      </c>
      <c r="I57" s="23">
        <f t="shared" si="29"/>
        <v>6.6517881762126557E-2</v>
      </c>
      <c r="J57" s="23">
        <f t="shared" si="30"/>
        <v>2.3776589464179369E-2</v>
      </c>
      <c r="K57" s="21">
        <f t="shared" si="31"/>
        <v>0.41687624559431319</v>
      </c>
      <c r="L57" s="24"/>
      <c r="M57" s="24">
        <v>6.9020109612411172E-3</v>
      </c>
      <c r="N57" s="24">
        <v>2.4785403447411005E-2</v>
      </c>
      <c r="O57" s="24">
        <v>1.9048047050714147E-2</v>
      </c>
      <c r="P57" s="24">
        <v>3.5248113350148547E-2</v>
      </c>
      <c r="Q57" s="24">
        <v>3.7233031604804179E-2</v>
      </c>
      <c r="R57" s="24">
        <v>3.7823210273681331E-2</v>
      </c>
      <c r="S57" s="24">
        <v>4.0331531783272034E-2</v>
      </c>
      <c r="T57" s="24">
        <v>3.5617869568445641E-2</v>
      </c>
      <c r="U57" s="24">
        <v>2.9336037285710017E-2</v>
      </c>
      <c r="V57" s="24">
        <v>3.3204001603087362E-2</v>
      </c>
      <c r="W57" s="24">
        <v>3.493661197750645E-2</v>
      </c>
      <c r="X57" s="24">
        <v>4.1416999341110809E-2</v>
      </c>
      <c r="Y57" s="24">
        <v>5.1064354089228839E-2</v>
      </c>
      <c r="Z57" s="24">
        <v>6.2463058323111581E-2</v>
      </c>
      <c r="AA57" s="24">
        <v>6.6100988073039962E-2</v>
      </c>
      <c r="AB57" s="24">
        <v>6.0726355660998287E-2</v>
      </c>
      <c r="AC57" s="24">
        <v>5.932781727096309E-2</v>
      </c>
      <c r="AD57" s="24">
        <v>5.9546528803139744E-2</v>
      </c>
      <c r="AE57" s="24">
        <v>6.7768562829386356E-2</v>
      </c>
      <c r="AF57" s="24">
        <v>5.6329874414441441E-2</v>
      </c>
      <c r="AG57" s="24">
        <v>5.8015804972148276E-2</v>
      </c>
      <c r="AH57" s="24">
        <v>5.6169500359311703E-2</v>
      </c>
      <c r="AI57" s="24">
        <v>6.3509407331440906E-2</v>
      </c>
      <c r="AJ57" s="24">
        <v>5.7123200705506721E-2</v>
      </c>
      <c r="AK57" s="24">
        <v>6.227683551409386E-2</v>
      </c>
      <c r="AL57" s="24">
        <v>6.1060295337490349E-2</v>
      </c>
      <c r="AM57" s="24">
        <v>5.5401373326101962E-2</v>
      </c>
      <c r="AN57" s="24">
        <v>5.136685449637543E-2</v>
      </c>
      <c r="AO57" s="24">
        <v>5.1221413781378192E-2</v>
      </c>
      <c r="AP57" s="24">
        <v>5.1209626524622236E-2</v>
      </c>
      <c r="AQ57" s="24">
        <v>5.006443895285069E-2</v>
      </c>
      <c r="AR57" s="24">
        <v>4.1654745159582576E-2</v>
      </c>
      <c r="AS57" s="24">
        <v>4.3096451115763754E-2</v>
      </c>
      <c r="AT57" s="24">
        <v>3.4060115974929507E-2</v>
      </c>
      <c r="AU57" s="24">
        <v>3.0312946627264407E-2</v>
      </c>
      <c r="AV57" s="24">
        <v>2.3823571110127988E-2</v>
      </c>
      <c r="AW57" s="24">
        <v>2.1709465821855498E-2</v>
      </c>
      <c r="AX57" s="24">
        <v>3.2795191774707931E-2</v>
      </c>
      <c r="AY57" s="24">
        <v>3.5337531341953582E-2</v>
      </c>
      <c r="AZ57" s="24">
        <v>3.8025388308183319E-2</v>
      </c>
      <c r="BA57" s="24">
        <v>3.8210645399181002E-2</v>
      </c>
      <c r="BB57" s="24">
        <v>3.8898287581865774E-2</v>
      </c>
      <c r="BC57" s="24">
        <v>4.1930626194925394E-2</v>
      </c>
      <c r="BD57" s="24">
        <v>5.7149759310677423E-2</v>
      </c>
      <c r="BE57" s="24">
        <v>5.9925228294644216E-2</v>
      </c>
      <c r="BF57" s="24">
        <v>6.4938434311102494E-2</v>
      </c>
      <c r="BG57" s="24">
        <v>6.22880937395838E-2</v>
      </c>
      <c r="BH57" s="24">
        <v>6.5342346291864681E-2</v>
      </c>
      <c r="BI57" s="24">
        <v>6.0790286133516835E-2</v>
      </c>
      <c r="BJ57" s="24">
        <v>6.0243792349053873E-2</v>
      </c>
      <c r="BK57" s="24">
        <v>7.0581179852917161E-2</v>
      </c>
      <c r="BL57" s="24">
        <v>7.5429451036365003E-2</v>
      </c>
      <c r="BM57" s="24">
        <v>7.2066404794624284E-2</v>
      </c>
      <c r="BN57" s="24">
        <v>7.9437554942638239E-2</v>
      </c>
      <c r="BO57" s="24">
        <v>8.4942163325718203E-2</v>
      </c>
      <c r="BP57" s="24">
        <v>9.2319350926126309E-2</v>
      </c>
      <c r="BQ57" s="24">
        <v>9.8729353153255164E-2</v>
      </c>
      <c r="BR57" s="24">
        <v>0.10688862234381129</v>
      </c>
      <c r="BS57" s="24">
        <v>0.10584633421878967</v>
      </c>
      <c r="BT57" s="24">
        <v>9.8762355326518544E-2</v>
      </c>
      <c r="BU57" s="24">
        <v>9.6219082626716315E-2</v>
      </c>
      <c r="BV57" s="24">
        <v>8.7027038743500887E-2</v>
      </c>
      <c r="BW57" s="24">
        <v>8.3890442323264147E-2</v>
      </c>
      <c r="BX57" s="24">
        <v>8.1276941469657166E-2</v>
      </c>
      <c r="BY57" s="24">
        <v>7.6779569950677667E-2</v>
      </c>
      <c r="BZ57" s="24">
        <v>5.9469302743071467E-2</v>
      </c>
      <c r="CA57" s="24">
        <v>5.390278324806002E-2</v>
      </c>
      <c r="CB57" s="24">
        <v>4.8909829905800208E-2</v>
      </c>
      <c r="CC57" s="24">
        <v>5.1964870348657433E-2</v>
      </c>
      <c r="CD57" s="24">
        <v>0.14498250937750243</v>
      </c>
      <c r="CE57" s="24">
        <v>6.9499539843229347E-2</v>
      </c>
      <c r="CF57" s="24">
        <v>4.0442372330044454E-2</v>
      </c>
      <c r="CH57" s="10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</row>
    <row r="58" spans="1:107">
      <c r="A58" s="9">
        <v>1</v>
      </c>
      <c r="C58" s="19" t="str">
        <f>"    Normalized Return on Invested Capital"</f>
        <v xml:space="preserve">    Normalized Return on Invested Capital</v>
      </c>
      <c r="D58" s="23">
        <f t="shared" si="24"/>
        <v>7.819410615596048E-2</v>
      </c>
      <c r="E58" s="23">
        <f t="shared" si="25"/>
        <v>9.5287792767117227E-2</v>
      </c>
      <c r="F58" s="23">
        <f t="shared" si="26"/>
        <v>1.6562279653065316E-2</v>
      </c>
      <c r="G58" s="23">
        <f t="shared" si="27"/>
        <v>1.2937194433997743</v>
      </c>
      <c r="H58" s="23">
        <f t="shared" si="28"/>
        <v>5.9650416059210717E-2</v>
      </c>
      <c r="I58" s="23">
        <f t="shared" si="29"/>
        <v>9.3755962424263914E-2</v>
      </c>
      <c r="J58" s="23">
        <f t="shared" si="30"/>
        <v>0.14740395945501658</v>
      </c>
      <c r="K58" s="21">
        <f t="shared" si="31"/>
        <v>1.5469343467244638</v>
      </c>
      <c r="L58" s="24"/>
      <c r="M58" s="24">
        <v>1.6562279653065316E-2</v>
      </c>
      <c r="N58" s="24">
        <v>4.0784330583295711E-2</v>
      </c>
      <c r="O58" s="24">
        <v>3.6068259458243435E-2</v>
      </c>
      <c r="P58" s="24">
        <v>6.1660798035855599E-2</v>
      </c>
      <c r="Q58" s="24">
        <v>6.3140218160065056E-2</v>
      </c>
      <c r="R58" s="24">
        <v>6.3464802826550482E-2</v>
      </c>
      <c r="S58" s="24">
        <v>6.6518264597881682E-2</v>
      </c>
      <c r="T58" s="24">
        <v>5.7068329512325024E-2</v>
      </c>
      <c r="U58" s="24">
        <v>4.7943079594654853E-2</v>
      </c>
      <c r="V58" s="24">
        <v>5.2719780906333932E-2</v>
      </c>
      <c r="W58" s="24">
        <v>5.4389726172161375E-2</v>
      </c>
      <c r="X58" s="24">
        <v>6.2759808007670975E-2</v>
      </c>
      <c r="Y58" s="24">
        <v>7.8514734192177346E-2</v>
      </c>
      <c r="Z58" s="24">
        <v>9.409371101876951E-2</v>
      </c>
      <c r="AA58" s="24">
        <v>9.9339101800187679E-2</v>
      </c>
      <c r="AB58" s="24">
        <v>9.1932491378568543E-2</v>
      </c>
      <c r="AC58" s="24">
        <v>8.9351786788966228E-2</v>
      </c>
      <c r="AD58" s="24">
        <v>8.937163520261858E-2</v>
      </c>
      <c r="AE58" s="24">
        <v>0.10053438269389907</v>
      </c>
      <c r="AF58" s="24">
        <v>8.4586408168558017E-2</v>
      </c>
      <c r="AG58" s="24">
        <v>8.5947591140209376E-2</v>
      </c>
      <c r="AH58" s="24">
        <v>8.3110891417594798E-2</v>
      </c>
      <c r="AI58" s="24">
        <v>9.3961187534197826E-2</v>
      </c>
      <c r="AJ58" s="24">
        <v>8.4847653781556467E-2</v>
      </c>
      <c r="AK58" s="24">
        <v>9.2272154004426801E-2</v>
      </c>
      <c r="AL58" s="24">
        <v>8.9951040882935679E-2</v>
      </c>
      <c r="AM58" s="24">
        <v>8.2202726333588785E-2</v>
      </c>
      <c r="AN58" s="24">
        <v>7.7356237311684603E-2</v>
      </c>
      <c r="AO58" s="24">
        <v>7.7059341638973322E-2</v>
      </c>
      <c r="AP58" s="24">
        <v>7.7562425933919515E-2</v>
      </c>
      <c r="AQ58" s="24">
        <v>7.6904187922759312E-2</v>
      </c>
      <c r="AR58" s="24">
        <v>6.5609216642577919E-2</v>
      </c>
      <c r="AS58" s="24">
        <v>6.6154478432206287E-2</v>
      </c>
      <c r="AT58" s="24">
        <v>4.9900628171140035E-2</v>
      </c>
      <c r="AU58" s="24">
        <v>4.4663894376531531E-2</v>
      </c>
      <c r="AV58" s="24">
        <v>3.6940802445430153E-2</v>
      </c>
      <c r="AW58" s="24">
        <v>3.5464098631309685E-2</v>
      </c>
      <c r="AX58" s="24">
        <v>5.2367598879176594E-2</v>
      </c>
      <c r="AY58" s="24">
        <v>5.5097036328087982E-2</v>
      </c>
      <c r="AZ58" s="24">
        <v>5.8327862065368843E-2</v>
      </c>
      <c r="BA58" s="24">
        <v>4.7004146274715775E-2</v>
      </c>
      <c r="BB58" s="24">
        <v>4.8059233584927252E-2</v>
      </c>
      <c r="BC58" s="24">
        <v>5.1940944848554854E-2</v>
      </c>
      <c r="BD58" s="24">
        <v>8.4489773764445719E-2</v>
      </c>
      <c r="BE58" s="24">
        <v>7.4570816878427773E-2</v>
      </c>
      <c r="BF58" s="24">
        <v>8.0995003802926596E-2</v>
      </c>
      <c r="BG58" s="24">
        <v>7.7873478119743628E-2</v>
      </c>
      <c r="BH58" s="24">
        <v>8.1879412643959676E-2</v>
      </c>
      <c r="BI58" s="24">
        <v>7.6370322506190053E-2</v>
      </c>
      <c r="BJ58" s="24">
        <v>7.619417371296805E-2</v>
      </c>
      <c r="BK58" s="24">
        <v>9.0157229067889894E-2</v>
      </c>
      <c r="BL58" s="24">
        <v>9.6308954876292749E-2</v>
      </c>
      <c r="BM58" s="24">
        <v>9.2211042125529233E-2</v>
      </c>
      <c r="BN58" s="24">
        <v>0.10154025735209751</v>
      </c>
      <c r="BO58" s="24">
        <v>0.10835566295715707</v>
      </c>
      <c r="BP58" s="24">
        <v>0.11703068711619738</v>
      </c>
      <c r="BQ58" s="24">
        <v>0.12492224662373531</v>
      </c>
      <c r="BR58" s="24">
        <v>0.13504135875243217</v>
      </c>
      <c r="BS58" s="24">
        <v>0.13331383268443242</v>
      </c>
      <c r="BT58" s="24">
        <v>0.12399187988681054</v>
      </c>
      <c r="BU58" s="24">
        <v>0.12041773825529564</v>
      </c>
      <c r="BV58" s="24">
        <v>0.10861549210127958</v>
      </c>
      <c r="BW58" s="24">
        <v>0.10418937262206722</v>
      </c>
      <c r="BX58" s="24">
        <v>0.1007360527589261</v>
      </c>
      <c r="BY58" s="24">
        <v>9.4090179952260128E-2</v>
      </c>
      <c r="BZ58" s="24">
        <v>7.2341452852178648E-2</v>
      </c>
      <c r="CA58" s="24">
        <v>6.5159745723341655E-2</v>
      </c>
      <c r="CB58" s="24">
        <v>5.8980288733662421E-2</v>
      </c>
      <c r="CC58" s="24">
        <v>9.3140287094462176E-2</v>
      </c>
      <c r="CD58" s="24">
        <v>1.2937194433997743</v>
      </c>
      <c r="CE58" s="24" t="s">
        <v>160</v>
      </c>
      <c r="CF58" s="24" t="s">
        <v>160</v>
      </c>
      <c r="CH58" s="10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</row>
    <row r="59" spans="1:107">
      <c r="A59" s="9">
        <v>1</v>
      </c>
      <c r="C59" s="14" t="str">
        <f>"Multiples*"</f>
        <v>Multiples*</v>
      </c>
      <c r="D59" s="18"/>
      <c r="E59" s="18"/>
      <c r="F59" s="18"/>
      <c r="G59" s="18"/>
      <c r="H59" s="18"/>
      <c r="I59" s="18"/>
      <c r="J59" s="18"/>
      <c r="K59" s="18"/>
      <c r="L59" s="18"/>
      <c r="M59" s="18" t="s">
        <v>160</v>
      </c>
      <c r="N59" s="18" t="s">
        <v>160</v>
      </c>
      <c r="O59" s="18" t="s">
        <v>160</v>
      </c>
      <c r="P59" s="18" t="s">
        <v>160</v>
      </c>
      <c r="Q59" s="18" t="s">
        <v>160</v>
      </c>
      <c r="R59" s="18" t="s">
        <v>160</v>
      </c>
      <c r="S59" s="18" t="s">
        <v>160</v>
      </c>
      <c r="T59" s="18" t="s">
        <v>160</v>
      </c>
      <c r="U59" s="18" t="s">
        <v>160</v>
      </c>
      <c r="V59" s="18" t="s">
        <v>160</v>
      </c>
      <c r="W59" s="18" t="s">
        <v>160</v>
      </c>
      <c r="X59" s="18" t="s">
        <v>160</v>
      </c>
      <c r="Y59" s="18" t="s">
        <v>160</v>
      </c>
      <c r="Z59" s="18" t="s">
        <v>160</v>
      </c>
      <c r="AA59" s="18" t="s">
        <v>160</v>
      </c>
      <c r="AB59" s="18" t="s">
        <v>160</v>
      </c>
      <c r="AC59" s="18" t="s">
        <v>160</v>
      </c>
      <c r="AD59" s="18" t="s">
        <v>160</v>
      </c>
      <c r="AE59" s="18" t="s">
        <v>160</v>
      </c>
      <c r="AF59" s="18" t="s">
        <v>160</v>
      </c>
      <c r="AG59" s="18" t="s">
        <v>160</v>
      </c>
      <c r="AH59" s="18" t="s">
        <v>160</v>
      </c>
      <c r="AI59" s="18" t="s">
        <v>160</v>
      </c>
      <c r="AJ59" s="18" t="s">
        <v>160</v>
      </c>
      <c r="AK59" s="18" t="s">
        <v>160</v>
      </c>
      <c r="AL59" s="18" t="s">
        <v>160</v>
      </c>
      <c r="AM59" s="18" t="s">
        <v>160</v>
      </c>
      <c r="AN59" s="18" t="s">
        <v>160</v>
      </c>
      <c r="AO59" s="18" t="s">
        <v>160</v>
      </c>
      <c r="AP59" s="18" t="s">
        <v>160</v>
      </c>
      <c r="AQ59" s="18" t="s">
        <v>160</v>
      </c>
      <c r="AR59" s="18" t="s">
        <v>160</v>
      </c>
      <c r="AS59" s="18" t="s">
        <v>160</v>
      </c>
      <c r="AT59" s="18" t="s">
        <v>160</v>
      </c>
      <c r="AU59" s="18" t="s">
        <v>160</v>
      </c>
      <c r="AV59" s="18" t="s">
        <v>160</v>
      </c>
      <c r="AW59" s="18" t="s">
        <v>160</v>
      </c>
      <c r="AX59" s="18" t="s">
        <v>160</v>
      </c>
      <c r="AY59" s="18" t="s">
        <v>160</v>
      </c>
      <c r="AZ59" s="18" t="s">
        <v>160</v>
      </c>
      <c r="BA59" s="18" t="s">
        <v>160</v>
      </c>
      <c r="BB59" s="18" t="s">
        <v>160</v>
      </c>
      <c r="BC59" s="18" t="s">
        <v>160</v>
      </c>
      <c r="BD59" s="18" t="s">
        <v>160</v>
      </c>
      <c r="BE59" s="18" t="s">
        <v>160</v>
      </c>
      <c r="BF59" s="18" t="s">
        <v>160</v>
      </c>
      <c r="BG59" s="18" t="s">
        <v>160</v>
      </c>
      <c r="BH59" s="18" t="s">
        <v>160</v>
      </c>
      <c r="BI59" s="18" t="s">
        <v>160</v>
      </c>
      <c r="BJ59" s="18" t="s">
        <v>160</v>
      </c>
      <c r="BK59" s="18" t="s">
        <v>160</v>
      </c>
      <c r="BL59" s="18" t="s">
        <v>160</v>
      </c>
      <c r="BM59" s="18" t="s">
        <v>160</v>
      </c>
      <c r="BN59" s="18" t="s">
        <v>160</v>
      </c>
      <c r="BO59" s="18" t="s">
        <v>160</v>
      </c>
      <c r="BP59" s="18" t="s">
        <v>160</v>
      </c>
      <c r="BQ59" s="18" t="s">
        <v>160</v>
      </c>
      <c r="BR59" s="18" t="s">
        <v>160</v>
      </c>
      <c r="BS59" s="18" t="s">
        <v>160</v>
      </c>
      <c r="BT59" s="18" t="s">
        <v>160</v>
      </c>
      <c r="BU59" s="18" t="s">
        <v>160</v>
      </c>
      <c r="BV59" s="18" t="s">
        <v>160</v>
      </c>
      <c r="BW59" s="18" t="s">
        <v>160</v>
      </c>
      <c r="BX59" s="18" t="s">
        <v>160</v>
      </c>
      <c r="BY59" s="18" t="s">
        <v>160</v>
      </c>
      <c r="BZ59" s="18" t="s">
        <v>160</v>
      </c>
      <c r="CA59" s="18" t="s">
        <v>160</v>
      </c>
      <c r="CB59" s="18" t="s">
        <v>160</v>
      </c>
      <c r="CC59" s="18" t="s">
        <v>160</v>
      </c>
      <c r="CD59" s="18" t="s">
        <v>160</v>
      </c>
      <c r="CE59" s="18" t="s">
        <v>160</v>
      </c>
      <c r="CF59" s="18" t="s">
        <v>160</v>
      </c>
      <c r="CH59" s="10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</row>
    <row r="60" spans="1:107">
      <c r="A60" s="9">
        <v>1</v>
      </c>
      <c r="C60" s="19" t="str">
        <f>"    Stock Price"</f>
        <v xml:space="preserve">    Stock Price</v>
      </c>
      <c r="D60" s="21">
        <f t="shared" ref="D60:D69" si="32">IF(COUNT(M60:CF60)&gt;0,MEDIAN(M60:CF60),"")</f>
        <v>39.51</v>
      </c>
      <c r="E60" s="21">
        <f t="shared" ref="E60:E69" si="33">IF(COUNT(M60:CF60)&gt;0,AVERAGE(M60:CF60),"")</f>
        <v>42.1186338235294</v>
      </c>
      <c r="F60" s="21">
        <f t="shared" ref="F60:F69" si="34">IF(COUNT(M60:CF60)&gt;0,MIN(M60:CF60),"")</f>
        <v>12.63</v>
      </c>
      <c r="G60" s="21">
        <f t="shared" ref="G60:G69" si="35">IF(COUNT(M60:CF60)&gt;0,MAX(M60:CF60),"")</f>
        <v>87</v>
      </c>
      <c r="H60" s="21">
        <f t="shared" ref="H60:H69" si="36">IF(COUNT(M60:CF60)&gt;0,QUARTILE(M60:CF60,1),"")</f>
        <v>27.250624999999999</v>
      </c>
      <c r="I60" s="21">
        <f t="shared" ref="I60:I69" si="37">IF(COUNT(M60:CF60)&gt;0,QUARTILE(M60:CF60,3),"")</f>
        <v>56.4</v>
      </c>
      <c r="J60" s="21">
        <f t="shared" ref="J60:J69" si="38">IF(COUNT(M60:CF60)&gt;1,STDEV(M60:CF60),"")</f>
        <v>18.97510029017694</v>
      </c>
      <c r="K60" s="21">
        <f t="shared" ref="K60:K69" si="39">IF(COUNT(M60:CF60)&gt;1,STDEV(M60:CF60)/AVERAGE(M60:CF60),"")</f>
        <v>0.45051556918203217</v>
      </c>
      <c r="L60" s="22"/>
      <c r="M60" s="22">
        <v>33.26</v>
      </c>
      <c r="N60" s="22">
        <v>30.57</v>
      </c>
      <c r="O60" s="22">
        <v>28.81</v>
      </c>
      <c r="P60" s="22">
        <v>26.72</v>
      </c>
      <c r="Q60" s="22">
        <v>40.15</v>
      </c>
      <c r="R60" s="22">
        <v>46.6</v>
      </c>
      <c r="S60" s="22">
        <v>58</v>
      </c>
      <c r="T60" s="22">
        <v>56.4</v>
      </c>
      <c r="U60" s="22">
        <v>67</v>
      </c>
      <c r="V60" s="22">
        <v>65.25</v>
      </c>
      <c r="W60" s="22">
        <v>58.45</v>
      </c>
      <c r="X60" s="22">
        <v>56.4</v>
      </c>
      <c r="Y60" s="22">
        <v>44.94</v>
      </c>
      <c r="Z60" s="22">
        <v>47.43</v>
      </c>
      <c r="AA60" s="22">
        <v>64.47</v>
      </c>
      <c r="AB60" s="22">
        <v>61.74</v>
      </c>
      <c r="AC60" s="22">
        <v>75.739999999999995</v>
      </c>
      <c r="AD60" s="22">
        <v>85.82</v>
      </c>
      <c r="AE60" s="22">
        <v>87</v>
      </c>
      <c r="AF60" s="22">
        <v>76.974999999999994</v>
      </c>
      <c r="AG60" s="22">
        <v>56.9</v>
      </c>
      <c r="AH60" s="22">
        <v>71.2</v>
      </c>
      <c r="AI60" s="22">
        <v>71.680000000000007</v>
      </c>
      <c r="AJ60" s="22">
        <v>73.540000000000006</v>
      </c>
      <c r="AK60" s="22">
        <v>71.099999999999994</v>
      </c>
      <c r="AL60" s="22">
        <v>55.18</v>
      </c>
      <c r="AM60" s="22">
        <v>45.6</v>
      </c>
      <c r="AN60" s="22">
        <v>35.29</v>
      </c>
      <c r="AO60" s="22">
        <v>32.589599999999997</v>
      </c>
      <c r="AP60" s="22">
        <v>30.51</v>
      </c>
      <c r="AQ60" s="22">
        <v>37.19</v>
      </c>
      <c r="AR60" s="22">
        <v>27.7</v>
      </c>
      <c r="AS60" s="22">
        <v>24.09</v>
      </c>
      <c r="AT60" s="22">
        <v>36.380000000000003</v>
      </c>
      <c r="AU60" s="22">
        <v>26.892499999999998</v>
      </c>
      <c r="AV60" s="22">
        <v>21.47</v>
      </c>
      <c r="AW60" s="22">
        <v>19.61</v>
      </c>
      <c r="AX60" s="22">
        <v>17.16</v>
      </c>
      <c r="AY60" s="22">
        <v>24.44</v>
      </c>
      <c r="AZ60" s="22">
        <v>17.899999999999999</v>
      </c>
      <c r="BA60" s="22">
        <v>20.420000000000002</v>
      </c>
      <c r="BB60" s="22">
        <v>18.75</v>
      </c>
      <c r="BC60" s="22">
        <v>17.63</v>
      </c>
      <c r="BD60" s="22">
        <v>16.829999999999998</v>
      </c>
      <c r="BE60" s="22">
        <v>26.8</v>
      </c>
      <c r="BF60" s="22">
        <v>27.74</v>
      </c>
      <c r="BG60" s="22">
        <v>37.57</v>
      </c>
      <c r="BH60" s="22">
        <v>31.99</v>
      </c>
      <c r="BI60" s="22">
        <v>42.9</v>
      </c>
      <c r="BJ60" s="22">
        <v>40.369999999999997</v>
      </c>
      <c r="BK60" s="22">
        <v>38.869999999999997</v>
      </c>
      <c r="BL60" s="22">
        <v>35.85</v>
      </c>
      <c r="BM60" s="22">
        <v>46.11</v>
      </c>
      <c r="BN60" s="22">
        <v>42.56</v>
      </c>
      <c r="BO60" s="22">
        <v>47.2</v>
      </c>
      <c r="BP60" s="22">
        <v>50.96</v>
      </c>
      <c r="BQ60" s="22">
        <v>45.84</v>
      </c>
      <c r="BR60" s="22">
        <v>62.91</v>
      </c>
      <c r="BS60" s="22">
        <v>50.91</v>
      </c>
      <c r="BT60" s="22">
        <v>53.47</v>
      </c>
      <c r="BU60" s="22">
        <v>43.67</v>
      </c>
      <c r="BV60" s="22">
        <v>27.37</v>
      </c>
      <c r="BW60" s="22">
        <v>28.38</v>
      </c>
      <c r="BX60" s="22">
        <v>30.47</v>
      </c>
      <c r="BY60" s="22">
        <v>25.46</v>
      </c>
      <c r="BZ60" s="22">
        <v>18.97</v>
      </c>
      <c r="CA60" s="22">
        <v>13.29</v>
      </c>
      <c r="CB60" s="22">
        <v>12.63</v>
      </c>
      <c r="CC60" s="22" t="s">
        <v>160</v>
      </c>
      <c r="CD60" s="22" t="s">
        <v>160</v>
      </c>
      <c r="CE60" s="22" t="s">
        <v>160</v>
      </c>
      <c r="CF60" s="22" t="s">
        <v>160</v>
      </c>
      <c r="CH60" s="10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</row>
    <row r="61" spans="1:107">
      <c r="A61" s="9">
        <v>1</v>
      </c>
      <c r="C61" s="19" t="str">
        <f>"    Market Cap"</f>
        <v xml:space="preserve">    Market Cap</v>
      </c>
      <c r="D61" s="20">
        <f t="shared" si="32"/>
        <v>601116.21250000002</v>
      </c>
      <c r="E61" s="20">
        <f t="shared" si="33"/>
        <v>619376.16472058813</v>
      </c>
      <c r="F61" s="20">
        <f t="shared" si="34"/>
        <v>190816.212</v>
      </c>
      <c r="G61" s="20">
        <f t="shared" si="35"/>
        <v>1221877.764</v>
      </c>
      <c r="H61" s="20">
        <f t="shared" si="36"/>
        <v>403684.8125</v>
      </c>
      <c r="I61" s="20">
        <f t="shared" si="37"/>
        <v>790025.69924999995</v>
      </c>
      <c r="J61" s="20">
        <f t="shared" si="38"/>
        <v>262325.07799910306</v>
      </c>
      <c r="K61" s="21">
        <f t="shared" si="39"/>
        <v>0.42353111556600287</v>
      </c>
      <c r="L61" s="6"/>
      <c r="M61" s="6">
        <v>431301.245</v>
      </c>
      <c r="N61" s="6">
        <v>396375.08299999998</v>
      </c>
      <c r="O61" s="6">
        <v>373509.46299999999</v>
      </c>
      <c r="P61" s="6">
        <v>346775.55300000001</v>
      </c>
      <c r="Q61" s="6">
        <v>521810.55900000001</v>
      </c>
      <c r="R61" s="6">
        <v>605089.16399999999</v>
      </c>
      <c r="S61" s="6">
        <v>751554.66200000001</v>
      </c>
      <c r="T61" s="6">
        <v>729592.6</v>
      </c>
      <c r="U61" s="6">
        <v>866161.59499999997</v>
      </c>
      <c r="V61" s="6">
        <v>839749.16500000004</v>
      </c>
      <c r="W61" s="6">
        <v>751524.61600000004</v>
      </c>
      <c r="X61" s="6">
        <v>725188.83100000001</v>
      </c>
      <c r="Y61" s="6">
        <v>597143.26100000006</v>
      </c>
      <c r="Z61" s="6">
        <v>647278.87</v>
      </c>
      <c r="AA61" s="6">
        <v>878752.59699999995</v>
      </c>
      <c r="AB61" s="6">
        <v>859911.26300000004</v>
      </c>
      <c r="AC61" s="6">
        <v>1073309.041</v>
      </c>
      <c r="AD61" s="6">
        <v>1212117.99</v>
      </c>
      <c r="AE61" s="6">
        <v>1221877.764</v>
      </c>
      <c r="AF61" s="6">
        <v>1078973.5079999999</v>
      </c>
      <c r="AG61" s="6">
        <v>816323.24699999997</v>
      </c>
      <c r="AH61" s="6">
        <v>1017534.9350000001</v>
      </c>
      <c r="AI61" s="6">
        <v>1032524.81</v>
      </c>
      <c r="AJ61" s="6">
        <v>1055090.882</v>
      </c>
      <c r="AK61" s="6">
        <v>1018048.905</v>
      </c>
      <c r="AL61" s="6">
        <v>781259.85</v>
      </c>
      <c r="AM61" s="6">
        <v>639556.598</v>
      </c>
      <c r="AN61" s="6">
        <v>502900.49800000002</v>
      </c>
      <c r="AO61" s="6">
        <v>471423.32699999999</v>
      </c>
      <c r="AP61" s="6">
        <v>448098.63099999999</v>
      </c>
      <c r="AQ61" s="6">
        <v>542602.47199999995</v>
      </c>
      <c r="AR61" s="6">
        <v>406121.38900000002</v>
      </c>
      <c r="AS61" s="6">
        <v>365598.19900000002</v>
      </c>
      <c r="AT61" s="6">
        <v>554749.74300000002</v>
      </c>
      <c r="AU61" s="6">
        <v>420032.23599999998</v>
      </c>
      <c r="AV61" s="6">
        <v>334841.80499999999</v>
      </c>
      <c r="AW61" s="6">
        <v>306346.20400000003</v>
      </c>
      <c r="AX61" s="6">
        <v>267736.37699999998</v>
      </c>
      <c r="AY61" s="6">
        <v>381632.92200000002</v>
      </c>
      <c r="AZ61" s="6">
        <v>278893.52799999999</v>
      </c>
      <c r="BA61" s="6">
        <v>317612.14899999998</v>
      </c>
      <c r="BB61" s="6">
        <v>291116.38099999999</v>
      </c>
      <c r="BC61" s="6">
        <v>272871.81599999999</v>
      </c>
      <c r="BD61" s="6">
        <v>260223.92800000001</v>
      </c>
      <c r="BE61" s="6">
        <v>452763.99699999997</v>
      </c>
      <c r="BF61" s="6">
        <v>467096.82799999998</v>
      </c>
      <c r="BG61" s="6">
        <v>632618.16200000001</v>
      </c>
      <c r="BH61" s="6">
        <v>536841.46499999997</v>
      </c>
      <c r="BI61" s="6">
        <v>719256.72400000005</v>
      </c>
      <c r="BJ61" s="6">
        <v>675732.96200000006</v>
      </c>
      <c r="BK61" s="6">
        <v>645801.45600000001</v>
      </c>
      <c r="BL61" s="6">
        <v>594985.20600000001</v>
      </c>
      <c r="BM61" s="6">
        <v>763292.49</v>
      </c>
      <c r="BN61" s="6">
        <v>703692.44499999995</v>
      </c>
      <c r="BO61" s="6">
        <v>779041.9</v>
      </c>
      <c r="BP61" s="6">
        <v>838077.30599999998</v>
      </c>
      <c r="BQ61" s="6">
        <v>753251.72699999996</v>
      </c>
      <c r="BR61" s="6">
        <v>1025790.8320000001</v>
      </c>
      <c r="BS61" s="6">
        <v>824661.56200000003</v>
      </c>
      <c r="BT61" s="6">
        <v>863352.60600000003</v>
      </c>
      <c r="BU61" s="6">
        <v>702142.81099999999</v>
      </c>
      <c r="BV61" s="6">
        <v>439337.65700000001</v>
      </c>
      <c r="BW61" s="6">
        <v>454674.33399999997</v>
      </c>
      <c r="BX61" s="6">
        <v>486597.46</v>
      </c>
      <c r="BY61" s="6">
        <v>387146.64399999997</v>
      </c>
      <c r="BZ61" s="6">
        <v>288118.40899999999</v>
      </c>
      <c r="CA61" s="6">
        <v>201350.34400000001</v>
      </c>
      <c r="CB61" s="6">
        <v>190816.212</v>
      </c>
      <c r="CC61" s="6" t="s">
        <v>160</v>
      </c>
      <c r="CD61" s="6" t="s">
        <v>160</v>
      </c>
      <c r="CE61" s="6" t="s">
        <v>160</v>
      </c>
      <c r="CF61" s="6" t="s">
        <v>160</v>
      </c>
      <c r="CH61" s="10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</row>
    <row r="62" spans="1:107">
      <c r="A62" s="9">
        <v>1</v>
      </c>
      <c r="C62" s="19" t="str">
        <f>"    Enterprise Value"</f>
        <v xml:space="preserve">    Enterprise Value</v>
      </c>
      <c r="D62" s="20">
        <f t="shared" si="32"/>
        <v>760463.45050000004</v>
      </c>
      <c r="E62" s="20">
        <f t="shared" si="33"/>
        <v>770293.12505882338</v>
      </c>
      <c r="F62" s="20">
        <f t="shared" si="34"/>
        <v>225999.51500000001</v>
      </c>
      <c r="G62" s="20">
        <f t="shared" si="35"/>
        <v>1346782.764</v>
      </c>
      <c r="H62" s="20">
        <f t="shared" si="36"/>
        <v>537455.53875000007</v>
      </c>
      <c r="I62" s="20">
        <f t="shared" si="37"/>
        <v>1010433.81225</v>
      </c>
      <c r="J62" s="20">
        <f t="shared" si="38"/>
        <v>271282.56111175218</v>
      </c>
      <c r="K62" s="21">
        <f t="shared" si="39"/>
        <v>0.35218094552127244</v>
      </c>
      <c r="L62" s="6"/>
      <c r="M62" s="6">
        <v>1131648.2450000001</v>
      </c>
      <c r="N62" s="6">
        <v>1112392.0830000001</v>
      </c>
      <c r="O62" s="6">
        <v>557729.46299999999</v>
      </c>
      <c r="P62" s="6">
        <v>556893.55299999996</v>
      </c>
      <c r="Q62" s="6">
        <v>731093.55900000001</v>
      </c>
      <c r="R62" s="6">
        <v>822794.16399999999</v>
      </c>
      <c r="S62" s="6">
        <v>1010412.662</v>
      </c>
      <c r="T62" s="6">
        <v>1001669.6</v>
      </c>
      <c r="U62" s="6">
        <v>1136568.595</v>
      </c>
      <c r="V62" s="6">
        <v>1129018.165</v>
      </c>
      <c r="W62" s="6">
        <v>1086972.6159999999</v>
      </c>
      <c r="X62" s="6">
        <v>1025505.831</v>
      </c>
      <c r="Y62" s="6">
        <v>875668.26100000006</v>
      </c>
      <c r="Z62" s="6">
        <v>883743.87</v>
      </c>
      <c r="AA62" s="6">
        <v>1066363.5970000001</v>
      </c>
      <c r="AB62" s="6">
        <v>1010497.263</v>
      </c>
      <c r="AC62" s="6">
        <v>1195241.041</v>
      </c>
      <c r="AD62" s="6">
        <v>1334349.99</v>
      </c>
      <c r="AE62" s="6">
        <v>1346782.764</v>
      </c>
      <c r="AF62" s="6">
        <v>1214479.5079999999</v>
      </c>
      <c r="AG62" s="6">
        <v>892350.24699999997</v>
      </c>
      <c r="AH62" s="6">
        <v>1089591.9350000001</v>
      </c>
      <c r="AI62" s="6">
        <v>1104130.81</v>
      </c>
      <c r="AJ62" s="6">
        <v>1127256.882</v>
      </c>
      <c r="AK62" s="6">
        <v>1082833.905</v>
      </c>
      <c r="AL62" s="6">
        <v>863344.85</v>
      </c>
      <c r="AM62" s="6">
        <v>752111.598</v>
      </c>
      <c r="AN62" s="6">
        <v>615455.49800000002</v>
      </c>
      <c r="AO62" s="6">
        <v>576457.32700000005</v>
      </c>
      <c r="AP62" s="6">
        <v>548068.63100000005</v>
      </c>
      <c r="AQ62" s="6">
        <v>664497.47199999995</v>
      </c>
      <c r="AR62" s="6">
        <v>536080.38899999997</v>
      </c>
      <c r="AS62" s="6">
        <v>495557.19900000002</v>
      </c>
      <c r="AT62" s="6">
        <v>671326.74300000002</v>
      </c>
      <c r="AU62" s="6">
        <v>547192.23600000003</v>
      </c>
      <c r="AV62" s="6">
        <v>475383.80499999999</v>
      </c>
      <c r="AW62" s="6">
        <v>455876.20400000003</v>
      </c>
      <c r="AX62" s="6">
        <v>419680.37699999998</v>
      </c>
      <c r="AY62" s="6">
        <v>537913.92200000002</v>
      </c>
      <c r="AZ62" s="6">
        <v>449959.52799999999</v>
      </c>
      <c r="BA62" s="6">
        <v>506338.14899999998</v>
      </c>
      <c r="BB62" s="6">
        <v>489603.38099999999</v>
      </c>
      <c r="BC62" s="6">
        <v>483117.81599999999</v>
      </c>
      <c r="BD62" s="6">
        <v>471637.92800000001</v>
      </c>
      <c r="BE62" s="6">
        <v>670732.99699999997</v>
      </c>
      <c r="BF62" s="6">
        <v>676200.82799999998</v>
      </c>
      <c r="BG62" s="6">
        <v>769508.16200000001</v>
      </c>
      <c r="BH62" s="6">
        <v>677673.46499999997</v>
      </c>
      <c r="BI62" s="6">
        <v>866751.72400000005</v>
      </c>
      <c r="BJ62" s="6">
        <v>788081.96200000006</v>
      </c>
      <c r="BK62" s="6">
        <v>757010.45600000001</v>
      </c>
      <c r="BL62" s="6">
        <v>695800.20600000001</v>
      </c>
      <c r="BM62" s="6">
        <v>823516.49</v>
      </c>
      <c r="BN62" s="6">
        <v>763916.44499999995</v>
      </c>
      <c r="BO62" s="6">
        <v>831915.9</v>
      </c>
      <c r="BP62" s="6">
        <v>883800.30599999998</v>
      </c>
      <c r="BQ62" s="6">
        <v>798974.72699999996</v>
      </c>
      <c r="BR62" s="6">
        <v>1064320.8319999999</v>
      </c>
      <c r="BS62" s="6">
        <v>864726.56200000003</v>
      </c>
      <c r="BT62" s="6">
        <v>906115.60600000003</v>
      </c>
      <c r="BU62" s="6">
        <v>739733.81099999999</v>
      </c>
      <c r="BV62" s="6">
        <v>476617.65700000001</v>
      </c>
      <c r="BW62" s="6">
        <v>490158.33399999997</v>
      </c>
      <c r="BX62" s="6">
        <v>519354.46</v>
      </c>
      <c r="BY62" s="6">
        <v>435467.64399999997</v>
      </c>
      <c r="BZ62" s="6">
        <v>329994.40899999999</v>
      </c>
      <c r="CA62" s="6">
        <v>237968.34400000001</v>
      </c>
      <c r="CB62" s="6">
        <v>225999.51500000001</v>
      </c>
      <c r="CC62" s="6" t="s">
        <v>160</v>
      </c>
      <c r="CD62" s="6" t="s">
        <v>160</v>
      </c>
      <c r="CE62" s="6" t="s">
        <v>160</v>
      </c>
      <c r="CF62" s="6" t="s">
        <v>160</v>
      </c>
      <c r="CH62" s="10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</row>
    <row r="63" spans="1:107">
      <c r="A63" s="9">
        <v>1</v>
      </c>
      <c r="C63" s="19" t="str">
        <f>"    Enterprise Value to Revenue"</f>
        <v xml:space="preserve">    Enterprise Value to Revenue</v>
      </c>
      <c r="D63" s="25">
        <f t="shared" si="32"/>
        <v>0.83645821584675395</v>
      </c>
      <c r="E63" s="25">
        <f t="shared" si="33"/>
        <v>0.95583464702891308</v>
      </c>
      <c r="F63" s="25">
        <f t="shared" si="34"/>
        <v>0.40526785393305037</v>
      </c>
      <c r="G63" s="25">
        <f t="shared" si="35"/>
        <v>2.3449388208337005</v>
      </c>
      <c r="H63" s="25">
        <f t="shared" si="36"/>
        <v>0.61551055587441161</v>
      </c>
      <c r="I63" s="25">
        <f t="shared" si="37"/>
        <v>1.1273828382067068</v>
      </c>
      <c r="J63" s="25">
        <f t="shared" si="38"/>
        <v>0.43934038282440724</v>
      </c>
      <c r="K63" s="21">
        <f t="shared" si="39"/>
        <v>0.45964057087702287</v>
      </c>
      <c r="L63" s="26"/>
      <c r="M63" s="26">
        <v>0.85763218802837127</v>
      </c>
      <c r="N63" s="26">
        <v>0.83833273017763077</v>
      </c>
      <c r="O63" s="26">
        <v>0.41666284142023946</v>
      </c>
      <c r="P63" s="26">
        <v>0.40526785393305037</v>
      </c>
      <c r="Q63" s="26">
        <v>0.52843464511950777</v>
      </c>
      <c r="R63" s="26">
        <v>0.59455127896633475</v>
      </c>
      <c r="S63" s="26">
        <v>0.73169052282919689</v>
      </c>
      <c r="T63" s="26">
        <v>0.75311521877243837</v>
      </c>
      <c r="U63" s="26">
        <v>0.8590233158037146</v>
      </c>
      <c r="V63" s="26">
        <v>0.85996057879214427</v>
      </c>
      <c r="W63" s="26">
        <v>0.83842813980736497</v>
      </c>
      <c r="X63" s="26">
        <v>0.79417650908167237</v>
      </c>
      <c r="Y63" s="26">
        <v>0.68551524400984198</v>
      </c>
      <c r="Z63" s="26">
        <v>0.69871283355615876</v>
      </c>
      <c r="AA63" s="26">
        <v>0.84794082421007766</v>
      </c>
      <c r="AB63" s="26">
        <v>0.8062042897683982</v>
      </c>
      <c r="AC63" s="26">
        <v>0.96595672335972005</v>
      </c>
      <c r="AD63" s="26">
        <v>1.1114776109332714</v>
      </c>
      <c r="AE63" s="26">
        <v>1.1750985200270132</v>
      </c>
      <c r="AF63" s="26">
        <v>1.0981631638483469</v>
      </c>
      <c r="AG63" s="26">
        <v>0.83458370151587702</v>
      </c>
      <c r="AH63" s="26">
        <v>1.0363425805273441</v>
      </c>
      <c r="AI63" s="26">
        <v>1.0854107311203671</v>
      </c>
      <c r="AJ63" s="26">
        <v>1.1095048051181102</v>
      </c>
      <c r="AK63" s="26">
        <v>1.084304221524387</v>
      </c>
      <c r="AL63" s="26">
        <v>0.8773633617947566</v>
      </c>
      <c r="AM63" s="26">
        <v>0.7697134041255429</v>
      </c>
      <c r="AN63" s="26">
        <v>0.62985911627088254</v>
      </c>
      <c r="AO63" s="26">
        <v>0.61629395174697255</v>
      </c>
      <c r="AP63" s="26">
        <v>0.59092295458980737</v>
      </c>
      <c r="AQ63" s="26">
        <v>0.72634581844018142</v>
      </c>
      <c r="AR63" s="26">
        <v>0.59469204785221896</v>
      </c>
      <c r="AS63" s="26">
        <v>0.54973830706800886</v>
      </c>
      <c r="AT63" s="26">
        <v>0.75426496419827849</v>
      </c>
      <c r="AU63" s="26">
        <v>0.62494188026574116</v>
      </c>
      <c r="AV63" s="26">
        <v>0.55004148592625679</v>
      </c>
      <c r="AW63" s="26">
        <v>0.53387977650595564</v>
      </c>
      <c r="AX63" s="26">
        <v>0.49607785488601025</v>
      </c>
      <c r="AY63" s="26">
        <v>0.63602602448500845</v>
      </c>
      <c r="AZ63" s="26">
        <v>0.53500053861565078</v>
      </c>
      <c r="BA63" s="26">
        <v>0.59052037100965193</v>
      </c>
      <c r="BB63" s="26">
        <v>0.55691490044191161</v>
      </c>
      <c r="BC63" s="26">
        <v>0.54624456969703827</v>
      </c>
      <c r="BD63" s="26">
        <v>0.54260215021599945</v>
      </c>
      <c r="BE63" s="26">
        <v>0.78498248827324046</v>
      </c>
      <c r="BF63" s="26">
        <v>0.81029102857225022</v>
      </c>
      <c r="BG63" s="26">
        <v>0.95384902446884989</v>
      </c>
      <c r="BH63" s="26">
        <v>0.88762058726449689</v>
      </c>
      <c r="BI63" s="26">
        <v>1.2324681649164966</v>
      </c>
      <c r="BJ63" s="26">
        <v>1.1931361865701355</v>
      </c>
      <c r="BK63" s="26">
        <v>1.2235085862610127</v>
      </c>
      <c r="BL63" s="26">
        <v>1.2175961774701025</v>
      </c>
      <c r="BM63" s="26">
        <v>1.5332561724659888</v>
      </c>
      <c r="BN63" s="26">
        <v>1.4222904079850607</v>
      </c>
      <c r="BO63" s="26">
        <v>1.6142829976695314</v>
      </c>
      <c r="BP63" s="26">
        <v>1.8866803275538915</v>
      </c>
      <c r="BQ63" s="26">
        <v>1.7056001105793246</v>
      </c>
      <c r="BR63" s="26">
        <v>2.3449388208337005</v>
      </c>
      <c r="BS63" s="26">
        <v>1.9858319753449321</v>
      </c>
      <c r="BT63" s="26">
        <v>2.2150949631353529</v>
      </c>
      <c r="BU63" s="26">
        <v>1.8921442921089653</v>
      </c>
      <c r="BV63" s="26">
        <v>1.2860009092871405</v>
      </c>
      <c r="BW63" s="26">
        <v>1.390741036873943</v>
      </c>
      <c r="BX63" s="26">
        <v>1.5804729053245974</v>
      </c>
      <c r="BY63" s="26">
        <v>1.0534532884934174</v>
      </c>
      <c r="BZ63" s="26">
        <v>0.82780616979458654</v>
      </c>
      <c r="CA63" s="26">
        <v>0.61316036825672893</v>
      </c>
      <c r="CB63" s="26">
        <v>0.60361445807588654</v>
      </c>
      <c r="CC63" s="26" t="s">
        <v>160</v>
      </c>
      <c r="CD63" s="26" t="s">
        <v>160</v>
      </c>
      <c r="CE63" s="26" t="s">
        <v>160</v>
      </c>
      <c r="CF63" s="26" t="s">
        <v>160</v>
      </c>
      <c r="CH63" s="10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</row>
    <row r="64" spans="1:107">
      <c r="A64" s="9">
        <v>1</v>
      </c>
      <c r="C64" s="19" t="str">
        <f>"    Enterprise Value to EBIT"</f>
        <v xml:space="preserve">    Enterprise Value to EBIT</v>
      </c>
      <c r="D64" s="25">
        <f t="shared" si="32"/>
        <v>20.747669303638013</v>
      </c>
      <c r="E64" s="25">
        <f t="shared" si="33"/>
        <v>27.588978563401689</v>
      </c>
      <c r="F64" s="25">
        <f t="shared" si="34"/>
        <v>10.440010802195856</v>
      </c>
      <c r="G64" s="25">
        <f t="shared" si="35"/>
        <v>145.63923564838544</v>
      </c>
      <c r="H64" s="25">
        <f t="shared" si="36"/>
        <v>17.733933469051088</v>
      </c>
      <c r="I64" s="25">
        <f t="shared" si="37"/>
        <v>25.363316064151753</v>
      </c>
      <c r="J64" s="25">
        <f t="shared" si="38"/>
        <v>23.506158061307488</v>
      </c>
      <c r="K64" s="21">
        <f t="shared" si="39"/>
        <v>0.85201262552321211</v>
      </c>
      <c r="L64" s="26"/>
      <c r="M64" s="26" t="s">
        <v>160</v>
      </c>
      <c r="N64" s="26" t="s">
        <v>160</v>
      </c>
      <c r="O64" s="26" t="s">
        <v>160</v>
      </c>
      <c r="P64" s="26">
        <v>43.63685574361385</v>
      </c>
      <c r="Q64" s="26">
        <v>48.697366215946182</v>
      </c>
      <c r="R64" s="26">
        <v>28.776069807295492</v>
      </c>
      <c r="S64" s="26">
        <v>25.886776542324245</v>
      </c>
      <c r="T64" s="26">
        <v>62.234830692761726</v>
      </c>
      <c r="U64" s="26">
        <v>145.63923564838544</v>
      </c>
      <c r="V64" s="26">
        <v>127.52944369140404</v>
      </c>
      <c r="W64" s="26">
        <v>93.947503543647358</v>
      </c>
      <c r="X64" s="26">
        <v>24.78863502538071</v>
      </c>
      <c r="Y64" s="26">
        <v>15.279502024079568</v>
      </c>
      <c r="Z64" s="26">
        <v>13.944676449704142</v>
      </c>
      <c r="AA64" s="26">
        <v>15.905191990454172</v>
      </c>
      <c r="AB64" s="26">
        <v>17.733933469051088</v>
      </c>
      <c r="AC64" s="26">
        <v>21.930223496385455</v>
      </c>
      <c r="AD64" s="26">
        <v>25.915747164387817</v>
      </c>
      <c r="AE64" s="26">
        <v>30.140156745143674</v>
      </c>
      <c r="AF64" s="26">
        <v>25.402206818657184</v>
      </c>
      <c r="AG64" s="26">
        <v>19.660921563443278</v>
      </c>
      <c r="AH64" s="26">
        <v>23.030901183682097</v>
      </c>
      <c r="AI64" s="26">
        <v>25.200411055826905</v>
      </c>
      <c r="AJ64" s="26">
        <v>25.038468314786432</v>
      </c>
      <c r="AK64" s="26">
        <v>24.579137555328568</v>
      </c>
      <c r="AL64" s="26">
        <v>21.535704307914891</v>
      </c>
      <c r="AM64" s="26">
        <v>17.784620430361787</v>
      </c>
      <c r="AN64" s="26">
        <v>14.553215842988886</v>
      </c>
      <c r="AO64" s="26">
        <v>16.55772876633635</v>
      </c>
      <c r="AP64" s="26">
        <v>16.904220313367468</v>
      </c>
      <c r="AQ64" s="26">
        <v>23.807727132671708</v>
      </c>
      <c r="AR64" s="26">
        <v>21.022760352941177</v>
      </c>
      <c r="AS64" s="26">
        <v>19.433615647058822</v>
      </c>
      <c r="AT64" s="26">
        <v>41.640413286192782</v>
      </c>
      <c r="AU64" s="26">
        <v>41.719444647758465</v>
      </c>
      <c r="AV64" s="26">
        <v>48.612721648430309</v>
      </c>
      <c r="AW64" s="26">
        <v>41.750728454986721</v>
      </c>
      <c r="AX64" s="26">
        <v>16.698379699996021</v>
      </c>
      <c r="AY64" s="26">
        <v>18.533417929988975</v>
      </c>
      <c r="AZ64" s="26">
        <v>15.825813449634214</v>
      </c>
      <c r="BA64" s="26">
        <v>18.069308007993719</v>
      </c>
      <c r="BB64" s="26">
        <v>16.83527202393233</v>
      </c>
      <c r="BC64" s="26">
        <v>15.246562186385583</v>
      </c>
      <c r="BD64" s="26">
        <v>10.440010802195856</v>
      </c>
      <c r="BE64" s="26">
        <v>15.694433324753726</v>
      </c>
      <c r="BF64" s="26">
        <v>14.476885139908797</v>
      </c>
      <c r="BG64" s="26">
        <v>18.010723510825045</v>
      </c>
      <c r="BH64" s="26">
        <v>15.651380317797589</v>
      </c>
      <c r="BI64" s="26">
        <v>22.644783258438707</v>
      </c>
      <c r="BJ64" s="26">
        <v>18.719731157509681</v>
      </c>
      <c r="BK64" s="26">
        <v>17.89665136291638</v>
      </c>
      <c r="BL64" s="26">
        <v>17.980727343204901</v>
      </c>
      <c r="BM64" s="26">
        <v>20.747669303638013</v>
      </c>
      <c r="BN64" s="26">
        <v>19.246106142295677</v>
      </c>
      <c r="BO64" s="26">
        <v>20.673854373757454</v>
      </c>
      <c r="BP64" s="26">
        <v>21.940328335236583</v>
      </c>
      <c r="BQ64" s="26">
        <v>19.834534705327442</v>
      </c>
      <c r="BR64" s="26">
        <v>25.363316064151753</v>
      </c>
      <c r="BS64" s="26">
        <v>21.756864058372123</v>
      </c>
      <c r="BT64" s="26">
        <v>25.596486045197739</v>
      </c>
      <c r="BU64" s="26">
        <v>21.235970919216857</v>
      </c>
      <c r="BV64" s="26">
        <v>16.188358705251002</v>
      </c>
      <c r="BW64" s="26">
        <v>18.602540286158867</v>
      </c>
      <c r="BX64" s="26">
        <v>21.818865689198841</v>
      </c>
      <c r="BY64" s="26">
        <v>20.699790662269969</v>
      </c>
      <c r="BZ64" s="26">
        <v>21.057574553851033</v>
      </c>
      <c r="CA64" s="26">
        <v>17.268471486178669</v>
      </c>
      <c r="CB64" s="26">
        <v>18.307700202827071</v>
      </c>
      <c r="CC64" s="26" t="s">
        <v>160</v>
      </c>
      <c r="CD64" s="26" t="s">
        <v>160</v>
      </c>
      <c r="CE64" s="26" t="s">
        <v>160</v>
      </c>
      <c r="CF64" s="26" t="s">
        <v>160</v>
      </c>
      <c r="CH64" s="10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</row>
    <row r="65" spans="1:107">
      <c r="A65" s="9">
        <v>1</v>
      </c>
      <c r="C65" s="19" t="str">
        <f>"    Enterprise Value to EBITDA"</f>
        <v xml:space="preserve">    Enterprise Value to EBITDA</v>
      </c>
      <c r="D65" s="25">
        <f t="shared" si="32"/>
        <v>8.8647435618106467</v>
      </c>
      <c r="E65" s="25">
        <f t="shared" si="33"/>
        <v>9.2383549595853243</v>
      </c>
      <c r="F65" s="25">
        <f t="shared" si="34"/>
        <v>4.8691236901603299</v>
      </c>
      <c r="G65" s="25">
        <f t="shared" si="35"/>
        <v>15.958269589468317</v>
      </c>
      <c r="H65" s="25">
        <f t="shared" si="36"/>
        <v>6.6883126319939237</v>
      </c>
      <c r="I65" s="25">
        <f t="shared" si="37"/>
        <v>11.097841196132237</v>
      </c>
      <c r="J65" s="25">
        <f t="shared" si="38"/>
        <v>2.8384608466104546</v>
      </c>
      <c r="K65" s="21">
        <f t="shared" si="39"/>
        <v>0.30724743301461788</v>
      </c>
      <c r="L65" s="26"/>
      <c r="M65" s="26">
        <v>15.956462049322486</v>
      </c>
      <c r="N65" s="26">
        <v>13.816303988175823</v>
      </c>
      <c r="O65" s="26">
        <v>6.5703350729213295</v>
      </c>
      <c r="P65" s="26">
        <v>5.1484607412611982</v>
      </c>
      <c r="Q65" s="26">
        <v>6.6549565253010732</v>
      </c>
      <c r="R65" s="26">
        <v>6.7283862062197946</v>
      </c>
      <c r="S65" s="26">
        <v>7.6792498840982848</v>
      </c>
      <c r="T65" s="26">
        <v>9.2160939210761175</v>
      </c>
      <c r="U65" s="26">
        <v>11.297224767906487</v>
      </c>
      <c r="V65" s="26">
        <v>11.330859435372989</v>
      </c>
      <c r="W65" s="26">
        <v>11.061645713122678</v>
      </c>
      <c r="X65" s="26">
        <v>8.2408999525879736</v>
      </c>
      <c r="Y65" s="26">
        <v>6.3670609608015649</v>
      </c>
      <c r="Z65" s="26">
        <v>6.2368566024686478</v>
      </c>
      <c r="AA65" s="26">
        <v>7.3838178979220181</v>
      </c>
      <c r="AB65" s="26">
        <v>7.6422557231990922</v>
      </c>
      <c r="AC65" s="26">
        <v>9.4606614082857092</v>
      </c>
      <c r="AD65" s="26">
        <v>11.102559325700593</v>
      </c>
      <c r="AE65" s="26">
        <v>12.326064303561132</v>
      </c>
      <c r="AF65" s="26">
        <v>11.077277816795425</v>
      </c>
      <c r="AG65" s="26">
        <v>8.4631093228376333</v>
      </c>
      <c r="AH65" s="26">
        <v>10.224957630299732</v>
      </c>
      <c r="AI65" s="26">
        <v>10.823326308153783</v>
      </c>
      <c r="AJ65" s="26">
        <v>10.985838436799533</v>
      </c>
      <c r="AK65" s="26">
        <v>10.669155253616049</v>
      </c>
      <c r="AL65" s="26">
        <v>8.9244756509784064</v>
      </c>
      <c r="AM65" s="26">
        <v>7.6936066408887251</v>
      </c>
      <c r="AN65" s="26">
        <v>6.2957046789009592</v>
      </c>
      <c r="AO65" s="26">
        <v>6.438993443245538</v>
      </c>
      <c r="AP65" s="26">
        <v>6.2826690089986821</v>
      </c>
      <c r="AQ65" s="26">
        <v>7.9883807027878291</v>
      </c>
      <c r="AR65" s="26">
        <v>6.6009997167906223</v>
      </c>
      <c r="AS65" s="26">
        <v>6.1020193936856622</v>
      </c>
      <c r="AT65" s="26">
        <v>9.3021483323864818</v>
      </c>
      <c r="AU65" s="26">
        <v>7.8491011274636371</v>
      </c>
      <c r="AV65" s="26">
        <v>7.1468016446923341</v>
      </c>
      <c r="AW65" s="26">
        <v>6.6994313342248741</v>
      </c>
      <c r="AX65" s="26">
        <v>5.1160568680514924</v>
      </c>
      <c r="AY65" s="26">
        <v>6.269100764533122</v>
      </c>
      <c r="AZ65" s="26">
        <v>5.2566593612000281</v>
      </c>
      <c r="BA65" s="26">
        <v>5.9747029275372583</v>
      </c>
      <c r="BB65" s="26">
        <v>5.7639049833417699</v>
      </c>
      <c r="BC65" s="26">
        <v>5.6070868364244095</v>
      </c>
      <c r="BD65" s="26">
        <v>4.8691236901603299</v>
      </c>
      <c r="BE65" s="26">
        <v>7.2323243980547982</v>
      </c>
      <c r="BF65" s="26">
        <v>7.1085500972404727</v>
      </c>
      <c r="BG65" s="26">
        <v>8.6141223315534354</v>
      </c>
      <c r="BH65" s="26">
        <v>7.7586722041582705</v>
      </c>
      <c r="BI65" s="26">
        <v>11.096268486276117</v>
      </c>
      <c r="BJ65" s="26">
        <v>9.9197185761397684</v>
      </c>
      <c r="BK65" s="26">
        <v>9.8982786908824636</v>
      </c>
      <c r="BL65" s="26">
        <v>9.8221372953133823</v>
      </c>
      <c r="BM65" s="26">
        <v>11.834513982697668</v>
      </c>
      <c r="BN65" s="26">
        <v>10.978019213634926</v>
      </c>
      <c r="BO65" s="26">
        <v>12.107639353805851</v>
      </c>
      <c r="BP65" s="26">
        <v>13.316863893199933</v>
      </c>
      <c r="BQ65" s="26">
        <v>12.03873501891</v>
      </c>
      <c r="BR65" s="26">
        <v>15.958269589468317</v>
      </c>
      <c r="BS65" s="26">
        <v>13.856021054992949</v>
      </c>
      <c r="BT65" s="26">
        <v>15.870036534958667</v>
      </c>
      <c r="BU65" s="26">
        <v>13.735912114234782</v>
      </c>
      <c r="BV65" s="26">
        <v>10.002469192025183</v>
      </c>
      <c r="BW65" s="26">
        <v>11.265676848468132</v>
      </c>
      <c r="BX65" s="26">
        <v>12.823250290116293</v>
      </c>
      <c r="BY65" s="26">
        <v>11.893592209568922</v>
      </c>
      <c r="BZ65" s="26">
        <v>10.982902526120364</v>
      </c>
      <c r="CA65" s="26">
        <v>8.6443655232391272</v>
      </c>
      <c r="CB65" s="26">
        <v>8.805011472642887</v>
      </c>
      <c r="CC65" s="26" t="s">
        <v>160</v>
      </c>
      <c r="CD65" s="26" t="s">
        <v>160</v>
      </c>
      <c r="CE65" s="26" t="s">
        <v>160</v>
      </c>
      <c r="CF65" s="26" t="s">
        <v>160</v>
      </c>
      <c r="CH65" s="10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</row>
    <row r="66" spans="1:107">
      <c r="A66" s="9">
        <v>1</v>
      </c>
      <c r="C66" s="19" t="str">
        <f>"    Price to Earnings"</f>
        <v xml:space="preserve">    Price to Earnings</v>
      </c>
      <c r="D66" s="25">
        <f t="shared" si="32"/>
        <v>26.481481481481477</v>
      </c>
      <c r="E66" s="25">
        <f t="shared" si="33"/>
        <v>28.860570618336762</v>
      </c>
      <c r="F66" s="25">
        <f t="shared" si="34"/>
        <v>9.9585798816568047</v>
      </c>
      <c r="G66" s="25">
        <f t="shared" si="35"/>
        <v>95.714285714285722</v>
      </c>
      <c r="H66" s="25">
        <f t="shared" si="36"/>
        <v>20.198347107438018</v>
      </c>
      <c r="I66" s="25">
        <f t="shared" si="37"/>
        <v>32.018867924528301</v>
      </c>
      <c r="J66" s="25">
        <f t="shared" si="38"/>
        <v>15.557304773357641</v>
      </c>
      <c r="K66" s="21">
        <f t="shared" si="39"/>
        <v>0.53905049138124805</v>
      </c>
      <c r="L66" s="26"/>
      <c r="M66" s="26" t="s">
        <v>160</v>
      </c>
      <c r="N66" s="26" t="s">
        <v>160</v>
      </c>
      <c r="O66" s="26" t="s">
        <v>160</v>
      </c>
      <c r="P66" s="26">
        <v>26.72</v>
      </c>
      <c r="Q66" s="26">
        <v>37.175925925925924</v>
      </c>
      <c r="R66" s="26">
        <v>26.477272727272727</v>
      </c>
      <c r="S66" s="26">
        <v>25.108225108225106</v>
      </c>
      <c r="T66" s="26">
        <v>56.4</v>
      </c>
      <c r="U66" s="26">
        <v>95.714285714285722</v>
      </c>
      <c r="V66" s="26">
        <v>91.901408450704224</v>
      </c>
      <c r="W66" s="26">
        <v>67.18390804597702</v>
      </c>
      <c r="X66" s="26">
        <v>24.102564102564102</v>
      </c>
      <c r="Y66" s="26">
        <v>14.930232558139535</v>
      </c>
      <c r="Z66" s="26">
        <v>14.684210526315789</v>
      </c>
      <c r="AA66" s="26">
        <v>19.1875</v>
      </c>
      <c r="AB66" s="26">
        <v>22.05</v>
      </c>
      <c r="AC66" s="26">
        <v>27.845588235294112</v>
      </c>
      <c r="AD66" s="26">
        <v>33.135135135135137</v>
      </c>
      <c r="AE66" s="26">
        <v>38.666666666666664</v>
      </c>
      <c r="AF66" s="26">
        <v>31.547131147540981</v>
      </c>
      <c r="AG66" s="26">
        <v>25.176991150442479</v>
      </c>
      <c r="AH66" s="26">
        <v>29.915966386554626</v>
      </c>
      <c r="AI66" s="26">
        <v>32.288288288288285</v>
      </c>
      <c r="AJ66" s="26">
        <v>33.427272727272729</v>
      </c>
      <c r="AK66" s="26">
        <v>33.537735849056602</v>
      </c>
      <c r="AL66" s="26">
        <v>29.508021390374331</v>
      </c>
      <c r="AM66" s="26">
        <v>23.626943005181349</v>
      </c>
      <c r="AN66" s="26">
        <v>18.28497409326425</v>
      </c>
      <c r="AO66" s="26">
        <v>20.757707006369426</v>
      </c>
      <c r="AP66" s="26">
        <v>20.476510067114095</v>
      </c>
      <c r="AQ66" s="26">
        <v>27.753731343283579</v>
      </c>
      <c r="AR66" s="26">
        <v>21.472868217054263</v>
      </c>
      <c r="AS66" s="26">
        <v>18.674418604651162</v>
      </c>
      <c r="AT66" s="26">
        <v>41.816091954022994</v>
      </c>
      <c r="AU66" s="26">
        <v>37.87676056338028</v>
      </c>
      <c r="AV66" s="26">
        <v>46.673913043478258</v>
      </c>
      <c r="AW66" s="26">
        <v>45.604651162790695</v>
      </c>
      <c r="AX66" s="26">
        <v>16.037383177570092</v>
      </c>
      <c r="AY66" s="26">
        <v>20.198347107438018</v>
      </c>
      <c r="AZ66" s="26">
        <v>15.701754385964913</v>
      </c>
      <c r="BA66" s="26">
        <v>14.482269503546101</v>
      </c>
      <c r="BB66" s="26">
        <v>13.020833333333334</v>
      </c>
      <c r="BC66" s="26">
        <v>11.598684210526315</v>
      </c>
      <c r="BD66" s="26">
        <v>9.9585798816568047</v>
      </c>
      <c r="BE66" s="26">
        <v>14.031413612565446</v>
      </c>
      <c r="BF66" s="26">
        <v>13.87</v>
      </c>
      <c r="BG66" s="26">
        <v>20.756906077348066</v>
      </c>
      <c r="BH66" s="26">
        <v>17.576923076923077</v>
      </c>
      <c r="BI66" s="26">
        <v>26.481481481481477</v>
      </c>
      <c r="BJ66" s="26">
        <v>23.068571428571428</v>
      </c>
      <c r="BK66" s="26">
        <v>22.21142857142857</v>
      </c>
      <c r="BL66" s="26">
        <v>22.98076923076923</v>
      </c>
      <c r="BM66" s="26">
        <v>28.999999999999996</v>
      </c>
      <c r="BN66" s="26">
        <v>26.767295597484278</v>
      </c>
      <c r="BO66" s="26">
        <v>29.316770186335404</v>
      </c>
      <c r="BP66" s="26">
        <v>31.849999999999998</v>
      </c>
      <c r="BQ66" s="26">
        <v>28.650000000000002</v>
      </c>
      <c r="BR66" s="26">
        <v>37.446428571428569</v>
      </c>
      <c r="BS66" s="26">
        <v>32.018867924528301</v>
      </c>
      <c r="BT66" s="26">
        <v>37.391608391608393</v>
      </c>
      <c r="BU66" s="26">
        <v>30.971631205673763</v>
      </c>
      <c r="BV66" s="26">
        <v>22.619834710743802</v>
      </c>
      <c r="BW66" s="26">
        <v>25.567567567567565</v>
      </c>
      <c r="BX66" s="26">
        <v>29.872549019607842</v>
      </c>
      <c r="BY66" s="26">
        <v>27.376344086021504</v>
      </c>
      <c r="BZ66" s="26">
        <v>26.718309859154928</v>
      </c>
      <c r="CA66" s="26">
        <v>19.260869565217391</v>
      </c>
      <c r="CB66" s="26">
        <v>19.430769230769233</v>
      </c>
      <c r="CC66" s="26" t="s">
        <v>160</v>
      </c>
      <c r="CD66" s="26" t="s">
        <v>160</v>
      </c>
      <c r="CE66" s="26" t="s">
        <v>160</v>
      </c>
      <c r="CF66" s="26" t="s">
        <v>160</v>
      </c>
      <c r="CH66" s="10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</row>
    <row r="67" spans="1:107">
      <c r="A67" s="9">
        <v>1</v>
      </c>
      <c r="C67" s="19" t="str">
        <f>"    Price to Book (PB)"</f>
        <v xml:space="preserve">    Price to Book (PB)</v>
      </c>
      <c r="D67" s="25">
        <f t="shared" si="32"/>
        <v>2.111326364439829</v>
      </c>
      <c r="E67" s="25">
        <f t="shared" si="33"/>
        <v>2.3055631773153822</v>
      </c>
      <c r="F67" s="25">
        <f t="shared" si="34"/>
        <v>0.88100423530844396</v>
      </c>
      <c r="G67" s="25">
        <f t="shared" si="35"/>
        <v>5.5130778603176305</v>
      </c>
      <c r="H67" s="25">
        <f t="shared" si="36"/>
        <v>1.4472542724566679</v>
      </c>
      <c r="I67" s="25">
        <f t="shared" si="37"/>
        <v>2.9928789260368074</v>
      </c>
      <c r="J67" s="25">
        <f t="shared" si="38"/>
        <v>1.0931702226971471</v>
      </c>
      <c r="K67" s="21">
        <f t="shared" si="39"/>
        <v>0.47414455324969412</v>
      </c>
      <c r="L67" s="26"/>
      <c r="M67" s="26">
        <v>1.1664530311538108</v>
      </c>
      <c r="N67" s="26">
        <v>1.0781888289815174</v>
      </c>
      <c r="O67" s="26">
        <v>0.97620070270764481</v>
      </c>
      <c r="P67" s="26">
        <v>0.88100423530844396</v>
      </c>
      <c r="Q67" s="26">
        <v>1.3305604946684431</v>
      </c>
      <c r="R67" s="26">
        <v>1.5376347004359519</v>
      </c>
      <c r="S67" s="26">
        <v>1.9392465832978436</v>
      </c>
      <c r="T67" s="26">
        <v>1.9352303796796411</v>
      </c>
      <c r="U67" s="26">
        <v>2.3162085570690643</v>
      </c>
      <c r="V67" s="26">
        <v>2.3212164596376343</v>
      </c>
      <c r="W67" s="26">
        <v>2.1542598397370516</v>
      </c>
      <c r="X67" s="26">
        <v>2.0318537524909512</v>
      </c>
      <c r="Y67" s="26">
        <v>1.6100984043349165</v>
      </c>
      <c r="Z67" s="26">
        <v>1.7059218204178592</v>
      </c>
      <c r="AA67" s="26">
        <v>2.3472384193892246</v>
      </c>
      <c r="AB67" s="26">
        <v>2.2267070377864138</v>
      </c>
      <c r="AC67" s="26">
        <v>2.7164697478675777</v>
      </c>
      <c r="AD67" s="26">
        <v>3.1832982976440891</v>
      </c>
      <c r="AE67" s="26">
        <v>3.3958851602825133</v>
      </c>
      <c r="AF67" s="26">
        <v>3.0999571757602293</v>
      </c>
      <c r="AG67" s="26">
        <v>2.220594150384358</v>
      </c>
      <c r="AH67" s="26">
        <v>2.8884195959960324</v>
      </c>
      <c r="AI67" s="26">
        <v>2.9608495033145945</v>
      </c>
      <c r="AJ67" s="26">
        <v>3.0890411437523104</v>
      </c>
      <c r="AK67" s="26">
        <v>2.9881720804317236</v>
      </c>
      <c r="AL67" s="26">
        <v>2.4188690940800308</v>
      </c>
      <c r="AM67" s="26">
        <v>2.0799203594433711</v>
      </c>
      <c r="AN67" s="26">
        <v>1.6096576641393983</v>
      </c>
      <c r="AO67" s="26">
        <v>1.5440400189449439</v>
      </c>
      <c r="AP67" s="26">
        <v>1.4508894407491686</v>
      </c>
      <c r="AQ67" s="26">
        <v>1.839858322180673</v>
      </c>
      <c r="AR67" s="26">
        <v>1.436348767579166</v>
      </c>
      <c r="AS67" s="26">
        <v>1.2491567440787765</v>
      </c>
      <c r="AT67" s="26">
        <v>1.7885460243480953</v>
      </c>
      <c r="AU67" s="26">
        <v>1.3606675185224526</v>
      </c>
      <c r="AV67" s="26">
        <v>1.1140474304615495</v>
      </c>
      <c r="AW67" s="26">
        <v>1.0291989188154069</v>
      </c>
      <c r="AX67" s="26">
        <v>0.88908495960310419</v>
      </c>
      <c r="AY67" s="26">
        <v>1.2927988299418358</v>
      </c>
      <c r="AZ67" s="26">
        <v>0.96668434561467931</v>
      </c>
      <c r="BA67" s="26">
        <v>1.1004700001039449</v>
      </c>
      <c r="BB67" s="26">
        <v>1.0340840692168614</v>
      </c>
      <c r="BC67" s="26">
        <v>0.99497834354911041</v>
      </c>
      <c r="BD67" s="26">
        <v>0.96770616147529998</v>
      </c>
      <c r="BE67" s="26">
        <v>1.7182303143002438</v>
      </c>
      <c r="BF67" s="26">
        <v>1.8267662679118952</v>
      </c>
      <c r="BG67" s="26">
        <v>2.142732369436287</v>
      </c>
      <c r="BH67" s="26">
        <v>1.8873494933940838</v>
      </c>
      <c r="BI67" s="26">
        <v>2.7451846858553699</v>
      </c>
      <c r="BJ67" s="26">
        <v>2.6418945949468773</v>
      </c>
      <c r="BK67" s="26">
        <v>2.6459510783754148</v>
      </c>
      <c r="BL67" s="26">
        <v>2.5511076638985641</v>
      </c>
      <c r="BM67" s="26">
        <v>3.3971811350693795</v>
      </c>
      <c r="BN67" s="26">
        <v>3.1356328151930772</v>
      </c>
      <c r="BO67" s="26">
        <v>3.6217156432034887</v>
      </c>
      <c r="BP67" s="26">
        <v>4.2284461172716075</v>
      </c>
      <c r="BQ67" s="26">
        <v>3.8036100866509122</v>
      </c>
      <c r="BR67" s="26">
        <v>5.5130778603176305</v>
      </c>
      <c r="BS67" s="26">
        <v>4.7968308274875229</v>
      </c>
      <c r="BT67" s="26">
        <v>5.33813511416965</v>
      </c>
      <c r="BU67" s="26">
        <v>4.5556120013365602</v>
      </c>
      <c r="BV67" s="26">
        <v>3.0069994628520589</v>
      </c>
      <c r="BW67" s="26">
        <v>3.2574228151395963</v>
      </c>
      <c r="BX67" s="26">
        <v>3.6410791584169533</v>
      </c>
      <c r="BY67" s="26">
        <v>3.4770319374191696</v>
      </c>
      <c r="BZ67" s="26">
        <v>2.6919155082172455</v>
      </c>
      <c r="CA67" s="26">
        <v>1.959023013494712</v>
      </c>
      <c r="CB67" s="26">
        <v>1.9276489777100378</v>
      </c>
      <c r="CC67" s="26" t="s">
        <v>160</v>
      </c>
      <c r="CD67" s="26" t="s">
        <v>160</v>
      </c>
      <c r="CE67" s="26" t="s">
        <v>160</v>
      </c>
      <c r="CF67" s="26" t="s">
        <v>160</v>
      </c>
      <c r="CH67" s="10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</row>
    <row r="68" spans="1:107">
      <c r="A68" s="9">
        <v>1</v>
      </c>
      <c r="C68" s="19" t="str">
        <f>"    Price to Cash Flow (PCF)"</f>
        <v xml:space="preserve">    Price to Cash Flow (PCF)</v>
      </c>
      <c r="D68" s="25">
        <f t="shared" si="32"/>
        <v>7.1400124030959935</v>
      </c>
      <c r="E68" s="25">
        <f t="shared" si="33"/>
        <v>7.931889412092354</v>
      </c>
      <c r="F68" s="25">
        <f t="shared" si="34"/>
        <v>2.8475847619243972</v>
      </c>
      <c r="G68" s="25">
        <f t="shared" si="35"/>
        <v>17.5141018627588</v>
      </c>
      <c r="H68" s="25">
        <f t="shared" si="36"/>
        <v>5.1268165337151057</v>
      </c>
      <c r="I68" s="25">
        <f t="shared" si="37"/>
        <v>10.818130459575729</v>
      </c>
      <c r="J68" s="25">
        <f t="shared" si="38"/>
        <v>3.6741198929747569</v>
      </c>
      <c r="K68" s="21">
        <f t="shared" si="39"/>
        <v>0.46320866342053052</v>
      </c>
      <c r="L68" s="26"/>
      <c r="M68" s="26">
        <v>4.8697436534185181</v>
      </c>
      <c r="N68" s="26">
        <v>4.0699003631551411</v>
      </c>
      <c r="O68" s="26">
        <v>3.4854792272693369</v>
      </c>
      <c r="P68" s="26">
        <v>3.1585065276042514</v>
      </c>
      <c r="Q68" s="26">
        <v>4.5434735961436754</v>
      </c>
      <c r="R68" s="26">
        <v>4.9893278098338012</v>
      </c>
      <c r="S68" s="26">
        <v>6.0404951724690514</v>
      </c>
      <c r="T68" s="26">
        <v>6.363666984981335</v>
      </c>
      <c r="U68" s="26">
        <v>7.2738838970887167</v>
      </c>
      <c r="V68" s="26">
        <v>7.201853016121512</v>
      </c>
      <c r="W68" s="26">
        <v>6.5617090296540912</v>
      </c>
      <c r="X68" s="26">
        <v>5.7442308836213307</v>
      </c>
      <c r="Y68" s="26">
        <v>4.71659537563536</v>
      </c>
      <c r="Z68" s="26">
        <v>5.1585222028430753</v>
      </c>
      <c r="AA68" s="26">
        <v>7.1343374019180468</v>
      </c>
      <c r="AB68" s="26">
        <v>7.1456874042739402</v>
      </c>
      <c r="AC68" s="26">
        <v>9.1676034405549487</v>
      </c>
      <c r="AD68" s="26">
        <v>10.80032150271094</v>
      </c>
      <c r="AE68" s="26">
        <v>11.79391203986075</v>
      </c>
      <c r="AF68" s="26">
        <v>11.003697267026411</v>
      </c>
      <c r="AG68" s="26">
        <v>8.7469723958388226</v>
      </c>
      <c r="AH68" s="26">
        <v>10.873932864523837</v>
      </c>
      <c r="AI68" s="26">
        <v>11.248937919100152</v>
      </c>
      <c r="AJ68" s="26">
        <v>11.481158083664004</v>
      </c>
      <c r="AK68" s="26">
        <v>10.871557330170093</v>
      </c>
      <c r="AL68" s="26">
        <v>8.6985558761947122</v>
      </c>
      <c r="AM68" s="26">
        <v>7.2284510147182779</v>
      </c>
      <c r="AN68" s="26">
        <v>5.5941236032764916</v>
      </c>
      <c r="AO68" s="26">
        <v>5.32090323902524</v>
      </c>
      <c r="AP68" s="26">
        <v>5.2192949353120675</v>
      </c>
      <c r="AQ68" s="26">
        <v>6.7102185330090585</v>
      </c>
      <c r="AR68" s="26">
        <v>5.385715494971282</v>
      </c>
      <c r="AS68" s="26">
        <v>4.6838226091645554</v>
      </c>
      <c r="AT68" s="26">
        <v>7.4210888464387361</v>
      </c>
      <c r="AU68" s="26">
        <v>5.6379515912819622</v>
      </c>
      <c r="AV68" s="26">
        <v>4.889562324219316</v>
      </c>
      <c r="AW68" s="26">
        <v>4.4477432126696836</v>
      </c>
      <c r="AX68" s="26">
        <v>3.7351982360411404</v>
      </c>
      <c r="AY68" s="26">
        <v>5.1579613139676939</v>
      </c>
      <c r="AZ68" s="26">
        <v>3.4148939311906283</v>
      </c>
      <c r="BA68" s="26">
        <v>3.4760947692646171</v>
      </c>
      <c r="BB68" s="26">
        <v>3.0467692606309869</v>
      </c>
      <c r="BC68" s="26">
        <v>2.8475847619243972</v>
      </c>
      <c r="BD68" s="26">
        <v>2.8569873056172641</v>
      </c>
      <c r="BE68" s="26">
        <v>5.033382192957343</v>
      </c>
      <c r="BF68" s="26">
        <v>5.3634217893251268</v>
      </c>
      <c r="BG68" s="26">
        <v>7.7156110833658165</v>
      </c>
      <c r="BH68" s="26">
        <v>6.7503492019674765</v>
      </c>
      <c r="BI68" s="26">
        <v>9.1116798997074806</v>
      </c>
      <c r="BJ68" s="26">
        <v>8.6594466746056131</v>
      </c>
      <c r="BK68" s="26">
        <v>8.7861739600216087</v>
      </c>
      <c r="BL68" s="26">
        <v>10.270625192722788</v>
      </c>
      <c r="BM68" s="26">
        <v>13.145732960169289</v>
      </c>
      <c r="BN68" s="26">
        <v>12.133645516911841</v>
      </c>
      <c r="BO68" s="26">
        <v>13.552081218274113</v>
      </c>
      <c r="BP68" s="26">
        <v>13.547873622947412</v>
      </c>
      <c r="BQ68" s="26">
        <v>12.186705786418944</v>
      </c>
      <c r="BR68" s="26">
        <v>17.450711690138487</v>
      </c>
      <c r="BS68" s="26">
        <v>15.290211549326576</v>
      </c>
      <c r="BT68" s="26">
        <v>17.5141018627588</v>
      </c>
      <c r="BU68" s="26">
        <v>15.346678857031403</v>
      </c>
      <c r="BV68" s="26">
        <v>10.449555109550094</v>
      </c>
      <c r="BW68" s="26">
        <v>11.391714333095214</v>
      </c>
      <c r="BX68" s="26">
        <v>13.039780557323517</v>
      </c>
      <c r="BY68" s="26">
        <v>10.758354736933422</v>
      </c>
      <c r="BZ68" s="26">
        <v>9.1076661472499616</v>
      </c>
      <c r="CA68" s="26">
        <v>6.5704598642742917</v>
      </c>
      <c r="CB68" s="26">
        <v>5.974089966804236</v>
      </c>
      <c r="CC68" s="26" t="s">
        <v>160</v>
      </c>
      <c r="CD68" s="26" t="s">
        <v>160</v>
      </c>
      <c r="CE68" s="26" t="s">
        <v>160</v>
      </c>
      <c r="CF68" s="26" t="s">
        <v>160</v>
      </c>
      <c r="CH68" s="10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</row>
    <row r="69" spans="1:107">
      <c r="A69" s="9">
        <v>1</v>
      </c>
      <c r="C69" s="19" t="str">
        <f>"    Price to Tangible Book Value"</f>
        <v xml:space="preserve">    Price to Tangible Book Value</v>
      </c>
      <c r="D69" s="25">
        <f t="shared" si="32"/>
        <v>3.2111497967890079</v>
      </c>
      <c r="E69" s="25">
        <f t="shared" si="33"/>
        <v>3.2926126222098411</v>
      </c>
      <c r="F69" s="25">
        <f t="shared" si="34"/>
        <v>1.3254878066505849</v>
      </c>
      <c r="G69" s="25">
        <f t="shared" si="35"/>
        <v>6.7224116548443105</v>
      </c>
      <c r="H69" s="25">
        <f t="shared" si="36"/>
        <v>2.1863496869991108</v>
      </c>
      <c r="I69" s="25">
        <f t="shared" si="37"/>
        <v>4.0945712925488147</v>
      </c>
      <c r="J69" s="25">
        <f t="shared" si="38"/>
        <v>1.2967222083825793</v>
      </c>
      <c r="K69" s="21">
        <f t="shared" si="39"/>
        <v>0.393827746281396</v>
      </c>
      <c r="L69" s="26"/>
      <c r="M69" s="26">
        <v>1.7880261037356442</v>
      </c>
      <c r="N69" s="26">
        <v>1.6637091033460805</v>
      </c>
      <c r="O69" s="26">
        <v>1.4808110303616289</v>
      </c>
      <c r="P69" s="26">
        <v>1.3254878066505849</v>
      </c>
      <c r="Q69" s="26">
        <v>2.0138504608383934</v>
      </c>
      <c r="R69" s="26">
        <v>2.3315904602672024</v>
      </c>
      <c r="S69" s="26">
        <v>2.9793126420099689</v>
      </c>
      <c r="T69" s="26">
        <v>3.0377636706788156</v>
      </c>
      <c r="U69" s="26">
        <v>3.669395178518235</v>
      </c>
      <c r="V69" s="26">
        <v>3.7476731553122806</v>
      </c>
      <c r="W69" s="26">
        <v>3.5730462048720981</v>
      </c>
      <c r="X69" s="26">
        <v>3.271542479220507</v>
      </c>
      <c r="Y69" s="26">
        <v>2.5565577547396328</v>
      </c>
      <c r="Z69" s="26">
        <v>2.6744618447405015</v>
      </c>
      <c r="AA69" s="26">
        <v>3.4757246786744256</v>
      </c>
      <c r="AB69" s="26">
        <v>3.2404517906799311</v>
      </c>
      <c r="AC69" s="26">
        <v>3.9679834684619522</v>
      </c>
      <c r="AD69" s="26">
        <v>4.7407059674678313</v>
      </c>
      <c r="AE69" s="26">
        <v>5.2395433511881535</v>
      </c>
      <c r="AF69" s="26">
        <v>4.8845869661852834</v>
      </c>
      <c r="AG69" s="26">
        <v>3.0851695345519659</v>
      </c>
      <c r="AH69" s="26">
        <v>4.0773254493233306</v>
      </c>
      <c r="AI69" s="26">
        <v>4.1463088222252678</v>
      </c>
      <c r="AJ69" s="26">
        <v>4.3467818406984664</v>
      </c>
      <c r="AK69" s="26">
        <v>4.2245044370118885</v>
      </c>
      <c r="AL69" s="26">
        <v>3.5092982738262579</v>
      </c>
      <c r="AM69" s="26">
        <v>3.0810560149813462</v>
      </c>
      <c r="AN69" s="26">
        <v>2.3844400607169232</v>
      </c>
      <c r="AO69" s="26">
        <v>2.2943666717452165</v>
      </c>
      <c r="AP69" s="26">
        <v>2.1430835839011007</v>
      </c>
      <c r="AQ69" s="26">
        <v>2.7954349754073005</v>
      </c>
      <c r="AR69" s="26">
        <v>2.2007717213651139</v>
      </c>
      <c r="AS69" s="26">
        <v>1.9139563454038122</v>
      </c>
      <c r="AT69" s="26">
        <v>2.6723465274171563</v>
      </c>
      <c r="AU69" s="26">
        <v>2.0730442261028763</v>
      </c>
      <c r="AV69" s="26">
        <v>1.7103628264976816</v>
      </c>
      <c r="AW69" s="26">
        <v>1.6015841119423659</v>
      </c>
      <c r="AX69" s="26">
        <v>1.3788193177393935</v>
      </c>
      <c r="AY69" s="26">
        <v>2.0377774432798126</v>
      </c>
      <c r="AZ69" s="26">
        <v>1.5549854213691361</v>
      </c>
      <c r="BA69" s="26">
        <v>1.7906958926074605</v>
      </c>
      <c r="BB69" s="26">
        <v>1.7200681917552454</v>
      </c>
      <c r="BC69" s="26">
        <v>1.6924382294858278</v>
      </c>
      <c r="BD69" s="26">
        <v>1.6687867360327311</v>
      </c>
      <c r="BE69" s="26">
        <v>3.0976013382045076</v>
      </c>
      <c r="BF69" s="26">
        <v>3.39810580424566</v>
      </c>
      <c r="BG69" s="26">
        <v>3.1818478028980843</v>
      </c>
      <c r="BH69" s="26">
        <v>2.8695209884330031</v>
      </c>
      <c r="BI69" s="26">
        <v>4.3425674266332939</v>
      </c>
      <c r="BJ69" s="26">
        <v>3.5650639652148959</v>
      </c>
      <c r="BK69" s="26">
        <v>3.6351022704425571</v>
      </c>
      <c r="BL69" s="26">
        <v>3.4044559228602829</v>
      </c>
      <c r="BM69" s="26">
        <v>3.9808504650834924</v>
      </c>
      <c r="BN69" s="26">
        <v>3.6743655561473312</v>
      </c>
      <c r="BO69" s="26">
        <v>4.2803324084503176</v>
      </c>
      <c r="BP69" s="26">
        <v>5.0798298721829598</v>
      </c>
      <c r="BQ69" s="26">
        <v>4.569454500409476</v>
      </c>
      <c r="BR69" s="26">
        <v>6.7066192797740456</v>
      </c>
      <c r="BS69" s="26">
        <v>5.9472787223608483</v>
      </c>
      <c r="BT69" s="26">
        <v>6.7224116548443105</v>
      </c>
      <c r="BU69" s="26">
        <v>5.8164368807210254</v>
      </c>
      <c r="BV69" s="26">
        <v>3.9039049611686729</v>
      </c>
      <c r="BW69" s="26">
        <v>4.2932282135876489</v>
      </c>
      <c r="BX69" s="26">
        <v>4.8755794896946991</v>
      </c>
      <c r="BY69" s="26">
        <v>4.9914474103298012</v>
      </c>
      <c r="BZ69" s="26">
        <v>3.9343776373393782</v>
      </c>
      <c r="CA69" s="26">
        <v>2.9221441745882011</v>
      </c>
      <c r="CB69" s="26">
        <v>2.939500791317859</v>
      </c>
      <c r="CC69" s="26" t="s">
        <v>160</v>
      </c>
      <c r="CD69" s="26" t="s">
        <v>160</v>
      </c>
      <c r="CE69" s="26" t="s">
        <v>160</v>
      </c>
      <c r="CF69" s="26" t="s">
        <v>160</v>
      </c>
      <c r="CH69" s="10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</row>
    <row r="70" spans="1:107">
      <c r="A70" s="9">
        <v>1</v>
      </c>
      <c r="C70" s="14" t="str">
        <f>"Data Origination"</f>
        <v>Data Origination</v>
      </c>
      <c r="D70" s="18"/>
      <c r="E70" s="18"/>
      <c r="F70" s="18"/>
      <c r="G70" s="18"/>
      <c r="H70" s="18"/>
      <c r="I70" s="18"/>
      <c r="J70" s="18"/>
      <c r="K70" s="18"/>
      <c r="L70" s="18"/>
      <c r="M70" s="18" t="s">
        <v>160</v>
      </c>
      <c r="N70" s="18" t="s">
        <v>160</v>
      </c>
      <c r="O70" s="18" t="s">
        <v>160</v>
      </c>
      <c r="P70" s="18" t="s">
        <v>160</v>
      </c>
      <c r="Q70" s="18" t="s">
        <v>160</v>
      </c>
      <c r="R70" s="18" t="s">
        <v>160</v>
      </c>
      <c r="S70" s="18" t="s">
        <v>160</v>
      </c>
      <c r="T70" s="18" t="s">
        <v>160</v>
      </c>
      <c r="U70" s="18" t="s">
        <v>160</v>
      </c>
      <c r="V70" s="18" t="s">
        <v>160</v>
      </c>
      <c r="W70" s="18" t="s">
        <v>160</v>
      </c>
      <c r="X70" s="18" t="s">
        <v>160</v>
      </c>
      <c r="Y70" s="18" t="s">
        <v>160</v>
      </c>
      <c r="Z70" s="18" t="s">
        <v>160</v>
      </c>
      <c r="AA70" s="18" t="s">
        <v>160</v>
      </c>
      <c r="AB70" s="18" t="s">
        <v>160</v>
      </c>
      <c r="AC70" s="18" t="s">
        <v>160</v>
      </c>
      <c r="AD70" s="18" t="s">
        <v>160</v>
      </c>
      <c r="AE70" s="18" t="s">
        <v>160</v>
      </c>
      <c r="AF70" s="18" t="s">
        <v>160</v>
      </c>
      <c r="AG70" s="18" t="s">
        <v>160</v>
      </c>
      <c r="AH70" s="18" t="s">
        <v>160</v>
      </c>
      <c r="AI70" s="18" t="s">
        <v>160</v>
      </c>
      <c r="AJ70" s="18" t="s">
        <v>160</v>
      </c>
      <c r="AK70" s="18" t="s">
        <v>160</v>
      </c>
      <c r="AL70" s="18" t="s">
        <v>160</v>
      </c>
      <c r="AM70" s="18" t="s">
        <v>160</v>
      </c>
      <c r="AN70" s="18" t="s">
        <v>160</v>
      </c>
      <c r="AO70" s="18" t="s">
        <v>160</v>
      </c>
      <c r="AP70" s="18" t="s">
        <v>160</v>
      </c>
      <c r="AQ70" s="18" t="s">
        <v>160</v>
      </c>
      <c r="AR70" s="18" t="s">
        <v>160</v>
      </c>
      <c r="AS70" s="18" t="s">
        <v>160</v>
      </c>
      <c r="AT70" s="18" t="s">
        <v>160</v>
      </c>
      <c r="AU70" s="18" t="s">
        <v>160</v>
      </c>
      <c r="AV70" s="18" t="s">
        <v>160</v>
      </c>
      <c r="AW70" s="18" t="s">
        <v>160</v>
      </c>
      <c r="AX70" s="18" t="s">
        <v>160</v>
      </c>
      <c r="AY70" s="18" t="s">
        <v>160</v>
      </c>
      <c r="AZ70" s="18" t="s">
        <v>160</v>
      </c>
      <c r="BA70" s="18" t="s">
        <v>160</v>
      </c>
      <c r="BB70" s="18" t="s">
        <v>160</v>
      </c>
      <c r="BC70" s="18" t="s">
        <v>160</v>
      </c>
      <c r="BD70" s="18" t="s">
        <v>160</v>
      </c>
      <c r="BE70" s="18" t="s">
        <v>160</v>
      </c>
      <c r="BF70" s="18" t="s">
        <v>160</v>
      </c>
      <c r="BG70" s="18" t="s">
        <v>160</v>
      </c>
      <c r="BH70" s="18" t="s">
        <v>160</v>
      </c>
      <c r="BI70" s="18" t="s">
        <v>160</v>
      </c>
      <c r="BJ70" s="18" t="s">
        <v>160</v>
      </c>
      <c r="BK70" s="18" t="s">
        <v>160</v>
      </c>
      <c r="BL70" s="18" t="s">
        <v>160</v>
      </c>
      <c r="BM70" s="18" t="s">
        <v>160</v>
      </c>
      <c r="BN70" s="18" t="s">
        <v>160</v>
      </c>
      <c r="BO70" s="18" t="s">
        <v>160</v>
      </c>
      <c r="BP70" s="18" t="s">
        <v>160</v>
      </c>
      <c r="BQ70" s="18" t="s">
        <v>160</v>
      </c>
      <c r="BR70" s="18" t="s">
        <v>160</v>
      </c>
      <c r="BS70" s="18" t="s">
        <v>160</v>
      </c>
      <c r="BT70" s="18" t="s">
        <v>160</v>
      </c>
      <c r="BU70" s="18" t="s">
        <v>160</v>
      </c>
      <c r="BV70" s="18" t="s">
        <v>160</v>
      </c>
      <c r="BW70" s="18" t="s">
        <v>160</v>
      </c>
      <c r="BX70" s="18" t="s">
        <v>160</v>
      </c>
      <c r="BY70" s="18" t="s">
        <v>160</v>
      </c>
      <c r="BZ70" s="18" t="s">
        <v>160</v>
      </c>
      <c r="CA70" s="18" t="s">
        <v>160</v>
      </c>
      <c r="CB70" s="18" t="s">
        <v>160</v>
      </c>
      <c r="CC70" s="18" t="s">
        <v>160</v>
      </c>
      <c r="CD70" s="18" t="s">
        <v>160</v>
      </c>
      <c r="CE70" s="18" t="s">
        <v>160</v>
      </c>
      <c r="CF70" s="18" t="s">
        <v>160</v>
      </c>
      <c r="CH70" s="10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</row>
    <row r="71" spans="1:107">
      <c r="A71" s="9">
        <v>1</v>
      </c>
      <c r="C71" s="19" t="str">
        <f>"    Preliminary"</f>
        <v xml:space="preserve">    Preliminary</v>
      </c>
      <c r="D71" s="27"/>
      <c r="E71" s="27"/>
      <c r="F71" s="27"/>
      <c r="G71" s="27"/>
      <c r="H71" s="27"/>
      <c r="I71" s="27"/>
      <c r="J71" s="27"/>
      <c r="K71" s="27"/>
      <c r="L71" s="28"/>
      <c r="M71" s="28" t="s">
        <v>161</v>
      </c>
      <c r="N71" s="28" t="s">
        <v>161</v>
      </c>
      <c r="O71" s="28" t="s">
        <v>161</v>
      </c>
      <c r="P71" s="28" t="s">
        <v>161</v>
      </c>
      <c r="Q71" s="28" t="s">
        <v>161</v>
      </c>
      <c r="R71" s="28" t="s">
        <v>161</v>
      </c>
      <c r="S71" s="28" t="s">
        <v>161</v>
      </c>
      <c r="T71" s="28" t="s">
        <v>161</v>
      </c>
      <c r="U71" s="28" t="s">
        <v>161</v>
      </c>
      <c r="V71" s="28" t="s">
        <v>161</v>
      </c>
      <c r="W71" s="28" t="s">
        <v>161</v>
      </c>
      <c r="X71" s="28" t="s">
        <v>161</v>
      </c>
      <c r="Y71" s="28" t="s">
        <v>161</v>
      </c>
      <c r="Z71" s="28" t="s">
        <v>161</v>
      </c>
      <c r="AA71" s="28" t="s">
        <v>161</v>
      </c>
      <c r="AB71" s="28" t="s">
        <v>161</v>
      </c>
      <c r="AC71" s="28" t="s">
        <v>161</v>
      </c>
      <c r="AD71" s="28" t="s">
        <v>161</v>
      </c>
      <c r="AE71" s="28" t="s">
        <v>161</v>
      </c>
      <c r="AF71" s="28" t="s">
        <v>161</v>
      </c>
      <c r="AG71" s="28" t="s">
        <v>161</v>
      </c>
      <c r="AH71" s="28" t="s">
        <v>161</v>
      </c>
      <c r="AI71" s="28" t="s">
        <v>161</v>
      </c>
      <c r="AJ71" s="28" t="s">
        <v>161</v>
      </c>
      <c r="AK71" s="28" t="s">
        <v>161</v>
      </c>
      <c r="AL71" s="28" t="s">
        <v>161</v>
      </c>
      <c r="AM71" s="28" t="s">
        <v>161</v>
      </c>
      <c r="AN71" s="28" t="s">
        <v>161</v>
      </c>
      <c r="AO71" s="28" t="s">
        <v>161</v>
      </c>
      <c r="AP71" s="28" t="s">
        <v>161</v>
      </c>
      <c r="AQ71" s="28" t="s">
        <v>161</v>
      </c>
      <c r="AR71" s="28" t="s">
        <v>161</v>
      </c>
      <c r="AS71" s="28" t="s">
        <v>161</v>
      </c>
      <c r="AT71" s="28" t="s">
        <v>161</v>
      </c>
      <c r="AU71" s="28" t="s">
        <v>161</v>
      </c>
      <c r="AV71" s="28" t="s">
        <v>161</v>
      </c>
      <c r="AW71" s="28" t="s">
        <v>161</v>
      </c>
      <c r="AX71" s="28" t="s">
        <v>161</v>
      </c>
      <c r="AY71" s="28" t="s">
        <v>161</v>
      </c>
      <c r="AZ71" s="28" t="s">
        <v>161</v>
      </c>
      <c r="BA71" s="28" t="s">
        <v>161</v>
      </c>
      <c r="BB71" s="28" t="s">
        <v>161</v>
      </c>
      <c r="BC71" s="28" t="s">
        <v>161</v>
      </c>
      <c r="BD71" s="28" t="s">
        <v>161</v>
      </c>
      <c r="BE71" s="28" t="s">
        <v>161</v>
      </c>
      <c r="BF71" s="28" t="s">
        <v>161</v>
      </c>
      <c r="BG71" s="28" t="s">
        <v>161</v>
      </c>
      <c r="BH71" s="28" t="s">
        <v>161</v>
      </c>
      <c r="BI71" s="28" t="s">
        <v>161</v>
      </c>
      <c r="BJ71" s="28" t="s">
        <v>161</v>
      </c>
      <c r="BK71" s="28" t="s">
        <v>161</v>
      </c>
      <c r="BL71" s="28" t="s">
        <v>161</v>
      </c>
      <c r="BM71" s="28" t="s">
        <v>161</v>
      </c>
      <c r="BN71" s="28" t="s">
        <v>161</v>
      </c>
      <c r="BO71" s="28" t="s">
        <v>161</v>
      </c>
      <c r="BP71" s="28" t="s">
        <v>161</v>
      </c>
      <c r="BQ71" s="28" t="s">
        <v>161</v>
      </c>
      <c r="BR71" s="28" t="s">
        <v>161</v>
      </c>
      <c r="BS71" s="28" t="s">
        <v>161</v>
      </c>
      <c r="BT71" s="28" t="s">
        <v>161</v>
      </c>
      <c r="BU71" s="28" t="s">
        <v>161</v>
      </c>
      <c r="BV71" s="28" t="s">
        <v>161</v>
      </c>
      <c r="BW71" s="28" t="s">
        <v>161</v>
      </c>
      <c r="BX71" s="28" t="s">
        <v>161</v>
      </c>
      <c r="BY71" s="28" t="s">
        <v>161</v>
      </c>
      <c r="BZ71" s="28" t="s">
        <v>161</v>
      </c>
      <c r="CA71" s="28" t="s">
        <v>161</v>
      </c>
      <c r="CB71" s="28" t="s">
        <v>161</v>
      </c>
      <c r="CC71" s="28" t="s">
        <v>161</v>
      </c>
      <c r="CD71" s="28" t="s">
        <v>161</v>
      </c>
      <c r="CE71" s="28" t="s">
        <v>161</v>
      </c>
      <c r="CF71" s="28" t="s">
        <v>161</v>
      </c>
      <c r="CH71" s="10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</row>
    <row r="72" spans="1:107">
      <c r="A72" s="9">
        <v>1</v>
      </c>
      <c r="C72" s="19" t="str">
        <f>"    Original"</f>
        <v xml:space="preserve">    Original</v>
      </c>
      <c r="D72" s="27"/>
      <c r="E72" s="27"/>
      <c r="F72" s="27"/>
      <c r="G72" s="27"/>
      <c r="H72" s="27"/>
      <c r="I72" s="27"/>
      <c r="J72" s="27"/>
      <c r="K72" s="27"/>
      <c r="L72" s="28"/>
      <c r="M72" s="28" t="s">
        <v>161</v>
      </c>
      <c r="N72" s="28" t="s">
        <v>161</v>
      </c>
      <c r="O72" s="28" t="s">
        <v>161</v>
      </c>
      <c r="P72" s="28" t="s">
        <v>161</v>
      </c>
      <c r="Q72" s="28" t="s">
        <v>161</v>
      </c>
      <c r="R72" s="28" t="s">
        <v>161</v>
      </c>
      <c r="S72" s="28" t="s">
        <v>161</v>
      </c>
      <c r="T72" s="28" t="s">
        <v>161</v>
      </c>
      <c r="U72" s="28" t="s">
        <v>161</v>
      </c>
      <c r="V72" s="28" t="s">
        <v>161</v>
      </c>
      <c r="W72" s="28" t="s">
        <v>161</v>
      </c>
      <c r="X72" s="28" t="s">
        <v>161</v>
      </c>
      <c r="Y72" s="28" t="s">
        <v>161</v>
      </c>
      <c r="Z72" s="28" t="s">
        <v>161</v>
      </c>
      <c r="AA72" s="28" t="s">
        <v>161</v>
      </c>
      <c r="AB72" s="28" t="s">
        <v>161</v>
      </c>
      <c r="AC72" s="28" t="s">
        <v>161</v>
      </c>
      <c r="AD72" s="28" t="s">
        <v>161</v>
      </c>
      <c r="AE72" s="28" t="s">
        <v>161</v>
      </c>
      <c r="AF72" s="28" t="s">
        <v>161</v>
      </c>
      <c r="AG72" s="28" t="s">
        <v>161</v>
      </c>
      <c r="AH72" s="28" t="s">
        <v>161</v>
      </c>
      <c r="AI72" s="28" t="s">
        <v>161</v>
      </c>
      <c r="AJ72" s="28" t="s">
        <v>161</v>
      </c>
      <c r="AK72" s="28" t="s">
        <v>161</v>
      </c>
      <c r="AL72" s="28" t="s">
        <v>161</v>
      </c>
      <c r="AM72" s="28" t="s">
        <v>161</v>
      </c>
      <c r="AN72" s="28" t="s">
        <v>161</v>
      </c>
      <c r="AO72" s="28" t="s">
        <v>161</v>
      </c>
      <c r="AP72" s="28" t="s">
        <v>161</v>
      </c>
      <c r="AQ72" s="28" t="s">
        <v>161</v>
      </c>
      <c r="AR72" s="28" t="s">
        <v>161</v>
      </c>
      <c r="AS72" s="28" t="s">
        <v>161</v>
      </c>
      <c r="AT72" s="28" t="s">
        <v>161</v>
      </c>
      <c r="AU72" s="28" t="s">
        <v>161</v>
      </c>
      <c r="AV72" s="28" t="s">
        <v>161</v>
      </c>
      <c r="AW72" s="28" t="s">
        <v>161</v>
      </c>
      <c r="AX72" s="28" t="s">
        <v>161</v>
      </c>
      <c r="AY72" s="28" t="s">
        <v>161</v>
      </c>
      <c r="AZ72" s="28" t="s">
        <v>161</v>
      </c>
      <c r="BA72" s="28" t="s">
        <v>161</v>
      </c>
      <c r="BB72" s="28" t="s">
        <v>161</v>
      </c>
      <c r="BC72" s="28" t="s">
        <v>161</v>
      </c>
      <c r="BD72" s="28" t="s">
        <v>161</v>
      </c>
      <c r="BE72" s="28" t="s">
        <v>161</v>
      </c>
      <c r="BF72" s="28" t="s">
        <v>161</v>
      </c>
      <c r="BG72" s="28" t="s">
        <v>161</v>
      </c>
      <c r="BH72" s="28" t="s">
        <v>161</v>
      </c>
      <c r="BI72" s="28" t="s">
        <v>161</v>
      </c>
      <c r="BJ72" s="28" t="s">
        <v>161</v>
      </c>
      <c r="BK72" s="28" t="s">
        <v>161</v>
      </c>
      <c r="BL72" s="28" t="s">
        <v>161</v>
      </c>
      <c r="BM72" s="28" t="s">
        <v>161</v>
      </c>
      <c r="BN72" s="28" t="s">
        <v>161</v>
      </c>
      <c r="BO72" s="28" t="s">
        <v>161</v>
      </c>
      <c r="BP72" s="28" t="s">
        <v>161</v>
      </c>
      <c r="BQ72" s="28" t="s">
        <v>161</v>
      </c>
      <c r="BR72" s="28" t="s">
        <v>161</v>
      </c>
      <c r="BS72" s="28" t="s">
        <v>161</v>
      </c>
      <c r="BT72" s="28" t="s">
        <v>161</v>
      </c>
      <c r="BU72" s="28" t="s">
        <v>161</v>
      </c>
      <c r="BV72" s="28" t="s">
        <v>161</v>
      </c>
      <c r="BW72" s="28" t="s">
        <v>161</v>
      </c>
      <c r="BX72" s="28" t="s">
        <v>161</v>
      </c>
      <c r="BY72" s="28" t="s">
        <v>161</v>
      </c>
      <c r="BZ72" s="28" t="s">
        <v>161</v>
      </c>
      <c r="CA72" s="28" t="s">
        <v>161</v>
      </c>
      <c r="CB72" s="28" t="s">
        <v>161</v>
      </c>
      <c r="CC72" s="28" t="s">
        <v>161</v>
      </c>
      <c r="CD72" s="28" t="s">
        <v>161</v>
      </c>
      <c r="CE72" s="28" t="s">
        <v>161</v>
      </c>
      <c r="CF72" s="28" t="s">
        <v>161</v>
      </c>
      <c r="CH72" s="10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</row>
    <row r="73" spans="1:107">
      <c r="A73" s="9">
        <v>1</v>
      </c>
      <c r="C73" s="19" t="str">
        <f>"    Restated"</f>
        <v xml:space="preserve">    Restated</v>
      </c>
      <c r="D73" s="27"/>
      <c r="E73" s="27"/>
      <c r="F73" s="27"/>
      <c r="G73" s="27"/>
      <c r="H73" s="27"/>
      <c r="I73" s="27"/>
      <c r="J73" s="27"/>
      <c r="K73" s="27"/>
      <c r="L73" s="28"/>
      <c r="M73" s="28" t="s">
        <v>161</v>
      </c>
      <c r="N73" s="28" t="s">
        <v>161</v>
      </c>
      <c r="O73" s="28" t="s">
        <v>161</v>
      </c>
      <c r="P73" s="28" t="s">
        <v>161</v>
      </c>
      <c r="Q73" s="28" t="s">
        <v>161</v>
      </c>
      <c r="R73" s="28" t="s">
        <v>161</v>
      </c>
      <c r="S73" s="28" t="s">
        <v>161</v>
      </c>
      <c r="T73" s="28" t="s">
        <v>161</v>
      </c>
      <c r="U73" s="28" t="s">
        <v>161</v>
      </c>
      <c r="V73" s="28" t="s">
        <v>161</v>
      </c>
      <c r="W73" s="28" t="s">
        <v>161</v>
      </c>
      <c r="X73" s="28" t="s">
        <v>161</v>
      </c>
      <c r="Y73" s="28" t="s">
        <v>161</v>
      </c>
      <c r="Z73" s="28" t="s">
        <v>161</v>
      </c>
      <c r="AA73" s="28" t="s">
        <v>161</v>
      </c>
      <c r="AB73" s="28" t="s">
        <v>161</v>
      </c>
      <c r="AC73" s="28" t="s">
        <v>161</v>
      </c>
      <c r="AD73" s="28" t="s">
        <v>161</v>
      </c>
      <c r="AE73" s="28" t="s">
        <v>161</v>
      </c>
      <c r="AF73" s="28" t="s">
        <v>161</v>
      </c>
      <c r="AG73" s="28" t="s">
        <v>161</v>
      </c>
      <c r="AH73" s="28" t="s">
        <v>161</v>
      </c>
      <c r="AI73" s="28" t="s">
        <v>161</v>
      </c>
      <c r="AJ73" s="28" t="s">
        <v>161</v>
      </c>
      <c r="AK73" s="28" t="s">
        <v>161</v>
      </c>
      <c r="AL73" s="28" t="s">
        <v>161</v>
      </c>
      <c r="AM73" s="28" t="s">
        <v>161</v>
      </c>
      <c r="AN73" s="28" t="s">
        <v>161</v>
      </c>
      <c r="AO73" s="28" t="s">
        <v>161</v>
      </c>
      <c r="AP73" s="28" t="s">
        <v>161</v>
      </c>
      <c r="AQ73" s="28" t="s">
        <v>161</v>
      </c>
      <c r="AR73" s="28" t="s">
        <v>161</v>
      </c>
      <c r="AS73" s="28" t="s">
        <v>161</v>
      </c>
      <c r="AT73" s="28" t="s">
        <v>161</v>
      </c>
      <c r="AU73" s="28" t="s">
        <v>161</v>
      </c>
      <c r="AV73" s="28" t="s">
        <v>161</v>
      </c>
      <c r="AW73" s="28" t="s">
        <v>161</v>
      </c>
      <c r="AX73" s="28" t="s">
        <v>161</v>
      </c>
      <c r="AY73" s="28" t="s">
        <v>161</v>
      </c>
      <c r="AZ73" s="28" t="s">
        <v>161</v>
      </c>
      <c r="BA73" s="28" t="s">
        <v>161</v>
      </c>
      <c r="BB73" s="28" t="s">
        <v>161</v>
      </c>
      <c r="BC73" s="28" t="s">
        <v>161</v>
      </c>
      <c r="BD73" s="28" t="s">
        <v>161</v>
      </c>
      <c r="BE73" s="28" t="s">
        <v>161</v>
      </c>
      <c r="BF73" s="28" t="s">
        <v>161</v>
      </c>
      <c r="BG73" s="28" t="s">
        <v>161</v>
      </c>
      <c r="BH73" s="28" t="s">
        <v>161</v>
      </c>
      <c r="BI73" s="28" t="s">
        <v>161</v>
      </c>
      <c r="BJ73" s="28" t="s">
        <v>161</v>
      </c>
      <c r="BK73" s="28" t="s">
        <v>161</v>
      </c>
      <c r="BL73" s="28" t="s">
        <v>161</v>
      </c>
      <c r="BM73" s="28" t="s">
        <v>161</v>
      </c>
      <c r="BN73" s="28" t="s">
        <v>161</v>
      </c>
      <c r="BO73" s="28" t="s">
        <v>161</v>
      </c>
      <c r="BP73" s="28" t="s">
        <v>161</v>
      </c>
      <c r="BQ73" s="28" t="s">
        <v>161</v>
      </c>
      <c r="BR73" s="28" t="s">
        <v>161</v>
      </c>
      <c r="BS73" s="28" t="s">
        <v>161</v>
      </c>
      <c r="BT73" s="28" t="s">
        <v>161</v>
      </c>
      <c r="BU73" s="28" t="s">
        <v>161</v>
      </c>
      <c r="BV73" s="28" t="s">
        <v>161</v>
      </c>
      <c r="BW73" s="28" t="s">
        <v>161</v>
      </c>
      <c r="BX73" s="28" t="s">
        <v>161</v>
      </c>
      <c r="BY73" s="28" t="s">
        <v>161</v>
      </c>
      <c r="BZ73" s="28" t="s">
        <v>161</v>
      </c>
      <c r="CA73" s="28" t="s">
        <v>161</v>
      </c>
      <c r="CB73" s="28" t="s">
        <v>161</v>
      </c>
      <c r="CC73" s="28" t="s">
        <v>161</v>
      </c>
      <c r="CD73" s="28" t="s">
        <v>161</v>
      </c>
      <c r="CE73" s="28" t="s">
        <v>161</v>
      </c>
      <c r="CF73" s="28" t="s">
        <v>161</v>
      </c>
      <c r="CH73" s="10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</row>
    <row r="74" spans="1:107">
      <c r="A74" s="9">
        <v>1</v>
      </c>
      <c r="C74" s="19" t="str">
        <f>"    Calculated"</f>
        <v xml:space="preserve">    Calculated</v>
      </c>
      <c r="D74" s="27"/>
      <c r="E74" s="27"/>
      <c r="F74" s="27"/>
      <c r="G74" s="27"/>
      <c r="H74" s="27"/>
      <c r="I74" s="27"/>
      <c r="J74" s="27"/>
      <c r="K74" s="27"/>
      <c r="L74" s="28"/>
      <c r="M74" s="28" t="s">
        <v>162</v>
      </c>
      <c r="N74" s="28" t="s">
        <v>162</v>
      </c>
      <c r="O74" s="28" t="s">
        <v>162</v>
      </c>
      <c r="P74" s="28" t="s">
        <v>162</v>
      </c>
      <c r="Q74" s="28" t="s">
        <v>162</v>
      </c>
      <c r="R74" s="28" t="s">
        <v>162</v>
      </c>
      <c r="S74" s="28" t="s">
        <v>162</v>
      </c>
      <c r="T74" s="28" t="s">
        <v>162</v>
      </c>
      <c r="U74" s="28" t="s">
        <v>162</v>
      </c>
      <c r="V74" s="28" t="s">
        <v>162</v>
      </c>
      <c r="W74" s="28" t="s">
        <v>162</v>
      </c>
      <c r="X74" s="28" t="s">
        <v>162</v>
      </c>
      <c r="Y74" s="28" t="s">
        <v>162</v>
      </c>
      <c r="Z74" s="28" t="s">
        <v>162</v>
      </c>
      <c r="AA74" s="28" t="s">
        <v>162</v>
      </c>
      <c r="AB74" s="28" t="s">
        <v>162</v>
      </c>
      <c r="AC74" s="28" t="s">
        <v>162</v>
      </c>
      <c r="AD74" s="28" t="s">
        <v>162</v>
      </c>
      <c r="AE74" s="28" t="s">
        <v>162</v>
      </c>
      <c r="AF74" s="28" t="s">
        <v>162</v>
      </c>
      <c r="AG74" s="28" t="s">
        <v>162</v>
      </c>
      <c r="AH74" s="28" t="s">
        <v>162</v>
      </c>
      <c r="AI74" s="28" t="s">
        <v>162</v>
      </c>
      <c r="AJ74" s="28" t="s">
        <v>162</v>
      </c>
      <c r="AK74" s="28" t="s">
        <v>162</v>
      </c>
      <c r="AL74" s="28" t="s">
        <v>162</v>
      </c>
      <c r="AM74" s="28" t="s">
        <v>162</v>
      </c>
      <c r="AN74" s="28" t="s">
        <v>162</v>
      </c>
      <c r="AO74" s="28" t="s">
        <v>162</v>
      </c>
      <c r="AP74" s="28" t="s">
        <v>162</v>
      </c>
      <c r="AQ74" s="28" t="s">
        <v>162</v>
      </c>
      <c r="AR74" s="28" t="s">
        <v>162</v>
      </c>
      <c r="AS74" s="28" t="s">
        <v>162</v>
      </c>
      <c r="AT74" s="28" t="s">
        <v>162</v>
      </c>
      <c r="AU74" s="28" t="s">
        <v>162</v>
      </c>
      <c r="AV74" s="28" t="s">
        <v>162</v>
      </c>
      <c r="AW74" s="28" t="s">
        <v>162</v>
      </c>
      <c r="AX74" s="28" t="s">
        <v>162</v>
      </c>
      <c r="AY74" s="28" t="s">
        <v>162</v>
      </c>
      <c r="AZ74" s="28" t="s">
        <v>162</v>
      </c>
      <c r="BA74" s="28" t="s">
        <v>162</v>
      </c>
      <c r="BB74" s="28" t="s">
        <v>162</v>
      </c>
      <c r="BC74" s="28" t="s">
        <v>162</v>
      </c>
      <c r="BD74" s="28" t="s">
        <v>162</v>
      </c>
      <c r="BE74" s="28" t="s">
        <v>162</v>
      </c>
      <c r="BF74" s="28" t="s">
        <v>162</v>
      </c>
      <c r="BG74" s="28" t="s">
        <v>162</v>
      </c>
      <c r="BH74" s="28" t="s">
        <v>162</v>
      </c>
      <c r="BI74" s="28" t="s">
        <v>162</v>
      </c>
      <c r="BJ74" s="28" t="s">
        <v>162</v>
      </c>
      <c r="BK74" s="28" t="s">
        <v>162</v>
      </c>
      <c r="BL74" s="28" t="s">
        <v>162</v>
      </c>
      <c r="BM74" s="28" t="s">
        <v>162</v>
      </c>
      <c r="BN74" s="28" t="s">
        <v>162</v>
      </c>
      <c r="BO74" s="28" t="s">
        <v>162</v>
      </c>
      <c r="BP74" s="28" t="s">
        <v>162</v>
      </c>
      <c r="BQ74" s="28" t="s">
        <v>162</v>
      </c>
      <c r="BR74" s="28" t="s">
        <v>162</v>
      </c>
      <c r="BS74" s="28" t="s">
        <v>162</v>
      </c>
      <c r="BT74" s="28" t="s">
        <v>162</v>
      </c>
      <c r="BU74" s="28" t="s">
        <v>162</v>
      </c>
      <c r="BV74" s="28" t="s">
        <v>162</v>
      </c>
      <c r="BW74" s="28" t="s">
        <v>162</v>
      </c>
      <c r="BX74" s="28" t="s">
        <v>162</v>
      </c>
      <c r="BY74" s="28" t="s">
        <v>162</v>
      </c>
      <c r="BZ74" s="28" t="s">
        <v>162</v>
      </c>
      <c r="CA74" s="28" t="s">
        <v>162</v>
      </c>
      <c r="CB74" s="28" t="s">
        <v>162</v>
      </c>
      <c r="CC74" s="28" t="s">
        <v>162</v>
      </c>
      <c r="CD74" s="28" t="s">
        <v>162</v>
      </c>
      <c r="CE74" s="28" t="s">
        <v>162</v>
      </c>
      <c r="CF74" s="28" t="s">
        <v>162</v>
      </c>
      <c r="CH74" s="10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</row>
    <row r="75" spans="1:107">
      <c r="A75" s="9"/>
      <c r="CH75" s="10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</row>
    <row r="76" spans="1:107">
      <c r="A76" s="9"/>
      <c r="CH76" s="10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</row>
    <row r="77" spans="1:107">
      <c r="A77" s="9"/>
      <c r="C77" s="29" t="s">
        <v>163</v>
      </c>
      <c r="CH77" s="10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</row>
    <row r="78" spans="1:107">
      <c r="A78" s="9"/>
      <c r="C78" s="29" t="s">
        <v>164</v>
      </c>
      <c r="CH78" s="10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</row>
    <row r="79" spans="1:107" ht="17" thickBot="1">
      <c r="A79" s="9"/>
      <c r="CH79" s="10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</row>
    <row r="80" spans="1:107">
      <c r="A80" s="7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</row>
  </sheetData>
  <mergeCells count="8">
    <mergeCell ref="J5:J6"/>
    <mergeCell ref="K5:K6"/>
    <mergeCell ref="D5:D6"/>
    <mergeCell ref="E5:E6"/>
    <mergeCell ref="F5:F6"/>
    <mergeCell ref="G5:G6"/>
    <mergeCell ref="H5:H6"/>
    <mergeCell ref="I5:I6"/>
  </mergeCells>
  <conditionalFormatting sqref="D10:CF10 D22:CF22 D35:CF35 D44:CF44 D59:CF59 D70:CF70">
    <cfRule type="expression" dxfId="0" priority="1">
      <formula>NOT(SUBTOTAL(109,$A11)=$A11)</formula>
    </cfRule>
  </conditionalFormatting>
  <hyperlinks>
    <hyperlink ref="M5" r:id="rId1" xr:uid="{FA9DCD19-B055-CE49-9608-A9A101EF0948}"/>
    <hyperlink ref="N5" r:id="rId2" xr:uid="{4F60BEC2-D742-E948-9FB2-E62B939CFA58}"/>
    <hyperlink ref="O5" r:id="rId3" xr:uid="{06D718B2-07BF-D643-B8D6-C0C0634D976D}"/>
    <hyperlink ref="P5" r:id="rId4" xr:uid="{0A2B0AEB-9FE8-EF43-B86F-D312D61FA603}"/>
    <hyperlink ref="Q5" r:id="rId5" xr:uid="{8CFC489B-6197-6C4A-9110-17DAF18935A9}"/>
    <hyperlink ref="R5" r:id="rId6" xr:uid="{BFCCF396-6780-E742-98AB-D96E4BB00EE8}"/>
    <hyperlink ref="S5" r:id="rId7" xr:uid="{1D706789-4D6A-744F-975A-C65527CEA7D9}"/>
    <hyperlink ref="T5" r:id="rId8" xr:uid="{8EF79F8F-88F2-2649-9726-77FC9B07BD65}"/>
    <hyperlink ref="U5" r:id="rId9" xr:uid="{208F2F92-DE43-2041-8BE1-F31308636E34}"/>
    <hyperlink ref="V5" r:id="rId10" xr:uid="{73B24A62-9C41-444E-95B0-EF0333F1F469}"/>
    <hyperlink ref="W5" r:id="rId11" xr:uid="{973F7E2C-7B1D-D74E-8418-2A03BF1CF185}"/>
    <hyperlink ref="X5" r:id="rId12" xr:uid="{C531EF7A-0480-E246-A4ED-245CC98FDC56}"/>
    <hyperlink ref="Y5" r:id="rId13" xr:uid="{839E8355-078A-184E-B265-58471CA068E4}"/>
    <hyperlink ref="Z5" r:id="rId14" xr:uid="{E52211DB-6D66-F54B-96B6-CB58BDB0C997}"/>
    <hyperlink ref="AA5" r:id="rId15" xr:uid="{701E0D77-AE71-1644-BE26-18CEEB85DF93}"/>
    <hyperlink ref="AB5" r:id="rId16" xr:uid="{231455C9-A2CD-3944-874F-59FA586CEDF0}"/>
    <hyperlink ref="AC5" r:id="rId17" xr:uid="{C866F775-6A7E-B14E-BD0D-54AA1FF5A570}"/>
    <hyperlink ref="AD5" r:id="rId18" xr:uid="{41AE63E7-20E9-1D4B-878A-5EEF982C5A65}"/>
    <hyperlink ref="AE5" r:id="rId19" xr:uid="{7440548B-DAB0-2A41-B9F1-6E05586F02A3}"/>
    <hyperlink ref="AF5" r:id="rId20" xr:uid="{0ACEA10A-D876-9841-8489-CD1A4EA353A4}"/>
    <hyperlink ref="AG5" r:id="rId21" xr:uid="{E2ECFF7D-53AF-9A4C-8529-29CFDA21D5C8}"/>
    <hyperlink ref="AH5" r:id="rId22" xr:uid="{37689758-0700-4C4E-8DD7-265BBD62A839}"/>
    <hyperlink ref="AI5" r:id="rId23" xr:uid="{8682F8ED-81C2-E144-BB2C-D522C81DB78C}"/>
    <hyperlink ref="AJ5" r:id="rId24" xr:uid="{B855D16E-4360-8D47-9B01-C8CF5204A3E8}"/>
    <hyperlink ref="AK5" r:id="rId25" xr:uid="{EE686120-368C-C04B-8B72-380FF0DBCF21}"/>
    <hyperlink ref="AL5" r:id="rId26" xr:uid="{DA1AE92F-4BA6-2945-8C72-8F196EAE7EDE}"/>
    <hyperlink ref="AM5" r:id="rId27" xr:uid="{6568D229-CADE-7340-B5C5-997F1B9E0FB0}"/>
    <hyperlink ref="AN5" r:id="rId28" xr:uid="{771A407C-6859-E24D-BBAD-8FCA938D5B7D}"/>
    <hyperlink ref="AO5" r:id="rId29" xr:uid="{45D3AF89-4535-DA47-AFBA-4EE9AF0F64B2}"/>
    <hyperlink ref="AP5" r:id="rId30" xr:uid="{3ED33820-DF5B-B648-AA19-321B46124996}"/>
    <hyperlink ref="AQ5" r:id="rId31" xr:uid="{DF316E33-CC3D-E742-94B6-0BBDE236416B}"/>
    <hyperlink ref="AR5" r:id="rId32" xr:uid="{B358F981-2456-6B45-97CA-8D38FFF8D266}"/>
    <hyperlink ref="AS5" r:id="rId33" xr:uid="{5BFEA13B-B4C3-C245-8566-D535023B0B36}"/>
    <hyperlink ref="AT5" r:id="rId34" xr:uid="{BACA367E-164B-D248-B772-3808D85731CC}"/>
    <hyperlink ref="AU5" r:id="rId35" xr:uid="{3E0653AD-0550-2840-A7C7-08C26C3CD562}"/>
    <hyperlink ref="AV5" r:id="rId36" xr:uid="{CDE15943-108A-9A40-950F-C328839312F8}"/>
    <hyperlink ref="AW5" r:id="rId37" xr:uid="{FE1E26B2-80B1-BD42-AF97-08110E5500BA}"/>
    <hyperlink ref="AX5" r:id="rId38" xr:uid="{5600148B-904E-544C-B145-9146140175C3}"/>
    <hyperlink ref="AY5" r:id="rId39" xr:uid="{375514AD-07E7-F54E-838C-F8D4BDBB7BCA}"/>
    <hyperlink ref="AZ5" r:id="rId40" xr:uid="{802D2962-D44C-214B-9A59-1585F367853B}"/>
    <hyperlink ref="BA5" r:id="rId41" xr:uid="{D78D7605-1C74-B24C-98AF-11CCD03C7659}"/>
    <hyperlink ref="BB5" r:id="rId42" xr:uid="{D305E6D6-0F48-634E-A3E7-208BA8330515}"/>
    <hyperlink ref="BC5" r:id="rId43" xr:uid="{1CE263EF-F981-DF4C-9CD4-1B9F1147DF19}"/>
    <hyperlink ref="BD5" r:id="rId44" xr:uid="{70944A78-A5DC-524C-A693-EB48B4009428}"/>
    <hyperlink ref="BE5" r:id="rId45" xr:uid="{675446C0-B115-0045-A7BA-4823BE5C2D64}"/>
    <hyperlink ref="BF5" r:id="rId46" xr:uid="{DDE0D464-2F72-934F-945D-51225CA9E87B}"/>
    <hyperlink ref="BG5" r:id="rId47" xr:uid="{65E26165-EB8D-934A-9CAE-611685DB67AC}"/>
    <hyperlink ref="BH5" r:id="rId48" xr:uid="{146E8324-CB49-884D-9B13-E552C51D3FB7}"/>
    <hyperlink ref="BI5" r:id="rId49" xr:uid="{2D1AB735-F7C4-C84D-8F2B-C20D83D17537}"/>
    <hyperlink ref="BJ5" r:id="rId50" xr:uid="{B203A13F-FEAE-F64F-A180-8ED51F0551E6}"/>
    <hyperlink ref="BK5" r:id="rId51" xr:uid="{9B1351E3-E0D1-6F43-8F2B-F849DBC2E2FB}"/>
    <hyperlink ref="BL5" r:id="rId52" xr:uid="{EB952F9A-C0CE-334C-8E65-4BB831AB1E4D}"/>
    <hyperlink ref="BM5" r:id="rId53" xr:uid="{A74516A8-433B-CF47-97A4-5BB37E046165}"/>
    <hyperlink ref="BN5" r:id="rId54" xr:uid="{212D9221-AC5B-B44F-ADC9-D027D96C25F4}"/>
    <hyperlink ref="BO5" r:id="rId55" xr:uid="{9B0523E8-AAF6-A94B-A365-3C410B16458D}"/>
    <hyperlink ref="BP5" r:id="rId56" xr:uid="{A0B6A410-22C6-E941-9D02-3DEFCC502870}"/>
    <hyperlink ref="BQ5" r:id="rId57" xr:uid="{B4AA74D1-63BD-754B-9342-E670032B1036}"/>
    <hyperlink ref="BR5" r:id="rId58" xr:uid="{F1CDB011-819A-7745-BD39-323BBFA1DEB5}"/>
    <hyperlink ref="BS5" r:id="rId59" xr:uid="{3130C484-9692-B842-BA6F-D0A50DF5E5D4}"/>
    <hyperlink ref="BT5" r:id="rId60" xr:uid="{97AAD567-BC44-414D-A1AC-804379270F45}"/>
    <hyperlink ref="BU5" r:id="rId61" xr:uid="{73ADB8EA-012D-534B-800C-DA3FEEB0F3DC}"/>
    <hyperlink ref="BV5" r:id="rId62" xr:uid="{58656B53-ACC5-5C44-9984-27384B552155}"/>
    <hyperlink ref="BW5" r:id="rId63" xr:uid="{7591ECD0-8044-8546-B67D-4A63CC66D13D}"/>
    <hyperlink ref="BX5" r:id="rId64" xr:uid="{AAFDE9B9-ECEF-9D43-A622-2BE3FA31723F}"/>
    <hyperlink ref="BY5" r:id="rId65" xr:uid="{B039265F-145E-6542-AE27-E0F039B34513}"/>
    <hyperlink ref="BZ5" r:id="rId66" xr:uid="{176F0BB5-930B-7C47-9FA3-89899B257308}"/>
    <hyperlink ref="CA5" r:id="rId67" xr:uid="{311E8FFF-7B2C-8941-AA9C-A8AA477F5356}"/>
    <hyperlink ref="CB5" r:id="rId68" xr:uid="{69F33FF7-8921-D14E-9B64-D99087ADEE04}"/>
    <hyperlink ref="CC5" r:id="rId69" xr:uid="{52580E3F-1833-8A48-88A3-2B9AD8067DAE}"/>
    <hyperlink ref="CD5" r:id="rId70" xr:uid="{6ADE61AE-FF5B-9F4C-964F-55BE852D64C6}"/>
    <hyperlink ref="CE5" r:id="rId71" xr:uid="{BFB7DD68-D632-F640-8AFE-5E9C9E285922}"/>
    <hyperlink ref="CF5" r:id="rId72" xr:uid="{36365CCA-595F-824A-B25A-B42B92CB247D}"/>
  </hyperlinks>
  <pageMargins left="0.7" right="0.7" top="0.75" bottom="0.75" header="0.3" footer="0.3"/>
  <drawing r:id="rId7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B21F-204D-3B45-87EF-8A0CA535969C}">
  <dimension ref="B41:C41"/>
  <sheetViews>
    <sheetView workbookViewId="0">
      <selection activeCell="F55" sqref="F55"/>
    </sheetView>
  </sheetViews>
  <sheetFormatPr baseColWidth="10" defaultRowHeight="16"/>
  <sheetData>
    <row r="41" spans="2:3">
      <c r="B41" t="s">
        <v>166</v>
      </c>
      <c r="C41" s="31" t="s">
        <v>167</v>
      </c>
    </row>
  </sheetData>
  <hyperlinks>
    <hyperlink ref="C41" r:id="rId1" xr:uid="{D2265F45-D0B8-7F4B-B024-8230C10F999E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D56C4-3CE2-5940-B4BD-89B73224034F}">
  <dimension ref="B54:C54"/>
  <sheetViews>
    <sheetView workbookViewId="0">
      <selection activeCell="G54" sqref="G54"/>
    </sheetView>
  </sheetViews>
  <sheetFormatPr baseColWidth="10" defaultRowHeight="16"/>
  <sheetData>
    <row r="54" spans="2:3">
      <c r="B54" t="s">
        <v>171</v>
      </c>
      <c r="C54" t="s">
        <v>172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C2D2-A66A-CA4A-B413-6B82185910C8}">
  <dimension ref="B55:C55"/>
  <sheetViews>
    <sheetView tabSelected="1" workbookViewId="0">
      <selection activeCell="L16" sqref="L16"/>
    </sheetView>
  </sheetViews>
  <sheetFormatPr baseColWidth="10" defaultRowHeight="16"/>
  <sheetData>
    <row r="55" spans="2:3">
      <c r="B55" t="s">
        <v>171</v>
      </c>
      <c r="C55" t="s">
        <v>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 1</vt:lpstr>
      <vt:lpstr>Sheet 2</vt:lpstr>
      <vt:lpstr>Sheet 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2020-02-08T15:38:01Z</dcterms:created>
  <dcterms:modified xsi:type="dcterms:W3CDTF">2020-02-09T17:54:30Z</dcterms:modified>
</cp:coreProperties>
</file>