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leosol compil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text"/>
    <numFmt numFmtId="165" formatCode="0.0000"/>
  </numFmts>
  <fonts count="2">
    <font>
      <name val="Calibri"/>
      <family val="2"/>
      <color theme="1"/>
      <sz val="11"/>
      <scheme val="minor"/>
    </font>
    <font>
      <name val="Calibri"/>
      <b val="1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2" fontId="0" fillId="2" borderId="0" pivotButton="0" quotePrefix="0" xfId="0"/>
    <xf numFmtId="165" fontId="0" fillId="2" borderId="0" pivotButton="0" quotePrefix="0" xfId="0"/>
    <xf numFmtId="164" fontId="0" fillId="2" borderId="0" pivotButton="0" quotePrefix="0" xfId="0"/>
    <xf numFmtId="2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5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800000000000001" customWidth="1" min="1" max="1"/>
    <col width="12.1" customWidth="1" min="2" max="2"/>
    <col width="43.2" customWidth="1" min="3" max="3"/>
    <col width="21.6" customWidth="1" min="4" max="4"/>
    <col width="14.4" customWidth="1" min="5" max="5"/>
    <col width="9.9" customWidth="1" min="6" max="6"/>
    <col width="15.3" customWidth="1" min="7" max="7"/>
    <col width="11" customWidth="1" min="8" max="8"/>
    <col width="13.2" customWidth="1" min="9" max="9"/>
    <col width="11" customWidth="1" min="10" max="10"/>
    <col width="11" customWidth="1" min="11" max="11"/>
    <col width="12.1" customWidth="1" min="12" max="12"/>
    <col width="12.1" customWidth="1" min="13" max="13"/>
    <col width="12.1" customWidth="1" min="14" max="14"/>
    <col width="8.800000000000001" customWidth="1" min="15" max="15"/>
    <col width="8.800000000000001" customWidth="1" min="16" max="16"/>
    <col width="8.800000000000001" customWidth="1" min="17" max="17"/>
    <col width="7.700000000000001" customWidth="1" min="18" max="18"/>
    <col width="8.800000000000001" customWidth="1" min="19" max="19"/>
    <col width="7.700000000000001" customWidth="1" min="20" max="20"/>
    <col width="8.800000000000001" customWidth="1" min="21" max="21"/>
    <col width="8.800000000000001" customWidth="1" min="22" max="22"/>
    <col width="7" customWidth="1" min="23" max="23"/>
    <col width="9.9" customWidth="1" min="24" max="24"/>
    <col width="7" customWidth="1" min="25" max="25"/>
    <col width="14.4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8.800000000000001" customWidth="1" min="32" max="32"/>
    <col width="13.2" customWidth="1" min="33" max="33"/>
    <col width="18.9" customWidth="1" min="34" max="34"/>
    <col width="8.800000000000001" customWidth="1" min="35" max="35"/>
  </cols>
  <sheetData>
    <row r="1">
      <c r="A1" s="1" t="inlineStr">
        <is>
          <t>Age (Ga)</t>
        </is>
      </c>
      <c r="B1" s="1" t="inlineStr">
        <is>
          <t>Paleosol</t>
        </is>
      </c>
      <c r="C1" s="1" t="inlineStr">
        <is>
          <t>Reference</t>
        </is>
      </c>
      <c r="D1" s="1" t="inlineStr">
        <is>
          <t>Section</t>
        </is>
      </c>
      <c r="E1" s="1" t="inlineStr">
        <is>
          <t>Sample</t>
        </is>
      </c>
      <c r="F1" s="1" t="inlineStr">
        <is>
          <t>Depth (m)</t>
        </is>
      </c>
      <c r="G1" s="1" t="inlineStr">
        <is>
          <t>Relative position</t>
        </is>
      </c>
      <c r="H1" s="1" t="inlineStr">
        <is>
          <t>CaO (wt.%)</t>
        </is>
      </c>
      <c r="I1" s="1" t="inlineStr">
        <is>
          <t>Al2O3 (wt.%)</t>
        </is>
      </c>
      <c r="J1" s="1" t="inlineStr">
        <is>
          <t>MgO (wt.%)</t>
        </is>
      </c>
      <c r="K1" s="1" t="inlineStr">
        <is>
          <t>K2O (wt.%)</t>
        </is>
      </c>
      <c r="L1" s="1" t="inlineStr">
        <is>
          <t>Na2O (wt.%)</t>
        </is>
      </c>
      <c r="M1" s="1" t="inlineStr">
        <is>
          <t>P2O5 (wt.%)</t>
        </is>
      </c>
      <c r="N1" s="1" t="inlineStr">
        <is>
          <t>TiO2 (wt.%)</t>
        </is>
      </c>
      <c r="O1" s="1" t="inlineStr">
        <is>
          <t>Ca (mol)</t>
        </is>
      </c>
      <c r="P1" s="1" t="inlineStr">
        <is>
          <t>Al (mol)</t>
        </is>
      </c>
      <c r="Q1" s="1" t="inlineStr">
        <is>
          <t>Mg (mol)</t>
        </is>
      </c>
      <c r="R1" s="1" t="inlineStr">
        <is>
          <t>K (mol)</t>
        </is>
      </c>
      <c r="S1" s="1" t="inlineStr">
        <is>
          <t>Na (mol)</t>
        </is>
      </c>
      <c r="T1" s="1" t="inlineStr">
        <is>
          <t>P (mol)</t>
        </is>
      </c>
      <c r="U1" s="1" t="inlineStr">
        <is>
          <t>Ti (mol)</t>
        </is>
      </c>
      <c r="V1" s="1" t="inlineStr">
        <is>
          <t>Ca (-ap)</t>
        </is>
      </c>
      <c r="W1" s="1" t="inlineStr">
        <is>
          <t>Ca*</t>
        </is>
      </c>
      <c r="X1" s="1" t="inlineStr">
        <is>
          <t>Ca (carb)</t>
        </is>
      </c>
      <c r="Y1" s="1" t="inlineStr">
        <is>
          <t>Mg*</t>
        </is>
      </c>
      <c r="Z1" s="1" t="inlineStr">
        <is>
          <t>K/Al (protolith)</t>
        </is>
      </c>
      <c r="AA1" s="1" t="inlineStr">
        <is>
          <t>K*</t>
        </is>
      </c>
      <c r="AB1" s="1" t="inlineStr">
        <is>
          <t>CN</t>
        </is>
      </c>
      <c r="AC1" s="1" t="inlineStr">
        <is>
          <t>CNM</t>
        </is>
      </c>
      <c r="AD1" s="1" t="inlineStr">
        <is>
          <t>CIA</t>
        </is>
      </c>
      <c r="AE1" s="1" t="inlineStr">
        <is>
          <t>CIW</t>
        </is>
      </c>
      <c r="AF1" s="1" t="inlineStr">
        <is>
          <t>CIA (K*)</t>
        </is>
      </c>
      <c r="AG1" s="1" t="inlineStr">
        <is>
          <t>A/(CNM+A+K*)</t>
        </is>
      </c>
      <c r="AH1" s="1" t="inlineStr">
        <is>
          <t>P2O5/TiO2 (protolith)</t>
        </is>
      </c>
      <c r="AI1" s="1" t="inlineStr">
        <is>
          <t>Tau P/Ti</t>
        </is>
      </c>
    </row>
    <row r="2">
      <c r="A2" s="2" t="inlineStr">
        <is>
          <t>2.76</t>
        </is>
      </c>
      <c r="B2" s="2" t="inlineStr">
        <is>
          <t>Mt. Roe</t>
        </is>
      </c>
      <c r="C2" s="2" t="inlineStr">
        <is>
          <t>Macfarlane et al., 1994</t>
        </is>
      </c>
      <c r="D2" s="2" t="inlineStr">
        <is>
          <t>1</t>
        </is>
      </c>
      <c r="E2" s="2" t="inlineStr">
        <is>
          <t>90MH19</t>
        </is>
      </c>
      <c r="F2" s="3" t="n">
        <v>0.7</v>
      </c>
      <c r="G2" s="2" t="inlineStr">
        <is>
          <t>top</t>
        </is>
      </c>
      <c r="H2" s="3" t="n">
        <v>0.07000000000000001</v>
      </c>
      <c r="I2" s="3" t="n">
        <v>37.21</v>
      </c>
      <c r="J2" s="3" t="n">
        <v>0.05</v>
      </c>
      <c r="K2" s="3" t="n">
        <v>10.38</v>
      </c>
      <c r="L2" s="3" t="n">
        <v>0.42</v>
      </c>
      <c r="M2" s="3" t="n">
        <v>0.29</v>
      </c>
      <c r="N2" s="3" t="n">
        <v>3.55</v>
      </c>
      <c r="O2" s="4">
        <f>H2 / (40.078 + 15.999)</f>
        <v/>
      </c>
      <c r="P2" s="4">
        <f>I2 / (2*26.9815385 + 3*15.999)</f>
        <v/>
      </c>
      <c r="Q2" s="4">
        <f>J2 / (24.305 + 15.999)</f>
        <v/>
      </c>
      <c r="R2" s="4">
        <f>K2 / (2*39.0983 + 15.999)</f>
        <v/>
      </c>
      <c r="S2" s="4">
        <f>L2 / (2*22.98976928 + 15.999)</f>
        <v/>
      </c>
      <c r="T2" s="4">
        <f>M2 / (2*30.973761998 + 5*15.999)</f>
        <v/>
      </c>
      <c r="U2" s="4">
        <f>N2 / (47.867 + 2*15.999)</f>
        <v/>
      </c>
      <c r="V2" s="3">
        <f>IF((O2 - 10/3*T2) &gt; 0, O2 - 10/3*T2, 0)</f>
        <v/>
      </c>
      <c r="W2" s="4">
        <f>IF(V2&gt;S2, S2, V2)</f>
        <v/>
      </c>
      <c r="X2" s="4">
        <f>IF((V2-W2) &gt; 0, V2-W2, 0)</f>
        <v/>
      </c>
      <c r="Y2" s="4">
        <f>IF((Q2-X2) &gt; 0, Q2-X2, 0)</f>
        <v/>
      </c>
      <c r="Z2" s="3">
        <f>IF(AND(ISNUMBER(AVERAGE(R$11, R$14, R$18)), ISNUMBER(AVERAGE(P$11, P$14, P$18))), AVERAGE(R$11, R$14, R$18) / AVERAGE(P$11, P$14, P$18), "")</f>
        <v/>
      </c>
      <c r="AA2" s="4">
        <f>IF((P2*Z2) &lt; R2, P2*Z2, R2)</f>
        <v/>
      </c>
      <c r="AB2" s="4">
        <f>SUM(W2, S2)</f>
        <v/>
      </c>
      <c r="AC2" s="4">
        <f>SUM(W2, S2, Y2)</f>
        <v/>
      </c>
      <c r="AD2" s="3">
        <f>IF(OR(ISNUMBER(P2), ISNUMBER(W2), ISNUMBER(S2), ISNUMBER(R2)), (P2 / SUM(P2, W2, S2, R2))*100, "")</f>
        <v/>
      </c>
      <c r="AE2" s="3">
        <f>IF(OR(ISNUMBER(P2), ISNUMBER(W2), ISNUMBER(S2)), (P2 / SUM(P2, W2, S2))*100, "")</f>
        <v/>
      </c>
      <c r="AF2" s="3">
        <f>IF(OR(ISNUMBER(P2), ISNUMBER(W2), ISNUMBER(S2), ISNUMBER(AA2)), (P2 / SUM(P2, W2, S2, AA2))*100, "")</f>
        <v/>
      </c>
      <c r="AG2" s="3">
        <f>P2 / SUM(AC2, P2, AA2)</f>
        <v/>
      </c>
      <c r="AH2" s="3">
        <f>IF(AND(ISNUMBER(AVERAGE(M$11, M$14, M$18)), ISNUMBER(AVERAGE(N$11, N$14, N$18))), AVERAGE(M$11, M$14, M$18) / AVERAGE(N$11, N$14, N$18), "")</f>
        <v/>
      </c>
      <c r="AI2" s="3">
        <f>IF(AND(ISNUMBER(M2), ISNUMBER(N2), ISNUMBER(AH2)), (M2/N2) / AH2 - 1, "")</f>
        <v/>
      </c>
    </row>
    <row r="3">
      <c r="A3" s="2" t="inlineStr">
        <is>
          <t>2.76</t>
        </is>
      </c>
      <c r="B3" s="2" t="inlineStr">
        <is>
          <t>Mt. Roe</t>
        </is>
      </c>
      <c r="C3" s="2" t="inlineStr">
        <is>
          <t>Macfarlane et al., 1994</t>
        </is>
      </c>
      <c r="D3" s="2" t="inlineStr">
        <is>
          <t>1</t>
        </is>
      </c>
      <c r="E3" s="2" t="inlineStr">
        <is>
          <t>90MH20</t>
        </is>
      </c>
      <c r="F3" s="3" t="n">
        <v>1.6</v>
      </c>
      <c r="G3" s="2" t="inlineStr">
        <is>
          <t>top</t>
        </is>
      </c>
      <c r="H3" s="3" t="n">
        <v>0.2600000000000001</v>
      </c>
      <c r="I3" s="3" t="n">
        <v>37.59</v>
      </c>
      <c r="J3" s="3" t="n">
        <v>0.07999999999999999</v>
      </c>
      <c r="K3" s="3" t="n">
        <v>10.52</v>
      </c>
      <c r="L3" s="3" t="n">
        <v>0.12</v>
      </c>
      <c r="M3" s="3" t="n">
        <v>0.2800000000000001</v>
      </c>
      <c r="N3" s="3" t="n">
        <v>3.46</v>
      </c>
      <c r="O3" s="4">
        <f>H3 / (40.078 + 15.999)</f>
        <v/>
      </c>
      <c r="P3" s="4">
        <f>I3 / (2*26.9815385 + 3*15.999)</f>
        <v/>
      </c>
      <c r="Q3" s="4">
        <f>J3 / (24.305 + 15.999)</f>
        <v/>
      </c>
      <c r="R3" s="4">
        <f>K3 / (2*39.0983 + 15.999)</f>
        <v/>
      </c>
      <c r="S3" s="4">
        <f>L3 / (2*22.98976928 + 15.999)</f>
        <v/>
      </c>
      <c r="T3" s="4">
        <f>M3 / (2*30.973761998 + 5*15.999)</f>
        <v/>
      </c>
      <c r="U3" s="4">
        <f>N3 / (47.867 + 2*15.999)</f>
        <v/>
      </c>
      <c r="V3" s="3">
        <f>IF((O3 - 10/3*T3) &gt; 0, O3 - 10/3*T3, 0)</f>
        <v/>
      </c>
      <c r="W3" s="4">
        <f>IF(V3&gt;S3, S3, V3)</f>
        <v/>
      </c>
      <c r="X3" s="4">
        <f>IF((V3-W3) &gt; 0, V3-W3, 0)</f>
        <v/>
      </c>
      <c r="Y3" s="4">
        <f>IF((Q3-X3) &gt; 0, Q3-X3, 0)</f>
        <v/>
      </c>
      <c r="Z3" s="3">
        <f>IF(AND(ISNUMBER(AVERAGE(R$11, R$14, R$18)), ISNUMBER(AVERAGE(P$11, P$14, P$18))), AVERAGE(R$11, R$14, R$18) / AVERAGE(P$11, P$14, P$18), "")</f>
        <v/>
      </c>
      <c r="AA3" s="4">
        <f>IF((P3*Z3) &lt; R3, P3*Z3, R3)</f>
        <v/>
      </c>
      <c r="AB3" s="4">
        <f>SUM(W3, S3)</f>
        <v/>
      </c>
      <c r="AC3" s="4">
        <f>SUM(W3, S3, Y3)</f>
        <v/>
      </c>
      <c r="AD3" s="3">
        <f>IF(OR(ISNUMBER(P3), ISNUMBER(W3), ISNUMBER(S3), ISNUMBER(R3)), (P3 / SUM(P3, W3, S3, R3))*100, "")</f>
        <v/>
      </c>
      <c r="AE3" s="3">
        <f>IF(OR(ISNUMBER(P3), ISNUMBER(W3), ISNUMBER(S3)), (P3 / SUM(P3, W3, S3))*100, "")</f>
        <v/>
      </c>
      <c r="AF3" s="3">
        <f>IF(OR(ISNUMBER(P3), ISNUMBER(W3), ISNUMBER(S3), ISNUMBER(AA3)), (P3 / SUM(P3, W3, S3, AA3))*100, "")</f>
        <v/>
      </c>
      <c r="AG3" s="3">
        <f>P3 / SUM(AC3, P3, AA3)</f>
        <v/>
      </c>
      <c r="AH3" s="3">
        <f>IF(AND(ISNUMBER(AVERAGE(M$11, M$14, M$18)), ISNUMBER(AVERAGE(N$11, N$14, N$18))), AVERAGE(M$11, M$14, M$18) / AVERAGE(N$11, N$14, N$18), "")</f>
        <v/>
      </c>
      <c r="AI3" s="3">
        <f>IF(AND(ISNUMBER(M3), ISNUMBER(N3), ISNUMBER(AH3)), (M3/N3) / AH3 - 1, "")</f>
        <v/>
      </c>
    </row>
    <row r="4">
      <c r="A4" s="2" t="inlineStr">
        <is>
          <t>2.76</t>
        </is>
      </c>
      <c r="B4" s="2" t="inlineStr">
        <is>
          <t>Mt. Roe</t>
        </is>
      </c>
      <c r="C4" s="2" t="inlineStr">
        <is>
          <t>Macfarlane et al., 1994</t>
        </is>
      </c>
      <c r="D4" s="2" t="inlineStr">
        <is>
          <t>1</t>
        </is>
      </c>
      <c r="E4" s="2" t="inlineStr">
        <is>
          <t>103233</t>
        </is>
      </c>
      <c r="F4" s="3" t="n">
        <v>2.2</v>
      </c>
      <c r="G4" s="2" t="inlineStr">
        <is>
          <t>top</t>
        </is>
      </c>
      <c r="H4" s="3" t="n">
        <v>0.82</v>
      </c>
      <c r="I4" s="3" t="n">
        <v>37.13</v>
      </c>
      <c r="J4" s="3" t="n">
        <v>0.03</v>
      </c>
      <c r="K4" s="3" t="n">
        <v>10.33</v>
      </c>
      <c r="L4" s="3" t="n">
        <v>0.12</v>
      </c>
      <c r="M4" s="3" t="n">
        <v>0.7300000000000001</v>
      </c>
      <c r="N4" s="3" t="n">
        <v>3.51</v>
      </c>
      <c r="O4" s="4">
        <f>H4 / (40.078 + 15.999)</f>
        <v/>
      </c>
      <c r="P4" s="4">
        <f>I4 / (2*26.9815385 + 3*15.999)</f>
        <v/>
      </c>
      <c r="Q4" s="4">
        <f>J4 / (24.305 + 15.999)</f>
        <v/>
      </c>
      <c r="R4" s="4">
        <f>K4 / (2*39.0983 + 15.999)</f>
        <v/>
      </c>
      <c r="S4" s="4">
        <f>L4 / (2*22.98976928 + 15.999)</f>
        <v/>
      </c>
      <c r="T4" s="4">
        <f>M4 / (2*30.973761998 + 5*15.999)</f>
        <v/>
      </c>
      <c r="U4" s="4">
        <f>N4 / (47.867 + 2*15.999)</f>
        <v/>
      </c>
      <c r="V4" s="3">
        <f>IF((O4 - 10/3*T4) &gt; 0, O4 - 10/3*T4, 0)</f>
        <v/>
      </c>
      <c r="W4" s="4">
        <f>IF(V4&gt;S4, S4, V4)</f>
        <v/>
      </c>
      <c r="X4" s="4">
        <f>IF((V4-W4) &gt; 0, V4-W4, 0)</f>
        <v/>
      </c>
      <c r="Y4" s="4">
        <f>IF((Q4-X4) &gt; 0, Q4-X4, 0)</f>
        <v/>
      </c>
      <c r="Z4" s="3">
        <f>IF(AND(ISNUMBER(AVERAGE(R$11, R$14, R$18)), ISNUMBER(AVERAGE(P$11, P$14, P$18))), AVERAGE(R$11, R$14, R$18) / AVERAGE(P$11, P$14, P$18), "")</f>
        <v/>
      </c>
      <c r="AA4" s="4">
        <f>IF((P4*Z4) &lt; R4, P4*Z4, R4)</f>
        <v/>
      </c>
      <c r="AB4" s="4">
        <f>SUM(W4, S4)</f>
        <v/>
      </c>
      <c r="AC4" s="4">
        <f>SUM(W4, S4, Y4)</f>
        <v/>
      </c>
      <c r="AD4" s="3">
        <f>IF(OR(ISNUMBER(P4), ISNUMBER(W4), ISNUMBER(S4), ISNUMBER(R4)), (P4 / SUM(P4, W4, S4, R4))*100, "")</f>
        <v/>
      </c>
      <c r="AE4" s="3">
        <f>IF(OR(ISNUMBER(P4), ISNUMBER(W4), ISNUMBER(S4)), (P4 / SUM(P4, W4, S4))*100, "")</f>
        <v/>
      </c>
      <c r="AF4" s="3">
        <f>IF(OR(ISNUMBER(P4), ISNUMBER(W4), ISNUMBER(S4), ISNUMBER(AA4)), (P4 / SUM(P4, W4, S4, AA4))*100, "")</f>
        <v/>
      </c>
      <c r="AG4" s="3">
        <f>P4 / SUM(AC4, P4, AA4)</f>
        <v/>
      </c>
      <c r="AH4" s="3">
        <f>IF(AND(ISNUMBER(AVERAGE(M$11, M$14, M$18)), ISNUMBER(AVERAGE(N$11, N$14, N$18))), AVERAGE(M$11, M$14, M$18) / AVERAGE(N$11, N$14, N$18), "")</f>
        <v/>
      </c>
      <c r="AI4" s="3">
        <f>IF(AND(ISNUMBER(M4), ISNUMBER(N4), ISNUMBER(AH4)), (M4/N4) / AH4 - 1, "")</f>
        <v/>
      </c>
    </row>
    <row r="5">
      <c r="A5" s="2" t="inlineStr">
        <is>
          <t>2.76</t>
        </is>
      </c>
      <c r="B5" s="2" t="inlineStr">
        <is>
          <t>Mt. Roe</t>
        </is>
      </c>
      <c r="C5" s="2" t="inlineStr">
        <is>
          <t>Macfarlane et al., 1994</t>
        </is>
      </c>
      <c r="D5" s="2" t="inlineStr">
        <is>
          <t>1</t>
        </is>
      </c>
      <c r="E5" s="2" t="inlineStr">
        <is>
          <t>90MH21</t>
        </is>
      </c>
      <c r="F5" s="3" t="n">
        <v>2.7</v>
      </c>
      <c r="G5" s="2" t="inlineStr">
        <is>
          <t>top</t>
        </is>
      </c>
      <c r="H5" s="3" t="n">
        <v>1.68</v>
      </c>
      <c r="I5" s="3" t="n">
        <v>36.06</v>
      </c>
      <c r="J5" s="3" t="n">
        <v>0.21</v>
      </c>
      <c r="K5" s="3" t="n">
        <v>10.09</v>
      </c>
      <c r="L5" s="3" t="n">
        <v>0.15</v>
      </c>
      <c r="M5" s="3" t="n">
        <v>1.29</v>
      </c>
      <c r="N5" s="3" t="n">
        <v>3.350000000000001</v>
      </c>
      <c r="O5" s="4">
        <f>H5 / (40.078 + 15.999)</f>
        <v/>
      </c>
      <c r="P5" s="4">
        <f>I5 / (2*26.9815385 + 3*15.999)</f>
        <v/>
      </c>
      <c r="Q5" s="4">
        <f>J5 / (24.305 + 15.999)</f>
        <v/>
      </c>
      <c r="R5" s="4">
        <f>K5 / (2*39.0983 + 15.999)</f>
        <v/>
      </c>
      <c r="S5" s="4">
        <f>L5 / (2*22.98976928 + 15.999)</f>
        <v/>
      </c>
      <c r="T5" s="4">
        <f>M5 / (2*30.973761998 + 5*15.999)</f>
        <v/>
      </c>
      <c r="U5" s="4">
        <f>N5 / (47.867 + 2*15.999)</f>
        <v/>
      </c>
      <c r="V5" s="3">
        <f>IF((O5 - 10/3*T5) &gt; 0, O5 - 10/3*T5, 0)</f>
        <v/>
      </c>
      <c r="W5" s="4">
        <f>IF(V5&gt;S5, S5, V5)</f>
        <v/>
      </c>
      <c r="X5" s="4">
        <f>IF((V5-W5) &gt; 0, V5-W5, 0)</f>
        <v/>
      </c>
      <c r="Y5" s="4">
        <f>IF((Q5-X5) &gt; 0, Q5-X5, 0)</f>
        <v/>
      </c>
      <c r="Z5" s="3">
        <f>IF(AND(ISNUMBER(AVERAGE(R$11, R$14, R$18)), ISNUMBER(AVERAGE(P$11, P$14, P$18))), AVERAGE(R$11, R$14, R$18) / AVERAGE(P$11, P$14, P$18), "")</f>
        <v/>
      </c>
      <c r="AA5" s="4">
        <f>IF((P5*Z5) &lt; R5, P5*Z5, R5)</f>
        <v/>
      </c>
      <c r="AB5" s="4">
        <f>SUM(W5, S5)</f>
        <v/>
      </c>
      <c r="AC5" s="4">
        <f>SUM(W5, S5, Y5)</f>
        <v/>
      </c>
      <c r="AD5" s="3">
        <f>IF(OR(ISNUMBER(P5), ISNUMBER(W5), ISNUMBER(S5), ISNUMBER(R5)), (P5 / SUM(P5, W5, S5, R5))*100, "")</f>
        <v/>
      </c>
      <c r="AE5" s="3">
        <f>IF(OR(ISNUMBER(P5), ISNUMBER(W5), ISNUMBER(S5)), (P5 / SUM(P5, W5, S5))*100, "")</f>
        <v/>
      </c>
      <c r="AF5" s="3">
        <f>IF(OR(ISNUMBER(P5), ISNUMBER(W5), ISNUMBER(S5), ISNUMBER(AA5)), (P5 / SUM(P5, W5, S5, AA5))*100, "")</f>
        <v/>
      </c>
      <c r="AG5" s="3">
        <f>P5 / SUM(AC5, P5, AA5)</f>
        <v/>
      </c>
      <c r="AH5" s="3">
        <f>IF(AND(ISNUMBER(AVERAGE(M$11, M$14, M$18)), ISNUMBER(AVERAGE(N$11, N$14, N$18))), AVERAGE(M$11, M$14, M$18) / AVERAGE(N$11, N$14, N$18), "")</f>
        <v/>
      </c>
      <c r="AI5" s="3">
        <f>IF(AND(ISNUMBER(M5), ISNUMBER(N5), ISNUMBER(AH5)), (M5/N5) / AH5 - 1, "")</f>
        <v/>
      </c>
    </row>
    <row r="6">
      <c r="A6" s="2" t="inlineStr">
        <is>
          <t>2.76</t>
        </is>
      </c>
      <c r="B6" s="2" t="inlineStr">
        <is>
          <t>Mt. Roe</t>
        </is>
      </c>
      <c r="C6" s="2" t="inlineStr">
        <is>
          <t>Macfarlane et al., 1994</t>
        </is>
      </c>
      <c r="D6" s="2" t="inlineStr">
        <is>
          <t>1</t>
        </is>
      </c>
      <c r="E6" s="2" t="inlineStr">
        <is>
          <t>103232</t>
        </is>
      </c>
      <c r="F6" s="3" t="n">
        <v>3.7</v>
      </c>
      <c r="G6" s="5" t="n">
        <v/>
      </c>
      <c r="H6" s="3" t="n">
        <v>0.14</v>
      </c>
      <c r="I6" s="3" t="n">
        <v>37.19</v>
      </c>
      <c r="J6" s="3" t="n">
        <v>0.05999999999999999</v>
      </c>
      <c r="K6" s="3" t="n">
        <v>10.42</v>
      </c>
      <c r="L6" s="3" t="n">
        <v>0.15</v>
      </c>
      <c r="M6" s="3" t="n">
        <v>0.2300000000000001</v>
      </c>
      <c r="N6" s="3" t="n">
        <v>3.49</v>
      </c>
      <c r="O6" s="4">
        <f>H6 / (40.078 + 15.999)</f>
        <v/>
      </c>
      <c r="P6" s="4">
        <f>I6 / (2*26.9815385 + 3*15.999)</f>
        <v/>
      </c>
      <c r="Q6" s="4">
        <f>J6 / (24.305 + 15.999)</f>
        <v/>
      </c>
      <c r="R6" s="4">
        <f>K6 / (2*39.0983 + 15.999)</f>
        <v/>
      </c>
      <c r="S6" s="4">
        <f>L6 / (2*22.98976928 + 15.999)</f>
        <v/>
      </c>
      <c r="T6" s="4">
        <f>M6 / (2*30.973761998 + 5*15.999)</f>
        <v/>
      </c>
      <c r="U6" s="4">
        <f>N6 / (47.867 + 2*15.999)</f>
        <v/>
      </c>
      <c r="V6" s="3">
        <f>IF((O6 - 10/3*T6) &gt; 0, O6 - 10/3*T6, 0)</f>
        <v/>
      </c>
      <c r="W6" s="4">
        <f>IF(V6&gt;S6, S6, V6)</f>
        <v/>
      </c>
      <c r="X6" s="4">
        <f>IF((V6-W6) &gt; 0, V6-W6, 0)</f>
        <v/>
      </c>
      <c r="Y6" s="4">
        <f>IF((Q6-X6) &gt; 0, Q6-X6, 0)</f>
        <v/>
      </c>
      <c r="Z6" s="3">
        <f>IF(AND(ISNUMBER(AVERAGE(R$11, R$14, R$18)), ISNUMBER(AVERAGE(P$11, P$14, P$18))), AVERAGE(R$11, R$14, R$18) / AVERAGE(P$11, P$14, P$18), "")</f>
        <v/>
      </c>
      <c r="AA6" s="4">
        <f>IF((P6*Z6) &lt; R6, P6*Z6, R6)</f>
        <v/>
      </c>
      <c r="AB6" s="4">
        <f>SUM(W6, S6)</f>
        <v/>
      </c>
      <c r="AC6" s="4">
        <f>SUM(W6, S6, Y6)</f>
        <v/>
      </c>
      <c r="AD6" s="3">
        <f>IF(OR(ISNUMBER(P6), ISNUMBER(W6), ISNUMBER(S6), ISNUMBER(R6)), (P6 / SUM(P6, W6, S6, R6))*100, "")</f>
        <v/>
      </c>
      <c r="AE6" s="3">
        <f>IF(OR(ISNUMBER(P6), ISNUMBER(W6), ISNUMBER(S6)), (P6 / SUM(P6, W6, S6))*100, "")</f>
        <v/>
      </c>
      <c r="AF6" s="3">
        <f>IF(OR(ISNUMBER(P6), ISNUMBER(W6), ISNUMBER(S6), ISNUMBER(AA6)), (P6 / SUM(P6, W6, S6, AA6))*100, "")</f>
        <v/>
      </c>
      <c r="AG6" s="3">
        <f>P6 / SUM(AC6, P6, AA6)</f>
        <v/>
      </c>
      <c r="AH6" s="3">
        <f>IF(AND(ISNUMBER(AVERAGE(M$11, M$14, M$18)), ISNUMBER(AVERAGE(N$11, N$14, N$18))), AVERAGE(M$11, M$14, M$18) / AVERAGE(N$11, N$14, N$18), "")</f>
        <v/>
      </c>
      <c r="AI6" s="3">
        <f>IF(AND(ISNUMBER(M6), ISNUMBER(N6), ISNUMBER(AH6)), (M6/N6) / AH6 - 1, "")</f>
        <v/>
      </c>
    </row>
    <row r="7">
      <c r="A7" s="2" t="inlineStr">
        <is>
          <t>2.76</t>
        </is>
      </c>
      <c r="B7" s="2" t="inlineStr">
        <is>
          <t>Mt. Roe</t>
        </is>
      </c>
      <c r="C7" s="2" t="inlineStr">
        <is>
          <t>Macfarlane et al., 1994</t>
        </is>
      </c>
      <c r="D7" s="2" t="inlineStr">
        <is>
          <t>1</t>
        </is>
      </c>
      <c r="E7" s="2" t="inlineStr">
        <is>
          <t>90MH22</t>
        </is>
      </c>
      <c r="F7" s="3" t="n">
        <v>4.9</v>
      </c>
      <c r="G7" s="5" t="n">
        <v/>
      </c>
      <c r="H7" s="3" t="n">
        <v>0.25</v>
      </c>
      <c r="I7" s="3" t="n">
        <v>37.18</v>
      </c>
      <c r="J7" s="3" t="n">
        <v>0.05999999999999999</v>
      </c>
      <c r="K7" s="3" t="n">
        <v>10.43</v>
      </c>
      <c r="L7" s="3" t="n">
        <v>0.05</v>
      </c>
      <c r="M7" s="3" t="n">
        <v>0.29</v>
      </c>
      <c r="N7" s="3" t="n">
        <v>3.55</v>
      </c>
      <c r="O7" s="4">
        <f>H7 / (40.078 + 15.999)</f>
        <v/>
      </c>
      <c r="P7" s="4">
        <f>I7 / (2*26.9815385 + 3*15.999)</f>
        <v/>
      </c>
      <c r="Q7" s="4">
        <f>J7 / (24.305 + 15.999)</f>
        <v/>
      </c>
      <c r="R7" s="4">
        <f>K7 / (2*39.0983 + 15.999)</f>
        <v/>
      </c>
      <c r="S7" s="4">
        <f>L7 / (2*22.98976928 + 15.999)</f>
        <v/>
      </c>
      <c r="T7" s="4">
        <f>M7 / (2*30.973761998 + 5*15.999)</f>
        <v/>
      </c>
      <c r="U7" s="4">
        <f>N7 / (47.867 + 2*15.999)</f>
        <v/>
      </c>
      <c r="V7" s="3">
        <f>IF((O7 - 10/3*T7) &gt; 0, O7 - 10/3*T7, 0)</f>
        <v/>
      </c>
      <c r="W7" s="4">
        <f>IF(V7&gt;S7, S7, V7)</f>
        <v/>
      </c>
      <c r="X7" s="4">
        <f>IF((V7-W7) &gt; 0, V7-W7, 0)</f>
        <v/>
      </c>
      <c r="Y7" s="4">
        <f>IF((Q7-X7) &gt; 0, Q7-X7, 0)</f>
        <v/>
      </c>
      <c r="Z7" s="3">
        <f>IF(AND(ISNUMBER(AVERAGE(R$11, R$14, R$18)), ISNUMBER(AVERAGE(P$11, P$14, P$18))), AVERAGE(R$11, R$14, R$18) / AVERAGE(P$11, P$14, P$18), "")</f>
        <v/>
      </c>
      <c r="AA7" s="4">
        <f>IF((P7*Z7) &lt; R7, P7*Z7, R7)</f>
        <v/>
      </c>
      <c r="AB7" s="4">
        <f>SUM(W7, S7)</f>
        <v/>
      </c>
      <c r="AC7" s="4">
        <f>SUM(W7, S7, Y7)</f>
        <v/>
      </c>
      <c r="AD7" s="3">
        <f>IF(OR(ISNUMBER(P7), ISNUMBER(W7), ISNUMBER(S7), ISNUMBER(R7)), (P7 / SUM(P7, W7, S7, R7))*100, "")</f>
        <v/>
      </c>
      <c r="AE7" s="3">
        <f>IF(OR(ISNUMBER(P7), ISNUMBER(W7), ISNUMBER(S7)), (P7 / SUM(P7, W7, S7))*100, "")</f>
        <v/>
      </c>
      <c r="AF7" s="3">
        <f>IF(OR(ISNUMBER(P7), ISNUMBER(W7), ISNUMBER(S7), ISNUMBER(AA7)), (P7 / SUM(P7, W7, S7, AA7))*100, "")</f>
        <v/>
      </c>
      <c r="AG7" s="3">
        <f>P7 / SUM(AC7, P7, AA7)</f>
        <v/>
      </c>
      <c r="AH7" s="3">
        <f>IF(AND(ISNUMBER(AVERAGE(M$11, M$14, M$18)), ISNUMBER(AVERAGE(N$11, N$14, N$18))), AVERAGE(M$11, M$14, M$18) / AVERAGE(N$11, N$14, N$18), "")</f>
        <v/>
      </c>
      <c r="AI7" s="3">
        <f>IF(AND(ISNUMBER(M7), ISNUMBER(N7), ISNUMBER(AH7)), (M7/N7) / AH7 - 1, "")</f>
        <v/>
      </c>
    </row>
    <row r="8">
      <c r="A8" s="2" t="inlineStr">
        <is>
          <t>2.76</t>
        </is>
      </c>
      <c r="B8" s="2" t="inlineStr">
        <is>
          <t>Mt. Roe</t>
        </is>
      </c>
      <c r="C8" s="2" t="inlineStr">
        <is>
          <t>Macfarlane et al., 1994</t>
        </is>
      </c>
      <c r="D8" s="2" t="inlineStr">
        <is>
          <t>1</t>
        </is>
      </c>
      <c r="E8" s="2" t="inlineStr">
        <is>
          <t>90MH23</t>
        </is>
      </c>
      <c r="F8" s="3" t="n">
        <v>5.85</v>
      </c>
      <c r="G8" s="5" t="n">
        <v/>
      </c>
      <c r="H8" s="3" t="n">
        <v>0.8900000000000001</v>
      </c>
      <c r="I8" s="3" t="n">
        <v>36.79000000000001</v>
      </c>
      <c r="J8" s="3" t="n">
        <v>0.29</v>
      </c>
      <c r="K8" s="3" t="n">
        <v>10.51</v>
      </c>
      <c r="L8" s="3" t="n">
        <v>0.13</v>
      </c>
      <c r="M8" s="3" t="n">
        <v>0.79</v>
      </c>
      <c r="N8" s="3" t="n">
        <v>3.57</v>
      </c>
      <c r="O8" s="4">
        <f>H8 / (40.078 + 15.999)</f>
        <v/>
      </c>
      <c r="P8" s="4">
        <f>I8 / (2*26.9815385 + 3*15.999)</f>
        <v/>
      </c>
      <c r="Q8" s="4">
        <f>J8 / (24.305 + 15.999)</f>
        <v/>
      </c>
      <c r="R8" s="4">
        <f>K8 / (2*39.0983 + 15.999)</f>
        <v/>
      </c>
      <c r="S8" s="4">
        <f>L8 / (2*22.98976928 + 15.999)</f>
        <v/>
      </c>
      <c r="T8" s="4">
        <f>M8 / (2*30.973761998 + 5*15.999)</f>
        <v/>
      </c>
      <c r="U8" s="4">
        <f>N8 / (47.867 + 2*15.999)</f>
        <v/>
      </c>
      <c r="V8" s="3">
        <f>IF((O8 - 10/3*T8) &gt; 0, O8 - 10/3*T8, 0)</f>
        <v/>
      </c>
      <c r="W8" s="4">
        <f>IF(V8&gt;S8, S8, V8)</f>
        <v/>
      </c>
      <c r="X8" s="4">
        <f>IF((V8-W8) &gt; 0, V8-W8, 0)</f>
        <v/>
      </c>
      <c r="Y8" s="4">
        <f>IF((Q8-X8) &gt; 0, Q8-X8, 0)</f>
        <v/>
      </c>
      <c r="Z8" s="3">
        <f>IF(AND(ISNUMBER(AVERAGE(R$11, R$14, R$18)), ISNUMBER(AVERAGE(P$11, P$14, P$18))), AVERAGE(R$11, R$14, R$18) / AVERAGE(P$11, P$14, P$18), "")</f>
        <v/>
      </c>
      <c r="AA8" s="4">
        <f>IF((P8*Z8) &lt; R8, P8*Z8, R8)</f>
        <v/>
      </c>
      <c r="AB8" s="4">
        <f>SUM(W8, S8)</f>
        <v/>
      </c>
      <c r="AC8" s="4">
        <f>SUM(W8, S8, Y8)</f>
        <v/>
      </c>
      <c r="AD8" s="3">
        <f>IF(OR(ISNUMBER(P8), ISNUMBER(W8), ISNUMBER(S8), ISNUMBER(R8)), (P8 / SUM(P8, W8, S8, R8))*100, "")</f>
        <v/>
      </c>
      <c r="AE8" s="3">
        <f>IF(OR(ISNUMBER(P8), ISNUMBER(W8), ISNUMBER(S8)), (P8 / SUM(P8, W8, S8))*100, "")</f>
        <v/>
      </c>
      <c r="AF8" s="3">
        <f>IF(OR(ISNUMBER(P8), ISNUMBER(W8), ISNUMBER(S8), ISNUMBER(AA8)), (P8 / SUM(P8, W8, S8, AA8))*100, "")</f>
        <v/>
      </c>
      <c r="AG8" s="3">
        <f>P8 / SUM(AC8, P8, AA8)</f>
        <v/>
      </c>
      <c r="AH8" s="3">
        <f>IF(AND(ISNUMBER(AVERAGE(M$11, M$14, M$18)), ISNUMBER(AVERAGE(N$11, N$14, N$18))), AVERAGE(M$11, M$14, M$18) / AVERAGE(N$11, N$14, N$18), "")</f>
        <v/>
      </c>
      <c r="AI8" s="3">
        <f>IF(AND(ISNUMBER(M8), ISNUMBER(N8), ISNUMBER(AH8)), (M8/N8) / AH8 - 1, "")</f>
        <v/>
      </c>
    </row>
    <row r="9">
      <c r="A9" s="2" t="inlineStr">
        <is>
          <t>2.76</t>
        </is>
      </c>
      <c r="B9" s="2" t="inlineStr">
        <is>
          <t>Mt. Roe</t>
        </is>
      </c>
      <c r="C9" s="2" t="inlineStr">
        <is>
          <t>Macfarlane et al., 1994</t>
        </is>
      </c>
      <c r="D9" s="2" t="inlineStr">
        <is>
          <t>1</t>
        </is>
      </c>
      <c r="E9" s="2" t="inlineStr">
        <is>
          <t>103231</t>
        </is>
      </c>
      <c r="F9" s="3" t="n">
        <v>4.2</v>
      </c>
      <c r="G9" s="5" t="n">
        <v/>
      </c>
      <c r="H9" s="3" t="n">
        <v>0.22</v>
      </c>
      <c r="I9" s="3" t="n">
        <v>17.4</v>
      </c>
      <c r="J9" s="3" t="n">
        <v>0.14</v>
      </c>
      <c r="K9" s="3" t="n">
        <v>4.99</v>
      </c>
      <c r="L9" s="3" t="n">
        <v>0.03</v>
      </c>
      <c r="M9" s="3" t="n">
        <v>0.21</v>
      </c>
      <c r="N9" s="3" t="n">
        <v>1.68</v>
      </c>
      <c r="O9" s="4">
        <f>H9 / (40.078 + 15.999)</f>
        <v/>
      </c>
      <c r="P9" s="4">
        <f>I9 / (2*26.9815385 + 3*15.999)</f>
        <v/>
      </c>
      <c r="Q9" s="4">
        <f>J9 / (24.305 + 15.999)</f>
        <v/>
      </c>
      <c r="R9" s="4">
        <f>K9 / (2*39.0983 + 15.999)</f>
        <v/>
      </c>
      <c r="S9" s="4">
        <f>L9 / (2*22.98976928 + 15.999)</f>
        <v/>
      </c>
      <c r="T9" s="4">
        <f>M9 / (2*30.973761998 + 5*15.999)</f>
        <v/>
      </c>
      <c r="U9" s="4">
        <f>N9 / (47.867 + 2*15.999)</f>
        <v/>
      </c>
      <c r="V9" s="3">
        <f>IF((O9 - 10/3*T9) &gt; 0, O9 - 10/3*T9, 0)</f>
        <v/>
      </c>
      <c r="W9" s="4">
        <f>IF(V9&gt;S9, S9, V9)</f>
        <v/>
      </c>
      <c r="X9" s="4">
        <f>IF((V9-W9) &gt; 0, V9-W9, 0)</f>
        <v/>
      </c>
      <c r="Y9" s="4">
        <f>IF((Q9-X9) &gt; 0, Q9-X9, 0)</f>
        <v/>
      </c>
      <c r="Z9" s="3">
        <f>IF(AND(ISNUMBER(AVERAGE(R$11, R$14, R$18)), ISNUMBER(AVERAGE(P$11, P$14, P$18))), AVERAGE(R$11, R$14, R$18) / AVERAGE(P$11, P$14, P$18), "")</f>
        <v/>
      </c>
      <c r="AA9" s="4">
        <f>IF((P9*Z9) &lt; R9, P9*Z9, R9)</f>
        <v/>
      </c>
      <c r="AB9" s="4">
        <f>SUM(W9, S9)</f>
        <v/>
      </c>
      <c r="AC9" s="4">
        <f>SUM(W9, S9, Y9)</f>
        <v/>
      </c>
      <c r="AD9" s="3">
        <f>IF(OR(ISNUMBER(P9), ISNUMBER(W9), ISNUMBER(S9), ISNUMBER(R9)), (P9 / SUM(P9, W9, S9, R9))*100, "")</f>
        <v/>
      </c>
      <c r="AE9" s="3">
        <f>IF(OR(ISNUMBER(P9), ISNUMBER(W9), ISNUMBER(S9)), (P9 / SUM(P9, W9, S9))*100, "")</f>
        <v/>
      </c>
      <c r="AF9" s="3">
        <f>IF(OR(ISNUMBER(P9), ISNUMBER(W9), ISNUMBER(S9), ISNUMBER(AA9)), (P9 / SUM(P9, W9, S9, AA9))*100, "")</f>
        <v/>
      </c>
      <c r="AG9" s="3">
        <f>P9 / SUM(AC9, P9, AA9)</f>
        <v/>
      </c>
      <c r="AH9" s="3">
        <f>IF(AND(ISNUMBER(AVERAGE(M$11, M$14, M$18)), ISNUMBER(AVERAGE(N$11, N$14, N$18))), AVERAGE(M$11, M$14, M$18) / AVERAGE(N$11, N$14, N$18), "")</f>
        <v/>
      </c>
      <c r="AI9" s="3">
        <f>IF(AND(ISNUMBER(M9), ISNUMBER(N9), ISNUMBER(AH9)), (M9/N9) / AH9 - 1, "")</f>
        <v/>
      </c>
    </row>
    <row r="10">
      <c r="A10" s="2" t="inlineStr">
        <is>
          <t>2.76</t>
        </is>
      </c>
      <c r="B10" s="2" t="inlineStr">
        <is>
          <t>Mt. Roe</t>
        </is>
      </c>
      <c r="C10" s="2" t="inlineStr">
        <is>
          <t>Macfarlane et al., 1994</t>
        </is>
      </c>
      <c r="D10" s="2" t="inlineStr">
        <is>
          <t>1</t>
        </is>
      </c>
      <c r="E10" s="2" t="inlineStr">
        <is>
          <t>90MH24</t>
        </is>
      </c>
      <c r="F10" s="3" t="n">
        <v>11.5</v>
      </c>
      <c r="G10" s="5" t="n">
        <v/>
      </c>
      <c r="H10" s="3" t="n">
        <v>1.18</v>
      </c>
      <c r="I10" s="3" t="n">
        <v>16.07</v>
      </c>
      <c r="J10" s="3" t="n">
        <v>4.02</v>
      </c>
      <c r="K10" s="3" t="n">
        <v>3.06</v>
      </c>
      <c r="L10" s="3" t="n">
        <v>0.05</v>
      </c>
      <c r="M10" s="3" t="n">
        <v>0.6100000000000001</v>
      </c>
      <c r="N10" s="3" t="n">
        <v>1.55</v>
      </c>
      <c r="O10" s="4">
        <f>H10 / (40.078 + 15.999)</f>
        <v/>
      </c>
      <c r="P10" s="4">
        <f>I10 / (2*26.9815385 + 3*15.999)</f>
        <v/>
      </c>
      <c r="Q10" s="4">
        <f>J10 / (24.305 + 15.999)</f>
        <v/>
      </c>
      <c r="R10" s="4">
        <f>K10 / (2*39.0983 + 15.999)</f>
        <v/>
      </c>
      <c r="S10" s="4">
        <f>L10 / (2*22.98976928 + 15.999)</f>
        <v/>
      </c>
      <c r="T10" s="4">
        <f>M10 / (2*30.973761998 + 5*15.999)</f>
        <v/>
      </c>
      <c r="U10" s="4">
        <f>N10 / (47.867 + 2*15.999)</f>
        <v/>
      </c>
      <c r="V10" s="3">
        <f>IF((O10 - 10/3*T10) &gt; 0, O10 - 10/3*T10, 0)</f>
        <v/>
      </c>
      <c r="W10" s="4">
        <f>IF(V10&gt;S10, S10, V10)</f>
        <v/>
      </c>
      <c r="X10" s="4">
        <f>IF((V10-W10) &gt; 0, V10-W10, 0)</f>
        <v/>
      </c>
      <c r="Y10" s="4">
        <f>IF((Q10-X10) &gt; 0, Q10-X10, 0)</f>
        <v/>
      </c>
      <c r="Z10" s="3">
        <f>IF(AND(ISNUMBER(AVERAGE(R$11, R$14, R$18)), ISNUMBER(AVERAGE(P$11, P$14, P$18))), AVERAGE(R$11, R$14, R$18) / AVERAGE(P$11, P$14, P$18), "")</f>
        <v/>
      </c>
      <c r="AA10" s="4">
        <f>IF((P10*Z10) &lt; R10, P10*Z10, R10)</f>
        <v/>
      </c>
      <c r="AB10" s="4">
        <f>SUM(W10, S10)</f>
        <v/>
      </c>
      <c r="AC10" s="4">
        <f>SUM(W10, S10, Y10)</f>
        <v/>
      </c>
      <c r="AD10" s="3">
        <f>IF(OR(ISNUMBER(P10), ISNUMBER(W10), ISNUMBER(S10), ISNUMBER(R10)), (P10 / SUM(P10, W10, S10, R10))*100, "")</f>
        <v/>
      </c>
      <c r="AE10" s="3">
        <f>IF(OR(ISNUMBER(P10), ISNUMBER(W10), ISNUMBER(S10)), (P10 / SUM(P10, W10, S10))*100, "")</f>
        <v/>
      </c>
      <c r="AF10" s="3">
        <f>IF(OR(ISNUMBER(P10), ISNUMBER(W10), ISNUMBER(S10), ISNUMBER(AA10)), (P10 / SUM(P10, W10, S10, AA10))*100, "")</f>
        <v/>
      </c>
      <c r="AG10" s="3">
        <f>P10 / SUM(AC10, P10, AA10)</f>
        <v/>
      </c>
      <c r="AH10" s="3">
        <f>IF(AND(ISNUMBER(AVERAGE(M$11, M$14, M$18)), ISNUMBER(AVERAGE(N$11, N$14, N$18))), AVERAGE(M$11, M$14, M$18) / AVERAGE(N$11, N$14, N$18), "")</f>
        <v/>
      </c>
      <c r="AI10" s="3">
        <f>IF(AND(ISNUMBER(M10), ISNUMBER(N10), ISNUMBER(AH10)), (M10/N10) / AH10 - 1, "")</f>
        <v/>
      </c>
    </row>
    <row r="11">
      <c r="A11" s="2" t="inlineStr">
        <is>
          <t>2.76</t>
        </is>
      </c>
      <c r="B11" s="2" t="inlineStr">
        <is>
          <t>Mt. Roe</t>
        </is>
      </c>
      <c r="C11" s="2" t="inlineStr">
        <is>
          <t>Macfarlane et al., 1994</t>
        </is>
      </c>
      <c r="D11" s="2" t="inlineStr">
        <is>
          <t>1</t>
        </is>
      </c>
      <c r="E11" s="2" t="inlineStr">
        <is>
          <t>103230*</t>
        </is>
      </c>
      <c r="F11" s="3" t="n">
        <v>17</v>
      </c>
      <c r="G11" s="2" t="inlineStr">
        <is>
          <t>proto</t>
        </is>
      </c>
      <c r="H11" s="3" t="n">
        <v>5.22</v>
      </c>
      <c r="I11" s="3" t="n">
        <v>13.9</v>
      </c>
      <c r="J11" s="3" t="n">
        <v>2.99</v>
      </c>
      <c r="K11" s="3" t="n">
        <v>2.58</v>
      </c>
      <c r="L11" s="3" t="n">
        <v>0.75</v>
      </c>
      <c r="M11" s="3" t="n">
        <v>0.5300000000000001</v>
      </c>
      <c r="N11" s="3" t="n">
        <v>1.38</v>
      </c>
      <c r="O11" s="4">
        <f>H11 / (40.078 + 15.999)</f>
        <v/>
      </c>
      <c r="P11" s="4">
        <f>I11 / (2*26.9815385 + 3*15.999)</f>
        <v/>
      </c>
      <c r="Q11" s="4">
        <f>J11 / (24.305 + 15.999)</f>
        <v/>
      </c>
      <c r="R11" s="4">
        <f>K11 / (2*39.0983 + 15.999)</f>
        <v/>
      </c>
      <c r="S11" s="4">
        <f>L11 / (2*22.98976928 + 15.999)</f>
        <v/>
      </c>
      <c r="T11" s="4">
        <f>M11 / (2*30.973761998 + 5*15.999)</f>
        <v/>
      </c>
      <c r="U11" s="4">
        <f>N11 / (47.867 + 2*15.999)</f>
        <v/>
      </c>
      <c r="V11" s="3">
        <f>IF((O11 - 10/3*T11) &gt; 0, O11 - 10/3*T11, 0)</f>
        <v/>
      </c>
      <c r="W11" s="4">
        <f>IF(V11&gt;S11, S11, V11)</f>
        <v/>
      </c>
      <c r="X11" s="4">
        <f>IF((V11-W11) &gt; 0, V11-W11, 0)</f>
        <v/>
      </c>
      <c r="Y11" s="4">
        <f>IF((Q11-X11) &gt; 0, Q11-X11, 0)</f>
        <v/>
      </c>
      <c r="Z11" s="3">
        <f>IF(AND(ISNUMBER(AVERAGE(R$11, R$14, R$18)), ISNUMBER(AVERAGE(P$11, P$14, P$18))), AVERAGE(R$11, R$14, R$18) / AVERAGE(P$11, P$14, P$18), "")</f>
        <v/>
      </c>
      <c r="AA11" s="4">
        <f>IF((P11*Z11) &lt; R11, P11*Z11, R11)</f>
        <v/>
      </c>
      <c r="AB11" s="4">
        <f>SUM(W11, S11)</f>
        <v/>
      </c>
      <c r="AC11" s="4">
        <f>SUM(W11, S11, Y11)</f>
        <v/>
      </c>
      <c r="AD11" s="3">
        <f>IF(OR(ISNUMBER(P11), ISNUMBER(W11), ISNUMBER(S11), ISNUMBER(R11)), (P11 / SUM(P11, W11, S11, R11))*100, "")</f>
        <v/>
      </c>
      <c r="AE11" s="3">
        <f>IF(OR(ISNUMBER(P11), ISNUMBER(W11), ISNUMBER(S11)), (P11 / SUM(P11, W11, S11))*100, "")</f>
        <v/>
      </c>
      <c r="AF11" s="3">
        <f>IF(OR(ISNUMBER(P11), ISNUMBER(W11), ISNUMBER(S11), ISNUMBER(AA11)), (P11 / SUM(P11, W11, S11, AA11))*100, "")</f>
        <v/>
      </c>
      <c r="AG11" s="3">
        <f>P11 / SUM(AC11, P11, AA11)</f>
        <v/>
      </c>
      <c r="AH11" s="3">
        <f>IF(AND(ISNUMBER(AVERAGE(M$11, M$14, M$18)), ISNUMBER(AVERAGE(N$11, N$14, N$18))), AVERAGE(M$11, M$14, M$18) / AVERAGE(N$11, N$14, N$18), "")</f>
        <v/>
      </c>
      <c r="AI11" s="3">
        <f>IF(AND(ISNUMBER(M11), ISNUMBER(N11), ISNUMBER(AH11)), (M11/N11) / AH11 - 1, "")</f>
        <v/>
      </c>
    </row>
    <row r="12">
      <c r="A12" s="2" t="inlineStr">
        <is>
          <t>2.76</t>
        </is>
      </c>
      <c r="B12" s="2" t="inlineStr">
        <is>
          <t>Mt. Roe</t>
        </is>
      </c>
      <c r="C12" s="2" t="inlineStr">
        <is>
          <t>Macfarlane et al., 1994</t>
        </is>
      </c>
      <c r="D12" s="2" t="inlineStr">
        <is>
          <t>1</t>
        </is>
      </c>
      <c r="E12" s="2" t="inlineStr">
        <is>
          <t>90MH26</t>
        </is>
      </c>
      <c r="F12" s="3" t="n">
        <v/>
      </c>
      <c r="G12" s="5" t="n">
        <v/>
      </c>
      <c r="H12" s="3" t="n">
        <v>0.25</v>
      </c>
      <c r="I12" s="3" t="n">
        <v>37.74</v>
      </c>
      <c r="J12" s="3" t="n">
        <v>0.3099999999999999</v>
      </c>
      <c r="K12" s="3" t="n">
        <v>10.76</v>
      </c>
      <c r="L12" s="3" t="n">
        <v>0.05</v>
      </c>
      <c r="M12" s="3" t="n">
        <v>0.27</v>
      </c>
      <c r="N12" s="3" t="n">
        <v>3.53</v>
      </c>
      <c r="O12" s="4">
        <f>H12 / (40.078 + 15.999)</f>
        <v/>
      </c>
      <c r="P12" s="4">
        <f>I12 / (2*26.9815385 + 3*15.999)</f>
        <v/>
      </c>
      <c r="Q12" s="4">
        <f>J12 / (24.305 + 15.999)</f>
        <v/>
      </c>
      <c r="R12" s="4">
        <f>K12 / (2*39.0983 + 15.999)</f>
        <v/>
      </c>
      <c r="S12" s="4">
        <f>L12 / (2*22.98976928 + 15.999)</f>
        <v/>
      </c>
      <c r="T12" s="4">
        <f>M12 / (2*30.973761998 + 5*15.999)</f>
        <v/>
      </c>
      <c r="U12" s="4">
        <f>N12 / (47.867 + 2*15.999)</f>
        <v/>
      </c>
      <c r="V12" s="3">
        <f>IF((O12 - 10/3*T12) &gt; 0, O12 - 10/3*T12, 0)</f>
        <v/>
      </c>
      <c r="W12" s="4">
        <f>IF(V12&gt;S12, S12, V12)</f>
        <v/>
      </c>
      <c r="X12" s="4">
        <f>IF((V12-W12) &gt; 0, V12-W12, 0)</f>
        <v/>
      </c>
      <c r="Y12" s="4">
        <f>IF((Q12-X12) &gt; 0, Q12-X12, 0)</f>
        <v/>
      </c>
      <c r="Z12" s="3">
        <f>IF(AND(ISNUMBER(AVERAGE(R$11, R$14, R$18)), ISNUMBER(AVERAGE(P$11, P$14, P$18))), AVERAGE(R$11, R$14, R$18) / AVERAGE(P$11, P$14, P$18), "")</f>
        <v/>
      </c>
      <c r="AA12" s="4">
        <f>IF((P12*Z12) &lt; R12, P12*Z12, R12)</f>
        <v/>
      </c>
      <c r="AB12" s="4">
        <f>SUM(W12, S12)</f>
        <v/>
      </c>
      <c r="AC12" s="4">
        <f>SUM(W12, S12, Y12)</f>
        <v/>
      </c>
      <c r="AD12" s="3">
        <f>IF(OR(ISNUMBER(P12), ISNUMBER(W12), ISNUMBER(S12), ISNUMBER(R12)), (P12 / SUM(P12, W12, S12, R12))*100, "")</f>
        <v/>
      </c>
      <c r="AE12" s="3">
        <f>IF(OR(ISNUMBER(P12), ISNUMBER(W12), ISNUMBER(S12)), (P12 / SUM(P12, W12, S12))*100, "")</f>
        <v/>
      </c>
      <c r="AF12" s="3">
        <f>IF(OR(ISNUMBER(P12), ISNUMBER(W12), ISNUMBER(S12), ISNUMBER(AA12)), (P12 / SUM(P12, W12, S12, AA12))*100, "")</f>
        <v/>
      </c>
      <c r="AG12" s="3">
        <f>P12 / SUM(AC12, P12, AA12)</f>
        <v/>
      </c>
      <c r="AH12" s="3">
        <f>IF(AND(ISNUMBER(AVERAGE(M$11, M$14, M$18)), ISNUMBER(AVERAGE(N$11, N$14, N$18))), AVERAGE(M$11, M$14, M$18) / AVERAGE(N$11, N$14, N$18), "")</f>
        <v/>
      </c>
      <c r="AI12" s="3">
        <f>IF(AND(ISNUMBER(M12), ISNUMBER(N12), ISNUMBER(AH12)), (M12/N12) / AH12 - 1, "")</f>
        <v/>
      </c>
    </row>
    <row r="13">
      <c r="A13" s="2" t="inlineStr">
        <is>
          <t>2.76</t>
        </is>
      </c>
      <c r="B13" s="2" t="inlineStr">
        <is>
          <t>Mt. Roe</t>
        </is>
      </c>
      <c r="C13" s="2" t="inlineStr">
        <is>
          <t>Macfarlane et al., 1994</t>
        </is>
      </c>
      <c r="D13" s="2" t="inlineStr">
        <is>
          <t>1</t>
        </is>
      </c>
      <c r="E13" s="2" t="inlineStr">
        <is>
          <t>100539</t>
        </is>
      </c>
      <c r="F13" s="3" t="n">
        <v/>
      </c>
      <c r="G13" s="5" t="n">
        <v/>
      </c>
      <c r="H13" s="3" t="n">
        <v>0.7100000000000001</v>
      </c>
      <c r="I13" s="3" t="n">
        <v>37.67000000000001</v>
      </c>
      <c r="J13" s="3" t="n">
        <v>0.03999999999999999</v>
      </c>
      <c r="K13" s="3" t="n">
        <v>10.21</v>
      </c>
      <c r="L13" s="3" t="n">
        <v>0.32</v>
      </c>
      <c r="M13" s="3" t="n">
        <v>0.5800000000000001</v>
      </c>
      <c r="N13" s="3" t="n">
        <v>3.649999999999999</v>
      </c>
      <c r="O13" s="4">
        <f>H13 / (40.078 + 15.999)</f>
        <v/>
      </c>
      <c r="P13" s="4">
        <f>I13 / (2*26.9815385 + 3*15.999)</f>
        <v/>
      </c>
      <c r="Q13" s="4">
        <f>J13 / (24.305 + 15.999)</f>
        <v/>
      </c>
      <c r="R13" s="4">
        <f>K13 / (2*39.0983 + 15.999)</f>
        <v/>
      </c>
      <c r="S13" s="4">
        <f>L13 / (2*22.98976928 + 15.999)</f>
        <v/>
      </c>
      <c r="T13" s="4">
        <f>M13 / (2*30.973761998 + 5*15.999)</f>
        <v/>
      </c>
      <c r="U13" s="4">
        <f>N13 / (47.867 + 2*15.999)</f>
        <v/>
      </c>
      <c r="V13" s="3">
        <f>IF((O13 - 10/3*T13) &gt; 0, O13 - 10/3*T13, 0)</f>
        <v/>
      </c>
      <c r="W13" s="4">
        <f>IF(V13&gt;S13, S13, V13)</f>
        <v/>
      </c>
      <c r="X13" s="4">
        <f>IF((V13-W13) &gt; 0, V13-W13, 0)</f>
        <v/>
      </c>
      <c r="Y13" s="4">
        <f>IF((Q13-X13) &gt; 0, Q13-X13, 0)</f>
        <v/>
      </c>
      <c r="Z13" s="3">
        <f>IF(AND(ISNUMBER(AVERAGE(R$11, R$14, R$18)), ISNUMBER(AVERAGE(P$11, P$14, P$18))), AVERAGE(R$11, R$14, R$18) / AVERAGE(P$11, P$14, P$18), "")</f>
        <v/>
      </c>
      <c r="AA13" s="4">
        <f>IF((P13*Z13) &lt; R13, P13*Z13, R13)</f>
        <v/>
      </c>
      <c r="AB13" s="4">
        <f>SUM(W13, S13)</f>
        <v/>
      </c>
      <c r="AC13" s="4">
        <f>SUM(W13, S13, Y13)</f>
        <v/>
      </c>
      <c r="AD13" s="3">
        <f>IF(OR(ISNUMBER(P13), ISNUMBER(W13), ISNUMBER(S13), ISNUMBER(R13)), (P13 / SUM(P13, W13, S13, R13))*100, "")</f>
        <v/>
      </c>
      <c r="AE13" s="3">
        <f>IF(OR(ISNUMBER(P13), ISNUMBER(W13), ISNUMBER(S13)), (P13 / SUM(P13, W13, S13))*100, "")</f>
        <v/>
      </c>
      <c r="AF13" s="3">
        <f>IF(OR(ISNUMBER(P13), ISNUMBER(W13), ISNUMBER(S13), ISNUMBER(AA13)), (P13 / SUM(P13, W13, S13, AA13))*100, "")</f>
        <v/>
      </c>
      <c r="AG13" s="3">
        <f>P13 / SUM(AC13, P13, AA13)</f>
        <v/>
      </c>
      <c r="AH13" s="3">
        <f>IF(AND(ISNUMBER(AVERAGE(M$11, M$14, M$18)), ISNUMBER(AVERAGE(N$11, N$14, N$18))), AVERAGE(M$11, M$14, M$18) / AVERAGE(N$11, N$14, N$18), "")</f>
        <v/>
      </c>
      <c r="AI13" s="3">
        <f>IF(AND(ISNUMBER(M13), ISNUMBER(N13), ISNUMBER(AH13)), (M13/N13) / AH13 - 1, "")</f>
        <v/>
      </c>
    </row>
    <row r="14">
      <c r="A14" s="2" t="inlineStr">
        <is>
          <t>2.76</t>
        </is>
      </c>
      <c r="B14" s="2" t="inlineStr">
        <is>
          <t>Mt. Roe</t>
        </is>
      </c>
      <c r="C14" s="2" t="inlineStr">
        <is>
          <t>Macfarlane et al., 1994</t>
        </is>
      </c>
      <c r="D14" s="2" t="inlineStr">
        <is>
          <t>1</t>
        </is>
      </c>
      <c r="E14" s="2" t="inlineStr">
        <is>
          <t>90MH25*</t>
        </is>
      </c>
      <c r="F14" s="3" t="n">
        <v/>
      </c>
      <c r="G14" s="2" t="inlineStr">
        <is>
          <t>proto</t>
        </is>
      </c>
      <c r="H14" s="3" t="n">
        <v>10.16</v>
      </c>
      <c r="I14" s="3" t="n">
        <v>16.31</v>
      </c>
      <c r="J14" s="3" t="n">
        <v>4.069999999999999</v>
      </c>
      <c r="K14" s="3" t="n">
        <v>2.21</v>
      </c>
      <c r="L14" s="3" t="n">
        <v>1.64</v>
      </c>
      <c r="M14" s="3" t="n">
        <v>0.6100000000000001</v>
      </c>
      <c r="N14" s="3" t="n">
        <v>1.54</v>
      </c>
      <c r="O14" s="4">
        <f>H14 / (40.078 + 15.999)</f>
        <v/>
      </c>
      <c r="P14" s="4">
        <f>I14 / (2*26.9815385 + 3*15.999)</f>
        <v/>
      </c>
      <c r="Q14" s="4">
        <f>J14 / (24.305 + 15.999)</f>
        <v/>
      </c>
      <c r="R14" s="4">
        <f>K14 / (2*39.0983 + 15.999)</f>
        <v/>
      </c>
      <c r="S14" s="4">
        <f>L14 / (2*22.98976928 + 15.999)</f>
        <v/>
      </c>
      <c r="T14" s="4">
        <f>M14 / (2*30.973761998 + 5*15.999)</f>
        <v/>
      </c>
      <c r="U14" s="4">
        <f>N14 / (47.867 + 2*15.999)</f>
        <v/>
      </c>
      <c r="V14" s="3">
        <f>IF((O14 - 10/3*T14) &gt; 0, O14 - 10/3*T14, 0)</f>
        <v/>
      </c>
      <c r="W14" s="4">
        <f>IF(V14&gt;S14, S14, V14)</f>
        <v/>
      </c>
      <c r="X14" s="4">
        <f>IF((V14-W14) &gt; 0, V14-W14, 0)</f>
        <v/>
      </c>
      <c r="Y14" s="4">
        <f>IF((Q14-X14) &gt; 0, Q14-X14, 0)</f>
        <v/>
      </c>
      <c r="Z14" s="3">
        <f>IF(AND(ISNUMBER(AVERAGE(R$11, R$14, R$18)), ISNUMBER(AVERAGE(P$11, P$14, P$18))), AVERAGE(R$11, R$14, R$18) / AVERAGE(P$11, P$14, P$18), "")</f>
        <v/>
      </c>
      <c r="AA14" s="4">
        <f>IF((P14*Z14) &lt; R14, P14*Z14, R14)</f>
        <v/>
      </c>
      <c r="AB14" s="4">
        <f>SUM(W14, S14)</f>
        <v/>
      </c>
      <c r="AC14" s="4">
        <f>SUM(W14, S14, Y14)</f>
        <v/>
      </c>
      <c r="AD14" s="3">
        <f>IF(OR(ISNUMBER(P14), ISNUMBER(W14), ISNUMBER(S14), ISNUMBER(R14)), (P14 / SUM(P14, W14, S14, R14))*100, "")</f>
        <v/>
      </c>
      <c r="AE14" s="3">
        <f>IF(OR(ISNUMBER(P14), ISNUMBER(W14), ISNUMBER(S14)), (P14 / SUM(P14, W14, S14))*100, "")</f>
        <v/>
      </c>
      <c r="AF14" s="3">
        <f>IF(OR(ISNUMBER(P14), ISNUMBER(W14), ISNUMBER(S14), ISNUMBER(AA14)), (P14 / SUM(P14, W14, S14, AA14))*100, "")</f>
        <v/>
      </c>
      <c r="AG14" s="3">
        <f>P14 / SUM(AC14, P14, AA14)</f>
        <v/>
      </c>
      <c r="AH14" s="3">
        <f>IF(AND(ISNUMBER(AVERAGE(M$11, M$14, M$18)), ISNUMBER(AVERAGE(N$11, N$14, N$18))), AVERAGE(M$11, M$14, M$18) / AVERAGE(N$11, N$14, N$18), "")</f>
        <v/>
      </c>
      <c r="AI14" s="3">
        <f>IF(AND(ISNUMBER(M14), ISNUMBER(N14), ISNUMBER(AH14)), (M14/N14) / AH14 - 1, "")</f>
        <v/>
      </c>
    </row>
    <row r="15">
      <c r="A15" s="2" t="inlineStr">
        <is>
          <t>2.76</t>
        </is>
      </c>
      <c r="B15" s="2" t="inlineStr">
        <is>
          <t>Mt. Roe</t>
        </is>
      </c>
      <c r="C15" s="2" t="inlineStr">
        <is>
          <t>Macfarlane et al., 1994</t>
        </is>
      </c>
      <c r="D15" s="2" t="inlineStr">
        <is>
          <t>1</t>
        </is>
      </c>
      <c r="E15" s="2" t="inlineStr">
        <is>
          <t>90MH30</t>
        </is>
      </c>
      <c r="F15" s="3" t="n">
        <v/>
      </c>
      <c r="G15" s="5" t="n">
        <v/>
      </c>
      <c r="H15" s="3" t="n">
        <v>0.65</v>
      </c>
      <c r="I15" s="3" t="n">
        <v>37.03</v>
      </c>
      <c r="J15" s="3" t="n">
        <v>0.07000000000000001</v>
      </c>
      <c r="K15" s="3" t="n">
        <v>10.45</v>
      </c>
      <c r="L15" s="3" t="n">
        <v>0.1</v>
      </c>
      <c r="M15" s="3" t="n">
        <v>0.5500000000000002</v>
      </c>
      <c r="N15" s="3" t="n">
        <v>3.49</v>
      </c>
      <c r="O15" s="4">
        <f>H15 / (40.078 + 15.999)</f>
        <v/>
      </c>
      <c r="P15" s="4">
        <f>I15 / (2*26.9815385 + 3*15.999)</f>
        <v/>
      </c>
      <c r="Q15" s="4">
        <f>J15 / (24.305 + 15.999)</f>
        <v/>
      </c>
      <c r="R15" s="4">
        <f>K15 / (2*39.0983 + 15.999)</f>
        <v/>
      </c>
      <c r="S15" s="4">
        <f>L15 / (2*22.98976928 + 15.999)</f>
        <v/>
      </c>
      <c r="T15" s="4">
        <f>M15 / (2*30.973761998 + 5*15.999)</f>
        <v/>
      </c>
      <c r="U15" s="4">
        <f>N15 / (47.867 + 2*15.999)</f>
        <v/>
      </c>
      <c r="V15" s="3">
        <f>IF((O15 - 10/3*T15) &gt; 0, O15 - 10/3*T15, 0)</f>
        <v/>
      </c>
      <c r="W15" s="4">
        <f>IF(V15&gt;S15, S15, V15)</f>
        <v/>
      </c>
      <c r="X15" s="4">
        <f>IF((V15-W15) &gt; 0, V15-W15, 0)</f>
        <v/>
      </c>
      <c r="Y15" s="4">
        <f>IF((Q15-X15) &gt; 0, Q15-X15, 0)</f>
        <v/>
      </c>
      <c r="Z15" s="3">
        <f>IF(AND(ISNUMBER(AVERAGE(R$11, R$14, R$18)), ISNUMBER(AVERAGE(P$11, P$14, P$18))), AVERAGE(R$11, R$14, R$18) / AVERAGE(P$11, P$14, P$18), "")</f>
        <v/>
      </c>
      <c r="AA15" s="4">
        <f>IF((P15*Z15) &lt; R15, P15*Z15, R15)</f>
        <v/>
      </c>
      <c r="AB15" s="4">
        <f>SUM(W15, S15)</f>
        <v/>
      </c>
      <c r="AC15" s="4">
        <f>SUM(W15, S15, Y15)</f>
        <v/>
      </c>
      <c r="AD15" s="3">
        <f>IF(OR(ISNUMBER(P15), ISNUMBER(W15), ISNUMBER(S15), ISNUMBER(R15)), (P15 / SUM(P15, W15, S15, R15))*100, "")</f>
        <v/>
      </c>
      <c r="AE15" s="3">
        <f>IF(OR(ISNUMBER(P15), ISNUMBER(W15), ISNUMBER(S15)), (P15 / SUM(P15, W15, S15))*100, "")</f>
        <v/>
      </c>
      <c r="AF15" s="3">
        <f>IF(OR(ISNUMBER(P15), ISNUMBER(W15), ISNUMBER(S15), ISNUMBER(AA15)), (P15 / SUM(P15, W15, S15, AA15))*100, "")</f>
        <v/>
      </c>
      <c r="AG15" s="3">
        <f>P15 / SUM(AC15, P15, AA15)</f>
        <v/>
      </c>
      <c r="AH15" s="3">
        <f>IF(AND(ISNUMBER(AVERAGE(M$11, M$14, M$18)), ISNUMBER(AVERAGE(N$11, N$14, N$18))), AVERAGE(M$11, M$14, M$18) / AVERAGE(N$11, N$14, N$18), "")</f>
        <v/>
      </c>
      <c r="AI15" s="3">
        <f>IF(AND(ISNUMBER(M15), ISNUMBER(N15), ISNUMBER(AH15)), (M15/N15) / AH15 - 1, "")</f>
        <v/>
      </c>
    </row>
    <row r="16">
      <c r="A16" s="2" t="inlineStr">
        <is>
          <t>2.76</t>
        </is>
      </c>
      <c r="B16" s="2" t="inlineStr">
        <is>
          <t>Mt. Roe</t>
        </is>
      </c>
      <c r="C16" s="2" t="inlineStr">
        <is>
          <t>Macfarlane et al., 1994</t>
        </is>
      </c>
      <c r="D16" s="2" t="inlineStr">
        <is>
          <t>1</t>
        </is>
      </c>
      <c r="E16" s="2" t="inlineStr">
        <is>
          <t>90MH29</t>
        </is>
      </c>
      <c r="F16" s="3" t="n">
        <v/>
      </c>
      <c r="G16" s="5" t="n">
        <v/>
      </c>
      <c r="H16" s="3" t="n">
        <v>0.59</v>
      </c>
      <c r="I16" s="3" t="n">
        <v>37.20000000000001</v>
      </c>
      <c r="J16" s="3" t="n">
        <v>0.05999999999999999</v>
      </c>
      <c r="K16" s="3" t="n">
        <v>10.4</v>
      </c>
      <c r="L16" s="3" t="n">
        <v>0.16</v>
      </c>
      <c r="M16" s="3" t="n">
        <v>0.54</v>
      </c>
      <c r="N16" s="3" t="n">
        <v>3.600000000000001</v>
      </c>
      <c r="O16" s="4">
        <f>H16 / (40.078 + 15.999)</f>
        <v/>
      </c>
      <c r="P16" s="4">
        <f>I16 / (2*26.9815385 + 3*15.999)</f>
        <v/>
      </c>
      <c r="Q16" s="4">
        <f>J16 / (24.305 + 15.999)</f>
        <v/>
      </c>
      <c r="R16" s="4">
        <f>K16 / (2*39.0983 + 15.999)</f>
        <v/>
      </c>
      <c r="S16" s="4">
        <f>L16 / (2*22.98976928 + 15.999)</f>
        <v/>
      </c>
      <c r="T16" s="4">
        <f>M16 / (2*30.973761998 + 5*15.999)</f>
        <v/>
      </c>
      <c r="U16" s="4">
        <f>N16 / (47.867 + 2*15.999)</f>
        <v/>
      </c>
      <c r="V16" s="3">
        <f>IF((O16 - 10/3*T16) &gt; 0, O16 - 10/3*T16, 0)</f>
        <v/>
      </c>
      <c r="W16" s="4">
        <f>IF(V16&gt;S16, S16, V16)</f>
        <v/>
      </c>
      <c r="X16" s="4">
        <f>IF((V16-W16) &gt; 0, V16-W16, 0)</f>
        <v/>
      </c>
      <c r="Y16" s="4">
        <f>IF((Q16-X16) &gt; 0, Q16-X16, 0)</f>
        <v/>
      </c>
      <c r="Z16" s="3">
        <f>IF(AND(ISNUMBER(AVERAGE(R$11, R$14, R$18)), ISNUMBER(AVERAGE(P$11, P$14, P$18))), AVERAGE(R$11, R$14, R$18) / AVERAGE(P$11, P$14, P$18), "")</f>
        <v/>
      </c>
      <c r="AA16" s="4">
        <f>IF((P16*Z16) &lt; R16, P16*Z16, R16)</f>
        <v/>
      </c>
      <c r="AB16" s="4">
        <f>SUM(W16, S16)</f>
        <v/>
      </c>
      <c r="AC16" s="4">
        <f>SUM(W16, S16, Y16)</f>
        <v/>
      </c>
      <c r="AD16" s="3">
        <f>IF(OR(ISNUMBER(P16), ISNUMBER(W16), ISNUMBER(S16), ISNUMBER(R16)), (P16 / SUM(P16, W16, S16, R16))*100, "")</f>
        <v/>
      </c>
      <c r="AE16" s="3">
        <f>IF(OR(ISNUMBER(P16), ISNUMBER(W16), ISNUMBER(S16)), (P16 / SUM(P16, W16, S16))*100, "")</f>
        <v/>
      </c>
      <c r="AF16" s="3">
        <f>IF(OR(ISNUMBER(P16), ISNUMBER(W16), ISNUMBER(S16), ISNUMBER(AA16)), (P16 / SUM(P16, W16, S16, AA16))*100, "")</f>
        <v/>
      </c>
      <c r="AG16" s="3">
        <f>P16 / SUM(AC16, P16, AA16)</f>
        <v/>
      </c>
      <c r="AH16" s="3">
        <f>IF(AND(ISNUMBER(AVERAGE(M$11, M$14, M$18)), ISNUMBER(AVERAGE(N$11, N$14, N$18))), AVERAGE(M$11, M$14, M$18) / AVERAGE(N$11, N$14, N$18), "")</f>
        <v/>
      </c>
      <c r="AI16" s="3">
        <f>IF(AND(ISNUMBER(M16), ISNUMBER(N16), ISNUMBER(AH16)), (M16/N16) / AH16 - 1, "")</f>
        <v/>
      </c>
    </row>
    <row r="17">
      <c r="A17" s="2" t="inlineStr">
        <is>
          <t>2.76</t>
        </is>
      </c>
      <c r="B17" s="2" t="inlineStr">
        <is>
          <t>Mt. Roe</t>
        </is>
      </c>
      <c r="C17" s="2" t="inlineStr">
        <is>
          <t>Macfarlane et al., 1994</t>
        </is>
      </c>
      <c r="D17" s="2" t="inlineStr">
        <is>
          <t>1</t>
        </is>
      </c>
      <c r="E17" s="2" t="inlineStr">
        <is>
          <t>90MH27</t>
        </is>
      </c>
      <c r="F17" s="3" t="n">
        <v/>
      </c>
      <c r="G17" s="5" t="n">
        <v/>
      </c>
      <c r="H17" s="3" t="n">
        <v>0.25</v>
      </c>
      <c r="I17" s="3" t="n">
        <v>30.43</v>
      </c>
      <c r="J17" s="3" t="n">
        <v>0.11</v>
      </c>
      <c r="K17" s="3" t="n">
        <v>8.800000000000001</v>
      </c>
      <c r="L17" s="3" t="n">
        <v/>
      </c>
      <c r="M17" s="3" t="n">
        <v>0.2800000000000001</v>
      </c>
      <c r="N17" s="3" t="n">
        <v>2.88</v>
      </c>
      <c r="O17" s="4">
        <f>H17 / (40.078 + 15.999)</f>
        <v/>
      </c>
      <c r="P17" s="4">
        <f>I17 / (2*26.9815385 + 3*15.999)</f>
        <v/>
      </c>
      <c r="Q17" s="4">
        <f>J17 / (24.305 + 15.999)</f>
        <v/>
      </c>
      <c r="R17" s="4">
        <f>K17 / (2*39.0983 + 15.999)</f>
        <v/>
      </c>
      <c r="S17" s="4">
        <f>L17 / (2*22.98976928 + 15.999)</f>
        <v/>
      </c>
      <c r="T17" s="4">
        <f>M17 / (2*30.973761998 + 5*15.999)</f>
        <v/>
      </c>
      <c r="U17" s="4">
        <f>N17 / (47.867 + 2*15.999)</f>
        <v/>
      </c>
      <c r="V17" s="3">
        <f>IF((O17 - 10/3*T17) &gt; 0, O17 - 10/3*T17, 0)</f>
        <v/>
      </c>
      <c r="W17" s="4">
        <f>IF(V17&gt;S17, S17, V17)</f>
        <v/>
      </c>
      <c r="X17" s="4">
        <f>IF((V17-W17) &gt; 0, V17-W17, 0)</f>
        <v/>
      </c>
      <c r="Y17" s="4">
        <f>IF((Q17-X17) &gt; 0, Q17-X17, 0)</f>
        <v/>
      </c>
      <c r="Z17" s="3">
        <f>IF(AND(ISNUMBER(AVERAGE(R$11, R$14, R$18)), ISNUMBER(AVERAGE(P$11, P$14, P$18))), AVERAGE(R$11, R$14, R$18) / AVERAGE(P$11, P$14, P$18), "")</f>
        <v/>
      </c>
      <c r="AA17" s="4">
        <f>IF((P17*Z17) &lt; R17, P17*Z17, R17)</f>
        <v/>
      </c>
      <c r="AB17" s="4">
        <f>SUM(W17, S17)</f>
        <v/>
      </c>
      <c r="AC17" s="4">
        <f>SUM(W17, S17, Y17)</f>
        <v/>
      </c>
      <c r="AD17" s="3">
        <f>IF(OR(ISNUMBER(P17), ISNUMBER(W17), ISNUMBER(S17), ISNUMBER(R17)), (P17 / SUM(P17, W17, S17, R17))*100, "")</f>
        <v/>
      </c>
      <c r="AE17" s="3">
        <f>IF(OR(ISNUMBER(P17), ISNUMBER(W17), ISNUMBER(S17)), (P17 / SUM(P17, W17, S17))*100, "")</f>
        <v/>
      </c>
      <c r="AF17" s="3">
        <f>IF(OR(ISNUMBER(P17), ISNUMBER(W17), ISNUMBER(S17), ISNUMBER(AA17)), (P17 / SUM(P17, W17, S17, AA17))*100, "")</f>
        <v/>
      </c>
      <c r="AG17" s="3">
        <f>P17 / SUM(AC17, P17, AA17)</f>
        <v/>
      </c>
      <c r="AH17" s="3">
        <f>IF(AND(ISNUMBER(AVERAGE(M$11, M$14, M$18)), ISNUMBER(AVERAGE(N$11, N$14, N$18))), AVERAGE(M$11, M$14, M$18) / AVERAGE(N$11, N$14, N$18), "")</f>
        <v/>
      </c>
      <c r="AI17" s="3">
        <f>IF(AND(ISNUMBER(M17), ISNUMBER(N17), ISNUMBER(AH17)), (M17/N17) / AH17 - 1, "")</f>
        <v/>
      </c>
    </row>
    <row r="18">
      <c r="A18" s="2" t="inlineStr">
        <is>
          <t>2.76</t>
        </is>
      </c>
      <c r="B18" s="2" t="inlineStr">
        <is>
          <t>Mt. Roe</t>
        </is>
      </c>
      <c r="C18" s="2" t="inlineStr">
        <is>
          <t>Macfarlane et al., 1994</t>
        </is>
      </c>
      <c r="D18" s="2" t="inlineStr">
        <is>
          <t>1</t>
        </is>
      </c>
      <c r="E18" s="2" t="inlineStr">
        <is>
          <t>90MH45*</t>
        </is>
      </c>
      <c r="F18" s="3" t="n">
        <v/>
      </c>
      <c r="G18" s="2" t="inlineStr">
        <is>
          <t>proto</t>
        </is>
      </c>
      <c r="H18" s="3" t="n">
        <v>6.91</v>
      </c>
      <c r="I18" s="3" t="n">
        <v>14.69</v>
      </c>
      <c r="J18" s="3" t="n">
        <v>3.319999999999999</v>
      </c>
      <c r="K18" s="3" t="n">
        <v>2.15</v>
      </c>
      <c r="L18" s="3" t="n">
        <v>1.56</v>
      </c>
      <c r="M18" s="3" t="n">
        <v>0.5700000000000001</v>
      </c>
      <c r="N18" s="3" t="n">
        <v>1.43</v>
      </c>
      <c r="O18" s="4">
        <f>H18 / (40.078 + 15.999)</f>
        <v/>
      </c>
      <c r="P18" s="4">
        <f>I18 / (2*26.9815385 + 3*15.999)</f>
        <v/>
      </c>
      <c r="Q18" s="4">
        <f>J18 / (24.305 + 15.999)</f>
        <v/>
      </c>
      <c r="R18" s="4">
        <f>K18 / (2*39.0983 + 15.999)</f>
        <v/>
      </c>
      <c r="S18" s="4">
        <f>L18 / (2*22.98976928 + 15.999)</f>
        <v/>
      </c>
      <c r="T18" s="4">
        <f>M18 / (2*30.973761998 + 5*15.999)</f>
        <v/>
      </c>
      <c r="U18" s="4">
        <f>N18 / (47.867 + 2*15.999)</f>
        <v/>
      </c>
      <c r="V18" s="3">
        <f>IF((O18 - 10/3*T18) &gt; 0, O18 - 10/3*T18, 0)</f>
        <v/>
      </c>
      <c r="W18" s="4">
        <f>IF(V18&gt;S18, S18, V18)</f>
        <v/>
      </c>
      <c r="X18" s="4">
        <f>IF((V18-W18) &gt; 0, V18-W18, 0)</f>
        <v/>
      </c>
      <c r="Y18" s="4">
        <f>IF((Q18-X18) &gt; 0, Q18-X18, 0)</f>
        <v/>
      </c>
      <c r="Z18" s="3">
        <f>IF(AND(ISNUMBER(AVERAGE(R$11, R$14, R$18)), ISNUMBER(AVERAGE(P$11, P$14, P$18))), AVERAGE(R$11, R$14, R$18) / AVERAGE(P$11, P$14, P$18), "")</f>
        <v/>
      </c>
      <c r="AA18" s="4">
        <f>IF((P18*Z18) &lt; R18, P18*Z18, R18)</f>
        <v/>
      </c>
      <c r="AB18" s="4">
        <f>SUM(W18, S18)</f>
        <v/>
      </c>
      <c r="AC18" s="4">
        <f>SUM(W18, S18, Y18)</f>
        <v/>
      </c>
      <c r="AD18" s="3">
        <f>IF(OR(ISNUMBER(P18), ISNUMBER(W18), ISNUMBER(S18), ISNUMBER(R18)), (P18 / SUM(P18, W18, S18, R18))*100, "")</f>
        <v/>
      </c>
      <c r="AE18" s="3">
        <f>IF(OR(ISNUMBER(P18), ISNUMBER(W18), ISNUMBER(S18)), (P18 / SUM(P18, W18, S18))*100, "")</f>
        <v/>
      </c>
      <c r="AF18" s="3">
        <f>IF(OR(ISNUMBER(P18), ISNUMBER(W18), ISNUMBER(S18), ISNUMBER(AA18)), (P18 / SUM(P18, W18, S18, AA18))*100, "")</f>
        <v/>
      </c>
      <c r="AG18" s="3">
        <f>P18 / SUM(AC18, P18, AA18)</f>
        <v/>
      </c>
      <c r="AH18" s="3">
        <f>IF(AND(ISNUMBER(AVERAGE(M$11, M$14, M$18)), ISNUMBER(AVERAGE(N$11, N$14, N$18))), AVERAGE(M$11, M$14, M$18) / AVERAGE(N$11, N$14, N$18), "")</f>
        <v/>
      </c>
      <c r="AI18" s="3">
        <f>IF(AND(ISNUMBER(M18), ISNUMBER(N18), ISNUMBER(AH18)), (M18/N18) / AH18 - 1, "")</f>
        <v/>
      </c>
    </row>
    <row r="19">
      <c r="A19" t="inlineStr">
        <is>
          <t>2.76</t>
        </is>
      </c>
      <c r="B19" t="inlineStr">
        <is>
          <t>Mt. Roe</t>
        </is>
      </c>
      <c r="C19" t="inlineStr">
        <is>
          <t>Macfarlane et al., 1994</t>
        </is>
      </c>
      <c r="D19" t="inlineStr">
        <is>
          <t>2</t>
        </is>
      </c>
      <c r="E19" t="inlineStr">
        <is>
          <t>90MH211</t>
        </is>
      </c>
      <c r="F19" s="6" t="n">
        <v>0.02</v>
      </c>
      <c r="G19" t="inlineStr">
        <is>
          <t>top</t>
        </is>
      </c>
      <c r="H19" s="6" t="n">
        <v>0.03</v>
      </c>
      <c r="I19" s="6" t="n">
        <v>37.77</v>
      </c>
      <c r="J19" s="6" t="n">
        <v>0.07000000000000001</v>
      </c>
      <c r="K19" s="6" t="n">
        <v>9.819999999999999</v>
      </c>
      <c r="L19" s="6" t="n">
        <v>0.46</v>
      </c>
      <c r="M19" s="6" t="n">
        <v>0.13</v>
      </c>
      <c r="N19" s="6" t="n">
        <v>3.32</v>
      </c>
      <c r="O19" s="7">
        <f>H19 / (40.078 + 15.999)</f>
        <v/>
      </c>
      <c r="P19" s="7">
        <f>I19 / (2*26.9815385 + 3*15.999)</f>
        <v/>
      </c>
      <c r="Q19" s="7">
        <f>J19 / (24.305 + 15.999)</f>
        <v/>
      </c>
      <c r="R19" s="7">
        <f>K19 / (2*39.0983 + 15.999)</f>
        <v/>
      </c>
      <c r="S19" s="7">
        <f>L19 / (2*22.98976928 + 15.999)</f>
        <v/>
      </c>
      <c r="T19" s="7">
        <f>M19 / (2*30.973761998 + 5*15.999)</f>
        <v/>
      </c>
      <c r="U19" s="7">
        <f>N19 / (47.867 + 2*15.999)</f>
        <v/>
      </c>
      <c r="V19" s="6">
        <f>IF((O19 - 10/3*T19) &gt; 0, O19 - 10/3*T19, 0)</f>
        <v/>
      </c>
      <c r="W19" s="7">
        <f>IF(V19&gt;S19, S19, V19)</f>
        <v/>
      </c>
      <c r="X19" s="7">
        <f>IF((V19-W19) &gt; 0, V19-W19, 0)</f>
        <v/>
      </c>
      <c r="Y19" s="7">
        <f>IF((Q19-X19) &gt; 0, Q19-X19, 0)</f>
        <v/>
      </c>
      <c r="Z19" s="6">
        <f>IF(AND(ISNUMBER(R$32), ISNUMBER(P$32)), R$32 / P$32, "")</f>
        <v/>
      </c>
      <c r="AA19" s="7">
        <f>IF((P19*Z19) &lt; R19, P19*Z19, R19)</f>
        <v/>
      </c>
      <c r="AB19" s="7">
        <f>SUM(W19, S19)</f>
        <v/>
      </c>
      <c r="AC19" s="7">
        <f>SUM(W19, S19, Y19)</f>
        <v/>
      </c>
      <c r="AD19" s="6">
        <f>IF(OR(ISNUMBER(P19), ISNUMBER(W19), ISNUMBER(S19), ISNUMBER(R19)), (P19 / SUM(P19, W19, S19, R19))*100, "")</f>
        <v/>
      </c>
      <c r="AE19" s="6">
        <f>IF(OR(ISNUMBER(P19), ISNUMBER(W19), ISNUMBER(S19)), (P19 / SUM(P19, W19, S19))*100, "")</f>
        <v/>
      </c>
      <c r="AF19" s="6">
        <f>IF(OR(ISNUMBER(P19), ISNUMBER(W19), ISNUMBER(S19), ISNUMBER(AA19)), (P19 / SUM(P19, W19, S19, AA19))*100, "")</f>
        <v/>
      </c>
      <c r="AG19" s="6">
        <f>P19 / SUM(AC19, P19, AA19)</f>
        <v/>
      </c>
      <c r="AH19" s="6">
        <f>IF(AND(ISNUMBER(M$32), ISNUMBER(N$32)), M$32 / N$32, "")</f>
        <v/>
      </c>
      <c r="AI19" s="6">
        <f>IF(AND(ISNUMBER(M19), ISNUMBER(N19), ISNUMBER(AH19)), (M19/N19) / AH19 - 1, "")</f>
        <v/>
      </c>
    </row>
    <row r="20">
      <c r="A20" t="inlineStr">
        <is>
          <t>2.76</t>
        </is>
      </c>
      <c r="B20" t="inlineStr">
        <is>
          <t>Mt. Roe</t>
        </is>
      </c>
      <c r="C20" t="inlineStr">
        <is>
          <t>Macfarlane et al., 1994</t>
        </is>
      </c>
      <c r="D20" t="inlineStr">
        <is>
          <t>2</t>
        </is>
      </c>
      <c r="E20" t="inlineStr">
        <is>
          <t>90MH212</t>
        </is>
      </c>
      <c r="F20" s="6" t="n">
        <v>0.07000000000000001</v>
      </c>
      <c r="G20" t="inlineStr">
        <is>
          <t>top</t>
        </is>
      </c>
      <c r="H20" s="6" t="n">
        <v>0.02</v>
      </c>
      <c r="I20" s="6" t="n">
        <v>37.22</v>
      </c>
      <c r="J20" s="6" t="n">
        <v>0.03</v>
      </c>
      <c r="K20" s="6" t="n">
        <v>9.720000000000001</v>
      </c>
      <c r="L20" s="6" t="n">
        <v>0.42</v>
      </c>
      <c r="M20" s="6" t="n">
        <v>0.08000000000000002</v>
      </c>
      <c r="N20" s="6" t="n">
        <v>3.08</v>
      </c>
      <c r="O20" s="7">
        <f>H20 / (40.078 + 15.999)</f>
        <v/>
      </c>
      <c r="P20" s="7">
        <f>I20 / (2*26.9815385 + 3*15.999)</f>
        <v/>
      </c>
      <c r="Q20" s="7">
        <f>J20 / (24.305 + 15.999)</f>
        <v/>
      </c>
      <c r="R20" s="7">
        <f>K20 / (2*39.0983 + 15.999)</f>
        <v/>
      </c>
      <c r="S20" s="7">
        <f>L20 / (2*22.98976928 + 15.999)</f>
        <v/>
      </c>
      <c r="T20" s="7">
        <f>M20 / (2*30.973761998 + 5*15.999)</f>
        <v/>
      </c>
      <c r="U20" s="7">
        <f>N20 / (47.867 + 2*15.999)</f>
        <v/>
      </c>
      <c r="V20" s="6">
        <f>IF((O20 - 10/3*T20) &gt; 0, O20 - 10/3*T20, 0)</f>
        <v/>
      </c>
      <c r="W20" s="7">
        <f>IF(V20&gt;S20, S20, V20)</f>
        <v/>
      </c>
      <c r="X20" s="7">
        <f>IF((V20-W20) &gt; 0, V20-W20, 0)</f>
        <v/>
      </c>
      <c r="Y20" s="7">
        <f>IF((Q20-X20) &gt; 0, Q20-X20, 0)</f>
        <v/>
      </c>
      <c r="Z20" s="6">
        <f>IF(AND(ISNUMBER(R$32), ISNUMBER(P$32)), R$32 / P$32, "")</f>
        <v/>
      </c>
      <c r="AA20" s="7">
        <f>IF((P20*Z20) &lt; R20, P20*Z20, R20)</f>
        <v/>
      </c>
      <c r="AB20" s="7">
        <f>SUM(W20, S20)</f>
        <v/>
      </c>
      <c r="AC20" s="7">
        <f>SUM(W20, S20, Y20)</f>
        <v/>
      </c>
      <c r="AD20" s="6">
        <f>IF(OR(ISNUMBER(P20), ISNUMBER(W20), ISNUMBER(S20), ISNUMBER(R20)), (P20 / SUM(P20, W20, S20, R20))*100, "")</f>
        <v/>
      </c>
      <c r="AE20" s="6">
        <f>IF(OR(ISNUMBER(P20), ISNUMBER(W20), ISNUMBER(S20)), (P20 / SUM(P20, W20, S20))*100, "")</f>
        <v/>
      </c>
      <c r="AF20" s="6">
        <f>IF(OR(ISNUMBER(P20), ISNUMBER(W20), ISNUMBER(S20), ISNUMBER(AA20)), (P20 / SUM(P20, W20, S20, AA20))*100, "")</f>
        <v/>
      </c>
      <c r="AG20" s="6">
        <f>P20 / SUM(AC20, P20, AA20)</f>
        <v/>
      </c>
      <c r="AH20" s="6">
        <f>IF(AND(ISNUMBER(M$32), ISNUMBER(N$32)), M$32 / N$32, "")</f>
        <v/>
      </c>
      <c r="AI20" s="6">
        <f>IF(AND(ISNUMBER(M20), ISNUMBER(N20), ISNUMBER(AH20)), (M20/N20) / AH20 - 1, "")</f>
        <v/>
      </c>
    </row>
    <row r="21">
      <c r="A21" t="inlineStr">
        <is>
          <t>2.76</t>
        </is>
      </c>
      <c r="B21" t="inlineStr">
        <is>
          <t>Mt. Roe</t>
        </is>
      </c>
      <c r="C21" t="inlineStr">
        <is>
          <t>Macfarlane et al., 1994</t>
        </is>
      </c>
      <c r="D21" t="inlineStr">
        <is>
          <t>2</t>
        </is>
      </c>
      <c r="E21" t="inlineStr">
        <is>
          <t>90MH214</t>
        </is>
      </c>
      <c r="F21" s="6" t="n">
        <v>0.17</v>
      </c>
      <c r="G21" t="inlineStr">
        <is>
          <t>top</t>
        </is>
      </c>
      <c r="H21" s="6" t="n">
        <v>0.2</v>
      </c>
      <c r="I21" s="6" t="n">
        <v>37.76</v>
      </c>
      <c r="J21" s="6" t="n">
        <v>0.05999999999999999</v>
      </c>
      <c r="K21" s="6" t="n">
        <v>9.880000000000001</v>
      </c>
      <c r="L21" s="6" t="n">
        <v>0.49</v>
      </c>
      <c r="M21" s="6" t="n">
        <v>0.2</v>
      </c>
      <c r="N21" s="6" t="n">
        <v>3.32</v>
      </c>
      <c r="O21" s="7">
        <f>H21 / (40.078 + 15.999)</f>
        <v/>
      </c>
      <c r="P21" s="7">
        <f>I21 / (2*26.9815385 + 3*15.999)</f>
        <v/>
      </c>
      <c r="Q21" s="7">
        <f>J21 / (24.305 + 15.999)</f>
        <v/>
      </c>
      <c r="R21" s="7">
        <f>K21 / (2*39.0983 + 15.999)</f>
        <v/>
      </c>
      <c r="S21" s="7">
        <f>L21 / (2*22.98976928 + 15.999)</f>
        <v/>
      </c>
      <c r="T21" s="7">
        <f>M21 / (2*30.973761998 + 5*15.999)</f>
        <v/>
      </c>
      <c r="U21" s="7">
        <f>N21 / (47.867 + 2*15.999)</f>
        <v/>
      </c>
      <c r="V21" s="6">
        <f>IF((O21 - 10/3*T21) &gt; 0, O21 - 10/3*T21, 0)</f>
        <v/>
      </c>
      <c r="W21" s="7">
        <f>IF(V21&gt;S21, S21, V21)</f>
        <v/>
      </c>
      <c r="X21" s="7">
        <f>IF((V21-W21) &gt; 0, V21-W21, 0)</f>
        <v/>
      </c>
      <c r="Y21" s="7">
        <f>IF((Q21-X21) &gt; 0, Q21-X21, 0)</f>
        <v/>
      </c>
      <c r="Z21" s="6">
        <f>IF(AND(ISNUMBER(R$32), ISNUMBER(P$32)), R$32 / P$32, "")</f>
        <v/>
      </c>
      <c r="AA21" s="7">
        <f>IF((P21*Z21) &lt; R21, P21*Z21, R21)</f>
        <v/>
      </c>
      <c r="AB21" s="7">
        <f>SUM(W21, S21)</f>
        <v/>
      </c>
      <c r="AC21" s="7">
        <f>SUM(W21, S21, Y21)</f>
        <v/>
      </c>
      <c r="AD21" s="6">
        <f>IF(OR(ISNUMBER(P21), ISNUMBER(W21), ISNUMBER(S21), ISNUMBER(R21)), (P21 / SUM(P21, W21, S21, R21))*100, "")</f>
        <v/>
      </c>
      <c r="AE21" s="6">
        <f>IF(OR(ISNUMBER(P21), ISNUMBER(W21), ISNUMBER(S21)), (P21 / SUM(P21, W21, S21))*100, "")</f>
        <v/>
      </c>
      <c r="AF21" s="6">
        <f>IF(OR(ISNUMBER(P21), ISNUMBER(W21), ISNUMBER(S21), ISNUMBER(AA21)), (P21 / SUM(P21, W21, S21, AA21))*100, "")</f>
        <v/>
      </c>
      <c r="AG21" s="6">
        <f>P21 / SUM(AC21, P21, AA21)</f>
        <v/>
      </c>
      <c r="AH21" s="6">
        <f>IF(AND(ISNUMBER(M$32), ISNUMBER(N$32)), M$32 / N$32, "")</f>
        <v/>
      </c>
      <c r="AI21" s="6">
        <f>IF(AND(ISNUMBER(M21), ISNUMBER(N21), ISNUMBER(AH21)), (M21/N21) / AH21 - 1, "")</f>
        <v/>
      </c>
    </row>
    <row r="22">
      <c r="A22" t="inlineStr">
        <is>
          <t>2.76</t>
        </is>
      </c>
      <c r="B22" t="inlineStr">
        <is>
          <t>Mt. Roe</t>
        </is>
      </c>
      <c r="C22" t="inlineStr">
        <is>
          <t>Macfarlane et al., 1994</t>
        </is>
      </c>
      <c r="D22" t="inlineStr">
        <is>
          <t>2</t>
        </is>
      </c>
      <c r="E22" t="inlineStr">
        <is>
          <t>90MH215</t>
        </is>
      </c>
      <c r="F22" s="6" t="n">
        <v>0.31</v>
      </c>
      <c r="G22" t="inlineStr">
        <is>
          <t>top</t>
        </is>
      </c>
      <c r="H22" s="6" t="n">
        <v>0.4600000000000001</v>
      </c>
      <c r="I22" s="6" t="n">
        <v>31.57</v>
      </c>
      <c r="J22" s="6" t="n">
        <v>0.05999999999999999</v>
      </c>
      <c r="K22" s="6" t="n">
        <v>9.83</v>
      </c>
      <c r="L22" s="6" t="n">
        <v>0.48</v>
      </c>
      <c r="M22" s="6" t="n">
        <v>0.41</v>
      </c>
      <c r="N22" s="6" t="n">
        <v>3.2</v>
      </c>
      <c r="O22" s="7">
        <f>H22 / (40.078 + 15.999)</f>
        <v/>
      </c>
      <c r="P22" s="7">
        <f>I22 / (2*26.9815385 + 3*15.999)</f>
        <v/>
      </c>
      <c r="Q22" s="7">
        <f>J22 / (24.305 + 15.999)</f>
        <v/>
      </c>
      <c r="R22" s="7">
        <f>K22 / (2*39.0983 + 15.999)</f>
        <v/>
      </c>
      <c r="S22" s="7">
        <f>L22 / (2*22.98976928 + 15.999)</f>
        <v/>
      </c>
      <c r="T22" s="7">
        <f>M22 / (2*30.973761998 + 5*15.999)</f>
        <v/>
      </c>
      <c r="U22" s="7">
        <f>N22 / (47.867 + 2*15.999)</f>
        <v/>
      </c>
      <c r="V22" s="6">
        <f>IF((O22 - 10/3*T22) &gt; 0, O22 - 10/3*T22, 0)</f>
        <v/>
      </c>
      <c r="W22" s="7">
        <f>IF(V22&gt;S22, S22, V22)</f>
        <v/>
      </c>
      <c r="X22" s="7">
        <f>IF((V22-W22) &gt; 0, V22-W22, 0)</f>
        <v/>
      </c>
      <c r="Y22" s="7">
        <f>IF((Q22-X22) &gt; 0, Q22-X22, 0)</f>
        <v/>
      </c>
      <c r="Z22" s="6">
        <f>IF(AND(ISNUMBER(R$32), ISNUMBER(P$32)), R$32 / P$32, "")</f>
        <v/>
      </c>
      <c r="AA22" s="7">
        <f>IF((P22*Z22) &lt; R22, P22*Z22, R22)</f>
        <v/>
      </c>
      <c r="AB22" s="7">
        <f>SUM(W22, S22)</f>
        <v/>
      </c>
      <c r="AC22" s="7">
        <f>SUM(W22, S22, Y22)</f>
        <v/>
      </c>
      <c r="AD22" s="6">
        <f>IF(OR(ISNUMBER(P22), ISNUMBER(W22), ISNUMBER(S22), ISNUMBER(R22)), (P22 / SUM(P22, W22, S22, R22))*100, "")</f>
        <v/>
      </c>
      <c r="AE22" s="6">
        <f>IF(OR(ISNUMBER(P22), ISNUMBER(W22), ISNUMBER(S22)), (P22 / SUM(P22, W22, S22))*100, "")</f>
        <v/>
      </c>
      <c r="AF22" s="6">
        <f>IF(OR(ISNUMBER(P22), ISNUMBER(W22), ISNUMBER(S22), ISNUMBER(AA22)), (P22 / SUM(P22, W22, S22, AA22))*100, "")</f>
        <v/>
      </c>
      <c r="AG22" s="6">
        <f>P22 / SUM(AC22, P22, AA22)</f>
        <v/>
      </c>
      <c r="AH22" s="6">
        <f>IF(AND(ISNUMBER(M$32), ISNUMBER(N$32)), M$32 / N$32, "")</f>
        <v/>
      </c>
      <c r="AI22" s="6">
        <f>IF(AND(ISNUMBER(M22), ISNUMBER(N22), ISNUMBER(AH22)), (M22/N22) / AH22 - 1, "")</f>
        <v/>
      </c>
    </row>
    <row r="23">
      <c r="A23" t="inlineStr">
        <is>
          <t>2.76</t>
        </is>
      </c>
      <c r="B23" t="inlineStr">
        <is>
          <t>Mt. Roe</t>
        </is>
      </c>
      <c r="C23" t="inlineStr">
        <is>
          <t>Macfarlane et al., 1994</t>
        </is>
      </c>
      <c r="D23" t="inlineStr">
        <is>
          <t>2</t>
        </is>
      </c>
      <c r="E23" t="inlineStr">
        <is>
          <t>90MH216</t>
        </is>
      </c>
      <c r="F23" s="6" t="n">
        <v>0.4</v>
      </c>
      <c r="G23" t="inlineStr">
        <is>
          <t>top</t>
        </is>
      </c>
      <c r="H23" s="6" t="n">
        <v>0.01</v>
      </c>
      <c r="I23" s="6" t="n">
        <v>37.6</v>
      </c>
      <c r="J23" s="6" t="n">
        <v>0.03999999999999999</v>
      </c>
      <c r="K23" s="6" t="n">
        <v>9.779999999999999</v>
      </c>
      <c r="L23" s="6" t="n">
        <v>0.67</v>
      </c>
      <c r="M23" s="6" t="n">
        <v>0.07000000000000002</v>
      </c>
      <c r="N23" s="6" t="n">
        <v>3.09</v>
      </c>
      <c r="O23" s="7">
        <f>H23 / (40.078 + 15.999)</f>
        <v/>
      </c>
      <c r="P23" s="7">
        <f>I23 / (2*26.9815385 + 3*15.999)</f>
        <v/>
      </c>
      <c r="Q23" s="7">
        <f>J23 / (24.305 + 15.999)</f>
        <v/>
      </c>
      <c r="R23" s="7">
        <f>K23 / (2*39.0983 + 15.999)</f>
        <v/>
      </c>
      <c r="S23" s="7">
        <f>L23 / (2*22.98976928 + 15.999)</f>
        <v/>
      </c>
      <c r="T23" s="7">
        <f>M23 / (2*30.973761998 + 5*15.999)</f>
        <v/>
      </c>
      <c r="U23" s="7">
        <f>N23 / (47.867 + 2*15.999)</f>
        <v/>
      </c>
      <c r="V23" s="6">
        <f>IF((O23 - 10/3*T23) &gt; 0, O23 - 10/3*T23, 0)</f>
        <v/>
      </c>
      <c r="W23" s="7">
        <f>IF(V23&gt;S23, S23, V23)</f>
        <v/>
      </c>
      <c r="X23" s="7">
        <f>IF((V23-W23) &gt; 0, V23-W23, 0)</f>
        <v/>
      </c>
      <c r="Y23" s="7">
        <f>IF((Q23-X23) &gt; 0, Q23-X23, 0)</f>
        <v/>
      </c>
      <c r="Z23" s="6">
        <f>IF(AND(ISNUMBER(R$32), ISNUMBER(P$32)), R$32 / P$32, "")</f>
        <v/>
      </c>
      <c r="AA23" s="7">
        <f>IF((P23*Z23) &lt; R23, P23*Z23, R23)</f>
        <v/>
      </c>
      <c r="AB23" s="7">
        <f>SUM(W23, S23)</f>
        <v/>
      </c>
      <c r="AC23" s="7">
        <f>SUM(W23, S23, Y23)</f>
        <v/>
      </c>
      <c r="AD23" s="6">
        <f>IF(OR(ISNUMBER(P23), ISNUMBER(W23), ISNUMBER(S23), ISNUMBER(R23)), (P23 / SUM(P23, W23, S23, R23))*100, "")</f>
        <v/>
      </c>
      <c r="AE23" s="6">
        <f>IF(OR(ISNUMBER(P23), ISNUMBER(W23), ISNUMBER(S23)), (P23 / SUM(P23, W23, S23))*100, "")</f>
        <v/>
      </c>
      <c r="AF23" s="6">
        <f>IF(OR(ISNUMBER(P23), ISNUMBER(W23), ISNUMBER(S23), ISNUMBER(AA23)), (P23 / SUM(P23, W23, S23, AA23))*100, "")</f>
        <v/>
      </c>
      <c r="AG23" s="6">
        <f>P23 / SUM(AC23, P23, AA23)</f>
        <v/>
      </c>
      <c r="AH23" s="6">
        <f>IF(AND(ISNUMBER(M$32), ISNUMBER(N$32)), M$32 / N$32, "")</f>
        <v/>
      </c>
      <c r="AI23" s="6">
        <f>IF(AND(ISNUMBER(M23), ISNUMBER(N23), ISNUMBER(AH23)), (M23/N23) / AH23 - 1, "")</f>
        <v/>
      </c>
    </row>
    <row r="24">
      <c r="A24" t="inlineStr">
        <is>
          <t>2.76</t>
        </is>
      </c>
      <c r="B24" t="inlineStr">
        <is>
          <t>Mt. Roe</t>
        </is>
      </c>
      <c r="C24" t="inlineStr">
        <is>
          <t>Macfarlane et al., 1994</t>
        </is>
      </c>
      <c r="D24" t="inlineStr">
        <is>
          <t>2</t>
        </is>
      </c>
      <c r="E24" t="inlineStr">
        <is>
          <t>90MH217</t>
        </is>
      </c>
      <c r="F24" s="6" t="n">
        <v>0.53</v>
      </c>
      <c r="G24" t="inlineStr">
        <is>
          <t>top</t>
        </is>
      </c>
      <c r="H24" s="6" t="n">
        <v>0.04000000000000001</v>
      </c>
      <c r="I24" s="6" t="n">
        <v>37.7</v>
      </c>
      <c r="J24" s="6" t="n">
        <v>0.03</v>
      </c>
      <c r="K24" s="6" t="n">
        <v>9.49</v>
      </c>
      <c r="L24" s="6" t="n">
        <v>0.76</v>
      </c>
      <c r="M24" s="6" t="n">
        <v>0.05000000000000001</v>
      </c>
      <c r="N24" s="6" t="n">
        <v>3.24</v>
      </c>
      <c r="O24" s="7">
        <f>H24 / (40.078 + 15.999)</f>
        <v/>
      </c>
      <c r="P24" s="7">
        <f>I24 / (2*26.9815385 + 3*15.999)</f>
        <v/>
      </c>
      <c r="Q24" s="7">
        <f>J24 / (24.305 + 15.999)</f>
        <v/>
      </c>
      <c r="R24" s="7">
        <f>K24 / (2*39.0983 + 15.999)</f>
        <v/>
      </c>
      <c r="S24" s="7">
        <f>L24 / (2*22.98976928 + 15.999)</f>
        <v/>
      </c>
      <c r="T24" s="7">
        <f>M24 / (2*30.973761998 + 5*15.999)</f>
        <v/>
      </c>
      <c r="U24" s="7">
        <f>N24 / (47.867 + 2*15.999)</f>
        <v/>
      </c>
      <c r="V24" s="6">
        <f>IF((O24 - 10/3*T24) &gt; 0, O24 - 10/3*T24, 0)</f>
        <v/>
      </c>
      <c r="W24" s="7">
        <f>IF(V24&gt;S24, S24, V24)</f>
        <v/>
      </c>
      <c r="X24" s="7">
        <f>IF((V24-W24) &gt; 0, V24-W24, 0)</f>
        <v/>
      </c>
      <c r="Y24" s="7">
        <f>IF((Q24-X24) &gt; 0, Q24-X24, 0)</f>
        <v/>
      </c>
      <c r="Z24" s="6">
        <f>IF(AND(ISNUMBER(R$32), ISNUMBER(P$32)), R$32 / P$32, "")</f>
        <v/>
      </c>
      <c r="AA24" s="7">
        <f>IF((P24*Z24) &lt; R24, P24*Z24, R24)</f>
        <v/>
      </c>
      <c r="AB24" s="7">
        <f>SUM(W24, S24)</f>
        <v/>
      </c>
      <c r="AC24" s="7">
        <f>SUM(W24, S24, Y24)</f>
        <v/>
      </c>
      <c r="AD24" s="6">
        <f>IF(OR(ISNUMBER(P24), ISNUMBER(W24), ISNUMBER(S24), ISNUMBER(R24)), (P24 / SUM(P24, W24, S24, R24))*100, "")</f>
        <v/>
      </c>
      <c r="AE24" s="6">
        <f>IF(OR(ISNUMBER(P24), ISNUMBER(W24), ISNUMBER(S24)), (P24 / SUM(P24, W24, S24))*100, "")</f>
        <v/>
      </c>
      <c r="AF24" s="6">
        <f>IF(OR(ISNUMBER(P24), ISNUMBER(W24), ISNUMBER(S24), ISNUMBER(AA24)), (P24 / SUM(P24, W24, S24, AA24))*100, "")</f>
        <v/>
      </c>
      <c r="AG24" s="6">
        <f>P24 / SUM(AC24, P24, AA24)</f>
        <v/>
      </c>
      <c r="AH24" s="6">
        <f>IF(AND(ISNUMBER(M$32), ISNUMBER(N$32)), M$32 / N$32, "")</f>
        <v/>
      </c>
      <c r="AI24" s="6">
        <f>IF(AND(ISNUMBER(M24), ISNUMBER(N24), ISNUMBER(AH24)), (M24/N24) / AH24 - 1, "")</f>
        <v/>
      </c>
    </row>
    <row r="25">
      <c r="A25" t="inlineStr">
        <is>
          <t>2.76</t>
        </is>
      </c>
      <c r="B25" t="inlineStr">
        <is>
          <t>Mt. Roe</t>
        </is>
      </c>
      <c r="C25" t="inlineStr">
        <is>
          <t>Macfarlane et al., 1994</t>
        </is>
      </c>
      <c r="D25" t="inlineStr">
        <is>
          <t>2</t>
        </is>
      </c>
      <c r="E25" t="inlineStr">
        <is>
          <t>90MH218</t>
        </is>
      </c>
      <c r="F25" s="6" t="n">
        <v>1.1</v>
      </c>
      <c r="G25" t="inlineStr">
        <is>
          <t>top</t>
        </is>
      </c>
      <c r="H25" s="6" t="n">
        <v>0.02</v>
      </c>
      <c r="I25" s="6" t="n">
        <v>37.87</v>
      </c>
      <c r="J25" s="6" t="n">
        <v>0.18</v>
      </c>
      <c r="K25" s="6" t="n">
        <v>10.55</v>
      </c>
      <c r="L25" s="6" t="n">
        <v>0.44</v>
      </c>
      <c r="M25" s="6" t="n">
        <v>0.05000000000000001</v>
      </c>
      <c r="N25" s="6" t="n">
        <v>3.45</v>
      </c>
      <c r="O25" s="7">
        <f>H25 / (40.078 + 15.999)</f>
        <v/>
      </c>
      <c r="P25" s="7">
        <f>I25 / (2*26.9815385 + 3*15.999)</f>
        <v/>
      </c>
      <c r="Q25" s="7">
        <f>J25 / (24.305 + 15.999)</f>
        <v/>
      </c>
      <c r="R25" s="7">
        <f>K25 / (2*39.0983 + 15.999)</f>
        <v/>
      </c>
      <c r="S25" s="7">
        <f>L25 / (2*22.98976928 + 15.999)</f>
        <v/>
      </c>
      <c r="T25" s="7">
        <f>M25 / (2*30.973761998 + 5*15.999)</f>
        <v/>
      </c>
      <c r="U25" s="7">
        <f>N25 / (47.867 + 2*15.999)</f>
        <v/>
      </c>
      <c r="V25" s="6">
        <f>IF((O25 - 10/3*T25) &gt; 0, O25 - 10/3*T25, 0)</f>
        <v/>
      </c>
      <c r="W25" s="7">
        <f>IF(V25&gt;S25, S25, V25)</f>
        <v/>
      </c>
      <c r="X25" s="7">
        <f>IF((V25-W25) &gt; 0, V25-W25, 0)</f>
        <v/>
      </c>
      <c r="Y25" s="7">
        <f>IF((Q25-X25) &gt; 0, Q25-X25, 0)</f>
        <v/>
      </c>
      <c r="Z25" s="6">
        <f>IF(AND(ISNUMBER(R$32), ISNUMBER(P$32)), R$32 / P$32, "")</f>
        <v/>
      </c>
      <c r="AA25" s="7">
        <f>IF((P25*Z25) &lt; R25, P25*Z25, R25)</f>
        <v/>
      </c>
      <c r="AB25" s="7">
        <f>SUM(W25, S25)</f>
        <v/>
      </c>
      <c r="AC25" s="7">
        <f>SUM(W25, S25, Y25)</f>
        <v/>
      </c>
      <c r="AD25" s="6">
        <f>IF(OR(ISNUMBER(P25), ISNUMBER(W25), ISNUMBER(S25), ISNUMBER(R25)), (P25 / SUM(P25, W25, S25, R25))*100, "")</f>
        <v/>
      </c>
      <c r="AE25" s="6">
        <f>IF(OR(ISNUMBER(P25), ISNUMBER(W25), ISNUMBER(S25)), (P25 / SUM(P25, W25, S25))*100, "")</f>
        <v/>
      </c>
      <c r="AF25" s="6">
        <f>IF(OR(ISNUMBER(P25), ISNUMBER(W25), ISNUMBER(S25), ISNUMBER(AA25)), (P25 / SUM(P25, W25, S25, AA25))*100, "")</f>
        <v/>
      </c>
      <c r="AG25" s="6">
        <f>P25 / SUM(AC25, P25, AA25)</f>
        <v/>
      </c>
      <c r="AH25" s="6">
        <f>IF(AND(ISNUMBER(M$32), ISNUMBER(N$32)), M$32 / N$32, "")</f>
        <v/>
      </c>
      <c r="AI25" s="6">
        <f>IF(AND(ISNUMBER(M25), ISNUMBER(N25), ISNUMBER(AH25)), (M25/N25) / AH25 - 1, "")</f>
        <v/>
      </c>
    </row>
    <row r="26">
      <c r="A26" t="inlineStr">
        <is>
          <t>2.76</t>
        </is>
      </c>
      <c r="B26" t="inlineStr">
        <is>
          <t>Mt. Roe</t>
        </is>
      </c>
      <c r="C26" t="inlineStr">
        <is>
          <t>Macfarlane et al., 1994</t>
        </is>
      </c>
      <c r="D26" t="inlineStr">
        <is>
          <t>2</t>
        </is>
      </c>
      <c r="E26" t="inlineStr">
        <is>
          <t>90MH220</t>
        </is>
      </c>
      <c r="F26" s="6" t="n">
        <v>1.9</v>
      </c>
      <c r="G26" s="8" t="n">
        <v/>
      </c>
      <c r="H26" s="6" t="n">
        <v>0.4400000000000001</v>
      </c>
      <c r="I26" s="6" t="n">
        <v>37.03</v>
      </c>
      <c r="J26" s="6" t="n">
        <v>0.03</v>
      </c>
      <c r="K26" s="6" t="n">
        <v>9.699999999999999</v>
      </c>
      <c r="L26" s="6" t="n">
        <v>0.58</v>
      </c>
      <c r="M26" s="6" t="n">
        <v>0.36</v>
      </c>
      <c r="N26" s="6" t="n">
        <v>3.16</v>
      </c>
      <c r="O26" s="7">
        <f>H26 / (40.078 + 15.999)</f>
        <v/>
      </c>
      <c r="P26" s="7">
        <f>I26 / (2*26.9815385 + 3*15.999)</f>
        <v/>
      </c>
      <c r="Q26" s="7">
        <f>J26 / (24.305 + 15.999)</f>
        <v/>
      </c>
      <c r="R26" s="7">
        <f>K26 / (2*39.0983 + 15.999)</f>
        <v/>
      </c>
      <c r="S26" s="7">
        <f>L26 / (2*22.98976928 + 15.999)</f>
        <v/>
      </c>
      <c r="T26" s="7">
        <f>M26 / (2*30.973761998 + 5*15.999)</f>
        <v/>
      </c>
      <c r="U26" s="7">
        <f>N26 / (47.867 + 2*15.999)</f>
        <v/>
      </c>
      <c r="V26" s="6">
        <f>IF((O26 - 10/3*T26) &gt; 0, O26 - 10/3*T26, 0)</f>
        <v/>
      </c>
      <c r="W26" s="7">
        <f>IF(V26&gt;S26, S26, V26)</f>
        <v/>
      </c>
      <c r="X26" s="7">
        <f>IF((V26-W26) &gt; 0, V26-W26, 0)</f>
        <v/>
      </c>
      <c r="Y26" s="7">
        <f>IF((Q26-X26) &gt; 0, Q26-X26, 0)</f>
        <v/>
      </c>
      <c r="Z26" s="6">
        <f>IF(AND(ISNUMBER(R$32), ISNUMBER(P$32)), R$32 / P$32, "")</f>
        <v/>
      </c>
      <c r="AA26" s="7">
        <f>IF((P26*Z26) &lt; R26, P26*Z26, R26)</f>
        <v/>
      </c>
      <c r="AB26" s="7">
        <f>SUM(W26, S26)</f>
        <v/>
      </c>
      <c r="AC26" s="7">
        <f>SUM(W26, S26, Y26)</f>
        <v/>
      </c>
      <c r="AD26" s="6">
        <f>IF(OR(ISNUMBER(P26), ISNUMBER(W26), ISNUMBER(S26), ISNUMBER(R26)), (P26 / SUM(P26, W26, S26, R26))*100, "")</f>
        <v/>
      </c>
      <c r="AE26" s="6">
        <f>IF(OR(ISNUMBER(P26), ISNUMBER(W26), ISNUMBER(S26)), (P26 / SUM(P26, W26, S26))*100, "")</f>
        <v/>
      </c>
      <c r="AF26" s="6">
        <f>IF(OR(ISNUMBER(P26), ISNUMBER(W26), ISNUMBER(S26), ISNUMBER(AA26)), (P26 / SUM(P26, W26, S26, AA26))*100, "")</f>
        <v/>
      </c>
      <c r="AG26" s="6">
        <f>P26 / SUM(AC26, P26, AA26)</f>
        <v/>
      </c>
      <c r="AH26" s="6">
        <f>IF(AND(ISNUMBER(M$32), ISNUMBER(N$32)), M$32 / N$32, "")</f>
        <v/>
      </c>
      <c r="AI26" s="6">
        <f>IF(AND(ISNUMBER(M26), ISNUMBER(N26), ISNUMBER(AH26)), (M26/N26) / AH26 - 1, "")</f>
        <v/>
      </c>
    </row>
    <row r="27">
      <c r="A27" t="inlineStr">
        <is>
          <t>2.76</t>
        </is>
      </c>
      <c r="B27" t="inlineStr">
        <is>
          <t>Mt. Roe</t>
        </is>
      </c>
      <c r="C27" t="inlineStr">
        <is>
          <t>Macfarlane et al., 1994</t>
        </is>
      </c>
      <c r="D27" t="inlineStr">
        <is>
          <t>2</t>
        </is>
      </c>
      <c r="E27" t="inlineStr">
        <is>
          <t>90MH221</t>
        </is>
      </c>
      <c r="F27" s="6" t="n">
        <v>2.34</v>
      </c>
      <c r="G27" s="8" t="n">
        <v/>
      </c>
      <c r="H27" s="6" t="n">
        <v>0.07000000000000001</v>
      </c>
      <c r="I27" s="6" t="n">
        <v>38.47</v>
      </c>
      <c r="J27" s="6" t="n">
        <v>0.05</v>
      </c>
      <c r="K27" s="6" t="n">
        <v>10.16</v>
      </c>
      <c r="L27" s="6" t="n">
        <v>0.45</v>
      </c>
      <c r="M27" s="6" t="n">
        <v>0.18</v>
      </c>
      <c r="N27" s="6" t="n">
        <v>3.38</v>
      </c>
      <c r="O27" s="7">
        <f>H27 / (40.078 + 15.999)</f>
        <v/>
      </c>
      <c r="P27" s="7">
        <f>I27 / (2*26.9815385 + 3*15.999)</f>
        <v/>
      </c>
      <c r="Q27" s="7">
        <f>J27 / (24.305 + 15.999)</f>
        <v/>
      </c>
      <c r="R27" s="7">
        <f>K27 / (2*39.0983 + 15.999)</f>
        <v/>
      </c>
      <c r="S27" s="7">
        <f>L27 / (2*22.98976928 + 15.999)</f>
        <v/>
      </c>
      <c r="T27" s="7">
        <f>M27 / (2*30.973761998 + 5*15.999)</f>
        <v/>
      </c>
      <c r="U27" s="7">
        <f>N27 / (47.867 + 2*15.999)</f>
        <v/>
      </c>
      <c r="V27" s="6">
        <f>IF((O27 - 10/3*T27) &gt; 0, O27 - 10/3*T27, 0)</f>
        <v/>
      </c>
      <c r="W27" s="7">
        <f>IF(V27&gt;S27, S27, V27)</f>
        <v/>
      </c>
      <c r="X27" s="7">
        <f>IF((V27-W27) &gt; 0, V27-W27, 0)</f>
        <v/>
      </c>
      <c r="Y27" s="7">
        <f>IF((Q27-X27) &gt; 0, Q27-X27, 0)</f>
        <v/>
      </c>
      <c r="Z27" s="6">
        <f>IF(AND(ISNUMBER(R$32), ISNUMBER(P$32)), R$32 / P$32, "")</f>
        <v/>
      </c>
      <c r="AA27" s="7">
        <f>IF((P27*Z27) &lt; R27, P27*Z27, R27)</f>
        <v/>
      </c>
      <c r="AB27" s="7">
        <f>SUM(W27, S27)</f>
        <v/>
      </c>
      <c r="AC27" s="7">
        <f>SUM(W27, S27, Y27)</f>
        <v/>
      </c>
      <c r="AD27" s="6">
        <f>IF(OR(ISNUMBER(P27), ISNUMBER(W27), ISNUMBER(S27), ISNUMBER(R27)), (P27 / SUM(P27, W27, S27, R27))*100, "")</f>
        <v/>
      </c>
      <c r="AE27" s="6">
        <f>IF(OR(ISNUMBER(P27), ISNUMBER(W27), ISNUMBER(S27)), (P27 / SUM(P27, W27, S27))*100, "")</f>
        <v/>
      </c>
      <c r="AF27" s="6">
        <f>IF(OR(ISNUMBER(P27), ISNUMBER(W27), ISNUMBER(S27), ISNUMBER(AA27)), (P27 / SUM(P27, W27, S27, AA27))*100, "")</f>
        <v/>
      </c>
      <c r="AG27" s="6">
        <f>P27 / SUM(AC27, P27, AA27)</f>
        <v/>
      </c>
      <c r="AH27" s="6">
        <f>IF(AND(ISNUMBER(M$32), ISNUMBER(N$32)), M$32 / N$32, "")</f>
        <v/>
      </c>
      <c r="AI27" s="6">
        <f>IF(AND(ISNUMBER(M27), ISNUMBER(N27), ISNUMBER(AH27)), (M27/N27) / AH27 - 1, "")</f>
        <v/>
      </c>
    </row>
    <row r="28">
      <c r="A28" t="inlineStr">
        <is>
          <t>2.76</t>
        </is>
      </c>
      <c r="B28" t="inlineStr">
        <is>
          <t>Mt. Roe</t>
        </is>
      </c>
      <c r="C28" t="inlineStr">
        <is>
          <t>Macfarlane et al., 1994</t>
        </is>
      </c>
      <c r="D28" t="inlineStr">
        <is>
          <t>2</t>
        </is>
      </c>
      <c r="E28" t="inlineStr">
        <is>
          <t>90MH224</t>
        </is>
      </c>
      <c r="F28" s="6" t="n">
        <v>2.9</v>
      </c>
      <c r="G28" s="8" t="n">
        <v/>
      </c>
      <c r="H28" s="6" t="n">
        <v>0.47</v>
      </c>
      <c r="I28" s="6" t="n">
        <v>37.51</v>
      </c>
      <c r="J28" s="6" t="n">
        <v>0.12</v>
      </c>
      <c r="K28" s="6" t="n">
        <v>10.08</v>
      </c>
      <c r="L28" s="6" t="n">
        <v>0.46</v>
      </c>
      <c r="M28" s="6" t="n">
        <v>0.4500000000000001</v>
      </c>
      <c r="N28" s="6" t="n">
        <v>3.44</v>
      </c>
      <c r="O28" s="7">
        <f>H28 / (40.078 + 15.999)</f>
        <v/>
      </c>
      <c r="P28" s="7">
        <f>I28 / (2*26.9815385 + 3*15.999)</f>
        <v/>
      </c>
      <c r="Q28" s="7">
        <f>J28 / (24.305 + 15.999)</f>
        <v/>
      </c>
      <c r="R28" s="7">
        <f>K28 / (2*39.0983 + 15.999)</f>
        <v/>
      </c>
      <c r="S28" s="7">
        <f>L28 / (2*22.98976928 + 15.999)</f>
        <v/>
      </c>
      <c r="T28" s="7">
        <f>M28 / (2*30.973761998 + 5*15.999)</f>
        <v/>
      </c>
      <c r="U28" s="7">
        <f>N28 / (47.867 + 2*15.999)</f>
        <v/>
      </c>
      <c r="V28" s="6">
        <f>IF((O28 - 10/3*T28) &gt; 0, O28 - 10/3*T28, 0)</f>
        <v/>
      </c>
      <c r="W28" s="7">
        <f>IF(V28&gt;S28, S28, V28)</f>
        <v/>
      </c>
      <c r="X28" s="7">
        <f>IF((V28-W28) &gt; 0, V28-W28, 0)</f>
        <v/>
      </c>
      <c r="Y28" s="7">
        <f>IF((Q28-X28) &gt; 0, Q28-X28, 0)</f>
        <v/>
      </c>
      <c r="Z28" s="6">
        <f>IF(AND(ISNUMBER(R$32), ISNUMBER(P$32)), R$32 / P$32, "")</f>
        <v/>
      </c>
      <c r="AA28" s="7">
        <f>IF((P28*Z28) &lt; R28, P28*Z28, R28)</f>
        <v/>
      </c>
      <c r="AB28" s="7">
        <f>SUM(W28, S28)</f>
        <v/>
      </c>
      <c r="AC28" s="7">
        <f>SUM(W28, S28, Y28)</f>
        <v/>
      </c>
      <c r="AD28" s="6">
        <f>IF(OR(ISNUMBER(P28), ISNUMBER(W28), ISNUMBER(S28), ISNUMBER(R28)), (P28 / SUM(P28, W28, S28, R28))*100, "")</f>
        <v/>
      </c>
      <c r="AE28" s="6">
        <f>IF(OR(ISNUMBER(P28), ISNUMBER(W28), ISNUMBER(S28)), (P28 / SUM(P28, W28, S28))*100, "")</f>
        <v/>
      </c>
      <c r="AF28" s="6">
        <f>IF(OR(ISNUMBER(P28), ISNUMBER(W28), ISNUMBER(S28), ISNUMBER(AA28)), (P28 / SUM(P28, W28, S28, AA28))*100, "")</f>
        <v/>
      </c>
      <c r="AG28" s="6">
        <f>P28 / SUM(AC28, P28, AA28)</f>
        <v/>
      </c>
      <c r="AH28" s="6">
        <f>IF(AND(ISNUMBER(M$32), ISNUMBER(N$32)), M$32 / N$32, "")</f>
        <v/>
      </c>
      <c r="AI28" s="6">
        <f>IF(AND(ISNUMBER(M28), ISNUMBER(N28), ISNUMBER(AH28)), (M28/N28) / AH28 - 1, "")</f>
        <v/>
      </c>
    </row>
    <row r="29">
      <c r="A29" t="inlineStr">
        <is>
          <t>2.76</t>
        </is>
      </c>
      <c r="B29" t="inlineStr">
        <is>
          <t>Mt. Roe</t>
        </is>
      </c>
      <c r="C29" t="inlineStr">
        <is>
          <t>Macfarlane et al., 1994</t>
        </is>
      </c>
      <c r="D29" t="inlineStr">
        <is>
          <t>2</t>
        </is>
      </c>
      <c r="E29" t="inlineStr">
        <is>
          <t>90MH225</t>
        </is>
      </c>
      <c r="F29" s="6" t="n">
        <v>4.6</v>
      </c>
      <c r="G29" s="8" t="n">
        <v/>
      </c>
      <c r="H29" s="6" t="n">
        <v>0.6400000000000001</v>
      </c>
      <c r="I29" s="6" t="n">
        <v>36.1</v>
      </c>
      <c r="J29" s="6" t="n">
        <v>0.26</v>
      </c>
      <c r="K29" s="6" t="n">
        <v>10.1</v>
      </c>
      <c r="L29" s="6" t="n">
        <v>0.31</v>
      </c>
      <c r="M29" s="6" t="n">
        <v>0.7100000000000001</v>
      </c>
      <c r="N29" s="6" t="n">
        <v>3.15</v>
      </c>
      <c r="O29" s="7">
        <f>H29 / (40.078 + 15.999)</f>
        <v/>
      </c>
      <c r="P29" s="7">
        <f>I29 / (2*26.9815385 + 3*15.999)</f>
        <v/>
      </c>
      <c r="Q29" s="7">
        <f>J29 / (24.305 + 15.999)</f>
        <v/>
      </c>
      <c r="R29" s="7">
        <f>K29 / (2*39.0983 + 15.999)</f>
        <v/>
      </c>
      <c r="S29" s="7">
        <f>L29 / (2*22.98976928 + 15.999)</f>
        <v/>
      </c>
      <c r="T29" s="7">
        <f>M29 / (2*30.973761998 + 5*15.999)</f>
        <v/>
      </c>
      <c r="U29" s="7">
        <f>N29 / (47.867 + 2*15.999)</f>
        <v/>
      </c>
      <c r="V29" s="6">
        <f>IF((O29 - 10/3*T29) &gt; 0, O29 - 10/3*T29, 0)</f>
        <v/>
      </c>
      <c r="W29" s="7">
        <f>IF(V29&gt;S29, S29, V29)</f>
        <v/>
      </c>
      <c r="X29" s="7">
        <f>IF((V29-W29) &gt; 0, V29-W29, 0)</f>
        <v/>
      </c>
      <c r="Y29" s="7">
        <f>IF((Q29-X29) &gt; 0, Q29-X29, 0)</f>
        <v/>
      </c>
      <c r="Z29" s="6">
        <f>IF(AND(ISNUMBER(R$32), ISNUMBER(P$32)), R$32 / P$32, "")</f>
        <v/>
      </c>
      <c r="AA29" s="7">
        <f>IF((P29*Z29) &lt; R29, P29*Z29, R29)</f>
        <v/>
      </c>
      <c r="AB29" s="7">
        <f>SUM(W29, S29)</f>
        <v/>
      </c>
      <c r="AC29" s="7">
        <f>SUM(W29, S29, Y29)</f>
        <v/>
      </c>
      <c r="AD29" s="6">
        <f>IF(OR(ISNUMBER(P29), ISNUMBER(W29), ISNUMBER(S29), ISNUMBER(R29)), (P29 / SUM(P29, W29, S29, R29))*100, "")</f>
        <v/>
      </c>
      <c r="AE29" s="6">
        <f>IF(OR(ISNUMBER(P29), ISNUMBER(W29), ISNUMBER(S29)), (P29 / SUM(P29, W29, S29))*100, "")</f>
        <v/>
      </c>
      <c r="AF29" s="6">
        <f>IF(OR(ISNUMBER(P29), ISNUMBER(W29), ISNUMBER(S29), ISNUMBER(AA29)), (P29 / SUM(P29, W29, S29, AA29))*100, "")</f>
        <v/>
      </c>
      <c r="AG29" s="6">
        <f>P29 / SUM(AC29, P29, AA29)</f>
        <v/>
      </c>
      <c r="AH29" s="6">
        <f>IF(AND(ISNUMBER(M$32), ISNUMBER(N$32)), M$32 / N$32, "")</f>
        <v/>
      </c>
      <c r="AI29" s="6">
        <f>IF(AND(ISNUMBER(M29), ISNUMBER(N29), ISNUMBER(AH29)), (M29/N29) / AH29 - 1, "")</f>
        <v/>
      </c>
    </row>
    <row r="30">
      <c r="A30" t="inlineStr">
        <is>
          <t>2.76</t>
        </is>
      </c>
      <c r="B30" t="inlineStr">
        <is>
          <t>Mt. Roe</t>
        </is>
      </c>
      <c r="C30" t="inlineStr">
        <is>
          <t>Macfarlane et al., 1994</t>
        </is>
      </c>
      <c r="D30" t="inlineStr">
        <is>
          <t>2</t>
        </is>
      </c>
      <c r="E30" t="inlineStr">
        <is>
          <t>90MH226</t>
        </is>
      </c>
      <c r="F30" s="6" t="n">
        <v>5.9</v>
      </c>
      <c r="G30" s="8" t="n">
        <v/>
      </c>
      <c r="H30" s="6" t="n">
        <v>0.96</v>
      </c>
      <c r="I30" s="6" t="n">
        <v>27.23</v>
      </c>
      <c r="J30" s="6" t="n">
        <v>0.3499999999999999</v>
      </c>
      <c r="K30" s="6" t="n">
        <v>8</v>
      </c>
      <c r="L30" s="6" t="n">
        <v>0.2</v>
      </c>
      <c r="M30" s="6" t="n">
        <v>0.7400000000000001</v>
      </c>
      <c r="N30" s="6" t="n">
        <v>2.35</v>
      </c>
      <c r="O30" s="7">
        <f>H30 / (40.078 + 15.999)</f>
        <v/>
      </c>
      <c r="P30" s="7">
        <f>I30 / (2*26.9815385 + 3*15.999)</f>
        <v/>
      </c>
      <c r="Q30" s="7">
        <f>J30 / (24.305 + 15.999)</f>
        <v/>
      </c>
      <c r="R30" s="7">
        <f>K30 / (2*39.0983 + 15.999)</f>
        <v/>
      </c>
      <c r="S30" s="7">
        <f>L30 / (2*22.98976928 + 15.999)</f>
        <v/>
      </c>
      <c r="T30" s="7">
        <f>M30 / (2*30.973761998 + 5*15.999)</f>
        <v/>
      </c>
      <c r="U30" s="7">
        <f>N30 / (47.867 + 2*15.999)</f>
        <v/>
      </c>
      <c r="V30" s="6">
        <f>IF((O30 - 10/3*T30) &gt; 0, O30 - 10/3*T30, 0)</f>
        <v/>
      </c>
      <c r="W30" s="7">
        <f>IF(V30&gt;S30, S30, V30)</f>
        <v/>
      </c>
      <c r="X30" s="7">
        <f>IF((V30-W30) &gt; 0, V30-W30, 0)</f>
        <v/>
      </c>
      <c r="Y30" s="7">
        <f>IF((Q30-X30) &gt; 0, Q30-X30, 0)</f>
        <v/>
      </c>
      <c r="Z30" s="6">
        <f>IF(AND(ISNUMBER(R$32), ISNUMBER(P$32)), R$32 / P$32, "")</f>
        <v/>
      </c>
      <c r="AA30" s="7">
        <f>IF((P30*Z30) &lt; R30, P30*Z30, R30)</f>
        <v/>
      </c>
      <c r="AB30" s="7">
        <f>SUM(W30, S30)</f>
        <v/>
      </c>
      <c r="AC30" s="7">
        <f>SUM(W30, S30, Y30)</f>
        <v/>
      </c>
      <c r="AD30" s="6">
        <f>IF(OR(ISNUMBER(P30), ISNUMBER(W30), ISNUMBER(S30), ISNUMBER(R30)), (P30 / SUM(P30, W30, S30, R30))*100, "")</f>
        <v/>
      </c>
      <c r="AE30" s="6">
        <f>IF(OR(ISNUMBER(P30), ISNUMBER(W30), ISNUMBER(S30)), (P30 / SUM(P30, W30, S30))*100, "")</f>
        <v/>
      </c>
      <c r="AF30" s="6">
        <f>IF(OR(ISNUMBER(P30), ISNUMBER(W30), ISNUMBER(S30), ISNUMBER(AA30)), (P30 / SUM(P30, W30, S30, AA30))*100, "")</f>
        <v/>
      </c>
      <c r="AG30" s="6">
        <f>P30 / SUM(AC30, P30, AA30)</f>
        <v/>
      </c>
      <c r="AH30" s="6">
        <f>IF(AND(ISNUMBER(M$32), ISNUMBER(N$32)), M$32 / N$32, "")</f>
        <v/>
      </c>
      <c r="AI30" s="6">
        <f>IF(AND(ISNUMBER(M30), ISNUMBER(N30), ISNUMBER(AH30)), (M30/N30) / AH30 - 1, "")</f>
        <v/>
      </c>
    </row>
    <row r="31">
      <c r="A31" t="inlineStr">
        <is>
          <t>2.76</t>
        </is>
      </c>
      <c r="B31" t="inlineStr">
        <is>
          <t>Mt. Roe</t>
        </is>
      </c>
      <c r="C31" t="inlineStr">
        <is>
          <t>Macfarlane et al., 1994</t>
        </is>
      </c>
      <c r="D31" t="inlineStr">
        <is>
          <t>2</t>
        </is>
      </c>
      <c r="E31" t="inlineStr">
        <is>
          <t>90MH227</t>
        </is>
      </c>
      <c r="F31" s="6" t="n">
        <v>6.6</v>
      </c>
      <c r="G31" s="8" t="n">
        <v/>
      </c>
      <c r="H31" s="6" t="n">
        <v>0.3</v>
      </c>
      <c r="I31" s="6" t="n">
        <v>13.82</v>
      </c>
      <c r="J31" s="6" t="n">
        <v>1.93</v>
      </c>
      <c r="K31" s="6" t="n">
        <v>0.58</v>
      </c>
      <c r="L31" s="6" t="n">
        <v>0.17</v>
      </c>
      <c r="M31" s="6" t="n">
        <v>0.3700000000000001</v>
      </c>
      <c r="N31" s="6" t="n">
        <v>1.17</v>
      </c>
      <c r="O31" s="7">
        <f>H31 / (40.078 + 15.999)</f>
        <v/>
      </c>
      <c r="P31" s="7">
        <f>I31 / (2*26.9815385 + 3*15.999)</f>
        <v/>
      </c>
      <c r="Q31" s="7">
        <f>J31 / (24.305 + 15.999)</f>
        <v/>
      </c>
      <c r="R31" s="7">
        <f>K31 / (2*39.0983 + 15.999)</f>
        <v/>
      </c>
      <c r="S31" s="7">
        <f>L31 / (2*22.98976928 + 15.999)</f>
        <v/>
      </c>
      <c r="T31" s="7">
        <f>M31 / (2*30.973761998 + 5*15.999)</f>
        <v/>
      </c>
      <c r="U31" s="7">
        <f>N31 / (47.867 + 2*15.999)</f>
        <v/>
      </c>
      <c r="V31" s="6">
        <f>IF((O31 - 10/3*T31) &gt; 0, O31 - 10/3*T31, 0)</f>
        <v/>
      </c>
      <c r="W31" s="7">
        <f>IF(V31&gt;S31, S31, V31)</f>
        <v/>
      </c>
      <c r="X31" s="7">
        <f>IF((V31-W31) &gt; 0, V31-W31, 0)</f>
        <v/>
      </c>
      <c r="Y31" s="7">
        <f>IF((Q31-X31) &gt; 0, Q31-X31, 0)</f>
        <v/>
      </c>
      <c r="Z31" s="6">
        <f>IF(AND(ISNUMBER(R$32), ISNUMBER(P$32)), R$32 / P$32, "")</f>
        <v/>
      </c>
      <c r="AA31" s="7">
        <f>IF((P31*Z31) &lt; R31, P31*Z31, R31)</f>
        <v/>
      </c>
      <c r="AB31" s="7">
        <f>SUM(W31, S31)</f>
        <v/>
      </c>
      <c r="AC31" s="7">
        <f>SUM(W31, S31, Y31)</f>
        <v/>
      </c>
      <c r="AD31" s="6">
        <f>IF(OR(ISNUMBER(P31), ISNUMBER(W31), ISNUMBER(S31), ISNUMBER(R31)), (P31 / SUM(P31, W31, S31, R31))*100, "")</f>
        <v/>
      </c>
      <c r="AE31" s="6">
        <f>IF(OR(ISNUMBER(P31), ISNUMBER(W31), ISNUMBER(S31)), (P31 / SUM(P31, W31, S31))*100, "")</f>
        <v/>
      </c>
      <c r="AF31" s="6">
        <f>IF(OR(ISNUMBER(P31), ISNUMBER(W31), ISNUMBER(S31), ISNUMBER(AA31)), (P31 / SUM(P31, W31, S31, AA31))*100, "")</f>
        <v/>
      </c>
      <c r="AG31" s="6">
        <f>P31 / SUM(AC31, P31, AA31)</f>
        <v/>
      </c>
      <c r="AH31" s="6">
        <f>IF(AND(ISNUMBER(M$32), ISNUMBER(N$32)), M$32 / N$32, "")</f>
        <v/>
      </c>
      <c r="AI31" s="6">
        <f>IF(AND(ISNUMBER(M31), ISNUMBER(N31), ISNUMBER(AH31)), (M31/N31) / AH31 - 1, "")</f>
        <v/>
      </c>
    </row>
    <row r="32">
      <c r="A32" t="inlineStr">
        <is>
          <t>2.76</t>
        </is>
      </c>
      <c r="B32" t="inlineStr">
        <is>
          <t>Mt. Roe</t>
        </is>
      </c>
      <c r="C32" t="inlineStr">
        <is>
          <t>Macfarlane et al., 1994</t>
        </is>
      </c>
      <c r="D32" t="inlineStr">
        <is>
          <t>2</t>
        </is>
      </c>
      <c r="E32" t="inlineStr">
        <is>
          <t>90MH228*</t>
        </is>
      </c>
      <c r="F32" s="6" t="n">
        <v>7.6</v>
      </c>
      <c r="G32" t="inlineStr">
        <is>
          <t>proto</t>
        </is>
      </c>
      <c r="H32" s="6" t="n">
        <v>1.11</v>
      </c>
      <c r="I32" s="6" t="n">
        <v>15.41</v>
      </c>
      <c r="J32" s="6" t="n">
        <v>4.429999999999999</v>
      </c>
      <c r="K32" s="6" t="n">
        <v>0.9499999999999998</v>
      </c>
      <c r="L32" s="6" t="n">
        <v>2.17</v>
      </c>
      <c r="M32" s="6" t="n">
        <v>0.42</v>
      </c>
      <c r="N32" s="6" t="n">
        <v>1.4</v>
      </c>
      <c r="O32" s="7">
        <f>H32 / (40.078 + 15.999)</f>
        <v/>
      </c>
      <c r="P32" s="7">
        <f>I32 / (2*26.9815385 + 3*15.999)</f>
        <v/>
      </c>
      <c r="Q32" s="7">
        <f>J32 / (24.305 + 15.999)</f>
        <v/>
      </c>
      <c r="R32" s="7">
        <f>K32 / (2*39.0983 + 15.999)</f>
        <v/>
      </c>
      <c r="S32" s="7">
        <f>L32 / (2*22.98976928 + 15.999)</f>
        <v/>
      </c>
      <c r="T32" s="7">
        <f>M32 / (2*30.973761998 + 5*15.999)</f>
        <v/>
      </c>
      <c r="U32" s="7">
        <f>N32 / (47.867 + 2*15.999)</f>
        <v/>
      </c>
      <c r="V32" s="6">
        <f>IF((O32 - 10/3*T32) &gt; 0, O32 - 10/3*T32, 0)</f>
        <v/>
      </c>
      <c r="W32" s="7">
        <f>IF(V32&gt;S32, S32, V32)</f>
        <v/>
      </c>
      <c r="X32" s="7">
        <f>IF((V32-W32) &gt; 0, V32-W32, 0)</f>
        <v/>
      </c>
      <c r="Y32" s="7">
        <f>IF((Q32-X32) &gt; 0, Q32-X32, 0)</f>
        <v/>
      </c>
      <c r="Z32" s="6">
        <f>IF(AND(ISNUMBER(R$32), ISNUMBER(P$32)), R$32 / P$32, "")</f>
        <v/>
      </c>
      <c r="AA32" s="7">
        <f>IF((P32*Z32) &lt; R32, P32*Z32, R32)</f>
        <v/>
      </c>
      <c r="AB32" s="7">
        <f>SUM(W32, S32)</f>
        <v/>
      </c>
      <c r="AC32" s="7">
        <f>SUM(W32, S32, Y32)</f>
        <v/>
      </c>
      <c r="AD32" s="6">
        <f>IF(OR(ISNUMBER(P32), ISNUMBER(W32), ISNUMBER(S32), ISNUMBER(R32)), (P32 / SUM(P32, W32, S32, R32))*100, "")</f>
        <v/>
      </c>
      <c r="AE32" s="6">
        <f>IF(OR(ISNUMBER(P32), ISNUMBER(W32), ISNUMBER(S32)), (P32 / SUM(P32, W32, S32))*100, "")</f>
        <v/>
      </c>
      <c r="AF32" s="6">
        <f>IF(OR(ISNUMBER(P32), ISNUMBER(W32), ISNUMBER(S32), ISNUMBER(AA32)), (P32 / SUM(P32, W32, S32, AA32))*100, "")</f>
        <v/>
      </c>
      <c r="AG32" s="6">
        <f>P32 / SUM(AC32, P32, AA32)</f>
        <v/>
      </c>
      <c r="AH32" s="6">
        <f>IF(AND(ISNUMBER(M$32), ISNUMBER(N$32)), M$32 / N$32, "")</f>
        <v/>
      </c>
      <c r="AI32" s="6">
        <f>IF(AND(ISNUMBER(M32), ISNUMBER(N32), ISNUMBER(AH32)), (M32/N32) / AH32 - 1, "")</f>
        <v/>
      </c>
    </row>
    <row r="33">
      <c r="A33" s="2" t="inlineStr">
        <is>
          <t>2.76</t>
        </is>
      </c>
      <c r="B33" s="2" t="inlineStr">
        <is>
          <t>Mt. Roe</t>
        </is>
      </c>
      <c r="C33" s="2" t="inlineStr">
        <is>
          <t>Yang et al., 2002</t>
        </is>
      </c>
      <c r="D33" s="2" t="inlineStr">
        <is>
          <t>3</t>
        </is>
      </c>
      <c r="E33" s="2" t="inlineStr">
        <is>
          <t>96RH102</t>
        </is>
      </c>
      <c r="F33" s="3" t="n">
        <v>0.2</v>
      </c>
      <c r="G33" s="2" t="inlineStr">
        <is>
          <t>top</t>
        </is>
      </c>
      <c r="H33" s="3" t="n">
        <v>0.9500000000000001</v>
      </c>
      <c r="I33" s="3" t="n">
        <v>31.86</v>
      </c>
      <c r="J33" s="3" t="n">
        <v>0.4899999999999999</v>
      </c>
      <c r="K33" s="3" t="n">
        <v>8.039999999999999</v>
      </c>
      <c r="L33" s="3" t="n">
        <v>0.18</v>
      </c>
      <c r="M33" s="3" t="n">
        <v>0.7800000000000001</v>
      </c>
      <c r="N33" s="3" t="n">
        <v>2.93</v>
      </c>
      <c r="O33" s="4">
        <f>H33 / (40.078 + 15.999)</f>
        <v/>
      </c>
      <c r="P33" s="4">
        <f>I33 / (2*26.9815385 + 3*15.999)</f>
        <v/>
      </c>
      <c r="Q33" s="4">
        <f>J33 / (24.305 + 15.999)</f>
        <v/>
      </c>
      <c r="R33" s="4">
        <f>K33 / (2*39.0983 + 15.999)</f>
        <v/>
      </c>
      <c r="S33" s="4">
        <f>L33 / (2*22.98976928 + 15.999)</f>
        <v/>
      </c>
      <c r="T33" s="4">
        <f>M33 / (2*30.973761998 + 5*15.999)</f>
        <v/>
      </c>
      <c r="U33" s="4">
        <f>N33 / (47.867 + 2*15.999)</f>
        <v/>
      </c>
      <c r="V33" s="3">
        <f>IF((O33 - 10/3*T33) &gt; 0, O33 - 10/3*T33, 0)</f>
        <v/>
      </c>
      <c r="W33" s="4">
        <f>IF(V33&gt;S33, S33, V33)</f>
        <v/>
      </c>
      <c r="X33" s="4">
        <f>IF((V33-W33) &gt; 0, V33-W33, 0)</f>
        <v/>
      </c>
      <c r="Y33" s="4">
        <f>IF((Q33-X33) &gt; 0, Q33-X33, 0)</f>
        <v/>
      </c>
      <c r="Z33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33" s="4">
        <f>IF((P33*Z33) &lt; R33, P33*Z33, R33)</f>
        <v/>
      </c>
      <c r="AB33" s="4">
        <f>SUM(W33, S33)</f>
        <v/>
      </c>
      <c r="AC33" s="4">
        <f>SUM(W33, S33, Y33)</f>
        <v/>
      </c>
      <c r="AD33" s="3">
        <f>IF(OR(ISNUMBER(P33), ISNUMBER(W33), ISNUMBER(S33), ISNUMBER(R33)), (P33 / SUM(P33, W33, S33, R33))*100, "")</f>
        <v/>
      </c>
      <c r="AE33" s="3">
        <f>IF(OR(ISNUMBER(P33), ISNUMBER(W33), ISNUMBER(S33)), (P33 / SUM(P33, W33, S33))*100, "")</f>
        <v/>
      </c>
      <c r="AF33" s="3">
        <f>IF(OR(ISNUMBER(P33), ISNUMBER(W33), ISNUMBER(S33), ISNUMBER(AA33)), (P33 / SUM(P33, W33, S33, AA33))*100, "")</f>
        <v/>
      </c>
      <c r="AG33" s="3">
        <f>P33 / SUM(AC33, P33, AA33)</f>
        <v/>
      </c>
      <c r="AH33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33" s="3">
        <f>IF(AND(ISNUMBER(M33), ISNUMBER(N33), ISNUMBER(AH33)), (M33/N33) / AH33 - 1, "")</f>
        <v/>
      </c>
    </row>
    <row r="34">
      <c r="A34" s="2" t="inlineStr">
        <is>
          <t>2.76</t>
        </is>
      </c>
      <c r="B34" s="2" t="inlineStr">
        <is>
          <t>Mt. Roe</t>
        </is>
      </c>
      <c r="C34" s="2" t="inlineStr">
        <is>
          <t>Yang et al., 2002</t>
        </is>
      </c>
      <c r="D34" s="2" t="inlineStr">
        <is>
          <t>3</t>
        </is>
      </c>
      <c r="E34" s="2" t="inlineStr">
        <is>
          <t>96RH101</t>
        </is>
      </c>
      <c r="F34" s="3" t="n">
        <v>0.9</v>
      </c>
      <c r="G34" s="2" t="inlineStr">
        <is>
          <t>top</t>
        </is>
      </c>
      <c r="H34" s="3" t="n">
        <v>1.08</v>
      </c>
      <c r="I34" s="3" t="n">
        <v>31.98</v>
      </c>
      <c r="J34" s="3" t="n">
        <v>0.7899999999999999</v>
      </c>
      <c r="K34" s="3" t="n">
        <v>7.9</v>
      </c>
      <c r="L34" s="3" t="n">
        <v>0.28</v>
      </c>
      <c r="M34" s="3" t="n">
        <v>0.8700000000000001</v>
      </c>
      <c r="N34" s="3" t="n">
        <v>3</v>
      </c>
      <c r="O34" s="4">
        <f>H34 / (40.078 + 15.999)</f>
        <v/>
      </c>
      <c r="P34" s="4">
        <f>I34 / (2*26.9815385 + 3*15.999)</f>
        <v/>
      </c>
      <c r="Q34" s="4">
        <f>J34 / (24.305 + 15.999)</f>
        <v/>
      </c>
      <c r="R34" s="4">
        <f>K34 / (2*39.0983 + 15.999)</f>
        <v/>
      </c>
      <c r="S34" s="4">
        <f>L34 / (2*22.98976928 + 15.999)</f>
        <v/>
      </c>
      <c r="T34" s="4">
        <f>M34 / (2*30.973761998 + 5*15.999)</f>
        <v/>
      </c>
      <c r="U34" s="4">
        <f>N34 / (47.867 + 2*15.999)</f>
        <v/>
      </c>
      <c r="V34" s="3">
        <f>IF((O34 - 10/3*T34) &gt; 0, O34 - 10/3*T34, 0)</f>
        <v/>
      </c>
      <c r="W34" s="4">
        <f>IF(V34&gt;S34, S34, V34)</f>
        <v/>
      </c>
      <c r="X34" s="4">
        <f>IF((V34-W34) &gt; 0, V34-W34, 0)</f>
        <v/>
      </c>
      <c r="Y34" s="4">
        <f>IF((Q34-X34) &gt; 0, Q34-X34, 0)</f>
        <v/>
      </c>
      <c r="Z34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34" s="4">
        <f>IF((P34*Z34) &lt; R34, P34*Z34, R34)</f>
        <v/>
      </c>
      <c r="AB34" s="4">
        <f>SUM(W34, S34)</f>
        <v/>
      </c>
      <c r="AC34" s="4">
        <f>SUM(W34, S34, Y34)</f>
        <v/>
      </c>
      <c r="AD34" s="3">
        <f>IF(OR(ISNUMBER(P34), ISNUMBER(W34), ISNUMBER(S34), ISNUMBER(R34)), (P34 / SUM(P34, W34, S34, R34))*100, "")</f>
        <v/>
      </c>
      <c r="AE34" s="3">
        <f>IF(OR(ISNUMBER(P34), ISNUMBER(W34), ISNUMBER(S34)), (P34 / SUM(P34, W34, S34))*100, "")</f>
        <v/>
      </c>
      <c r="AF34" s="3">
        <f>IF(OR(ISNUMBER(P34), ISNUMBER(W34), ISNUMBER(S34), ISNUMBER(AA34)), (P34 / SUM(P34, W34, S34, AA34))*100, "")</f>
        <v/>
      </c>
      <c r="AG34" s="3">
        <f>P34 / SUM(AC34, P34, AA34)</f>
        <v/>
      </c>
      <c r="AH34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34" s="3">
        <f>IF(AND(ISNUMBER(M34), ISNUMBER(N34), ISNUMBER(AH34)), (M34/N34) / AH34 - 1, "")</f>
        <v/>
      </c>
    </row>
    <row r="35">
      <c r="A35" s="2" t="inlineStr">
        <is>
          <t>2.76</t>
        </is>
      </c>
      <c r="B35" s="2" t="inlineStr">
        <is>
          <t>Mt. Roe</t>
        </is>
      </c>
      <c r="C35" s="2" t="inlineStr">
        <is>
          <t>Yang et al., 2002</t>
        </is>
      </c>
      <c r="D35" s="2" t="inlineStr">
        <is>
          <t>3</t>
        </is>
      </c>
      <c r="E35" s="2" t="inlineStr">
        <is>
          <t>96RH99</t>
        </is>
      </c>
      <c r="F35" s="3" t="n">
        <v>1.5</v>
      </c>
      <c r="G35" s="5" t="n">
        <v/>
      </c>
      <c r="H35" s="3" t="n">
        <v>1.04</v>
      </c>
      <c r="I35" s="3" t="n">
        <v>26.85</v>
      </c>
      <c r="J35" s="3" t="n">
        <v>0.91</v>
      </c>
      <c r="K35" s="3" t="n">
        <v>6.379999999999999</v>
      </c>
      <c r="L35" s="3" t="n">
        <v>0.28</v>
      </c>
      <c r="M35" s="3" t="n">
        <v>0.8100000000000002</v>
      </c>
      <c r="N35" s="3" t="n">
        <v>2.44</v>
      </c>
      <c r="O35" s="4">
        <f>H35 / (40.078 + 15.999)</f>
        <v/>
      </c>
      <c r="P35" s="4">
        <f>I35 / (2*26.9815385 + 3*15.999)</f>
        <v/>
      </c>
      <c r="Q35" s="4">
        <f>J35 / (24.305 + 15.999)</f>
        <v/>
      </c>
      <c r="R35" s="4">
        <f>K35 / (2*39.0983 + 15.999)</f>
        <v/>
      </c>
      <c r="S35" s="4">
        <f>L35 / (2*22.98976928 + 15.999)</f>
        <v/>
      </c>
      <c r="T35" s="4">
        <f>M35 / (2*30.973761998 + 5*15.999)</f>
        <v/>
      </c>
      <c r="U35" s="4">
        <f>N35 / (47.867 + 2*15.999)</f>
        <v/>
      </c>
      <c r="V35" s="3">
        <f>IF((O35 - 10/3*T35) &gt; 0, O35 - 10/3*T35, 0)</f>
        <v/>
      </c>
      <c r="W35" s="4">
        <f>IF(V35&gt;S35, S35, V35)</f>
        <v/>
      </c>
      <c r="X35" s="4">
        <f>IF((V35-W35) &gt; 0, V35-W35, 0)</f>
        <v/>
      </c>
      <c r="Y35" s="4">
        <f>IF((Q35-X35) &gt; 0, Q35-X35, 0)</f>
        <v/>
      </c>
      <c r="Z35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35" s="4">
        <f>IF((P35*Z35) &lt; R35, P35*Z35, R35)</f>
        <v/>
      </c>
      <c r="AB35" s="4">
        <f>SUM(W35, S35)</f>
        <v/>
      </c>
      <c r="AC35" s="4">
        <f>SUM(W35, S35, Y35)</f>
        <v/>
      </c>
      <c r="AD35" s="3">
        <f>IF(OR(ISNUMBER(P35), ISNUMBER(W35), ISNUMBER(S35), ISNUMBER(R35)), (P35 / SUM(P35, W35, S35, R35))*100, "")</f>
        <v/>
      </c>
      <c r="AE35" s="3">
        <f>IF(OR(ISNUMBER(P35), ISNUMBER(W35), ISNUMBER(S35)), (P35 / SUM(P35, W35, S35))*100, "")</f>
        <v/>
      </c>
      <c r="AF35" s="3">
        <f>IF(OR(ISNUMBER(P35), ISNUMBER(W35), ISNUMBER(S35), ISNUMBER(AA35)), (P35 / SUM(P35, W35, S35, AA35))*100, "")</f>
        <v/>
      </c>
      <c r="AG35" s="3">
        <f>P35 / SUM(AC35, P35, AA35)</f>
        <v/>
      </c>
      <c r="AH35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35" s="3">
        <f>IF(AND(ISNUMBER(M35), ISNUMBER(N35), ISNUMBER(AH35)), (M35/N35) / AH35 - 1, "")</f>
        <v/>
      </c>
    </row>
    <row r="36">
      <c r="A36" s="2" t="inlineStr">
        <is>
          <t>2.76</t>
        </is>
      </c>
      <c r="B36" s="2" t="inlineStr">
        <is>
          <t>Mt. Roe</t>
        </is>
      </c>
      <c r="C36" s="2" t="inlineStr">
        <is>
          <t>Yang et al., 2002</t>
        </is>
      </c>
      <c r="D36" s="2" t="inlineStr">
        <is>
          <t>3</t>
        </is>
      </c>
      <c r="E36" s="2" t="inlineStr">
        <is>
          <t>96RH100</t>
        </is>
      </c>
      <c r="F36" s="3" t="n">
        <v>2.2</v>
      </c>
      <c r="G36" s="5" t="n">
        <v/>
      </c>
      <c r="H36" s="3" t="n">
        <v>0.75</v>
      </c>
      <c r="I36" s="3" t="n">
        <v>22.46</v>
      </c>
      <c r="J36" s="3" t="n">
        <v>1.03</v>
      </c>
      <c r="K36" s="3" t="n">
        <v>5.21</v>
      </c>
      <c r="L36" s="3" t="n">
        <v>0.17</v>
      </c>
      <c r="M36" s="3" t="n">
        <v>0.6300000000000001</v>
      </c>
      <c r="N36" s="3" t="n">
        <v>2.12</v>
      </c>
      <c r="O36" s="4">
        <f>H36 / (40.078 + 15.999)</f>
        <v/>
      </c>
      <c r="P36" s="4">
        <f>I36 / (2*26.9815385 + 3*15.999)</f>
        <v/>
      </c>
      <c r="Q36" s="4">
        <f>J36 / (24.305 + 15.999)</f>
        <v/>
      </c>
      <c r="R36" s="4">
        <f>K36 / (2*39.0983 + 15.999)</f>
        <v/>
      </c>
      <c r="S36" s="4">
        <f>L36 / (2*22.98976928 + 15.999)</f>
        <v/>
      </c>
      <c r="T36" s="4">
        <f>M36 / (2*30.973761998 + 5*15.999)</f>
        <v/>
      </c>
      <c r="U36" s="4">
        <f>N36 / (47.867 + 2*15.999)</f>
        <v/>
      </c>
      <c r="V36" s="3">
        <f>IF((O36 - 10/3*T36) &gt; 0, O36 - 10/3*T36, 0)</f>
        <v/>
      </c>
      <c r="W36" s="4">
        <f>IF(V36&gt;S36, S36, V36)</f>
        <v/>
      </c>
      <c r="X36" s="4">
        <f>IF((V36-W36) &gt; 0, V36-W36, 0)</f>
        <v/>
      </c>
      <c r="Y36" s="4">
        <f>IF((Q36-X36) &gt; 0, Q36-X36, 0)</f>
        <v/>
      </c>
      <c r="Z36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36" s="4">
        <f>IF((P36*Z36) &lt; R36, P36*Z36, R36)</f>
        <v/>
      </c>
      <c r="AB36" s="4">
        <f>SUM(W36, S36)</f>
        <v/>
      </c>
      <c r="AC36" s="4">
        <f>SUM(W36, S36, Y36)</f>
        <v/>
      </c>
      <c r="AD36" s="3">
        <f>IF(OR(ISNUMBER(P36), ISNUMBER(W36), ISNUMBER(S36), ISNUMBER(R36)), (P36 / SUM(P36, W36, S36, R36))*100, "")</f>
        <v/>
      </c>
      <c r="AE36" s="3">
        <f>IF(OR(ISNUMBER(P36), ISNUMBER(W36), ISNUMBER(S36)), (P36 / SUM(P36, W36, S36))*100, "")</f>
        <v/>
      </c>
      <c r="AF36" s="3">
        <f>IF(OR(ISNUMBER(P36), ISNUMBER(W36), ISNUMBER(S36), ISNUMBER(AA36)), (P36 / SUM(P36, W36, S36, AA36))*100, "")</f>
        <v/>
      </c>
      <c r="AG36" s="3">
        <f>P36 / SUM(AC36, P36, AA36)</f>
        <v/>
      </c>
      <c r="AH36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36" s="3">
        <f>IF(AND(ISNUMBER(M36), ISNUMBER(N36), ISNUMBER(AH36)), (M36/N36) / AH36 - 1, "")</f>
        <v/>
      </c>
    </row>
    <row r="37">
      <c r="A37" s="2" t="inlineStr">
        <is>
          <t>2.76</t>
        </is>
      </c>
      <c r="B37" s="2" t="inlineStr">
        <is>
          <t>Mt. Roe</t>
        </is>
      </c>
      <c r="C37" s="2" t="inlineStr">
        <is>
          <t>Yang et al., 2002</t>
        </is>
      </c>
      <c r="D37" s="2" t="inlineStr">
        <is>
          <t>3</t>
        </is>
      </c>
      <c r="E37" s="2" t="inlineStr">
        <is>
          <t>96RH97</t>
        </is>
      </c>
      <c r="F37" s="3" t="n">
        <v>4.1</v>
      </c>
      <c r="G37" s="5" t="n">
        <v/>
      </c>
      <c r="H37" s="3" t="n">
        <v>0.6900000000000001</v>
      </c>
      <c r="I37" s="3" t="n">
        <v>20.16</v>
      </c>
      <c r="J37" s="3" t="n">
        <v>5.709999999999999</v>
      </c>
      <c r="K37" s="3" t="n">
        <v>1.46</v>
      </c>
      <c r="L37" s="3" t="n">
        <v>0.09</v>
      </c>
      <c r="M37" s="3" t="n">
        <v>0.54</v>
      </c>
      <c r="N37" s="3" t="n">
        <v>1.63</v>
      </c>
      <c r="O37" s="4">
        <f>H37 / (40.078 + 15.999)</f>
        <v/>
      </c>
      <c r="P37" s="4">
        <f>I37 / (2*26.9815385 + 3*15.999)</f>
        <v/>
      </c>
      <c r="Q37" s="4">
        <f>J37 / (24.305 + 15.999)</f>
        <v/>
      </c>
      <c r="R37" s="4">
        <f>K37 / (2*39.0983 + 15.999)</f>
        <v/>
      </c>
      <c r="S37" s="4">
        <f>L37 / (2*22.98976928 + 15.999)</f>
        <v/>
      </c>
      <c r="T37" s="4">
        <f>M37 / (2*30.973761998 + 5*15.999)</f>
        <v/>
      </c>
      <c r="U37" s="4">
        <f>N37 / (47.867 + 2*15.999)</f>
        <v/>
      </c>
      <c r="V37" s="3">
        <f>IF((O37 - 10/3*T37) &gt; 0, O37 - 10/3*T37, 0)</f>
        <v/>
      </c>
      <c r="W37" s="4">
        <f>IF(V37&gt;S37, S37, V37)</f>
        <v/>
      </c>
      <c r="X37" s="4">
        <f>IF((V37-W37) &gt; 0, V37-W37, 0)</f>
        <v/>
      </c>
      <c r="Y37" s="4">
        <f>IF((Q37-X37) &gt; 0, Q37-X37, 0)</f>
        <v/>
      </c>
      <c r="Z37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37" s="4">
        <f>IF((P37*Z37) &lt; R37, P37*Z37, R37)</f>
        <v/>
      </c>
      <c r="AB37" s="4">
        <f>SUM(W37, S37)</f>
        <v/>
      </c>
      <c r="AC37" s="4">
        <f>SUM(W37, S37, Y37)</f>
        <v/>
      </c>
      <c r="AD37" s="3">
        <f>IF(OR(ISNUMBER(P37), ISNUMBER(W37), ISNUMBER(S37), ISNUMBER(R37)), (P37 / SUM(P37, W37, S37, R37))*100, "")</f>
        <v/>
      </c>
      <c r="AE37" s="3">
        <f>IF(OR(ISNUMBER(P37), ISNUMBER(W37), ISNUMBER(S37)), (P37 / SUM(P37, W37, S37))*100, "")</f>
        <v/>
      </c>
      <c r="AF37" s="3">
        <f>IF(OR(ISNUMBER(P37), ISNUMBER(W37), ISNUMBER(S37), ISNUMBER(AA37)), (P37 / SUM(P37, W37, S37, AA37))*100, "")</f>
        <v/>
      </c>
      <c r="AG37" s="3">
        <f>P37 / SUM(AC37, P37, AA37)</f>
        <v/>
      </c>
      <c r="AH37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37" s="3">
        <f>IF(AND(ISNUMBER(M37), ISNUMBER(N37), ISNUMBER(AH37)), (M37/N37) / AH37 - 1, "")</f>
        <v/>
      </c>
    </row>
    <row r="38">
      <c r="A38" s="2" t="inlineStr">
        <is>
          <t>2.76</t>
        </is>
      </c>
      <c r="B38" s="2" t="inlineStr">
        <is>
          <t>Mt. Roe</t>
        </is>
      </c>
      <c r="C38" s="2" t="inlineStr">
        <is>
          <t>Yang et al., 2002</t>
        </is>
      </c>
      <c r="D38" s="2" t="inlineStr">
        <is>
          <t>3</t>
        </is>
      </c>
      <c r="E38" s="2" t="inlineStr">
        <is>
          <t>96RH98a</t>
        </is>
      </c>
      <c r="F38" s="3" t="n">
        <v>4.1</v>
      </c>
      <c r="G38" s="5" t="n">
        <v/>
      </c>
      <c r="H38" s="3" t="n">
        <v>0.68</v>
      </c>
      <c r="I38" s="3" t="n">
        <v>20.43</v>
      </c>
      <c r="J38" s="3" t="n">
        <v>5.48</v>
      </c>
      <c r="K38" s="3" t="n">
        <v>1.68</v>
      </c>
      <c r="L38" s="3" t="n">
        <v>0.1</v>
      </c>
      <c r="M38" s="3" t="n">
        <v>0.5300000000000001</v>
      </c>
      <c r="N38" s="3" t="n">
        <v>1.75</v>
      </c>
      <c r="O38" s="4">
        <f>H38 / (40.078 + 15.999)</f>
        <v/>
      </c>
      <c r="P38" s="4">
        <f>I38 / (2*26.9815385 + 3*15.999)</f>
        <v/>
      </c>
      <c r="Q38" s="4">
        <f>J38 / (24.305 + 15.999)</f>
        <v/>
      </c>
      <c r="R38" s="4">
        <f>K38 / (2*39.0983 + 15.999)</f>
        <v/>
      </c>
      <c r="S38" s="4">
        <f>L38 / (2*22.98976928 + 15.999)</f>
        <v/>
      </c>
      <c r="T38" s="4">
        <f>M38 / (2*30.973761998 + 5*15.999)</f>
        <v/>
      </c>
      <c r="U38" s="4">
        <f>N38 / (47.867 + 2*15.999)</f>
        <v/>
      </c>
      <c r="V38" s="3">
        <f>IF((O38 - 10/3*T38) &gt; 0, O38 - 10/3*T38, 0)</f>
        <v/>
      </c>
      <c r="W38" s="4">
        <f>IF(V38&gt;S38, S38, V38)</f>
        <v/>
      </c>
      <c r="X38" s="4">
        <f>IF((V38-W38) &gt; 0, V38-W38, 0)</f>
        <v/>
      </c>
      <c r="Y38" s="4">
        <f>IF((Q38-X38) &gt; 0, Q38-X38, 0)</f>
        <v/>
      </c>
      <c r="Z38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38" s="4">
        <f>IF((P38*Z38) &lt; R38, P38*Z38, R38)</f>
        <v/>
      </c>
      <c r="AB38" s="4">
        <f>SUM(W38, S38)</f>
        <v/>
      </c>
      <c r="AC38" s="4">
        <f>SUM(W38, S38, Y38)</f>
        <v/>
      </c>
      <c r="AD38" s="3">
        <f>IF(OR(ISNUMBER(P38), ISNUMBER(W38), ISNUMBER(S38), ISNUMBER(R38)), (P38 / SUM(P38, W38, S38, R38))*100, "")</f>
        <v/>
      </c>
      <c r="AE38" s="3">
        <f>IF(OR(ISNUMBER(P38), ISNUMBER(W38), ISNUMBER(S38)), (P38 / SUM(P38, W38, S38))*100, "")</f>
        <v/>
      </c>
      <c r="AF38" s="3">
        <f>IF(OR(ISNUMBER(P38), ISNUMBER(W38), ISNUMBER(S38), ISNUMBER(AA38)), (P38 / SUM(P38, W38, S38, AA38))*100, "")</f>
        <v/>
      </c>
      <c r="AG38" s="3">
        <f>P38 / SUM(AC38, P38, AA38)</f>
        <v/>
      </c>
      <c r="AH38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38" s="3">
        <f>IF(AND(ISNUMBER(M38), ISNUMBER(N38), ISNUMBER(AH38)), (M38/N38) / AH38 - 1, "")</f>
        <v/>
      </c>
    </row>
    <row r="39">
      <c r="A39" s="2" t="inlineStr">
        <is>
          <t>2.76</t>
        </is>
      </c>
      <c r="B39" s="2" t="inlineStr">
        <is>
          <t>Mt. Roe</t>
        </is>
      </c>
      <c r="C39" s="2" t="inlineStr">
        <is>
          <t>Yang et al., 2002</t>
        </is>
      </c>
      <c r="D39" s="2" t="inlineStr">
        <is>
          <t>3</t>
        </is>
      </c>
      <c r="E39" s="2" t="inlineStr">
        <is>
          <t>96RH98b</t>
        </is>
      </c>
      <c r="F39" s="3" t="n">
        <v>4.1</v>
      </c>
      <c r="G39" s="5" t="n">
        <v/>
      </c>
      <c r="H39" s="3" t="n">
        <v>0.13</v>
      </c>
      <c r="I39" s="3" t="n">
        <v>13.92</v>
      </c>
      <c r="J39" s="3" t="n">
        <v>1.8</v>
      </c>
      <c r="K39" s="3" t="n">
        <v>2.56</v>
      </c>
      <c r="L39" s="3" t="n">
        <v/>
      </c>
      <c r="M39" s="3" t="n">
        <v>0.15</v>
      </c>
      <c r="N39" s="3" t="n">
        <v>1.52</v>
      </c>
      <c r="O39" s="4">
        <f>H39 / (40.078 + 15.999)</f>
        <v/>
      </c>
      <c r="P39" s="4">
        <f>I39 / (2*26.9815385 + 3*15.999)</f>
        <v/>
      </c>
      <c r="Q39" s="4">
        <f>J39 / (24.305 + 15.999)</f>
        <v/>
      </c>
      <c r="R39" s="4">
        <f>K39 / (2*39.0983 + 15.999)</f>
        <v/>
      </c>
      <c r="S39" s="4">
        <f>L39 / (2*22.98976928 + 15.999)</f>
        <v/>
      </c>
      <c r="T39" s="4">
        <f>M39 / (2*30.973761998 + 5*15.999)</f>
        <v/>
      </c>
      <c r="U39" s="4">
        <f>N39 / (47.867 + 2*15.999)</f>
        <v/>
      </c>
      <c r="V39" s="3">
        <f>IF((O39 - 10/3*T39) &gt; 0, O39 - 10/3*T39, 0)</f>
        <v/>
      </c>
      <c r="W39" s="4">
        <f>IF(V39&gt;S39, S39, V39)</f>
        <v/>
      </c>
      <c r="X39" s="4">
        <f>IF((V39-W39) &gt; 0, V39-W39, 0)</f>
        <v/>
      </c>
      <c r="Y39" s="4">
        <f>IF((Q39-X39) &gt; 0, Q39-X39, 0)</f>
        <v/>
      </c>
      <c r="Z39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39" s="4">
        <f>IF((P39*Z39) &lt; R39, P39*Z39, R39)</f>
        <v/>
      </c>
      <c r="AB39" s="4">
        <f>SUM(W39, S39)</f>
        <v/>
      </c>
      <c r="AC39" s="4">
        <f>SUM(W39, S39, Y39)</f>
        <v/>
      </c>
      <c r="AD39" s="3">
        <f>IF(OR(ISNUMBER(P39), ISNUMBER(W39), ISNUMBER(S39), ISNUMBER(R39)), (P39 / SUM(P39, W39, S39, R39))*100, "")</f>
        <v/>
      </c>
      <c r="AE39" s="3">
        <f>IF(OR(ISNUMBER(P39), ISNUMBER(W39), ISNUMBER(S39)), (P39 / SUM(P39, W39, S39))*100, "")</f>
        <v/>
      </c>
      <c r="AF39" s="3">
        <f>IF(OR(ISNUMBER(P39), ISNUMBER(W39), ISNUMBER(S39), ISNUMBER(AA39)), (P39 / SUM(P39, W39, S39, AA39))*100, "")</f>
        <v/>
      </c>
      <c r="AG39" s="3">
        <f>P39 / SUM(AC39, P39, AA39)</f>
        <v/>
      </c>
      <c r="AH39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39" s="3">
        <f>IF(AND(ISNUMBER(M39), ISNUMBER(N39), ISNUMBER(AH39)), (M39/N39) / AH39 - 1, "")</f>
        <v/>
      </c>
    </row>
    <row r="40">
      <c r="A40" s="2" t="inlineStr">
        <is>
          <t>2.76</t>
        </is>
      </c>
      <c r="B40" s="2" t="inlineStr">
        <is>
          <t>Mt. Roe</t>
        </is>
      </c>
      <c r="C40" s="2" t="inlineStr">
        <is>
          <t>Yang et al., 2002</t>
        </is>
      </c>
      <c r="D40" s="2" t="inlineStr">
        <is>
          <t>3</t>
        </is>
      </c>
      <c r="E40" s="2" t="inlineStr">
        <is>
          <t>96RH94</t>
        </is>
      </c>
      <c r="F40" s="3" t="n">
        <v>5</v>
      </c>
      <c r="G40" s="5" t="n">
        <v/>
      </c>
      <c r="H40" s="3" t="n">
        <v>0.6400000000000001</v>
      </c>
      <c r="I40" s="3" t="n">
        <v>19.59</v>
      </c>
      <c r="J40" s="3" t="n">
        <v>6.469999999999999</v>
      </c>
      <c r="K40" s="3" t="n">
        <v>0.9799999999999999</v>
      </c>
      <c r="L40" s="3" t="n">
        <v/>
      </c>
      <c r="M40" s="3" t="n">
        <v>0.5100000000000001</v>
      </c>
      <c r="N40" s="3" t="n">
        <v>1.81</v>
      </c>
      <c r="O40" s="4">
        <f>H40 / (40.078 + 15.999)</f>
        <v/>
      </c>
      <c r="P40" s="4">
        <f>I40 / (2*26.9815385 + 3*15.999)</f>
        <v/>
      </c>
      <c r="Q40" s="4">
        <f>J40 / (24.305 + 15.999)</f>
        <v/>
      </c>
      <c r="R40" s="4">
        <f>K40 / (2*39.0983 + 15.999)</f>
        <v/>
      </c>
      <c r="S40" s="4">
        <f>L40 / (2*22.98976928 + 15.999)</f>
        <v/>
      </c>
      <c r="T40" s="4">
        <f>M40 / (2*30.973761998 + 5*15.999)</f>
        <v/>
      </c>
      <c r="U40" s="4">
        <f>N40 / (47.867 + 2*15.999)</f>
        <v/>
      </c>
      <c r="V40" s="3">
        <f>IF((O40 - 10/3*T40) &gt; 0, O40 - 10/3*T40, 0)</f>
        <v/>
      </c>
      <c r="W40" s="4">
        <f>IF(V40&gt;S40, S40, V40)</f>
        <v/>
      </c>
      <c r="X40" s="4">
        <f>IF((V40-W40) &gt; 0, V40-W40, 0)</f>
        <v/>
      </c>
      <c r="Y40" s="4">
        <f>IF((Q40-X40) &gt; 0, Q40-X40, 0)</f>
        <v/>
      </c>
      <c r="Z40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40" s="4">
        <f>IF((P40*Z40) &lt; R40, P40*Z40, R40)</f>
        <v/>
      </c>
      <c r="AB40" s="4">
        <f>SUM(W40, S40)</f>
        <v/>
      </c>
      <c r="AC40" s="4">
        <f>SUM(W40, S40, Y40)</f>
        <v/>
      </c>
      <c r="AD40" s="3">
        <f>IF(OR(ISNUMBER(P40), ISNUMBER(W40), ISNUMBER(S40), ISNUMBER(R40)), (P40 / SUM(P40, W40, S40, R40))*100, "")</f>
        <v/>
      </c>
      <c r="AE40" s="3">
        <f>IF(OR(ISNUMBER(P40), ISNUMBER(W40), ISNUMBER(S40)), (P40 / SUM(P40, W40, S40))*100, "")</f>
        <v/>
      </c>
      <c r="AF40" s="3">
        <f>IF(OR(ISNUMBER(P40), ISNUMBER(W40), ISNUMBER(S40), ISNUMBER(AA40)), (P40 / SUM(P40, W40, S40, AA40))*100, "")</f>
        <v/>
      </c>
      <c r="AG40" s="3">
        <f>P40 / SUM(AC40, P40, AA40)</f>
        <v/>
      </c>
      <c r="AH40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40" s="3">
        <f>IF(AND(ISNUMBER(M40), ISNUMBER(N40), ISNUMBER(AH40)), (M40/N40) / AH40 - 1, "")</f>
        <v/>
      </c>
    </row>
    <row r="41">
      <c r="A41" s="2" t="inlineStr">
        <is>
          <t>2.76</t>
        </is>
      </c>
      <c r="B41" s="2" t="inlineStr">
        <is>
          <t>Mt. Roe</t>
        </is>
      </c>
      <c r="C41" s="2" t="inlineStr">
        <is>
          <t>Yang et al., 2002</t>
        </is>
      </c>
      <c r="D41" s="2" t="inlineStr">
        <is>
          <t>3</t>
        </is>
      </c>
      <c r="E41" s="2" t="inlineStr">
        <is>
          <t>96RH95</t>
        </is>
      </c>
      <c r="F41" s="3" t="n">
        <v>5.7</v>
      </c>
      <c r="G41" s="5" t="n">
        <v/>
      </c>
      <c r="H41" s="3" t="n">
        <v>0.8300000000000001</v>
      </c>
      <c r="I41" s="3" t="n">
        <v>19.6</v>
      </c>
      <c r="J41" s="3" t="n">
        <v>2.09</v>
      </c>
      <c r="K41" s="3" t="n">
        <v>4.02</v>
      </c>
      <c r="L41" s="3" t="n">
        <v>0.07000000000000001</v>
      </c>
      <c r="M41" s="3" t="n">
        <v>0.6800000000000002</v>
      </c>
      <c r="N41" s="3" t="n">
        <v>1.86</v>
      </c>
      <c r="O41" s="4">
        <f>H41 / (40.078 + 15.999)</f>
        <v/>
      </c>
      <c r="P41" s="4">
        <f>I41 / (2*26.9815385 + 3*15.999)</f>
        <v/>
      </c>
      <c r="Q41" s="4">
        <f>J41 / (24.305 + 15.999)</f>
        <v/>
      </c>
      <c r="R41" s="4">
        <f>K41 / (2*39.0983 + 15.999)</f>
        <v/>
      </c>
      <c r="S41" s="4">
        <f>L41 / (2*22.98976928 + 15.999)</f>
        <v/>
      </c>
      <c r="T41" s="4">
        <f>M41 / (2*30.973761998 + 5*15.999)</f>
        <v/>
      </c>
      <c r="U41" s="4">
        <f>N41 / (47.867 + 2*15.999)</f>
        <v/>
      </c>
      <c r="V41" s="3">
        <f>IF((O41 - 10/3*T41) &gt; 0, O41 - 10/3*T41, 0)</f>
        <v/>
      </c>
      <c r="W41" s="4">
        <f>IF(V41&gt;S41, S41, V41)</f>
        <v/>
      </c>
      <c r="X41" s="4">
        <f>IF((V41-W41) &gt; 0, V41-W41, 0)</f>
        <v/>
      </c>
      <c r="Y41" s="4">
        <f>IF((Q41-X41) &gt; 0, Q41-X41, 0)</f>
        <v/>
      </c>
      <c r="Z41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41" s="4">
        <f>IF((P41*Z41) &lt; R41, P41*Z41, R41)</f>
        <v/>
      </c>
      <c r="AB41" s="4">
        <f>SUM(W41, S41)</f>
        <v/>
      </c>
      <c r="AC41" s="4">
        <f>SUM(W41, S41, Y41)</f>
        <v/>
      </c>
      <c r="AD41" s="3">
        <f>IF(OR(ISNUMBER(P41), ISNUMBER(W41), ISNUMBER(S41), ISNUMBER(R41)), (P41 / SUM(P41, W41, S41, R41))*100, "")</f>
        <v/>
      </c>
      <c r="AE41" s="3">
        <f>IF(OR(ISNUMBER(P41), ISNUMBER(W41), ISNUMBER(S41)), (P41 / SUM(P41, W41, S41))*100, "")</f>
        <v/>
      </c>
      <c r="AF41" s="3">
        <f>IF(OR(ISNUMBER(P41), ISNUMBER(W41), ISNUMBER(S41), ISNUMBER(AA41)), (P41 / SUM(P41, W41, S41, AA41))*100, "")</f>
        <v/>
      </c>
      <c r="AG41" s="3">
        <f>P41 / SUM(AC41, P41, AA41)</f>
        <v/>
      </c>
      <c r="AH41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41" s="3">
        <f>IF(AND(ISNUMBER(M41), ISNUMBER(N41), ISNUMBER(AH41)), (M41/N41) / AH41 - 1, "")</f>
        <v/>
      </c>
    </row>
    <row r="42">
      <c r="A42" s="2" t="inlineStr">
        <is>
          <t>2.76</t>
        </is>
      </c>
      <c r="B42" s="2" t="inlineStr">
        <is>
          <t>Mt. Roe</t>
        </is>
      </c>
      <c r="C42" s="2" t="inlineStr">
        <is>
          <t>Yang et al., 2002</t>
        </is>
      </c>
      <c r="D42" s="2" t="inlineStr">
        <is>
          <t>3</t>
        </is>
      </c>
      <c r="E42" s="2" t="inlineStr">
        <is>
          <t>96RH93a</t>
        </is>
      </c>
      <c r="F42" s="3" t="n">
        <v>6.2</v>
      </c>
      <c r="G42" s="5" t="n">
        <v/>
      </c>
      <c r="H42" s="3" t="n">
        <v>0.7400000000000001</v>
      </c>
      <c r="I42" s="3" t="n">
        <v>17.86</v>
      </c>
      <c r="J42" s="3" t="n">
        <v>3.629999999999999</v>
      </c>
      <c r="K42" s="3" t="n">
        <v>2.58</v>
      </c>
      <c r="L42" s="3" t="n">
        <v/>
      </c>
      <c r="M42" s="3" t="n">
        <v>0.5600000000000002</v>
      </c>
      <c r="N42" s="3" t="n">
        <v>1.67</v>
      </c>
      <c r="O42" s="4">
        <f>H42 / (40.078 + 15.999)</f>
        <v/>
      </c>
      <c r="P42" s="4">
        <f>I42 / (2*26.9815385 + 3*15.999)</f>
        <v/>
      </c>
      <c r="Q42" s="4">
        <f>J42 / (24.305 + 15.999)</f>
        <v/>
      </c>
      <c r="R42" s="4">
        <f>K42 / (2*39.0983 + 15.999)</f>
        <v/>
      </c>
      <c r="S42" s="4">
        <f>L42 / (2*22.98976928 + 15.999)</f>
        <v/>
      </c>
      <c r="T42" s="4">
        <f>M42 / (2*30.973761998 + 5*15.999)</f>
        <v/>
      </c>
      <c r="U42" s="4">
        <f>N42 / (47.867 + 2*15.999)</f>
        <v/>
      </c>
      <c r="V42" s="3">
        <f>IF((O42 - 10/3*T42) &gt; 0, O42 - 10/3*T42, 0)</f>
        <v/>
      </c>
      <c r="W42" s="4">
        <f>IF(V42&gt;S42, S42, V42)</f>
        <v/>
      </c>
      <c r="X42" s="4">
        <f>IF((V42-W42) &gt; 0, V42-W42, 0)</f>
        <v/>
      </c>
      <c r="Y42" s="4">
        <f>IF((Q42-X42) &gt; 0, Q42-X42, 0)</f>
        <v/>
      </c>
      <c r="Z42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42" s="4">
        <f>IF((P42*Z42) &lt; R42, P42*Z42, R42)</f>
        <v/>
      </c>
      <c r="AB42" s="4">
        <f>SUM(W42, S42)</f>
        <v/>
      </c>
      <c r="AC42" s="4">
        <f>SUM(W42, S42, Y42)</f>
        <v/>
      </c>
      <c r="AD42" s="3">
        <f>IF(OR(ISNUMBER(P42), ISNUMBER(W42), ISNUMBER(S42), ISNUMBER(R42)), (P42 / SUM(P42, W42, S42, R42))*100, "")</f>
        <v/>
      </c>
      <c r="AE42" s="3">
        <f>IF(OR(ISNUMBER(P42), ISNUMBER(W42), ISNUMBER(S42)), (P42 / SUM(P42, W42, S42))*100, "")</f>
        <v/>
      </c>
      <c r="AF42" s="3">
        <f>IF(OR(ISNUMBER(P42), ISNUMBER(W42), ISNUMBER(S42), ISNUMBER(AA42)), (P42 / SUM(P42, W42, S42, AA42))*100, "")</f>
        <v/>
      </c>
      <c r="AG42" s="3">
        <f>P42 / SUM(AC42, P42, AA42)</f>
        <v/>
      </c>
      <c r="AH42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42" s="3">
        <f>IF(AND(ISNUMBER(M42), ISNUMBER(N42), ISNUMBER(AH42)), (M42/N42) / AH42 - 1, "")</f>
        <v/>
      </c>
    </row>
    <row r="43">
      <c r="A43" s="2" t="inlineStr">
        <is>
          <t>2.76</t>
        </is>
      </c>
      <c r="B43" s="2" t="inlineStr">
        <is>
          <t>Mt. Roe</t>
        </is>
      </c>
      <c r="C43" s="2" t="inlineStr">
        <is>
          <t>Yang et al., 2002</t>
        </is>
      </c>
      <c r="D43" s="2" t="inlineStr">
        <is>
          <t>3</t>
        </is>
      </c>
      <c r="E43" s="2" t="inlineStr">
        <is>
          <t>96RH93b</t>
        </is>
      </c>
      <c r="F43" s="3" t="n">
        <v>6.2</v>
      </c>
      <c r="G43" s="5" t="n">
        <v/>
      </c>
      <c r="H43" s="3" t="n">
        <v>0.7600000000000001</v>
      </c>
      <c r="I43" s="3" t="n">
        <v>16.8</v>
      </c>
      <c r="J43" s="3" t="n">
        <v>3.06</v>
      </c>
      <c r="K43" s="3" t="n">
        <v>2.64</v>
      </c>
      <c r="L43" s="3" t="n">
        <v/>
      </c>
      <c r="M43" s="3" t="n">
        <v>0.5700000000000001</v>
      </c>
      <c r="N43" s="3" t="n">
        <v>1.61</v>
      </c>
      <c r="O43" s="4">
        <f>H43 / (40.078 + 15.999)</f>
        <v/>
      </c>
      <c r="P43" s="4">
        <f>I43 / (2*26.9815385 + 3*15.999)</f>
        <v/>
      </c>
      <c r="Q43" s="4">
        <f>J43 / (24.305 + 15.999)</f>
        <v/>
      </c>
      <c r="R43" s="4">
        <f>K43 / (2*39.0983 + 15.999)</f>
        <v/>
      </c>
      <c r="S43" s="4">
        <f>L43 / (2*22.98976928 + 15.999)</f>
        <v/>
      </c>
      <c r="T43" s="4">
        <f>M43 / (2*30.973761998 + 5*15.999)</f>
        <v/>
      </c>
      <c r="U43" s="4">
        <f>N43 / (47.867 + 2*15.999)</f>
        <v/>
      </c>
      <c r="V43" s="3">
        <f>IF((O43 - 10/3*T43) &gt; 0, O43 - 10/3*T43, 0)</f>
        <v/>
      </c>
      <c r="W43" s="4">
        <f>IF(V43&gt;S43, S43, V43)</f>
        <v/>
      </c>
      <c r="X43" s="4">
        <f>IF((V43-W43) &gt; 0, V43-W43, 0)</f>
        <v/>
      </c>
      <c r="Y43" s="4">
        <f>IF((Q43-X43) &gt; 0, Q43-X43, 0)</f>
        <v/>
      </c>
      <c r="Z43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43" s="4">
        <f>IF((P43*Z43) &lt; R43, P43*Z43, R43)</f>
        <v/>
      </c>
      <c r="AB43" s="4">
        <f>SUM(W43, S43)</f>
        <v/>
      </c>
      <c r="AC43" s="4">
        <f>SUM(W43, S43, Y43)</f>
        <v/>
      </c>
      <c r="AD43" s="3">
        <f>IF(OR(ISNUMBER(P43), ISNUMBER(W43), ISNUMBER(S43), ISNUMBER(R43)), (P43 / SUM(P43, W43, S43, R43))*100, "")</f>
        <v/>
      </c>
      <c r="AE43" s="3">
        <f>IF(OR(ISNUMBER(P43), ISNUMBER(W43), ISNUMBER(S43)), (P43 / SUM(P43, W43, S43))*100, "")</f>
        <v/>
      </c>
      <c r="AF43" s="3">
        <f>IF(OR(ISNUMBER(P43), ISNUMBER(W43), ISNUMBER(S43), ISNUMBER(AA43)), (P43 / SUM(P43, W43, S43, AA43))*100, "")</f>
        <v/>
      </c>
      <c r="AG43" s="3">
        <f>P43 / SUM(AC43, P43, AA43)</f>
        <v/>
      </c>
      <c r="AH43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43" s="3">
        <f>IF(AND(ISNUMBER(M43), ISNUMBER(N43), ISNUMBER(AH43)), (M43/N43) / AH43 - 1, "")</f>
        <v/>
      </c>
    </row>
    <row r="44">
      <c r="A44" s="2" t="inlineStr">
        <is>
          <t>2.76</t>
        </is>
      </c>
      <c r="B44" s="2" t="inlineStr">
        <is>
          <t>Mt. Roe</t>
        </is>
      </c>
      <c r="C44" s="2" t="inlineStr">
        <is>
          <t>Yang et al., 2002</t>
        </is>
      </c>
      <c r="D44" s="2" t="inlineStr">
        <is>
          <t>3</t>
        </is>
      </c>
      <c r="E44" s="2" t="inlineStr">
        <is>
          <t>96RH92</t>
        </is>
      </c>
      <c r="F44" s="3" t="n">
        <v>6.55</v>
      </c>
      <c r="G44" s="5" t="n">
        <v/>
      </c>
      <c r="H44" s="3" t="n">
        <v>1.18</v>
      </c>
      <c r="I44" s="3" t="n">
        <v>17.13</v>
      </c>
      <c r="J44" s="3" t="n">
        <v>2.33</v>
      </c>
      <c r="K44" s="3" t="n">
        <v>1.74</v>
      </c>
      <c r="L44" s="3" t="n">
        <v>3.4</v>
      </c>
      <c r="M44" s="3" t="n">
        <v>0.5000000000000001</v>
      </c>
      <c r="N44" s="3" t="n">
        <v>1.45</v>
      </c>
      <c r="O44" s="4">
        <f>H44 / (40.078 + 15.999)</f>
        <v/>
      </c>
      <c r="P44" s="4">
        <f>I44 / (2*26.9815385 + 3*15.999)</f>
        <v/>
      </c>
      <c r="Q44" s="4">
        <f>J44 / (24.305 + 15.999)</f>
        <v/>
      </c>
      <c r="R44" s="4">
        <f>K44 / (2*39.0983 + 15.999)</f>
        <v/>
      </c>
      <c r="S44" s="4">
        <f>L44 / (2*22.98976928 + 15.999)</f>
        <v/>
      </c>
      <c r="T44" s="4">
        <f>M44 / (2*30.973761998 + 5*15.999)</f>
        <v/>
      </c>
      <c r="U44" s="4">
        <f>N44 / (47.867 + 2*15.999)</f>
        <v/>
      </c>
      <c r="V44" s="3">
        <f>IF((O44 - 10/3*T44) &gt; 0, O44 - 10/3*T44, 0)</f>
        <v/>
      </c>
      <c r="W44" s="4">
        <f>IF(V44&gt;S44, S44, V44)</f>
        <v/>
      </c>
      <c r="X44" s="4">
        <f>IF((V44-W44) &gt; 0, V44-W44, 0)</f>
        <v/>
      </c>
      <c r="Y44" s="4">
        <f>IF((Q44-X44) &gt; 0, Q44-X44, 0)</f>
        <v/>
      </c>
      <c r="Z44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44" s="4">
        <f>IF((P44*Z44) &lt; R44, P44*Z44, R44)</f>
        <v/>
      </c>
      <c r="AB44" s="4">
        <f>SUM(W44, S44)</f>
        <v/>
      </c>
      <c r="AC44" s="4">
        <f>SUM(W44, S44, Y44)</f>
        <v/>
      </c>
      <c r="AD44" s="3">
        <f>IF(OR(ISNUMBER(P44), ISNUMBER(W44), ISNUMBER(S44), ISNUMBER(R44)), (P44 / SUM(P44, W44, S44, R44))*100, "")</f>
        <v/>
      </c>
      <c r="AE44" s="3">
        <f>IF(OR(ISNUMBER(P44), ISNUMBER(W44), ISNUMBER(S44)), (P44 / SUM(P44, W44, S44))*100, "")</f>
        <v/>
      </c>
      <c r="AF44" s="3">
        <f>IF(OR(ISNUMBER(P44), ISNUMBER(W44), ISNUMBER(S44), ISNUMBER(AA44)), (P44 / SUM(P44, W44, S44, AA44))*100, "")</f>
        <v/>
      </c>
      <c r="AG44" s="3">
        <f>P44 / SUM(AC44, P44, AA44)</f>
        <v/>
      </c>
      <c r="AH44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44" s="3">
        <f>IF(AND(ISNUMBER(M44), ISNUMBER(N44), ISNUMBER(AH44)), (M44/N44) / AH44 - 1, "")</f>
        <v/>
      </c>
    </row>
    <row r="45">
      <c r="A45" s="2" t="inlineStr">
        <is>
          <t>2.76</t>
        </is>
      </c>
      <c r="B45" s="2" t="inlineStr">
        <is>
          <t>Mt. Roe</t>
        </is>
      </c>
      <c r="C45" s="2" t="inlineStr">
        <is>
          <t>Yang et al., 2002</t>
        </is>
      </c>
      <c r="D45" s="2" t="inlineStr">
        <is>
          <t>3</t>
        </is>
      </c>
      <c r="E45" s="2" t="inlineStr">
        <is>
          <t>96RH103</t>
        </is>
      </c>
      <c r="F45" s="3" t="n">
        <v>6.6</v>
      </c>
      <c r="G45" s="5" t="n">
        <v/>
      </c>
      <c r="H45" s="3" t="n">
        <v>3.73</v>
      </c>
      <c r="I45" s="3" t="n">
        <v>15.77</v>
      </c>
      <c r="J45" s="3" t="n">
        <v>4.19</v>
      </c>
      <c r="K45" s="3" t="n">
        <v>0.61</v>
      </c>
      <c r="L45" s="3" t="n">
        <v>3.18</v>
      </c>
      <c r="M45" s="3" t="n">
        <v>0.4500000000000001</v>
      </c>
      <c r="N45" s="3" t="n">
        <v>1.46</v>
      </c>
      <c r="O45" s="4">
        <f>H45 / (40.078 + 15.999)</f>
        <v/>
      </c>
      <c r="P45" s="4">
        <f>I45 / (2*26.9815385 + 3*15.999)</f>
        <v/>
      </c>
      <c r="Q45" s="4">
        <f>J45 / (24.305 + 15.999)</f>
        <v/>
      </c>
      <c r="R45" s="4">
        <f>K45 / (2*39.0983 + 15.999)</f>
        <v/>
      </c>
      <c r="S45" s="4">
        <f>L45 / (2*22.98976928 + 15.999)</f>
        <v/>
      </c>
      <c r="T45" s="4">
        <f>M45 / (2*30.973761998 + 5*15.999)</f>
        <v/>
      </c>
      <c r="U45" s="4">
        <f>N45 / (47.867 + 2*15.999)</f>
        <v/>
      </c>
      <c r="V45" s="3">
        <f>IF((O45 - 10/3*T45) &gt; 0, O45 - 10/3*T45, 0)</f>
        <v/>
      </c>
      <c r="W45" s="4">
        <f>IF(V45&gt;S45, S45, V45)</f>
        <v/>
      </c>
      <c r="X45" s="4">
        <f>IF((V45-W45) &gt; 0, V45-W45, 0)</f>
        <v/>
      </c>
      <c r="Y45" s="4">
        <f>IF((Q45-X45) &gt; 0, Q45-X45, 0)</f>
        <v/>
      </c>
      <c r="Z45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45" s="4">
        <f>IF((P45*Z45) &lt; R45, P45*Z45, R45)</f>
        <v/>
      </c>
      <c r="AB45" s="4">
        <f>SUM(W45, S45)</f>
        <v/>
      </c>
      <c r="AC45" s="4">
        <f>SUM(W45, S45, Y45)</f>
        <v/>
      </c>
      <c r="AD45" s="3">
        <f>IF(OR(ISNUMBER(P45), ISNUMBER(W45), ISNUMBER(S45), ISNUMBER(R45)), (P45 / SUM(P45, W45, S45, R45))*100, "")</f>
        <v/>
      </c>
      <c r="AE45" s="3">
        <f>IF(OR(ISNUMBER(P45), ISNUMBER(W45), ISNUMBER(S45)), (P45 / SUM(P45, W45, S45))*100, "")</f>
        <v/>
      </c>
      <c r="AF45" s="3">
        <f>IF(OR(ISNUMBER(P45), ISNUMBER(W45), ISNUMBER(S45), ISNUMBER(AA45)), (P45 / SUM(P45, W45, S45, AA45))*100, "")</f>
        <v/>
      </c>
      <c r="AG45" s="3">
        <f>P45 / SUM(AC45, P45, AA45)</f>
        <v/>
      </c>
      <c r="AH45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45" s="3">
        <f>IF(AND(ISNUMBER(M45), ISNUMBER(N45), ISNUMBER(AH45)), (M45/N45) / AH45 - 1, "")</f>
        <v/>
      </c>
    </row>
    <row r="46">
      <c r="A46" s="2" t="inlineStr">
        <is>
          <t>2.76</t>
        </is>
      </c>
      <c r="B46" s="2" t="inlineStr">
        <is>
          <t>Mt. Roe</t>
        </is>
      </c>
      <c r="C46" s="2" t="inlineStr">
        <is>
          <t>Yang et al., 2002</t>
        </is>
      </c>
      <c r="D46" s="2" t="inlineStr">
        <is>
          <t>3</t>
        </is>
      </c>
      <c r="E46" s="2" t="inlineStr">
        <is>
          <t>96RH104</t>
        </is>
      </c>
      <c r="F46" s="3" t="n">
        <v>6.65</v>
      </c>
      <c r="G46" s="5" t="n">
        <v/>
      </c>
      <c r="H46" s="3" t="n">
        <v>3</v>
      </c>
      <c r="I46" s="3" t="n">
        <v>16.21</v>
      </c>
      <c r="J46" s="3" t="n">
        <v>4.259999999999999</v>
      </c>
      <c r="K46" s="3" t="n">
        <v>1.26</v>
      </c>
      <c r="L46" s="3" t="n">
        <v>2.12</v>
      </c>
      <c r="M46" s="3" t="n">
        <v>0.4600000000000001</v>
      </c>
      <c r="N46" s="3" t="n">
        <v>1.44</v>
      </c>
      <c r="O46" s="4">
        <f>H46 / (40.078 + 15.999)</f>
        <v/>
      </c>
      <c r="P46" s="4">
        <f>I46 / (2*26.9815385 + 3*15.999)</f>
        <v/>
      </c>
      <c r="Q46" s="4">
        <f>J46 / (24.305 + 15.999)</f>
        <v/>
      </c>
      <c r="R46" s="4">
        <f>K46 / (2*39.0983 + 15.999)</f>
        <v/>
      </c>
      <c r="S46" s="4">
        <f>L46 / (2*22.98976928 + 15.999)</f>
        <v/>
      </c>
      <c r="T46" s="4">
        <f>M46 / (2*30.973761998 + 5*15.999)</f>
        <v/>
      </c>
      <c r="U46" s="4">
        <f>N46 / (47.867 + 2*15.999)</f>
        <v/>
      </c>
      <c r="V46" s="3">
        <f>IF((O46 - 10/3*T46) &gt; 0, O46 - 10/3*T46, 0)</f>
        <v/>
      </c>
      <c r="W46" s="4">
        <f>IF(V46&gt;S46, S46, V46)</f>
        <v/>
      </c>
      <c r="X46" s="4">
        <f>IF((V46-W46) &gt; 0, V46-W46, 0)</f>
        <v/>
      </c>
      <c r="Y46" s="4">
        <f>IF((Q46-X46) &gt; 0, Q46-X46, 0)</f>
        <v/>
      </c>
      <c r="Z46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46" s="4">
        <f>IF((P46*Z46) &lt; R46, P46*Z46, R46)</f>
        <v/>
      </c>
      <c r="AB46" s="4">
        <f>SUM(W46, S46)</f>
        <v/>
      </c>
      <c r="AC46" s="4">
        <f>SUM(W46, S46, Y46)</f>
        <v/>
      </c>
      <c r="AD46" s="3">
        <f>IF(OR(ISNUMBER(P46), ISNUMBER(W46), ISNUMBER(S46), ISNUMBER(R46)), (P46 / SUM(P46, W46, S46, R46))*100, "")</f>
        <v/>
      </c>
      <c r="AE46" s="3">
        <f>IF(OR(ISNUMBER(P46), ISNUMBER(W46), ISNUMBER(S46)), (P46 / SUM(P46, W46, S46))*100, "")</f>
        <v/>
      </c>
      <c r="AF46" s="3">
        <f>IF(OR(ISNUMBER(P46), ISNUMBER(W46), ISNUMBER(S46), ISNUMBER(AA46)), (P46 / SUM(P46, W46, S46, AA46))*100, "")</f>
        <v/>
      </c>
      <c r="AG46" s="3">
        <f>P46 / SUM(AC46, P46, AA46)</f>
        <v/>
      </c>
      <c r="AH46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46" s="3">
        <f>IF(AND(ISNUMBER(M46), ISNUMBER(N46), ISNUMBER(AH46)), (M46/N46) / AH46 - 1, "")</f>
        <v/>
      </c>
    </row>
    <row r="47">
      <c r="A47" s="2" t="inlineStr">
        <is>
          <t>2.76</t>
        </is>
      </c>
      <c r="B47" s="2" t="inlineStr">
        <is>
          <t>Mt. Roe</t>
        </is>
      </c>
      <c r="C47" s="2" t="inlineStr">
        <is>
          <t>Yang et al., 2002</t>
        </is>
      </c>
      <c r="D47" s="2" t="inlineStr">
        <is>
          <t>3</t>
        </is>
      </c>
      <c r="E47" s="2" t="inlineStr">
        <is>
          <t>96RH105</t>
        </is>
      </c>
      <c r="F47" s="3" t="n">
        <v>6.7</v>
      </c>
      <c r="G47" s="5" t="n">
        <v/>
      </c>
      <c r="H47" s="3" t="n">
        <v>0.97</v>
      </c>
      <c r="I47" s="3" t="n">
        <v>17.97</v>
      </c>
      <c r="J47" s="3" t="n">
        <v>2.97</v>
      </c>
      <c r="K47" s="3" t="n">
        <v>2.73</v>
      </c>
      <c r="L47" s="3" t="n">
        <v>0.51</v>
      </c>
      <c r="M47" s="3" t="n">
        <v>0.5100000000000001</v>
      </c>
      <c r="N47" s="3" t="n">
        <v>1.63</v>
      </c>
      <c r="O47" s="4">
        <f>H47 / (40.078 + 15.999)</f>
        <v/>
      </c>
      <c r="P47" s="4">
        <f>I47 / (2*26.9815385 + 3*15.999)</f>
        <v/>
      </c>
      <c r="Q47" s="4">
        <f>J47 / (24.305 + 15.999)</f>
        <v/>
      </c>
      <c r="R47" s="4">
        <f>K47 / (2*39.0983 + 15.999)</f>
        <v/>
      </c>
      <c r="S47" s="4">
        <f>L47 / (2*22.98976928 + 15.999)</f>
        <v/>
      </c>
      <c r="T47" s="4">
        <f>M47 / (2*30.973761998 + 5*15.999)</f>
        <v/>
      </c>
      <c r="U47" s="4">
        <f>N47 / (47.867 + 2*15.999)</f>
        <v/>
      </c>
      <c r="V47" s="3">
        <f>IF((O47 - 10/3*T47) &gt; 0, O47 - 10/3*T47, 0)</f>
        <v/>
      </c>
      <c r="W47" s="4">
        <f>IF(V47&gt;S47, S47, V47)</f>
        <v/>
      </c>
      <c r="X47" s="4">
        <f>IF((V47-W47) &gt; 0, V47-W47, 0)</f>
        <v/>
      </c>
      <c r="Y47" s="4">
        <f>IF((Q47-X47) &gt; 0, Q47-X47, 0)</f>
        <v/>
      </c>
      <c r="Z47" s="3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47" s="4">
        <f>IF((P47*Z47) &lt; R47, P47*Z47, R47)</f>
        <v/>
      </c>
      <c r="AB47" s="4">
        <f>SUM(W47, S47)</f>
        <v/>
      </c>
      <c r="AC47" s="4">
        <f>SUM(W47, S47, Y47)</f>
        <v/>
      </c>
      <c r="AD47" s="3">
        <f>IF(OR(ISNUMBER(P47), ISNUMBER(W47), ISNUMBER(S47), ISNUMBER(R47)), (P47 / SUM(P47, W47, S47, R47))*100, "")</f>
        <v/>
      </c>
      <c r="AE47" s="3">
        <f>IF(OR(ISNUMBER(P47), ISNUMBER(W47), ISNUMBER(S47)), (P47 / SUM(P47, W47, S47))*100, "")</f>
        <v/>
      </c>
      <c r="AF47" s="3">
        <f>IF(OR(ISNUMBER(P47), ISNUMBER(W47), ISNUMBER(S47), ISNUMBER(AA47)), (P47 / SUM(P47, W47, S47, AA47))*100, "")</f>
        <v/>
      </c>
      <c r="AG47" s="3">
        <f>P47 / SUM(AC47, P47, AA47)</f>
        <v/>
      </c>
      <c r="AH47" s="3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47" s="3">
        <f>IF(AND(ISNUMBER(M47), ISNUMBER(N47), ISNUMBER(AH47)), (M47/N47) / AH47 - 1, "")</f>
        <v/>
      </c>
    </row>
    <row r="48">
      <c r="A48" t="inlineStr">
        <is>
          <t>2.76</t>
        </is>
      </c>
      <c r="B48" t="inlineStr">
        <is>
          <t>Mt. Roe</t>
        </is>
      </c>
      <c r="C48" t="inlineStr">
        <is>
          <t>Teitler et al., 2015</t>
        </is>
      </c>
      <c r="D48" t="inlineStr">
        <is>
          <t>MR#1</t>
        </is>
      </c>
      <c r="E48" t="inlineStr">
        <is>
          <t>Pi1012C</t>
        </is>
      </c>
      <c r="F48" s="6" t="n">
        <v/>
      </c>
      <c r="G48" t="inlineStr">
        <is>
          <t>top</t>
        </is>
      </c>
      <c r="H48" s="6" t="n">
        <v>0.14</v>
      </c>
      <c r="I48" s="6" t="n">
        <v>37.61000000000001</v>
      </c>
      <c r="J48" s="6" t="n">
        <v>0.08999999999999998</v>
      </c>
      <c r="K48" s="6" t="n">
        <v>9.18</v>
      </c>
      <c r="L48" s="6" t="n">
        <v>0.92</v>
      </c>
      <c r="M48" s="6" t="n">
        <v/>
      </c>
      <c r="N48" s="6" t="n">
        <v>4.45</v>
      </c>
      <c r="O48" s="7">
        <f>H48 / (40.078 + 15.999)</f>
        <v/>
      </c>
      <c r="P48" s="7">
        <f>I48 / (2*26.9815385 + 3*15.999)</f>
        <v/>
      </c>
      <c r="Q48" s="7">
        <f>J48 / (24.305 + 15.999)</f>
        <v/>
      </c>
      <c r="R48" s="7">
        <f>K48 / (2*39.0983 + 15.999)</f>
        <v/>
      </c>
      <c r="S48" s="7">
        <f>L48 / (2*22.98976928 + 15.999)</f>
        <v/>
      </c>
      <c r="T48" s="7">
        <f>M48 / (2*30.973761998 + 5*15.999)</f>
        <v/>
      </c>
      <c r="U48" s="7">
        <f>N48 / (47.867 + 2*15.999)</f>
        <v/>
      </c>
      <c r="V48" s="6">
        <f>IF((O48 - 10/3*T48) &gt; 0, O48 - 10/3*T48, 0)</f>
        <v/>
      </c>
      <c r="W48" s="7">
        <f>IF(V48&gt;S48, S48, V48)</f>
        <v/>
      </c>
      <c r="X48" s="7">
        <f>IF((V48-W48) &gt; 0, V48-W48, 0)</f>
        <v/>
      </c>
      <c r="Y48" s="7">
        <f>IF((Q48-X48) &gt; 0, Q48-X48, 0)</f>
        <v/>
      </c>
      <c r="Z48" s="6">
        <f>IF(AND(ISNUMBER(R$59), ISNUMBER(P$59)), R$59 / P$59, "")</f>
        <v/>
      </c>
      <c r="AA48" s="7">
        <f>IF((P48*Z48) &lt; R48, P48*Z48, R48)</f>
        <v/>
      </c>
      <c r="AB48" s="7">
        <f>SUM(W48, S48)</f>
        <v/>
      </c>
      <c r="AC48" s="7">
        <f>SUM(W48, S48, Y48)</f>
        <v/>
      </c>
      <c r="AD48" s="6">
        <f>IF(OR(ISNUMBER(P48), ISNUMBER(W48), ISNUMBER(S48), ISNUMBER(R48)), (P48 / SUM(P48, W48, S48, R48))*100, "")</f>
        <v/>
      </c>
      <c r="AE48" s="6">
        <f>IF(OR(ISNUMBER(P48), ISNUMBER(W48), ISNUMBER(S48)), (P48 / SUM(P48, W48, S48))*100, "")</f>
        <v/>
      </c>
      <c r="AF48" s="6">
        <f>IF(OR(ISNUMBER(P48), ISNUMBER(W48), ISNUMBER(S48), ISNUMBER(AA48)), (P48 / SUM(P48, W48, S48, AA48))*100, "")</f>
        <v/>
      </c>
      <c r="AG48" s="6">
        <f>P48 / SUM(AC48, P48, AA48)</f>
        <v/>
      </c>
      <c r="AH48" s="6">
        <f>IF(AND(ISNUMBER(M$59), ISNUMBER(N$59)), M$59 / N$59, "")</f>
        <v/>
      </c>
      <c r="AI48" s="6">
        <f>IF(AND(ISNUMBER(M48), ISNUMBER(N48), ISNUMBER(AH48)), (M48/N48) / AH48 - 1, "")</f>
        <v/>
      </c>
    </row>
    <row r="49">
      <c r="A49" t="inlineStr">
        <is>
          <t>2.76</t>
        </is>
      </c>
      <c r="B49" t="inlineStr">
        <is>
          <t>Mt. Roe</t>
        </is>
      </c>
      <c r="C49" t="inlineStr">
        <is>
          <t>Teitler et al., 2015</t>
        </is>
      </c>
      <c r="D49" t="inlineStr">
        <is>
          <t>MR#1</t>
        </is>
      </c>
      <c r="E49" t="inlineStr">
        <is>
          <t>Pi1025Y</t>
        </is>
      </c>
      <c r="F49" s="6" t="n">
        <v/>
      </c>
      <c r="G49" t="inlineStr">
        <is>
          <t>top</t>
        </is>
      </c>
      <c r="H49" s="6" t="n">
        <v>0.12</v>
      </c>
      <c r="I49" s="6" t="n">
        <v>37.02</v>
      </c>
      <c r="J49" s="6" t="n">
        <v>0.07999999999999999</v>
      </c>
      <c r="K49" s="6" t="n">
        <v>10.49</v>
      </c>
      <c r="L49" s="6" t="n">
        <v>0.28</v>
      </c>
      <c r="M49" s="6" t="n">
        <v/>
      </c>
      <c r="N49" s="6" t="n">
        <v>3.22</v>
      </c>
      <c r="O49" s="7">
        <f>H49 / (40.078 + 15.999)</f>
        <v/>
      </c>
      <c r="P49" s="7">
        <f>I49 / (2*26.9815385 + 3*15.999)</f>
        <v/>
      </c>
      <c r="Q49" s="7">
        <f>J49 / (24.305 + 15.999)</f>
        <v/>
      </c>
      <c r="R49" s="7">
        <f>K49 / (2*39.0983 + 15.999)</f>
        <v/>
      </c>
      <c r="S49" s="7">
        <f>L49 / (2*22.98976928 + 15.999)</f>
        <v/>
      </c>
      <c r="T49" s="7">
        <f>M49 / (2*30.973761998 + 5*15.999)</f>
        <v/>
      </c>
      <c r="U49" s="7">
        <f>N49 / (47.867 + 2*15.999)</f>
        <v/>
      </c>
      <c r="V49" s="6">
        <f>IF((O49 - 10/3*T49) &gt; 0, O49 - 10/3*T49, 0)</f>
        <v/>
      </c>
      <c r="W49" s="7">
        <f>IF(V49&gt;S49, S49, V49)</f>
        <v/>
      </c>
      <c r="X49" s="7">
        <f>IF((V49-W49) &gt; 0, V49-W49, 0)</f>
        <v/>
      </c>
      <c r="Y49" s="7">
        <f>IF((Q49-X49) &gt; 0, Q49-X49, 0)</f>
        <v/>
      </c>
      <c r="Z49" s="6">
        <f>IF(AND(ISNUMBER(R$59), ISNUMBER(P$59)), R$59 / P$59, "")</f>
        <v/>
      </c>
      <c r="AA49" s="7">
        <f>IF((P49*Z49) &lt; R49, P49*Z49, R49)</f>
        <v/>
      </c>
      <c r="AB49" s="7">
        <f>SUM(W49, S49)</f>
        <v/>
      </c>
      <c r="AC49" s="7">
        <f>SUM(W49, S49, Y49)</f>
        <v/>
      </c>
      <c r="AD49" s="6">
        <f>IF(OR(ISNUMBER(P49), ISNUMBER(W49), ISNUMBER(S49), ISNUMBER(R49)), (P49 / SUM(P49, W49, S49, R49))*100, "")</f>
        <v/>
      </c>
      <c r="AE49" s="6">
        <f>IF(OR(ISNUMBER(P49), ISNUMBER(W49), ISNUMBER(S49)), (P49 / SUM(P49, W49, S49))*100, "")</f>
        <v/>
      </c>
      <c r="AF49" s="6">
        <f>IF(OR(ISNUMBER(P49), ISNUMBER(W49), ISNUMBER(S49), ISNUMBER(AA49)), (P49 / SUM(P49, W49, S49, AA49))*100, "")</f>
        <v/>
      </c>
      <c r="AG49" s="6">
        <f>P49 / SUM(AC49, P49, AA49)</f>
        <v/>
      </c>
      <c r="AH49" s="6">
        <f>IF(AND(ISNUMBER(M$59), ISNUMBER(N$59)), M$59 / N$59, "")</f>
        <v/>
      </c>
      <c r="AI49" s="6">
        <f>IF(AND(ISNUMBER(M49), ISNUMBER(N49), ISNUMBER(AH49)), (M49/N49) / AH49 - 1, "")</f>
        <v/>
      </c>
    </row>
    <row r="50">
      <c r="A50" t="inlineStr">
        <is>
          <t>2.76</t>
        </is>
      </c>
      <c r="B50" t="inlineStr">
        <is>
          <t>Mt. Roe</t>
        </is>
      </c>
      <c r="C50" t="inlineStr">
        <is>
          <t>Teitler et al., 2015</t>
        </is>
      </c>
      <c r="D50" t="inlineStr">
        <is>
          <t>MR#1</t>
        </is>
      </c>
      <c r="E50" t="inlineStr">
        <is>
          <t>Pi1068a</t>
        </is>
      </c>
      <c r="F50" s="6" t="n">
        <v/>
      </c>
      <c r="G50" t="inlineStr">
        <is>
          <t>top</t>
        </is>
      </c>
      <c r="H50" s="6" t="n">
        <v>4.56</v>
      </c>
      <c r="I50" s="6" t="n">
        <v>25.77</v>
      </c>
      <c r="J50" s="6" t="n">
        <v>1.25</v>
      </c>
      <c r="K50" s="6" t="n">
        <v>7.4</v>
      </c>
      <c r="L50" s="6" t="n">
        <v>0.14</v>
      </c>
      <c r="M50" s="6" t="n">
        <v/>
      </c>
      <c r="N50" s="6" t="n">
        <v>3.56</v>
      </c>
      <c r="O50" s="7">
        <f>H50 / (40.078 + 15.999)</f>
        <v/>
      </c>
      <c r="P50" s="7">
        <f>I50 / (2*26.9815385 + 3*15.999)</f>
        <v/>
      </c>
      <c r="Q50" s="7">
        <f>J50 / (24.305 + 15.999)</f>
        <v/>
      </c>
      <c r="R50" s="7">
        <f>K50 / (2*39.0983 + 15.999)</f>
        <v/>
      </c>
      <c r="S50" s="7">
        <f>L50 / (2*22.98976928 + 15.999)</f>
        <v/>
      </c>
      <c r="T50" s="7">
        <f>M50 / (2*30.973761998 + 5*15.999)</f>
        <v/>
      </c>
      <c r="U50" s="7">
        <f>N50 / (47.867 + 2*15.999)</f>
        <v/>
      </c>
      <c r="V50" s="6">
        <f>IF((O50 - 10/3*T50) &gt; 0, O50 - 10/3*T50, 0)</f>
        <v/>
      </c>
      <c r="W50" s="7">
        <f>IF(V50&gt;S50, S50, V50)</f>
        <v/>
      </c>
      <c r="X50" s="7">
        <f>IF((V50-W50) &gt; 0, V50-W50, 0)</f>
        <v/>
      </c>
      <c r="Y50" s="7">
        <f>IF((Q50-X50) &gt; 0, Q50-X50, 0)</f>
        <v/>
      </c>
      <c r="Z50" s="6">
        <f>IF(AND(ISNUMBER(R$59), ISNUMBER(P$59)), R$59 / P$59, "")</f>
        <v/>
      </c>
      <c r="AA50" s="7">
        <f>IF((P50*Z50) &lt; R50, P50*Z50, R50)</f>
        <v/>
      </c>
      <c r="AB50" s="7">
        <f>SUM(W50, S50)</f>
        <v/>
      </c>
      <c r="AC50" s="7">
        <f>SUM(W50, S50, Y50)</f>
        <v/>
      </c>
      <c r="AD50" s="6">
        <f>IF(OR(ISNUMBER(P50), ISNUMBER(W50), ISNUMBER(S50), ISNUMBER(R50)), (P50 / SUM(P50, W50, S50, R50))*100, "")</f>
        <v/>
      </c>
      <c r="AE50" s="6">
        <f>IF(OR(ISNUMBER(P50), ISNUMBER(W50), ISNUMBER(S50)), (P50 / SUM(P50, W50, S50))*100, "")</f>
        <v/>
      </c>
      <c r="AF50" s="6">
        <f>IF(OR(ISNUMBER(P50), ISNUMBER(W50), ISNUMBER(S50), ISNUMBER(AA50)), (P50 / SUM(P50, W50, S50, AA50))*100, "")</f>
        <v/>
      </c>
      <c r="AG50" s="6">
        <f>P50 / SUM(AC50, P50, AA50)</f>
        <v/>
      </c>
      <c r="AH50" s="6">
        <f>IF(AND(ISNUMBER(M$59), ISNUMBER(N$59)), M$59 / N$59, "")</f>
        <v/>
      </c>
      <c r="AI50" s="6">
        <f>IF(AND(ISNUMBER(M50), ISNUMBER(N50), ISNUMBER(AH50)), (M50/N50) / AH50 - 1, "")</f>
        <v/>
      </c>
    </row>
    <row r="51">
      <c r="A51" t="inlineStr">
        <is>
          <t>2.76</t>
        </is>
      </c>
      <c r="B51" t="inlineStr">
        <is>
          <t>Mt. Roe</t>
        </is>
      </c>
      <c r="C51" t="inlineStr">
        <is>
          <t>Teitler et al., 2015</t>
        </is>
      </c>
      <c r="D51" t="inlineStr">
        <is>
          <t>MR#1</t>
        </is>
      </c>
      <c r="E51" t="inlineStr">
        <is>
          <t>Pi1013</t>
        </is>
      </c>
      <c r="F51" s="6" t="n">
        <v/>
      </c>
      <c r="G51" t="inlineStr">
        <is>
          <t>top</t>
        </is>
      </c>
      <c r="H51" s="6" t="n">
        <v>0.18</v>
      </c>
      <c r="I51" s="6" t="n">
        <v>55.6</v>
      </c>
      <c r="J51" s="6" t="n">
        <v>0.03999999999999999</v>
      </c>
      <c r="K51" s="6" t="n">
        <v>5.1</v>
      </c>
      <c r="L51" s="6" t="n">
        <v>0.28</v>
      </c>
      <c r="M51" s="6" t="n">
        <v/>
      </c>
      <c r="N51" s="6" t="n">
        <v>4.55</v>
      </c>
      <c r="O51" s="7">
        <f>H51 / (40.078 + 15.999)</f>
        <v/>
      </c>
      <c r="P51" s="7">
        <f>I51 / (2*26.9815385 + 3*15.999)</f>
        <v/>
      </c>
      <c r="Q51" s="7">
        <f>J51 / (24.305 + 15.999)</f>
        <v/>
      </c>
      <c r="R51" s="7">
        <f>K51 / (2*39.0983 + 15.999)</f>
        <v/>
      </c>
      <c r="S51" s="7">
        <f>L51 / (2*22.98976928 + 15.999)</f>
        <v/>
      </c>
      <c r="T51" s="7">
        <f>M51 / (2*30.973761998 + 5*15.999)</f>
        <v/>
      </c>
      <c r="U51" s="7">
        <f>N51 / (47.867 + 2*15.999)</f>
        <v/>
      </c>
      <c r="V51" s="6">
        <f>IF((O51 - 10/3*T51) &gt; 0, O51 - 10/3*T51, 0)</f>
        <v/>
      </c>
      <c r="W51" s="7">
        <f>IF(V51&gt;S51, S51, V51)</f>
        <v/>
      </c>
      <c r="X51" s="7">
        <f>IF((V51-W51) &gt; 0, V51-W51, 0)</f>
        <v/>
      </c>
      <c r="Y51" s="7">
        <f>IF((Q51-X51) &gt; 0, Q51-X51, 0)</f>
        <v/>
      </c>
      <c r="Z51" s="6">
        <f>IF(AND(ISNUMBER(R$59), ISNUMBER(P$59)), R$59 / P$59, "")</f>
        <v/>
      </c>
      <c r="AA51" s="7">
        <f>IF((P51*Z51) &lt; R51, P51*Z51, R51)</f>
        <v/>
      </c>
      <c r="AB51" s="7">
        <f>SUM(W51, S51)</f>
        <v/>
      </c>
      <c r="AC51" s="7">
        <f>SUM(W51, S51, Y51)</f>
        <v/>
      </c>
      <c r="AD51" s="6">
        <f>IF(OR(ISNUMBER(P51), ISNUMBER(W51), ISNUMBER(S51), ISNUMBER(R51)), (P51 / SUM(P51, W51, S51, R51))*100, "")</f>
        <v/>
      </c>
      <c r="AE51" s="6">
        <f>IF(OR(ISNUMBER(P51), ISNUMBER(W51), ISNUMBER(S51)), (P51 / SUM(P51, W51, S51))*100, "")</f>
        <v/>
      </c>
      <c r="AF51" s="6">
        <f>IF(OR(ISNUMBER(P51), ISNUMBER(W51), ISNUMBER(S51), ISNUMBER(AA51)), (P51 / SUM(P51, W51, S51, AA51))*100, "")</f>
        <v/>
      </c>
      <c r="AG51" s="6">
        <f>P51 / SUM(AC51, P51, AA51)</f>
        <v/>
      </c>
      <c r="AH51" s="6">
        <f>IF(AND(ISNUMBER(M$59), ISNUMBER(N$59)), M$59 / N$59, "")</f>
        <v/>
      </c>
      <c r="AI51" s="6">
        <f>IF(AND(ISNUMBER(M51), ISNUMBER(N51), ISNUMBER(AH51)), (M51/N51) / AH51 - 1, "")</f>
        <v/>
      </c>
    </row>
    <row r="52">
      <c r="A52" t="inlineStr">
        <is>
          <t>2.76</t>
        </is>
      </c>
      <c r="B52" t="inlineStr">
        <is>
          <t>Mt. Roe</t>
        </is>
      </c>
      <c r="C52" t="inlineStr">
        <is>
          <t>Teitler et al., 2015</t>
        </is>
      </c>
      <c r="D52" t="inlineStr">
        <is>
          <t>MR#1</t>
        </is>
      </c>
      <c r="E52" t="inlineStr">
        <is>
          <t>Pi1014</t>
        </is>
      </c>
      <c r="F52" s="6" t="n">
        <v/>
      </c>
      <c r="G52" s="8" t="n">
        <v/>
      </c>
      <c r="H52" s="6" t="n">
        <v>1.53</v>
      </c>
      <c r="I52" s="6" t="n">
        <v>34.28</v>
      </c>
      <c r="J52" s="6" t="n">
        <v>0.16</v>
      </c>
      <c r="K52" s="6" t="n">
        <v>9.619999999999999</v>
      </c>
      <c r="L52" s="6" t="n">
        <v>0.54</v>
      </c>
      <c r="M52" s="6" t="n">
        <v/>
      </c>
      <c r="N52" s="6" t="n">
        <v>4.03</v>
      </c>
      <c r="O52" s="7">
        <f>H52 / (40.078 + 15.999)</f>
        <v/>
      </c>
      <c r="P52" s="7">
        <f>I52 / (2*26.9815385 + 3*15.999)</f>
        <v/>
      </c>
      <c r="Q52" s="7">
        <f>J52 / (24.305 + 15.999)</f>
        <v/>
      </c>
      <c r="R52" s="7">
        <f>K52 / (2*39.0983 + 15.999)</f>
        <v/>
      </c>
      <c r="S52" s="7">
        <f>L52 / (2*22.98976928 + 15.999)</f>
        <v/>
      </c>
      <c r="T52" s="7">
        <f>M52 / (2*30.973761998 + 5*15.999)</f>
        <v/>
      </c>
      <c r="U52" s="7">
        <f>N52 / (47.867 + 2*15.999)</f>
        <v/>
      </c>
      <c r="V52" s="6">
        <f>IF((O52 - 10/3*T52) &gt; 0, O52 - 10/3*T52, 0)</f>
        <v/>
      </c>
      <c r="W52" s="7">
        <f>IF(V52&gt;S52, S52, V52)</f>
        <v/>
      </c>
      <c r="X52" s="7">
        <f>IF((V52-W52) &gt; 0, V52-W52, 0)</f>
        <v/>
      </c>
      <c r="Y52" s="7">
        <f>IF((Q52-X52) &gt; 0, Q52-X52, 0)</f>
        <v/>
      </c>
      <c r="Z52" s="6">
        <f>IF(AND(ISNUMBER(R$59), ISNUMBER(P$59)), R$59 / P$59, "")</f>
        <v/>
      </c>
      <c r="AA52" s="7">
        <f>IF((P52*Z52) &lt; R52, P52*Z52, R52)</f>
        <v/>
      </c>
      <c r="AB52" s="7">
        <f>SUM(W52, S52)</f>
        <v/>
      </c>
      <c r="AC52" s="7">
        <f>SUM(W52, S52, Y52)</f>
        <v/>
      </c>
      <c r="AD52" s="6">
        <f>IF(OR(ISNUMBER(P52), ISNUMBER(W52), ISNUMBER(S52), ISNUMBER(R52)), (P52 / SUM(P52, W52, S52, R52))*100, "")</f>
        <v/>
      </c>
      <c r="AE52" s="6">
        <f>IF(OR(ISNUMBER(P52), ISNUMBER(W52), ISNUMBER(S52)), (P52 / SUM(P52, W52, S52))*100, "")</f>
        <v/>
      </c>
      <c r="AF52" s="6">
        <f>IF(OR(ISNUMBER(P52), ISNUMBER(W52), ISNUMBER(S52), ISNUMBER(AA52)), (P52 / SUM(P52, W52, S52, AA52))*100, "")</f>
        <v/>
      </c>
      <c r="AG52" s="6">
        <f>P52 / SUM(AC52, P52, AA52)</f>
        <v/>
      </c>
      <c r="AH52" s="6">
        <f>IF(AND(ISNUMBER(M$59), ISNUMBER(N$59)), M$59 / N$59, "")</f>
        <v/>
      </c>
      <c r="AI52" s="6">
        <f>IF(AND(ISNUMBER(M52), ISNUMBER(N52), ISNUMBER(AH52)), (M52/N52) / AH52 - 1, "")</f>
        <v/>
      </c>
    </row>
    <row r="53">
      <c r="A53" t="inlineStr">
        <is>
          <t>2.76</t>
        </is>
      </c>
      <c r="B53" t="inlineStr">
        <is>
          <t>Mt. Roe</t>
        </is>
      </c>
      <c r="C53" t="inlineStr">
        <is>
          <t>Teitler et al., 2015</t>
        </is>
      </c>
      <c r="D53" t="inlineStr">
        <is>
          <t>MR#1</t>
        </is>
      </c>
      <c r="E53" t="inlineStr">
        <is>
          <t>Pi1003</t>
        </is>
      </c>
      <c r="F53" s="6" t="n">
        <v/>
      </c>
      <c r="G53" s="8" t="n">
        <v/>
      </c>
      <c r="H53" s="6" t="n">
        <v>0.2</v>
      </c>
      <c r="I53" s="6" t="n">
        <v>23.32</v>
      </c>
      <c r="J53" s="6" t="n">
        <v>0.16</v>
      </c>
      <c r="K53" s="6" t="n">
        <v>5.2</v>
      </c>
      <c r="L53" s="6" t="n">
        <v>0.27</v>
      </c>
      <c r="M53" s="6" t="n">
        <v/>
      </c>
      <c r="N53" s="6" t="n">
        <v>2.29</v>
      </c>
      <c r="O53" s="7">
        <f>H53 / (40.078 + 15.999)</f>
        <v/>
      </c>
      <c r="P53" s="7">
        <f>I53 / (2*26.9815385 + 3*15.999)</f>
        <v/>
      </c>
      <c r="Q53" s="7">
        <f>J53 / (24.305 + 15.999)</f>
        <v/>
      </c>
      <c r="R53" s="7">
        <f>K53 / (2*39.0983 + 15.999)</f>
        <v/>
      </c>
      <c r="S53" s="7">
        <f>L53 / (2*22.98976928 + 15.999)</f>
        <v/>
      </c>
      <c r="T53" s="7">
        <f>M53 / (2*30.973761998 + 5*15.999)</f>
        <v/>
      </c>
      <c r="U53" s="7">
        <f>N53 / (47.867 + 2*15.999)</f>
        <v/>
      </c>
      <c r="V53" s="6">
        <f>IF((O53 - 10/3*T53) &gt; 0, O53 - 10/3*T53, 0)</f>
        <v/>
      </c>
      <c r="W53" s="7">
        <f>IF(V53&gt;S53, S53, V53)</f>
        <v/>
      </c>
      <c r="X53" s="7">
        <f>IF((V53-W53) &gt; 0, V53-W53, 0)</f>
        <v/>
      </c>
      <c r="Y53" s="7">
        <f>IF((Q53-X53) &gt; 0, Q53-X53, 0)</f>
        <v/>
      </c>
      <c r="Z53" s="6">
        <f>IF(AND(ISNUMBER(R$59), ISNUMBER(P$59)), R$59 / P$59, "")</f>
        <v/>
      </c>
      <c r="AA53" s="7">
        <f>IF((P53*Z53) &lt; R53, P53*Z53, R53)</f>
        <v/>
      </c>
      <c r="AB53" s="7">
        <f>SUM(W53, S53)</f>
        <v/>
      </c>
      <c r="AC53" s="7">
        <f>SUM(W53, S53, Y53)</f>
        <v/>
      </c>
      <c r="AD53" s="6">
        <f>IF(OR(ISNUMBER(P53), ISNUMBER(W53), ISNUMBER(S53), ISNUMBER(R53)), (P53 / SUM(P53, W53, S53, R53))*100, "")</f>
        <v/>
      </c>
      <c r="AE53" s="6">
        <f>IF(OR(ISNUMBER(P53), ISNUMBER(W53), ISNUMBER(S53)), (P53 / SUM(P53, W53, S53))*100, "")</f>
        <v/>
      </c>
      <c r="AF53" s="6">
        <f>IF(OR(ISNUMBER(P53), ISNUMBER(W53), ISNUMBER(S53), ISNUMBER(AA53)), (P53 / SUM(P53, W53, S53, AA53))*100, "")</f>
        <v/>
      </c>
      <c r="AG53" s="6">
        <f>P53 / SUM(AC53, P53, AA53)</f>
        <v/>
      </c>
      <c r="AH53" s="6">
        <f>IF(AND(ISNUMBER(M$59), ISNUMBER(N$59)), M$59 / N$59, "")</f>
        <v/>
      </c>
      <c r="AI53" s="6">
        <f>IF(AND(ISNUMBER(M53), ISNUMBER(N53), ISNUMBER(AH53)), (M53/N53) / AH53 - 1, "")</f>
        <v/>
      </c>
    </row>
    <row r="54">
      <c r="A54" t="inlineStr">
        <is>
          <t>2.76</t>
        </is>
      </c>
      <c r="B54" t="inlineStr">
        <is>
          <t>Mt. Roe</t>
        </is>
      </c>
      <c r="C54" t="inlineStr">
        <is>
          <t>Teitler et al., 2015</t>
        </is>
      </c>
      <c r="D54" t="inlineStr">
        <is>
          <t>MR#1</t>
        </is>
      </c>
      <c r="E54" t="inlineStr">
        <is>
          <t>Pi1073a</t>
        </is>
      </c>
      <c r="F54" s="6" t="n">
        <v/>
      </c>
      <c r="G54" s="8" t="n">
        <v/>
      </c>
      <c r="H54" s="6" t="n">
        <v>4.71</v>
      </c>
      <c r="I54" s="6" t="n">
        <v>28.25</v>
      </c>
      <c r="J54" s="6" t="n">
        <v>0.9399999999999999</v>
      </c>
      <c r="K54" s="6" t="n">
        <v>7.49</v>
      </c>
      <c r="L54" s="6" t="n">
        <v>0.16</v>
      </c>
      <c r="M54" s="6" t="n">
        <v/>
      </c>
      <c r="N54" s="6" t="n">
        <v>3.77</v>
      </c>
      <c r="O54" s="7">
        <f>H54 / (40.078 + 15.999)</f>
        <v/>
      </c>
      <c r="P54" s="7">
        <f>I54 / (2*26.9815385 + 3*15.999)</f>
        <v/>
      </c>
      <c r="Q54" s="7">
        <f>J54 / (24.305 + 15.999)</f>
        <v/>
      </c>
      <c r="R54" s="7">
        <f>K54 / (2*39.0983 + 15.999)</f>
        <v/>
      </c>
      <c r="S54" s="7">
        <f>L54 / (2*22.98976928 + 15.999)</f>
        <v/>
      </c>
      <c r="T54" s="7">
        <f>M54 / (2*30.973761998 + 5*15.999)</f>
        <v/>
      </c>
      <c r="U54" s="7">
        <f>N54 / (47.867 + 2*15.999)</f>
        <v/>
      </c>
      <c r="V54" s="6">
        <f>IF((O54 - 10/3*T54) &gt; 0, O54 - 10/3*T54, 0)</f>
        <v/>
      </c>
      <c r="W54" s="7">
        <f>IF(V54&gt;S54, S54, V54)</f>
        <v/>
      </c>
      <c r="X54" s="7">
        <f>IF((V54-W54) &gt; 0, V54-W54, 0)</f>
        <v/>
      </c>
      <c r="Y54" s="7">
        <f>IF((Q54-X54) &gt; 0, Q54-X54, 0)</f>
        <v/>
      </c>
      <c r="Z54" s="6">
        <f>IF(AND(ISNUMBER(R$59), ISNUMBER(P$59)), R$59 / P$59, "")</f>
        <v/>
      </c>
      <c r="AA54" s="7">
        <f>IF((P54*Z54) &lt; R54, P54*Z54, R54)</f>
        <v/>
      </c>
      <c r="AB54" s="7">
        <f>SUM(W54, S54)</f>
        <v/>
      </c>
      <c r="AC54" s="7">
        <f>SUM(W54, S54, Y54)</f>
        <v/>
      </c>
      <c r="AD54" s="6">
        <f>IF(OR(ISNUMBER(P54), ISNUMBER(W54), ISNUMBER(S54), ISNUMBER(R54)), (P54 / SUM(P54, W54, S54, R54))*100, "")</f>
        <v/>
      </c>
      <c r="AE54" s="6">
        <f>IF(OR(ISNUMBER(P54), ISNUMBER(W54), ISNUMBER(S54)), (P54 / SUM(P54, W54, S54))*100, "")</f>
        <v/>
      </c>
      <c r="AF54" s="6">
        <f>IF(OR(ISNUMBER(P54), ISNUMBER(W54), ISNUMBER(S54), ISNUMBER(AA54)), (P54 / SUM(P54, W54, S54, AA54))*100, "")</f>
        <v/>
      </c>
      <c r="AG54" s="6">
        <f>P54 / SUM(AC54, P54, AA54)</f>
        <v/>
      </c>
      <c r="AH54" s="6">
        <f>IF(AND(ISNUMBER(M$59), ISNUMBER(N$59)), M$59 / N$59, "")</f>
        <v/>
      </c>
      <c r="AI54" s="6">
        <f>IF(AND(ISNUMBER(M54), ISNUMBER(N54), ISNUMBER(AH54)), (M54/N54) / AH54 - 1, "")</f>
        <v/>
      </c>
    </row>
    <row r="55">
      <c r="A55" t="inlineStr">
        <is>
          <t>2.76</t>
        </is>
      </c>
      <c r="B55" t="inlineStr">
        <is>
          <t>Mt. Roe</t>
        </is>
      </c>
      <c r="C55" t="inlineStr">
        <is>
          <t>Teitler et al., 2015</t>
        </is>
      </c>
      <c r="D55" t="inlineStr">
        <is>
          <t>MR#1</t>
        </is>
      </c>
      <c r="E55" t="inlineStr">
        <is>
          <t>Pi1016</t>
        </is>
      </c>
      <c r="F55" s="6" t="n">
        <v/>
      </c>
      <c r="G55" s="8" t="n">
        <v/>
      </c>
      <c r="H55" s="6" t="n">
        <v>0.5200000000000001</v>
      </c>
      <c r="I55" s="6" t="n">
        <v>21.04</v>
      </c>
      <c r="J55" s="6" t="n">
        <v>0.24</v>
      </c>
      <c r="K55" s="6" t="n">
        <v>1.76</v>
      </c>
      <c r="L55" s="6" t="n">
        <v>0.32</v>
      </c>
      <c r="M55" s="6" t="n">
        <v/>
      </c>
      <c r="N55" s="6" t="n">
        <v>2.28</v>
      </c>
      <c r="O55" s="7">
        <f>H55 / (40.078 + 15.999)</f>
        <v/>
      </c>
      <c r="P55" s="7">
        <f>I55 / (2*26.9815385 + 3*15.999)</f>
        <v/>
      </c>
      <c r="Q55" s="7">
        <f>J55 / (24.305 + 15.999)</f>
        <v/>
      </c>
      <c r="R55" s="7">
        <f>K55 / (2*39.0983 + 15.999)</f>
        <v/>
      </c>
      <c r="S55" s="7">
        <f>L55 / (2*22.98976928 + 15.999)</f>
        <v/>
      </c>
      <c r="T55" s="7">
        <f>M55 / (2*30.973761998 + 5*15.999)</f>
        <v/>
      </c>
      <c r="U55" s="7">
        <f>N55 / (47.867 + 2*15.999)</f>
        <v/>
      </c>
      <c r="V55" s="6">
        <f>IF((O55 - 10/3*T55) &gt; 0, O55 - 10/3*T55, 0)</f>
        <v/>
      </c>
      <c r="W55" s="7">
        <f>IF(V55&gt;S55, S55, V55)</f>
        <v/>
      </c>
      <c r="X55" s="7">
        <f>IF((V55-W55) &gt; 0, V55-W55, 0)</f>
        <v/>
      </c>
      <c r="Y55" s="7">
        <f>IF((Q55-X55) &gt; 0, Q55-X55, 0)</f>
        <v/>
      </c>
      <c r="Z55" s="6">
        <f>IF(AND(ISNUMBER(R$59), ISNUMBER(P$59)), R$59 / P$59, "")</f>
        <v/>
      </c>
      <c r="AA55" s="7">
        <f>IF((P55*Z55) &lt; R55, P55*Z55, R55)</f>
        <v/>
      </c>
      <c r="AB55" s="7">
        <f>SUM(W55, S55)</f>
        <v/>
      </c>
      <c r="AC55" s="7">
        <f>SUM(W55, S55, Y55)</f>
        <v/>
      </c>
      <c r="AD55" s="6">
        <f>IF(OR(ISNUMBER(P55), ISNUMBER(W55), ISNUMBER(S55), ISNUMBER(R55)), (P55 / SUM(P55, W55, S55, R55))*100, "")</f>
        <v/>
      </c>
      <c r="AE55" s="6">
        <f>IF(OR(ISNUMBER(P55), ISNUMBER(W55), ISNUMBER(S55)), (P55 / SUM(P55, W55, S55))*100, "")</f>
        <v/>
      </c>
      <c r="AF55" s="6">
        <f>IF(OR(ISNUMBER(P55), ISNUMBER(W55), ISNUMBER(S55), ISNUMBER(AA55)), (P55 / SUM(P55, W55, S55, AA55))*100, "")</f>
        <v/>
      </c>
      <c r="AG55" s="6">
        <f>P55 / SUM(AC55, P55, AA55)</f>
        <v/>
      </c>
      <c r="AH55" s="6">
        <f>IF(AND(ISNUMBER(M$59), ISNUMBER(N$59)), M$59 / N$59, "")</f>
        <v/>
      </c>
      <c r="AI55" s="6">
        <f>IF(AND(ISNUMBER(M55), ISNUMBER(N55), ISNUMBER(AH55)), (M55/N55) / AH55 - 1, "")</f>
        <v/>
      </c>
    </row>
    <row r="56">
      <c r="A56" t="inlineStr">
        <is>
          <t>2.76</t>
        </is>
      </c>
      <c r="B56" t="inlineStr">
        <is>
          <t>Mt. Roe</t>
        </is>
      </c>
      <c r="C56" t="inlineStr">
        <is>
          <t>Teitler et al., 2015</t>
        </is>
      </c>
      <c r="D56" t="inlineStr">
        <is>
          <t>MR#1</t>
        </is>
      </c>
      <c r="E56" t="inlineStr">
        <is>
          <t>PI1021Y</t>
        </is>
      </c>
      <c r="F56" s="6" t="n">
        <v/>
      </c>
      <c r="G56" s="8" t="n">
        <v/>
      </c>
      <c r="H56" s="6" t="n">
        <v>0.8100000000000001</v>
      </c>
      <c r="I56" s="6" t="n">
        <v>15.59</v>
      </c>
      <c r="J56" s="6" t="n">
        <v>6.159999999999999</v>
      </c>
      <c r="K56" s="6" t="n">
        <v>0.68</v>
      </c>
      <c r="L56" s="6" t="n">
        <v>0.04</v>
      </c>
      <c r="M56" s="6" t="n">
        <v/>
      </c>
      <c r="N56" s="6" t="n">
        <v>1.98</v>
      </c>
      <c r="O56" s="7">
        <f>H56 / (40.078 + 15.999)</f>
        <v/>
      </c>
      <c r="P56" s="7">
        <f>I56 / (2*26.9815385 + 3*15.999)</f>
        <v/>
      </c>
      <c r="Q56" s="7">
        <f>J56 / (24.305 + 15.999)</f>
        <v/>
      </c>
      <c r="R56" s="7">
        <f>K56 / (2*39.0983 + 15.999)</f>
        <v/>
      </c>
      <c r="S56" s="7">
        <f>L56 / (2*22.98976928 + 15.999)</f>
        <v/>
      </c>
      <c r="T56" s="7">
        <f>M56 / (2*30.973761998 + 5*15.999)</f>
        <v/>
      </c>
      <c r="U56" s="7">
        <f>N56 / (47.867 + 2*15.999)</f>
        <v/>
      </c>
      <c r="V56" s="6">
        <f>IF((O56 - 10/3*T56) &gt; 0, O56 - 10/3*T56, 0)</f>
        <v/>
      </c>
      <c r="W56" s="7">
        <f>IF(V56&gt;S56, S56, V56)</f>
        <v/>
      </c>
      <c r="X56" s="7">
        <f>IF((V56-W56) &gt; 0, V56-W56, 0)</f>
        <v/>
      </c>
      <c r="Y56" s="7">
        <f>IF((Q56-X56) &gt; 0, Q56-X56, 0)</f>
        <v/>
      </c>
      <c r="Z56" s="6">
        <f>IF(AND(ISNUMBER(R$59), ISNUMBER(P$59)), R$59 / P$59, "")</f>
        <v/>
      </c>
      <c r="AA56" s="7">
        <f>IF((P56*Z56) &lt; R56, P56*Z56, R56)</f>
        <v/>
      </c>
      <c r="AB56" s="7">
        <f>SUM(W56, S56)</f>
        <v/>
      </c>
      <c r="AC56" s="7">
        <f>SUM(W56, S56, Y56)</f>
        <v/>
      </c>
      <c r="AD56" s="6">
        <f>IF(OR(ISNUMBER(P56), ISNUMBER(W56), ISNUMBER(S56), ISNUMBER(R56)), (P56 / SUM(P56, W56, S56, R56))*100, "")</f>
        <v/>
      </c>
      <c r="AE56" s="6">
        <f>IF(OR(ISNUMBER(P56), ISNUMBER(W56), ISNUMBER(S56)), (P56 / SUM(P56, W56, S56))*100, "")</f>
        <v/>
      </c>
      <c r="AF56" s="6">
        <f>IF(OR(ISNUMBER(P56), ISNUMBER(W56), ISNUMBER(S56), ISNUMBER(AA56)), (P56 / SUM(P56, W56, S56, AA56))*100, "")</f>
        <v/>
      </c>
      <c r="AG56" s="6">
        <f>P56 / SUM(AC56, P56, AA56)</f>
        <v/>
      </c>
      <c r="AH56" s="6">
        <f>IF(AND(ISNUMBER(M$59), ISNUMBER(N$59)), M$59 / N$59, "")</f>
        <v/>
      </c>
      <c r="AI56" s="6">
        <f>IF(AND(ISNUMBER(M56), ISNUMBER(N56), ISNUMBER(AH56)), (M56/N56) / AH56 - 1, "")</f>
        <v/>
      </c>
    </row>
    <row r="57">
      <c r="A57" t="inlineStr">
        <is>
          <t>2.76</t>
        </is>
      </c>
      <c r="B57" t="inlineStr">
        <is>
          <t>Mt. Roe</t>
        </is>
      </c>
      <c r="C57" t="inlineStr">
        <is>
          <t>Teitler et al., 2015</t>
        </is>
      </c>
      <c r="D57" t="inlineStr">
        <is>
          <t>MR#1</t>
        </is>
      </c>
      <c r="E57" t="inlineStr">
        <is>
          <t>Pi1017</t>
        </is>
      </c>
      <c r="F57" s="6" t="n">
        <v/>
      </c>
      <c r="G57" s="8" t="n">
        <v/>
      </c>
      <c r="H57" s="6" t="n">
        <v>1.23</v>
      </c>
      <c r="I57" s="6" t="n">
        <v>15.28</v>
      </c>
      <c r="J57" s="6" t="n">
        <v>6.039999999999999</v>
      </c>
      <c r="K57" s="6" t="n">
        <v>2.21</v>
      </c>
      <c r="L57" s="6" t="n">
        <v>0.13</v>
      </c>
      <c r="M57" s="6" t="n">
        <v/>
      </c>
      <c r="N57" s="6" t="n">
        <v>1.9</v>
      </c>
      <c r="O57" s="7">
        <f>H57 / (40.078 + 15.999)</f>
        <v/>
      </c>
      <c r="P57" s="7">
        <f>I57 / (2*26.9815385 + 3*15.999)</f>
        <v/>
      </c>
      <c r="Q57" s="7">
        <f>J57 / (24.305 + 15.999)</f>
        <v/>
      </c>
      <c r="R57" s="7">
        <f>K57 / (2*39.0983 + 15.999)</f>
        <v/>
      </c>
      <c r="S57" s="7">
        <f>L57 / (2*22.98976928 + 15.999)</f>
        <v/>
      </c>
      <c r="T57" s="7">
        <f>M57 / (2*30.973761998 + 5*15.999)</f>
        <v/>
      </c>
      <c r="U57" s="7">
        <f>N57 / (47.867 + 2*15.999)</f>
        <v/>
      </c>
      <c r="V57" s="6">
        <f>IF((O57 - 10/3*T57) &gt; 0, O57 - 10/3*T57, 0)</f>
        <v/>
      </c>
      <c r="W57" s="7">
        <f>IF(V57&gt;S57, S57, V57)</f>
        <v/>
      </c>
      <c r="X57" s="7">
        <f>IF((V57-W57) &gt; 0, V57-W57, 0)</f>
        <v/>
      </c>
      <c r="Y57" s="7">
        <f>IF((Q57-X57) &gt; 0, Q57-X57, 0)</f>
        <v/>
      </c>
      <c r="Z57" s="6">
        <f>IF(AND(ISNUMBER(R$59), ISNUMBER(P$59)), R$59 / P$59, "")</f>
        <v/>
      </c>
      <c r="AA57" s="7">
        <f>IF((P57*Z57) &lt; R57, P57*Z57, R57)</f>
        <v/>
      </c>
      <c r="AB57" s="7">
        <f>SUM(W57, S57)</f>
        <v/>
      </c>
      <c r="AC57" s="7">
        <f>SUM(W57, S57, Y57)</f>
        <v/>
      </c>
      <c r="AD57" s="6">
        <f>IF(OR(ISNUMBER(P57), ISNUMBER(W57), ISNUMBER(S57), ISNUMBER(R57)), (P57 / SUM(P57, W57, S57, R57))*100, "")</f>
        <v/>
      </c>
      <c r="AE57" s="6">
        <f>IF(OR(ISNUMBER(P57), ISNUMBER(W57), ISNUMBER(S57)), (P57 / SUM(P57, W57, S57))*100, "")</f>
        <v/>
      </c>
      <c r="AF57" s="6">
        <f>IF(OR(ISNUMBER(P57), ISNUMBER(W57), ISNUMBER(S57), ISNUMBER(AA57)), (P57 / SUM(P57, W57, S57, AA57))*100, "")</f>
        <v/>
      </c>
      <c r="AG57" s="6">
        <f>P57 / SUM(AC57, P57, AA57)</f>
        <v/>
      </c>
      <c r="AH57" s="6">
        <f>IF(AND(ISNUMBER(M$59), ISNUMBER(N$59)), M$59 / N$59, "")</f>
        <v/>
      </c>
      <c r="AI57" s="6">
        <f>IF(AND(ISNUMBER(M57), ISNUMBER(N57), ISNUMBER(AH57)), (M57/N57) / AH57 - 1, "")</f>
        <v/>
      </c>
    </row>
    <row r="58">
      <c r="A58" t="inlineStr">
        <is>
          <t>2.76</t>
        </is>
      </c>
      <c r="B58" t="inlineStr">
        <is>
          <t>Mt. Roe</t>
        </is>
      </c>
      <c r="C58" t="inlineStr">
        <is>
          <t>Teitler et al., 2015</t>
        </is>
      </c>
      <c r="D58" t="inlineStr">
        <is>
          <t>MR#1</t>
        </is>
      </c>
      <c r="E58" t="inlineStr">
        <is>
          <t>PI1020Y</t>
        </is>
      </c>
      <c r="F58" s="6" t="n">
        <v/>
      </c>
      <c r="G58" s="8" t="n">
        <v/>
      </c>
      <c r="H58" s="6" t="n">
        <v>3.29</v>
      </c>
      <c r="I58" s="6" t="n">
        <v>14.19</v>
      </c>
      <c r="J58" s="6" t="n">
        <v>6.349999999999999</v>
      </c>
      <c r="K58" s="6" t="n">
        <v>1.69</v>
      </c>
      <c r="L58" s="6" t="n">
        <v>2.06</v>
      </c>
      <c r="M58" s="6" t="n">
        <v/>
      </c>
      <c r="N58" s="6" t="n">
        <v>1.41</v>
      </c>
      <c r="O58" s="7">
        <f>H58 / (40.078 + 15.999)</f>
        <v/>
      </c>
      <c r="P58" s="7">
        <f>I58 / (2*26.9815385 + 3*15.999)</f>
        <v/>
      </c>
      <c r="Q58" s="7">
        <f>J58 / (24.305 + 15.999)</f>
        <v/>
      </c>
      <c r="R58" s="7">
        <f>K58 / (2*39.0983 + 15.999)</f>
        <v/>
      </c>
      <c r="S58" s="7">
        <f>L58 / (2*22.98976928 + 15.999)</f>
        <v/>
      </c>
      <c r="T58" s="7">
        <f>M58 / (2*30.973761998 + 5*15.999)</f>
        <v/>
      </c>
      <c r="U58" s="7">
        <f>N58 / (47.867 + 2*15.999)</f>
        <v/>
      </c>
      <c r="V58" s="6">
        <f>IF((O58 - 10/3*T58) &gt; 0, O58 - 10/3*T58, 0)</f>
        <v/>
      </c>
      <c r="W58" s="7">
        <f>IF(V58&gt;S58, S58, V58)</f>
        <v/>
      </c>
      <c r="X58" s="7">
        <f>IF((V58-W58) &gt; 0, V58-W58, 0)</f>
        <v/>
      </c>
      <c r="Y58" s="7">
        <f>IF((Q58-X58) &gt; 0, Q58-X58, 0)</f>
        <v/>
      </c>
      <c r="Z58" s="6">
        <f>IF(AND(ISNUMBER(R$59), ISNUMBER(P$59)), R$59 / P$59, "")</f>
        <v/>
      </c>
      <c r="AA58" s="7">
        <f>IF((P58*Z58) &lt; R58, P58*Z58, R58)</f>
        <v/>
      </c>
      <c r="AB58" s="7">
        <f>SUM(W58, S58)</f>
        <v/>
      </c>
      <c r="AC58" s="7">
        <f>SUM(W58, S58, Y58)</f>
        <v/>
      </c>
      <c r="AD58" s="6">
        <f>IF(OR(ISNUMBER(P58), ISNUMBER(W58), ISNUMBER(S58), ISNUMBER(R58)), (P58 / SUM(P58, W58, S58, R58))*100, "")</f>
        <v/>
      </c>
      <c r="AE58" s="6">
        <f>IF(OR(ISNUMBER(P58), ISNUMBER(W58), ISNUMBER(S58)), (P58 / SUM(P58, W58, S58))*100, "")</f>
        <v/>
      </c>
      <c r="AF58" s="6">
        <f>IF(OR(ISNUMBER(P58), ISNUMBER(W58), ISNUMBER(S58), ISNUMBER(AA58)), (P58 / SUM(P58, W58, S58, AA58))*100, "")</f>
        <v/>
      </c>
      <c r="AG58" s="6">
        <f>P58 / SUM(AC58, P58, AA58)</f>
        <v/>
      </c>
      <c r="AH58" s="6">
        <f>IF(AND(ISNUMBER(M$59), ISNUMBER(N$59)), M$59 / N$59, "")</f>
        <v/>
      </c>
      <c r="AI58" s="6">
        <f>IF(AND(ISNUMBER(M58), ISNUMBER(N58), ISNUMBER(AH58)), (M58/N58) / AH58 - 1, "")</f>
        <v/>
      </c>
    </row>
    <row r="59">
      <c r="A59" t="inlineStr">
        <is>
          <t>2.76</t>
        </is>
      </c>
      <c r="B59" t="inlineStr">
        <is>
          <t>Mt. Roe</t>
        </is>
      </c>
      <c r="C59" t="inlineStr">
        <is>
          <t>Teitler et al., 2015</t>
        </is>
      </c>
      <c r="D59" t="inlineStr">
        <is>
          <t>MR#1</t>
        </is>
      </c>
      <c r="E59" t="inlineStr">
        <is>
          <t>PI1019Y</t>
        </is>
      </c>
      <c r="F59" s="6" t="n">
        <v/>
      </c>
      <c r="G59" t="inlineStr">
        <is>
          <t>proto</t>
        </is>
      </c>
      <c r="H59" s="6" t="n">
        <v>7.86</v>
      </c>
      <c r="I59" s="6" t="n">
        <v>14.76</v>
      </c>
      <c r="J59" s="6" t="n">
        <v>4.75</v>
      </c>
      <c r="K59" s="6" t="n">
        <v>0.59</v>
      </c>
      <c r="L59" s="6" t="n">
        <v>1.95</v>
      </c>
      <c r="M59" s="6" t="n">
        <v/>
      </c>
      <c r="N59" s="6" t="n">
        <v>1.57</v>
      </c>
      <c r="O59" s="7">
        <f>H59 / (40.078 + 15.999)</f>
        <v/>
      </c>
      <c r="P59" s="7">
        <f>I59 / (2*26.9815385 + 3*15.999)</f>
        <v/>
      </c>
      <c r="Q59" s="7">
        <f>J59 / (24.305 + 15.999)</f>
        <v/>
      </c>
      <c r="R59" s="7">
        <f>K59 / (2*39.0983 + 15.999)</f>
        <v/>
      </c>
      <c r="S59" s="7">
        <f>L59 / (2*22.98976928 + 15.999)</f>
        <v/>
      </c>
      <c r="T59" s="7">
        <f>M59 / (2*30.973761998 + 5*15.999)</f>
        <v/>
      </c>
      <c r="U59" s="7">
        <f>N59 / (47.867 + 2*15.999)</f>
        <v/>
      </c>
      <c r="V59" s="6">
        <f>IF((O59 - 10/3*T59) &gt; 0, O59 - 10/3*T59, 0)</f>
        <v/>
      </c>
      <c r="W59" s="7">
        <f>IF(V59&gt;S59, S59, V59)</f>
        <v/>
      </c>
      <c r="X59" s="7">
        <f>IF((V59-W59) &gt; 0, V59-W59, 0)</f>
        <v/>
      </c>
      <c r="Y59" s="7">
        <f>IF((Q59-X59) &gt; 0, Q59-X59, 0)</f>
        <v/>
      </c>
      <c r="Z59" s="6">
        <f>IF(AND(ISNUMBER(R$59), ISNUMBER(P$59)), R$59 / P$59, "")</f>
        <v/>
      </c>
      <c r="AA59" s="7">
        <f>IF((P59*Z59) &lt; R59, P59*Z59, R59)</f>
        <v/>
      </c>
      <c r="AB59" s="7">
        <f>SUM(W59, S59)</f>
        <v/>
      </c>
      <c r="AC59" s="7">
        <f>SUM(W59, S59, Y59)</f>
        <v/>
      </c>
      <c r="AD59" s="6">
        <f>IF(OR(ISNUMBER(P59), ISNUMBER(W59), ISNUMBER(S59), ISNUMBER(R59)), (P59 / SUM(P59, W59, S59, R59))*100, "")</f>
        <v/>
      </c>
      <c r="AE59" s="6">
        <f>IF(OR(ISNUMBER(P59), ISNUMBER(W59), ISNUMBER(S59)), (P59 / SUM(P59, W59, S59))*100, "")</f>
        <v/>
      </c>
      <c r="AF59" s="6">
        <f>IF(OR(ISNUMBER(P59), ISNUMBER(W59), ISNUMBER(S59), ISNUMBER(AA59)), (P59 / SUM(P59, W59, S59, AA59))*100, "")</f>
        <v/>
      </c>
      <c r="AG59" s="6">
        <f>P59 / SUM(AC59, P59, AA59)</f>
        <v/>
      </c>
      <c r="AH59" s="6">
        <f>IF(AND(ISNUMBER(M$59), ISNUMBER(N$59)), M$59 / N$59, "")</f>
        <v/>
      </c>
      <c r="AI59" s="6">
        <f>IF(AND(ISNUMBER(M59), ISNUMBER(N59), ISNUMBER(AH59)), (M59/N59) / AH59 - 1, "")</f>
        <v/>
      </c>
    </row>
    <row r="60">
      <c r="A60" s="2" t="inlineStr">
        <is>
          <t>2.76</t>
        </is>
      </c>
      <c r="B60" s="2" t="inlineStr">
        <is>
          <t>Mt. Roe</t>
        </is>
      </c>
      <c r="C60" s="2" t="inlineStr">
        <is>
          <t>Teitler et al., 2015</t>
        </is>
      </c>
      <c r="D60" s="2" t="inlineStr">
        <is>
          <t>MR#2</t>
        </is>
      </c>
      <c r="E60" s="2" t="inlineStr">
        <is>
          <t>Pi0933A</t>
        </is>
      </c>
      <c r="F60" s="3" t="n">
        <v/>
      </c>
      <c r="G60" s="2" t="inlineStr">
        <is>
          <t>top</t>
        </is>
      </c>
      <c r="H60" s="3" t="n">
        <v>0.14</v>
      </c>
      <c r="I60" s="3" t="n">
        <v>34.39</v>
      </c>
      <c r="J60" s="3" t="n">
        <v>0.26</v>
      </c>
      <c r="K60" s="3" t="n">
        <v>10.48</v>
      </c>
      <c r="L60" s="3" t="n">
        <v>0.48</v>
      </c>
      <c r="M60" s="3" t="n">
        <v/>
      </c>
      <c r="N60" s="3" t="n">
        <v>3.55</v>
      </c>
      <c r="O60" s="4">
        <f>H60 / (40.078 + 15.999)</f>
        <v/>
      </c>
      <c r="P60" s="4">
        <f>I60 / (2*26.9815385 + 3*15.999)</f>
        <v/>
      </c>
      <c r="Q60" s="4">
        <f>J60 / (24.305 + 15.999)</f>
        <v/>
      </c>
      <c r="R60" s="4">
        <f>K60 / (2*39.0983 + 15.999)</f>
        <v/>
      </c>
      <c r="S60" s="4">
        <f>L60 / (2*22.98976928 + 15.999)</f>
        <v/>
      </c>
      <c r="T60" s="4">
        <f>M60 / (2*30.973761998 + 5*15.999)</f>
        <v/>
      </c>
      <c r="U60" s="4">
        <f>N60 / (47.867 + 2*15.999)</f>
        <v/>
      </c>
      <c r="V60" s="3">
        <f>IF((O60 - 10/3*T60) &gt; 0, O60 - 10/3*T60, 0)</f>
        <v/>
      </c>
      <c r="W60" s="4">
        <f>IF(V60&gt;S60, S60, V60)</f>
        <v/>
      </c>
      <c r="X60" s="4">
        <f>IF((V60-W60) &gt; 0, V60-W60, 0)</f>
        <v/>
      </c>
      <c r="Y60" s="4">
        <f>IF((Q60-X60) &gt; 0, Q60-X60, 0)</f>
        <v/>
      </c>
      <c r="Z60" s="3">
        <f>IF(AND(ISNUMBER(R$71), ISNUMBER(P$71)), R$71 / P$71, "")</f>
        <v/>
      </c>
      <c r="AA60" s="4">
        <f>IF((P60*Z60) &lt; R60, P60*Z60, R60)</f>
        <v/>
      </c>
      <c r="AB60" s="4">
        <f>SUM(W60, S60)</f>
        <v/>
      </c>
      <c r="AC60" s="4">
        <f>SUM(W60, S60, Y60)</f>
        <v/>
      </c>
      <c r="AD60" s="3">
        <f>IF(OR(ISNUMBER(P60), ISNUMBER(W60), ISNUMBER(S60), ISNUMBER(R60)), (P60 / SUM(P60, W60, S60, R60))*100, "")</f>
        <v/>
      </c>
      <c r="AE60" s="3">
        <f>IF(OR(ISNUMBER(P60), ISNUMBER(W60), ISNUMBER(S60)), (P60 / SUM(P60, W60, S60))*100, "")</f>
        <v/>
      </c>
      <c r="AF60" s="3">
        <f>IF(OR(ISNUMBER(P60), ISNUMBER(W60), ISNUMBER(S60), ISNUMBER(AA60)), (P60 / SUM(P60, W60, S60, AA60))*100, "")</f>
        <v/>
      </c>
      <c r="AG60" s="3">
        <f>P60 / SUM(AC60, P60, AA60)</f>
        <v/>
      </c>
      <c r="AH60" s="3">
        <f>IF(AND(ISNUMBER(M$71), ISNUMBER(N$71)), M$71 / N$71, "")</f>
        <v/>
      </c>
      <c r="AI60" s="3">
        <f>IF(AND(ISNUMBER(M60), ISNUMBER(N60), ISNUMBER(AH60)), (M60/N60) / AH60 - 1, "")</f>
        <v/>
      </c>
    </row>
    <row r="61">
      <c r="A61" s="2" t="inlineStr">
        <is>
          <t>2.76</t>
        </is>
      </c>
      <c r="B61" s="2" t="inlineStr">
        <is>
          <t>Mt. Roe</t>
        </is>
      </c>
      <c r="C61" s="2" t="inlineStr">
        <is>
          <t>Teitler et al., 2015</t>
        </is>
      </c>
      <c r="D61" s="2" t="inlineStr">
        <is>
          <t>MR#2</t>
        </is>
      </c>
      <c r="E61" s="2" t="inlineStr">
        <is>
          <t>Pi0934A</t>
        </is>
      </c>
      <c r="F61" s="3" t="n">
        <v/>
      </c>
      <c r="G61" s="2" t="inlineStr">
        <is>
          <t>top</t>
        </is>
      </c>
      <c r="H61" s="3" t="n">
        <v>0.14</v>
      </c>
      <c r="I61" s="3" t="n">
        <v>34.22</v>
      </c>
      <c r="J61" s="3" t="n">
        <v>0.21</v>
      </c>
      <c r="K61" s="3" t="n">
        <v>10.38</v>
      </c>
      <c r="L61" s="3" t="n">
        <v>0.49</v>
      </c>
      <c r="M61" s="3" t="n">
        <v/>
      </c>
      <c r="N61" s="3" t="n">
        <v>3.22</v>
      </c>
      <c r="O61" s="4">
        <f>H61 / (40.078 + 15.999)</f>
        <v/>
      </c>
      <c r="P61" s="4">
        <f>I61 / (2*26.9815385 + 3*15.999)</f>
        <v/>
      </c>
      <c r="Q61" s="4">
        <f>J61 / (24.305 + 15.999)</f>
        <v/>
      </c>
      <c r="R61" s="4">
        <f>K61 / (2*39.0983 + 15.999)</f>
        <v/>
      </c>
      <c r="S61" s="4">
        <f>L61 / (2*22.98976928 + 15.999)</f>
        <v/>
      </c>
      <c r="T61" s="4">
        <f>M61 / (2*30.973761998 + 5*15.999)</f>
        <v/>
      </c>
      <c r="U61" s="4">
        <f>N61 / (47.867 + 2*15.999)</f>
        <v/>
      </c>
      <c r="V61" s="3">
        <f>IF((O61 - 10/3*T61) &gt; 0, O61 - 10/3*T61, 0)</f>
        <v/>
      </c>
      <c r="W61" s="4">
        <f>IF(V61&gt;S61, S61, V61)</f>
        <v/>
      </c>
      <c r="X61" s="4">
        <f>IF((V61-W61) &gt; 0, V61-W61, 0)</f>
        <v/>
      </c>
      <c r="Y61" s="4">
        <f>IF((Q61-X61) &gt; 0, Q61-X61, 0)</f>
        <v/>
      </c>
      <c r="Z61" s="3">
        <f>IF(AND(ISNUMBER(R$71), ISNUMBER(P$71)), R$71 / P$71, "")</f>
        <v/>
      </c>
      <c r="AA61" s="4">
        <f>IF((P61*Z61) &lt; R61, P61*Z61, R61)</f>
        <v/>
      </c>
      <c r="AB61" s="4">
        <f>SUM(W61, S61)</f>
        <v/>
      </c>
      <c r="AC61" s="4">
        <f>SUM(W61, S61, Y61)</f>
        <v/>
      </c>
      <c r="AD61" s="3">
        <f>IF(OR(ISNUMBER(P61), ISNUMBER(W61), ISNUMBER(S61), ISNUMBER(R61)), (P61 / SUM(P61, W61, S61, R61))*100, "")</f>
        <v/>
      </c>
      <c r="AE61" s="3">
        <f>IF(OR(ISNUMBER(P61), ISNUMBER(W61), ISNUMBER(S61)), (P61 / SUM(P61, W61, S61))*100, "")</f>
        <v/>
      </c>
      <c r="AF61" s="3">
        <f>IF(OR(ISNUMBER(P61), ISNUMBER(W61), ISNUMBER(S61), ISNUMBER(AA61)), (P61 / SUM(P61, W61, S61, AA61))*100, "")</f>
        <v/>
      </c>
      <c r="AG61" s="3">
        <f>P61 / SUM(AC61, P61, AA61)</f>
        <v/>
      </c>
      <c r="AH61" s="3">
        <f>IF(AND(ISNUMBER(M$71), ISNUMBER(N$71)), M$71 / N$71, "")</f>
        <v/>
      </c>
      <c r="AI61" s="3">
        <f>IF(AND(ISNUMBER(M61), ISNUMBER(N61), ISNUMBER(AH61)), (M61/N61) / AH61 - 1, "")</f>
        <v/>
      </c>
    </row>
    <row r="62">
      <c r="A62" s="2" t="inlineStr">
        <is>
          <t>2.76</t>
        </is>
      </c>
      <c r="B62" s="2" t="inlineStr">
        <is>
          <t>Mt. Roe</t>
        </is>
      </c>
      <c r="C62" s="2" t="inlineStr">
        <is>
          <t>Teitler et al., 2015</t>
        </is>
      </c>
      <c r="D62" s="2" t="inlineStr">
        <is>
          <t>MR#2</t>
        </is>
      </c>
      <c r="E62" s="2" t="inlineStr">
        <is>
          <t>Pi0940A</t>
        </is>
      </c>
      <c r="F62" s="3" t="n">
        <v/>
      </c>
      <c r="G62" s="2" t="inlineStr">
        <is>
          <t>top</t>
        </is>
      </c>
      <c r="H62" s="3" t="n">
        <v>0.3200000000000001</v>
      </c>
      <c r="I62" s="3" t="n">
        <v>44.48</v>
      </c>
      <c r="J62" s="3" t="n">
        <v>0.11</v>
      </c>
      <c r="K62" s="3" t="n">
        <v>2.68</v>
      </c>
      <c r="L62" s="3" t="n">
        <v>0.19</v>
      </c>
      <c r="M62" s="3" t="n">
        <v/>
      </c>
      <c r="N62" s="3" t="n">
        <v>4.75</v>
      </c>
      <c r="O62" s="4">
        <f>H62 / (40.078 + 15.999)</f>
        <v/>
      </c>
      <c r="P62" s="4">
        <f>I62 / (2*26.9815385 + 3*15.999)</f>
        <v/>
      </c>
      <c r="Q62" s="4">
        <f>J62 / (24.305 + 15.999)</f>
        <v/>
      </c>
      <c r="R62" s="4">
        <f>K62 / (2*39.0983 + 15.999)</f>
        <v/>
      </c>
      <c r="S62" s="4">
        <f>L62 / (2*22.98976928 + 15.999)</f>
        <v/>
      </c>
      <c r="T62" s="4">
        <f>M62 / (2*30.973761998 + 5*15.999)</f>
        <v/>
      </c>
      <c r="U62" s="4">
        <f>N62 / (47.867 + 2*15.999)</f>
        <v/>
      </c>
      <c r="V62" s="3">
        <f>IF((O62 - 10/3*T62) &gt; 0, O62 - 10/3*T62, 0)</f>
        <v/>
      </c>
      <c r="W62" s="4">
        <f>IF(V62&gt;S62, S62, V62)</f>
        <v/>
      </c>
      <c r="X62" s="4">
        <f>IF((V62-W62) &gt; 0, V62-W62, 0)</f>
        <v/>
      </c>
      <c r="Y62" s="4">
        <f>IF((Q62-X62) &gt; 0, Q62-X62, 0)</f>
        <v/>
      </c>
      <c r="Z62" s="3">
        <f>IF(AND(ISNUMBER(R$71), ISNUMBER(P$71)), R$71 / P$71, "")</f>
        <v/>
      </c>
      <c r="AA62" s="4">
        <f>IF((P62*Z62) &lt; R62, P62*Z62, R62)</f>
        <v/>
      </c>
      <c r="AB62" s="4">
        <f>SUM(W62, S62)</f>
        <v/>
      </c>
      <c r="AC62" s="4">
        <f>SUM(W62, S62, Y62)</f>
        <v/>
      </c>
      <c r="AD62" s="3">
        <f>IF(OR(ISNUMBER(P62), ISNUMBER(W62), ISNUMBER(S62), ISNUMBER(R62)), (P62 / SUM(P62, W62, S62, R62))*100, "")</f>
        <v/>
      </c>
      <c r="AE62" s="3">
        <f>IF(OR(ISNUMBER(P62), ISNUMBER(W62), ISNUMBER(S62)), (P62 / SUM(P62, W62, S62))*100, "")</f>
        <v/>
      </c>
      <c r="AF62" s="3">
        <f>IF(OR(ISNUMBER(P62), ISNUMBER(W62), ISNUMBER(S62), ISNUMBER(AA62)), (P62 / SUM(P62, W62, S62, AA62))*100, "")</f>
        <v/>
      </c>
      <c r="AG62" s="3">
        <f>P62 / SUM(AC62, P62, AA62)</f>
        <v/>
      </c>
      <c r="AH62" s="3">
        <f>IF(AND(ISNUMBER(M$71), ISNUMBER(N$71)), M$71 / N$71, "")</f>
        <v/>
      </c>
      <c r="AI62" s="3">
        <f>IF(AND(ISNUMBER(M62), ISNUMBER(N62), ISNUMBER(AH62)), (M62/N62) / AH62 - 1, "")</f>
        <v/>
      </c>
    </row>
    <row r="63">
      <c r="A63" s="2" t="inlineStr">
        <is>
          <t>2.76</t>
        </is>
      </c>
      <c r="B63" s="2" t="inlineStr">
        <is>
          <t>Mt. Roe</t>
        </is>
      </c>
      <c r="C63" s="2" t="inlineStr">
        <is>
          <t>Teitler et al., 2015</t>
        </is>
      </c>
      <c r="D63" s="2" t="inlineStr">
        <is>
          <t>MR#2</t>
        </is>
      </c>
      <c r="E63" s="2" t="inlineStr">
        <is>
          <t>Pi0941</t>
        </is>
      </c>
      <c r="F63" s="3" t="n">
        <v/>
      </c>
      <c r="G63" s="2" t="inlineStr">
        <is>
          <t>top</t>
        </is>
      </c>
      <c r="H63" s="3" t="n">
        <v>0.8800000000000001</v>
      </c>
      <c r="I63" s="3" t="n">
        <v>65.40000000000001</v>
      </c>
      <c r="J63" s="3" t="n">
        <v>0.02</v>
      </c>
      <c r="K63" s="3" t="n">
        <v>1.97</v>
      </c>
      <c r="L63" s="3" t="n">
        <v>0.09</v>
      </c>
      <c r="M63" s="3" t="n">
        <v/>
      </c>
      <c r="N63" s="3" t="n">
        <v>3.42</v>
      </c>
      <c r="O63" s="4">
        <f>H63 / (40.078 + 15.999)</f>
        <v/>
      </c>
      <c r="P63" s="4">
        <f>I63 / (2*26.9815385 + 3*15.999)</f>
        <v/>
      </c>
      <c r="Q63" s="4">
        <f>J63 / (24.305 + 15.999)</f>
        <v/>
      </c>
      <c r="R63" s="4">
        <f>K63 / (2*39.0983 + 15.999)</f>
        <v/>
      </c>
      <c r="S63" s="4">
        <f>L63 / (2*22.98976928 + 15.999)</f>
        <v/>
      </c>
      <c r="T63" s="4">
        <f>M63 / (2*30.973761998 + 5*15.999)</f>
        <v/>
      </c>
      <c r="U63" s="4">
        <f>N63 / (47.867 + 2*15.999)</f>
        <v/>
      </c>
      <c r="V63" s="3">
        <f>IF((O63 - 10/3*T63) &gt; 0, O63 - 10/3*T63, 0)</f>
        <v/>
      </c>
      <c r="W63" s="4">
        <f>IF(V63&gt;S63, S63, V63)</f>
        <v/>
      </c>
      <c r="X63" s="4">
        <f>IF((V63-W63) &gt; 0, V63-W63, 0)</f>
        <v/>
      </c>
      <c r="Y63" s="4">
        <f>IF((Q63-X63) &gt; 0, Q63-X63, 0)</f>
        <v/>
      </c>
      <c r="Z63" s="3">
        <f>IF(AND(ISNUMBER(R$71), ISNUMBER(P$71)), R$71 / P$71, "")</f>
        <v/>
      </c>
      <c r="AA63" s="4">
        <f>IF((P63*Z63) &lt; R63, P63*Z63, R63)</f>
        <v/>
      </c>
      <c r="AB63" s="4">
        <f>SUM(W63, S63)</f>
        <v/>
      </c>
      <c r="AC63" s="4">
        <f>SUM(W63, S63, Y63)</f>
        <v/>
      </c>
      <c r="AD63" s="3">
        <f>IF(OR(ISNUMBER(P63), ISNUMBER(W63), ISNUMBER(S63), ISNUMBER(R63)), (P63 / SUM(P63, W63, S63, R63))*100, "")</f>
        <v/>
      </c>
      <c r="AE63" s="3">
        <f>IF(OR(ISNUMBER(P63), ISNUMBER(W63), ISNUMBER(S63)), (P63 / SUM(P63, W63, S63))*100, "")</f>
        <v/>
      </c>
      <c r="AF63" s="3">
        <f>IF(OR(ISNUMBER(P63), ISNUMBER(W63), ISNUMBER(S63), ISNUMBER(AA63)), (P63 / SUM(P63, W63, S63, AA63))*100, "")</f>
        <v/>
      </c>
      <c r="AG63" s="3">
        <f>P63 / SUM(AC63, P63, AA63)</f>
        <v/>
      </c>
      <c r="AH63" s="3">
        <f>IF(AND(ISNUMBER(M$71), ISNUMBER(N$71)), M$71 / N$71, "")</f>
        <v/>
      </c>
      <c r="AI63" s="3">
        <f>IF(AND(ISNUMBER(M63), ISNUMBER(N63), ISNUMBER(AH63)), (M63/N63) / AH63 - 1, "")</f>
        <v/>
      </c>
    </row>
    <row r="64">
      <c r="A64" s="2" t="inlineStr">
        <is>
          <t>2.76</t>
        </is>
      </c>
      <c r="B64" s="2" t="inlineStr">
        <is>
          <t>Mt. Roe</t>
        </is>
      </c>
      <c r="C64" s="2" t="inlineStr">
        <is>
          <t>Teitler et al., 2015</t>
        </is>
      </c>
      <c r="D64" s="2" t="inlineStr">
        <is>
          <t>MR#2</t>
        </is>
      </c>
      <c r="E64" s="2" t="inlineStr">
        <is>
          <t>Pi0940YA</t>
        </is>
      </c>
      <c r="F64" s="3" t="n">
        <v/>
      </c>
      <c r="G64" s="2" t="inlineStr">
        <is>
          <t>top</t>
        </is>
      </c>
      <c r="H64" s="3" t="n">
        <v>1.99</v>
      </c>
      <c r="I64" s="3" t="n">
        <v>62.50000000000001</v>
      </c>
      <c r="J64" s="3" t="n">
        <v>0.02</v>
      </c>
      <c r="K64" s="3" t="n">
        <v>2.62</v>
      </c>
      <c r="L64" s="3" t="n">
        <v>0.09</v>
      </c>
      <c r="M64" s="3" t="n">
        <v/>
      </c>
      <c r="N64" s="3" t="n">
        <v>3.74</v>
      </c>
      <c r="O64" s="4">
        <f>H64 / (40.078 + 15.999)</f>
        <v/>
      </c>
      <c r="P64" s="4">
        <f>I64 / (2*26.9815385 + 3*15.999)</f>
        <v/>
      </c>
      <c r="Q64" s="4">
        <f>J64 / (24.305 + 15.999)</f>
        <v/>
      </c>
      <c r="R64" s="4">
        <f>K64 / (2*39.0983 + 15.999)</f>
        <v/>
      </c>
      <c r="S64" s="4">
        <f>L64 / (2*22.98976928 + 15.999)</f>
        <v/>
      </c>
      <c r="T64" s="4">
        <f>M64 / (2*30.973761998 + 5*15.999)</f>
        <v/>
      </c>
      <c r="U64" s="4">
        <f>N64 / (47.867 + 2*15.999)</f>
        <v/>
      </c>
      <c r="V64" s="3">
        <f>IF((O64 - 10/3*T64) &gt; 0, O64 - 10/3*T64, 0)</f>
        <v/>
      </c>
      <c r="W64" s="4">
        <f>IF(V64&gt;S64, S64, V64)</f>
        <v/>
      </c>
      <c r="X64" s="4">
        <f>IF((V64-W64) &gt; 0, V64-W64, 0)</f>
        <v/>
      </c>
      <c r="Y64" s="4">
        <f>IF((Q64-X64) &gt; 0, Q64-X64, 0)</f>
        <v/>
      </c>
      <c r="Z64" s="3">
        <f>IF(AND(ISNUMBER(R$71), ISNUMBER(P$71)), R$71 / P$71, "")</f>
        <v/>
      </c>
      <c r="AA64" s="4">
        <f>IF((P64*Z64) &lt; R64, P64*Z64, R64)</f>
        <v/>
      </c>
      <c r="AB64" s="4">
        <f>SUM(W64, S64)</f>
        <v/>
      </c>
      <c r="AC64" s="4">
        <f>SUM(W64, S64, Y64)</f>
        <v/>
      </c>
      <c r="AD64" s="3">
        <f>IF(OR(ISNUMBER(P64), ISNUMBER(W64), ISNUMBER(S64), ISNUMBER(R64)), (P64 / SUM(P64, W64, S64, R64))*100, "")</f>
        <v/>
      </c>
      <c r="AE64" s="3">
        <f>IF(OR(ISNUMBER(P64), ISNUMBER(W64), ISNUMBER(S64)), (P64 / SUM(P64, W64, S64))*100, "")</f>
        <v/>
      </c>
      <c r="AF64" s="3">
        <f>IF(OR(ISNUMBER(P64), ISNUMBER(W64), ISNUMBER(S64), ISNUMBER(AA64)), (P64 / SUM(P64, W64, S64, AA64))*100, "")</f>
        <v/>
      </c>
      <c r="AG64" s="3">
        <f>P64 / SUM(AC64, P64, AA64)</f>
        <v/>
      </c>
      <c r="AH64" s="3">
        <f>IF(AND(ISNUMBER(M$71), ISNUMBER(N$71)), M$71 / N$71, "")</f>
        <v/>
      </c>
      <c r="AI64" s="3">
        <f>IF(AND(ISNUMBER(M64), ISNUMBER(N64), ISNUMBER(AH64)), (M64/N64) / AH64 - 1, "")</f>
        <v/>
      </c>
    </row>
    <row r="65">
      <c r="A65" s="2" t="inlineStr">
        <is>
          <t>2.76</t>
        </is>
      </c>
      <c r="B65" s="2" t="inlineStr">
        <is>
          <t>Mt. Roe</t>
        </is>
      </c>
      <c r="C65" s="2" t="inlineStr">
        <is>
          <t>Teitler et al., 2015</t>
        </is>
      </c>
      <c r="D65" s="2" t="inlineStr">
        <is>
          <t>MR#2</t>
        </is>
      </c>
      <c r="E65" s="2" t="inlineStr">
        <is>
          <t>Pi0942A</t>
        </is>
      </c>
      <c r="F65" s="3" t="n">
        <v/>
      </c>
      <c r="G65" s="2" t="inlineStr">
        <is>
          <t>top</t>
        </is>
      </c>
      <c r="H65" s="3" t="n">
        <v>0.15</v>
      </c>
      <c r="I65" s="3" t="n">
        <v>43.17</v>
      </c>
      <c r="J65" s="3" t="n">
        <v>0.03999999999999999</v>
      </c>
      <c r="K65" s="3" t="n">
        <v>2.27</v>
      </c>
      <c r="L65" s="3" t="n">
        <v>0.09</v>
      </c>
      <c r="M65" s="3" t="n">
        <v/>
      </c>
      <c r="N65" s="3" t="n">
        <v>3.370000000000001</v>
      </c>
      <c r="O65" s="4">
        <f>H65 / (40.078 + 15.999)</f>
        <v/>
      </c>
      <c r="P65" s="4">
        <f>I65 / (2*26.9815385 + 3*15.999)</f>
        <v/>
      </c>
      <c r="Q65" s="4">
        <f>J65 / (24.305 + 15.999)</f>
        <v/>
      </c>
      <c r="R65" s="4">
        <f>K65 / (2*39.0983 + 15.999)</f>
        <v/>
      </c>
      <c r="S65" s="4">
        <f>L65 / (2*22.98976928 + 15.999)</f>
        <v/>
      </c>
      <c r="T65" s="4">
        <f>M65 / (2*30.973761998 + 5*15.999)</f>
        <v/>
      </c>
      <c r="U65" s="4">
        <f>N65 / (47.867 + 2*15.999)</f>
        <v/>
      </c>
      <c r="V65" s="3">
        <f>IF((O65 - 10/3*T65) &gt; 0, O65 - 10/3*T65, 0)</f>
        <v/>
      </c>
      <c r="W65" s="4">
        <f>IF(V65&gt;S65, S65, V65)</f>
        <v/>
      </c>
      <c r="X65" s="4">
        <f>IF((V65-W65) &gt; 0, V65-W65, 0)</f>
        <v/>
      </c>
      <c r="Y65" s="4">
        <f>IF((Q65-X65) &gt; 0, Q65-X65, 0)</f>
        <v/>
      </c>
      <c r="Z65" s="3">
        <f>IF(AND(ISNUMBER(R$71), ISNUMBER(P$71)), R$71 / P$71, "")</f>
        <v/>
      </c>
      <c r="AA65" s="4">
        <f>IF((P65*Z65) &lt; R65, P65*Z65, R65)</f>
        <v/>
      </c>
      <c r="AB65" s="4">
        <f>SUM(W65, S65)</f>
        <v/>
      </c>
      <c r="AC65" s="4">
        <f>SUM(W65, S65, Y65)</f>
        <v/>
      </c>
      <c r="AD65" s="3">
        <f>IF(OR(ISNUMBER(P65), ISNUMBER(W65), ISNUMBER(S65), ISNUMBER(R65)), (P65 / SUM(P65, W65, S65, R65))*100, "")</f>
        <v/>
      </c>
      <c r="AE65" s="3">
        <f>IF(OR(ISNUMBER(P65), ISNUMBER(W65), ISNUMBER(S65)), (P65 / SUM(P65, W65, S65))*100, "")</f>
        <v/>
      </c>
      <c r="AF65" s="3">
        <f>IF(OR(ISNUMBER(P65), ISNUMBER(W65), ISNUMBER(S65), ISNUMBER(AA65)), (P65 / SUM(P65, W65, S65, AA65))*100, "")</f>
        <v/>
      </c>
      <c r="AG65" s="3">
        <f>P65 / SUM(AC65, P65, AA65)</f>
        <v/>
      </c>
      <c r="AH65" s="3">
        <f>IF(AND(ISNUMBER(M$71), ISNUMBER(N$71)), M$71 / N$71, "")</f>
        <v/>
      </c>
      <c r="AI65" s="3">
        <f>IF(AND(ISNUMBER(M65), ISNUMBER(N65), ISNUMBER(AH65)), (M65/N65) / AH65 - 1, "")</f>
        <v/>
      </c>
    </row>
    <row r="66">
      <c r="A66" s="2" t="inlineStr">
        <is>
          <t>2.76</t>
        </is>
      </c>
      <c r="B66" s="2" t="inlineStr">
        <is>
          <t>Mt. Roe</t>
        </is>
      </c>
      <c r="C66" s="2" t="inlineStr">
        <is>
          <t>Teitler et al., 2015</t>
        </is>
      </c>
      <c r="D66" s="2" t="inlineStr">
        <is>
          <t>MR#2</t>
        </is>
      </c>
      <c r="E66" s="2" t="inlineStr">
        <is>
          <t>Pi0935B</t>
        </is>
      </c>
      <c r="F66" s="3" t="n">
        <v/>
      </c>
      <c r="G66" s="5" t="n">
        <v/>
      </c>
      <c r="H66" s="3" t="n">
        <v>0.2</v>
      </c>
      <c r="I66" s="3" t="n">
        <v>34.8</v>
      </c>
      <c r="J66" s="3" t="n">
        <v>0.15</v>
      </c>
      <c r="K66" s="3" t="n">
        <v>9.699999999999999</v>
      </c>
      <c r="L66" s="3" t="n">
        <v>0.65</v>
      </c>
      <c r="M66" s="3" t="n">
        <v/>
      </c>
      <c r="N66" s="3" t="n">
        <v>3.600000000000001</v>
      </c>
      <c r="O66" s="4">
        <f>H66 / (40.078 + 15.999)</f>
        <v/>
      </c>
      <c r="P66" s="4">
        <f>I66 / (2*26.9815385 + 3*15.999)</f>
        <v/>
      </c>
      <c r="Q66" s="4">
        <f>J66 / (24.305 + 15.999)</f>
        <v/>
      </c>
      <c r="R66" s="4">
        <f>K66 / (2*39.0983 + 15.999)</f>
        <v/>
      </c>
      <c r="S66" s="4">
        <f>L66 / (2*22.98976928 + 15.999)</f>
        <v/>
      </c>
      <c r="T66" s="4">
        <f>M66 / (2*30.973761998 + 5*15.999)</f>
        <v/>
      </c>
      <c r="U66" s="4">
        <f>N66 / (47.867 + 2*15.999)</f>
        <v/>
      </c>
      <c r="V66" s="3">
        <f>IF((O66 - 10/3*T66) &gt; 0, O66 - 10/3*T66, 0)</f>
        <v/>
      </c>
      <c r="W66" s="4">
        <f>IF(V66&gt;S66, S66, V66)</f>
        <v/>
      </c>
      <c r="X66" s="4">
        <f>IF((V66-W66) &gt; 0, V66-W66, 0)</f>
        <v/>
      </c>
      <c r="Y66" s="4">
        <f>IF((Q66-X66) &gt; 0, Q66-X66, 0)</f>
        <v/>
      </c>
      <c r="Z66" s="3">
        <f>IF(AND(ISNUMBER(R$71), ISNUMBER(P$71)), R$71 / P$71, "")</f>
        <v/>
      </c>
      <c r="AA66" s="4">
        <f>IF((P66*Z66) &lt; R66, P66*Z66, R66)</f>
        <v/>
      </c>
      <c r="AB66" s="4">
        <f>SUM(W66, S66)</f>
        <v/>
      </c>
      <c r="AC66" s="4">
        <f>SUM(W66, S66, Y66)</f>
        <v/>
      </c>
      <c r="AD66" s="3">
        <f>IF(OR(ISNUMBER(P66), ISNUMBER(W66), ISNUMBER(S66), ISNUMBER(R66)), (P66 / SUM(P66, W66, S66, R66))*100, "")</f>
        <v/>
      </c>
      <c r="AE66" s="3">
        <f>IF(OR(ISNUMBER(P66), ISNUMBER(W66), ISNUMBER(S66)), (P66 / SUM(P66, W66, S66))*100, "")</f>
        <v/>
      </c>
      <c r="AF66" s="3">
        <f>IF(OR(ISNUMBER(P66), ISNUMBER(W66), ISNUMBER(S66), ISNUMBER(AA66)), (P66 / SUM(P66, W66, S66, AA66))*100, "")</f>
        <v/>
      </c>
      <c r="AG66" s="3">
        <f>P66 / SUM(AC66, P66, AA66)</f>
        <v/>
      </c>
      <c r="AH66" s="3">
        <f>IF(AND(ISNUMBER(M$71), ISNUMBER(N$71)), M$71 / N$71, "")</f>
        <v/>
      </c>
      <c r="AI66" s="3">
        <f>IF(AND(ISNUMBER(M66), ISNUMBER(N66), ISNUMBER(AH66)), (M66/N66) / AH66 - 1, "")</f>
        <v/>
      </c>
    </row>
    <row r="67">
      <c r="A67" s="2" t="inlineStr">
        <is>
          <t>2.76</t>
        </is>
      </c>
      <c r="B67" s="2" t="inlineStr">
        <is>
          <t>Mt. Roe</t>
        </is>
      </c>
      <c r="C67" s="2" t="inlineStr">
        <is>
          <t>Teitler et al., 2015</t>
        </is>
      </c>
      <c r="D67" s="2" t="inlineStr">
        <is>
          <t>MR#2</t>
        </is>
      </c>
      <c r="E67" s="2" t="inlineStr">
        <is>
          <t>Pi0936</t>
        </is>
      </c>
      <c r="F67" s="3" t="n">
        <v/>
      </c>
      <c r="G67" s="5" t="n">
        <v/>
      </c>
      <c r="H67" s="3" t="n">
        <v>1.15</v>
      </c>
      <c r="I67" s="3" t="n">
        <v>18.03</v>
      </c>
      <c r="J67" s="3" t="n">
        <v>0.5399999999999999</v>
      </c>
      <c r="K67" s="3" t="n">
        <v>6.53</v>
      </c>
      <c r="L67" s="3" t="n">
        <v>0.25</v>
      </c>
      <c r="M67" s="3" t="n">
        <v/>
      </c>
      <c r="N67" s="3" t="n">
        <v>1.73</v>
      </c>
      <c r="O67" s="4">
        <f>H67 / (40.078 + 15.999)</f>
        <v/>
      </c>
      <c r="P67" s="4">
        <f>I67 / (2*26.9815385 + 3*15.999)</f>
        <v/>
      </c>
      <c r="Q67" s="4">
        <f>J67 / (24.305 + 15.999)</f>
        <v/>
      </c>
      <c r="R67" s="4">
        <f>K67 / (2*39.0983 + 15.999)</f>
        <v/>
      </c>
      <c r="S67" s="4">
        <f>L67 / (2*22.98976928 + 15.999)</f>
        <v/>
      </c>
      <c r="T67" s="4">
        <f>M67 / (2*30.973761998 + 5*15.999)</f>
        <v/>
      </c>
      <c r="U67" s="4">
        <f>N67 / (47.867 + 2*15.999)</f>
        <v/>
      </c>
      <c r="V67" s="3">
        <f>IF((O67 - 10/3*T67) &gt; 0, O67 - 10/3*T67, 0)</f>
        <v/>
      </c>
      <c r="W67" s="4">
        <f>IF(V67&gt;S67, S67, V67)</f>
        <v/>
      </c>
      <c r="X67" s="4">
        <f>IF((V67-W67) &gt; 0, V67-W67, 0)</f>
        <v/>
      </c>
      <c r="Y67" s="4">
        <f>IF((Q67-X67) &gt; 0, Q67-X67, 0)</f>
        <v/>
      </c>
      <c r="Z67" s="3">
        <f>IF(AND(ISNUMBER(R$71), ISNUMBER(P$71)), R$71 / P$71, "")</f>
        <v/>
      </c>
      <c r="AA67" s="4">
        <f>IF((P67*Z67) &lt; R67, P67*Z67, R67)</f>
        <v/>
      </c>
      <c r="AB67" s="4">
        <f>SUM(W67, S67)</f>
        <v/>
      </c>
      <c r="AC67" s="4">
        <f>SUM(W67, S67, Y67)</f>
        <v/>
      </c>
      <c r="AD67" s="3">
        <f>IF(OR(ISNUMBER(P67), ISNUMBER(W67), ISNUMBER(S67), ISNUMBER(R67)), (P67 / SUM(P67, W67, S67, R67))*100, "")</f>
        <v/>
      </c>
      <c r="AE67" s="3">
        <f>IF(OR(ISNUMBER(P67), ISNUMBER(W67), ISNUMBER(S67)), (P67 / SUM(P67, W67, S67))*100, "")</f>
        <v/>
      </c>
      <c r="AF67" s="3">
        <f>IF(OR(ISNUMBER(P67), ISNUMBER(W67), ISNUMBER(S67), ISNUMBER(AA67)), (P67 / SUM(P67, W67, S67, AA67))*100, "")</f>
        <v/>
      </c>
      <c r="AG67" s="3">
        <f>P67 / SUM(AC67, P67, AA67)</f>
        <v/>
      </c>
      <c r="AH67" s="3">
        <f>IF(AND(ISNUMBER(M$71), ISNUMBER(N$71)), M$71 / N$71, "")</f>
        <v/>
      </c>
      <c r="AI67" s="3">
        <f>IF(AND(ISNUMBER(M67), ISNUMBER(N67), ISNUMBER(AH67)), (M67/N67) / AH67 - 1, "")</f>
        <v/>
      </c>
    </row>
    <row r="68">
      <c r="A68" s="2" t="inlineStr">
        <is>
          <t>2.76</t>
        </is>
      </c>
      <c r="B68" s="2" t="inlineStr">
        <is>
          <t>Mt. Roe</t>
        </is>
      </c>
      <c r="C68" s="2" t="inlineStr">
        <is>
          <t>Teitler et al., 2015</t>
        </is>
      </c>
      <c r="D68" s="2" t="inlineStr">
        <is>
          <t>MR#2</t>
        </is>
      </c>
      <c r="E68" s="2" t="inlineStr">
        <is>
          <t>Pi0937</t>
        </is>
      </c>
      <c r="F68" s="3" t="n">
        <v/>
      </c>
      <c r="G68" s="5" t="n">
        <v/>
      </c>
      <c r="H68" s="3" t="n">
        <v>0.8</v>
      </c>
      <c r="I68" s="3" t="n">
        <v>12.45</v>
      </c>
      <c r="J68" s="3" t="n">
        <v>5.139999999999999</v>
      </c>
      <c r="K68" s="3" t="n">
        <v>1.24</v>
      </c>
      <c r="L68" s="3" t="n">
        <v>0.06</v>
      </c>
      <c r="M68" s="3" t="n">
        <v/>
      </c>
      <c r="N68" s="3" t="n">
        <v>1.32</v>
      </c>
      <c r="O68" s="4">
        <f>H68 / (40.078 + 15.999)</f>
        <v/>
      </c>
      <c r="P68" s="4">
        <f>I68 / (2*26.9815385 + 3*15.999)</f>
        <v/>
      </c>
      <c r="Q68" s="4">
        <f>J68 / (24.305 + 15.999)</f>
        <v/>
      </c>
      <c r="R68" s="4">
        <f>K68 / (2*39.0983 + 15.999)</f>
        <v/>
      </c>
      <c r="S68" s="4">
        <f>L68 / (2*22.98976928 + 15.999)</f>
        <v/>
      </c>
      <c r="T68" s="4">
        <f>M68 / (2*30.973761998 + 5*15.999)</f>
        <v/>
      </c>
      <c r="U68" s="4">
        <f>N68 / (47.867 + 2*15.999)</f>
        <v/>
      </c>
      <c r="V68" s="3">
        <f>IF((O68 - 10/3*T68) &gt; 0, O68 - 10/3*T68, 0)</f>
        <v/>
      </c>
      <c r="W68" s="4">
        <f>IF(V68&gt;S68, S68, V68)</f>
        <v/>
      </c>
      <c r="X68" s="4">
        <f>IF((V68-W68) &gt; 0, V68-W68, 0)</f>
        <v/>
      </c>
      <c r="Y68" s="4">
        <f>IF((Q68-X68) &gt; 0, Q68-X68, 0)</f>
        <v/>
      </c>
      <c r="Z68" s="3">
        <f>IF(AND(ISNUMBER(R$71), ISNUMBER(P$71)), R$71 / P$71, "")</f>
        <v/>
      </c>
      <c r="AA68" s="4">
        <f>IF((P68*Z68) &lt; R68, P68*Z68, R68)</f>
        <v/>
      </c>
      <c r="AB68" s="4">
        <f>SUM(W68, S68)</f>
        <v/>
      </c>
      <c r="AC68" s="4">
        <f>SUM(W68, S68, Y68)</f>
        <v/>
      </c>
      <c r="AD68" s="3">
        <f>IF(OR(ISNUMBER(P68), ISNUMBER(W68), ISNUMBER(S68), ISNUMBER(R68)), (P68 / SUM(P68, W68, S68, R68))*100, "")</f>
        <v/>
      </c>
      <c r="AE68" s="3">
        <f>IF(OR(ISNUMBER(P68), ISNUMBER(W68), ISNUMBER(S68)), (P68 / SUM(P68, W68, S68))*100, "")</f>
        <v/>
      </c>
      <c r="AF68" s="3">
        <f>IF(OR(ISNUMBER(P68), ISNUMBER(W68), ISNUMBER(S68), ISNUMBER(AA68)), (P68 / SUM(P68, W68, S68, AA68))*100, "")</f>
        <v/>
      </c>
      <c r="AG68" s="3">
        <f>P68 / SUM(AC68, P68, AA68)</f>
        <v/>
      </c>
      <c r="AH68" s="3">
        <f>IF(AND(ISNUMBER(M$71), ISNUMBER(N$71)), M$71 / N$71, "")</f>
        <v/>
      </c>
      <c r="AI68" s="3">
        <f>IF(AND(ISNUMBER(M68), ISNUMBER(N68), ISNUMBER(AH68)), (M68/N68) / AH68 - 1, "")</f>
        <v/>
      </c>
    </row>
    <row r="69">
      <c r="A69" s="2" t="inlineStr">
        <is>
          <t>2.76</t>
        </is>
      </c>
      <c r="B69" s="2" t="inlineStr">
        <is>
          <t>Mt. Roe</t>
        </is>
      </c>
      <c r="C69" s="2" t="inlineStr">
        <is>
          <t>Teitler et al., 2015</t>
        </is>
      </c>
      <c r="D69" s="2" t="inlineStr">
        <is>
          <t>MR#2</t>
        </is>
      </c>
      <c r="E69" s="2" t="inlineStr">
        <is>
          <t>Pi0939</t>
        </is>
      </c>
      <c r="F69" s="3" t="n">
        <v/>
      </c>
      <c r="G69" s="5" t="n">
        <v/>
      </c>
      <c r="H69" s="3" t="n">
        <v>2.51</v>
      </c>
      <c r="I69" s="3" t="n">
        <v>15.39</v>
      </c>
      <c r="J69" s="3" t="n">
        <v>6.449999999999999</v>
      </c>
      <c r="K69" s="3" t="n">
        <v>1.96</v>
      </c>
      <c r="L69" s="3" t="n">
        <v>3.1</v>
      </c>
      <c r="M69" s="3" t="n">
        <v/>
      </c>
      <c r="N69" s="3" t="n">
        <v>1.69</v>
      </c>
      <c r="O69" s="4">
        <f>H69 / (40.078 + 15.999)</f>
        <v/>
      </c>
      <c r="P69" s="4">
        <f>I69 / (2*26.9815385 + 3*15.999)</f>
        <v/>
      </c>
      <c r="Q69" s="4">
        <f>J69 / (24.305 + 15.999)</f>
        <v/>
      </c>
      <c r="R69" s="4">
        <f>K69 / (2*39.0983 + 15.999)</f>
        <v/>
      </c>
      <c r="S69" s="4">
        <f>L69 / (2*22.98976928 + 15.999)</f>
        <v/>
      </c>
      <c r="T69" s="4">
        <f>M69 / (2*30.973761998 + 5*15.999)</f>
        <v/>
      </c>
      <c r="U69" s="4">
        <f>N69 / (47.867 + 2*15.999)</f>
        <v/>
      </c>
      <c r="V69" s="3">
        <f>IF((O69 - 10/3*T69) &gt; 0, O69 - 10/3*T69, 0)</f>
        <v/>
      </c>
      <c r="W69" s="4">
        <f>IF(V69&gt;S69, S69, V69)</f>
        <v/>
      </c>
      <c r="X69" s="4">
        <f>IF((V69-W69) &gt; 0, V69-W69, 0)</f>
        <v/>
      </c>
      <c r="Y69" s="4">
        <f>IF((Q69-X69) &gt; 0, Q69-X69, 0)</f>
        <v/>
      </c>
      <c r="Z69" s="3">
        <f>IF(AND(ISNUMBER(R$71), ISNUMBER(P$71)), R$71 / P$71, "")</f>
        <v/>
      </c>
      <c r="AA69" s="4">
        <f>IF((P69*Z69) &lt; R69, P69*Z69, R69)</f>
        <v/>
      </c>
      <c r="AB69" s="4">
        <f>SUM(W69, S69)</f>
        <v/>
      </c>
      <c r="AC69" s="4">
        <f>SUM(W69, S69, Y69)</f>
        <v/>
      </c>
      <c r="AD69" s="3">
        <f>IF(OR(ISNUMBER(P69), ISNUMBER(W69), ISNUMBER(S69), ISNUMBER(R69)), (P69 / SUM(P69, W69, S69, R69))*100, "")</f>
        <v/>
      </c>
      <c r="AE69" s="3">
        <f>IF(OR(ISNUMBER(P69), ISNUMBER(W69), ISNUMBER(S69)), (P69 / SUM(P69, W69, S69))*100, "")</f>
        <v/>
      </c>
      <c r="AF69" s="3">
        <f>IF(OR(ISNUMBER(P69), ISNUMBER(W69), ISNUMBER(S69), ISNUMBER(AA69)), (P69 / SUM(P69, W69, S69, AA69))*100, "")</f>
        <v/>
      </c>
      <c r="AG69" s="3">
        <f>P69 / SUM(AC69, P69, AA69)</f>
        <v/>
      </c>
      <c r="AH69" s="3">
        <f>IF(AND(ISNUMBER(M$71), ISNUMBER(N$71)), M$71 / N$71, "")</f>
        <v/>
      </c>
      <c r="AI69" s="3">
        <f>IF(AND(ISNUMBER(M69), ISNUMBER(N69), ISNUMBER(AH69)), (M69/N69) / AH69 - 1, "")</f>
        <v/>
      </c>
    </row>
    <row r="70">
      <c r="A70" s="2" t="inlineStr">
        <is>
          <t>2.76</t>
        </is>
      </c>
      <c r="B70" s="2" t="inlineStr">
        <is>
          <t>Mt. Roe</t>
        </is>
      </c>
      <c r="C70" s="2" t="inlineStr">
        <is>
          <t>Teitler et al., 2015</t>
        </is>
      </c>
      <c r="D70" s="2" t="inlineStr">
        <is>
          <t>MR#2</t>
        </is>
      </c>
      <c r="E70" s="2" t="inlineStr">
        <is>
          <t>Pi0944A</t>
        </is>
      </c>
      <c r="F70" s="3" t="n">
        <v/>
      </c>
      <c r="G70" s="5" t="n">
        <v/>
      </c>
      <c r="H70" s="3" t="n">
        <v>8.330000000000002</v>
      </c>
      <c r="I70" s="3" t="n">
        <v>14.51</v>
      </c>
      <c r="J70" s="3" t="n">
        <v>4.419999999999999</v>
      </c>
      <c r="K70" s="3" t="n">
        <v>2.39</v>
      </c>
      <c r="L70" s="3" t="n">
        <v>3.12</v>
      </c>
      <c r="M70" s="3" t="n">
        <v/>
      </c>
      <c r="N70" s="3" t="n">
        <v>1.74</v>
      </c>
      <c r="O70" s="4">
        <f>H70 / (40.078 + 15.999)</f>
        <v/>
      </c>
      <c r="P70" s="4">
        <f>I70 / (2*26.9815385 + 3*15.999)</f>
        <v/>
      </c>
      <c r="Q70" s="4">
        <f>J70 / (24.305 + 15.999)</f>
        <v/>
      </c>
      <c r="R70" s="4">
        <f>K70 / (2*39.0983 + 15.999)</f>
        <v/>
      </c>
      <c r="S70" s="4">
        <f>L70 / (2*22.98976928 + 15.999)</f>
        <v/>
      </c>
      <c r="T70" s="4">
        <f>M70 / (2*30.973761998 + 5*15.999)</f>
        <v/>
      </c>
      <c r="U70" s="4">
        <f>N70 / (47.867 + 2*15.999)</f>
        <v/>
      </c>
      <c r="V70" s="3">
        <f>IF((O70 - 10/3*T70) &gt; 0, O70 - 10/3*T70, 0)</f>
        <v/>
      </c>
      <c r="W70" s="4">
        <f>IF(V70&gt;S70, S70, V70)</f>
        <v/>
      </c>
      <c r="X70" s="4">
        <f>IF((V70-W70) &gt; 0, V70-W70, 0)</f>
        <v/>
      </c>
      <c r="Y70" s="4">
        <f>IF((Q70-X70) &gt; 0, Q70-X70, 0)</f>
        <v/>
      </c>
      <c r="Z70" s="3">
        <f>IF(AND(ISNUMBER(R$71), ISNUMBER(P$71)), R$71 / P$71, "")</f>
        <v/>
      </c>
      <c r="AA70" s="4">
        <f>IF((P70*Z70) &lt; R70, P70*Z70, R70)</f>
        <v/>
      </c>
      <c r="AB70" s="4">
        <f>SUM(W70, S70)</f>
        <v/>
      </c>
      <c r="AC70" s="4">
        <f>SUM(W70, S70, Y70)</f>
        <v/>
      </c>
      <c r="AD70" s="3">
        <f>IF(OR(ISNUMBER(P70), ISNUMBER(W70), ISNUMBER(S70), ISNUMBER(R70)), (P70 / SUM(P70, W70, S70, R70))*100, "")</f>
        <v/>
      </c>
      <c r="AE70" s="3">
        <f>IF(OR(ISNUMBER(P70), ISNUMBER(W70), ISNUMBER(S70)), (P70 / SUM(P70, W70, S70))*100, "")</f>
        <v/>
      </c>
      <c r="AF70" s="3">
        <f>IF(OR(ISNUMBER(P70), ISNUMBER(W70), ISNUMBER(S70), ISNUMBER(AA70)), (P70 / SUM(P70, W70, S70, AA70))*100, "")</f>
        <v/>
      </c>
      <c r="AG70" s="3">
        <f>P70 / SUM(AC70, P70, AA70)</f>
        <v/>
      </c>
      <c r="AH70" s="3">
        <f>IF(AND(ISNUMBER(M$71), ISNUMBER(N$71)), M$71 / N$71, "")</f>
        <v/>
      </c>
      <c r="AI70" s="3">
        <f>IF(AND(ISNUMBER(M70), ISNUMBER(N70), ISNUMBER(AH70)), (M70/N70) / AH70 - 1, "")</f>
        <v/>
      </c>
    </row>
    <row r="71">
      <c r="A71" s="2" t="inlineStr">
        <is>
          <t>2.76</t>
        </is>
      </c>
      <c r="B71" s="2" t="inlineStr">
        <is>
          <t>Mt. Roe</t>
        </is>
      </c>
      <c r="C71" s="2" t="inlineStr">
        <is>
          <t>Teitler et al., 2015</t>
        </is>
      </c>
      <c r="D71" s="2" t="inlineStr">
        <is>
          <t>MR#2</t>
        </is>
      </c>
      <c r="E71" s="2" t="inlineStr">
        <is>
          <t>Pi0945</t>
        </is>
      </c>
      <c r="F71" s="3" t="n">
        <v/>
      </c>
      <c r="G71" s="2" t="inlineStr">
        <is>
          <t>proto</t>
        </is>
      </c>
      <c r="H71" s="3" t="n">
        <v>2.61</v>
      </c>
      <c r="I71" s="3" t="n">
        <v>15.36</v>
      </c>
      <c r="J71" s="3" t="n">
        <v>8.509999999999998</v>
      </c>
      <c r="K71" s="3" t="n">
        <v>1.33</v>
      </c>
      <c r="L71" s="3" t="n">
        <v>3.69</v>
      </c>
      <c r="M71" s="3" t="n">
        <v/>
      </c>
      <c r="N71" s="3" t="n">
        <v>2.05</v>
      </c>
      <c r="O71" s="4">
        <f>H71 / (40.078 + 15.999)</f>
        <v/>
      </c>
      <c r="P71" s="4">
        <f>I71 / (2*26.9815385 + 3*15.999)</f>
        <v/>
      </c>
      <c r="Q71" s="4">
        <f>J71 / (24.305 + 15.999)</f>
        <v/>
      </c>
      <c r="R71" s="4">
        <f>K71 / (2*39.0983 + 15.999)</f>
        <v/>
      </c>
      <c r="S71" s="4">
        <f>L71 / (2*22.98976928 + 15.999)</f>
        <v/>
      </c>
      <c r="T71" s="4">
        <f>M71 / (2*30.973761998 + 5*15.999)</f>
        <v/>
      </c>
      <c r="U71" s="4">
        <f>N71 / (47.867 + 2*15.999)</f>
        <v/>
      </c>
      <c r="V71" s="3">
        <f>IF((O71 - 10/3*T71) &gt; 0, O71 - 10/3*T71, 0)</f>
        <v/>
      </c>
      <c r="W71" s="4">
        <f>IF(V71&gt;S71, S71, V71)</f>
        <v/>
      </c>
      <c r="X71" s="4">
        <f>IF((V71-W71) &gt; 0, V71-W71, 0)</f>
        <v/>
      </c>
      <c r="Y71" s="4">
        <f>IF((Q71-X71) &gt; 0, Q71-X71, 0)</f>
        <v/>
      </c>
      <c r="Z71" s="3">
        <f>IF(AND(ISNUMBER(R$71), ISNUMBER(P$71)), R$71 / P$71, "")</f>
        <v/>
      </c>
      <c r="AA71" s="4">
        <f>IF((P71*Z71) &lt; R71, P71*Z71, R71)</f>
        <v/>
      </c>
      <c r="AB71" s="4">
        <f>SUM(W71, S71)</f>
        <v/>
      </c>
      <c r="AC71" s="4">
        <f>SUM(W71, S71, Y71)</f>
        <v/>
      </c>
      <c r="AD71" s="3">
        <f>IF(OR(ISNUMBER(P71), ISNUMBER(W71), ISNUMBER(S71), ISNUMBER(R71)), (P71 / SUM(P71, W71, S71, R71))*100, "")</f>
        <v/>
      </c>
      <c r="AE71" s="3">
        <f>IF(OR(ISNUMBER(P71), ISNUMBER(W71), ISNUMBER(S71)), (P71 / SUM(P71, W71, S71))*100, "")</f>
        <v/>
      </c>
      <c r="AF71" s="3">
        <f>IF(OR(ISNUMBER(P71), ISNUMBER(W71), ISNUMBER(S71), ISNUMBER(AA71)), (P71 / SUM(P71, W71, S71, AA71))*100, "")</f>
        <v/>
      </c>
      <c r="AG71" s="3">
        <f>P71 / SUM(AC71, P71, AA71)</f>
        <v/>
      </c>
      <c r="AH71" s="3">
        <f>IF(AND(ISNUMBER(M$71), ISNUMBER(N$71)), M$71 / N$71, "")</f>
        <v/>
      </c>
      <c r="AI71" s="3">
        <f>IF(AND(ISNUMBER(M71), ISNUMBER(N71), ISNUMBER(AH71)), (M71/N71) / AH71 - 1, "")</f>
        <v/>
      </c>
    </row>
    <row r="72">
      <c r="A72" t="inlineStr">
        <is>
          <t>2.76</t>
        </is>
      </c>
      <c r="B72" t="inlineStr">
        <is>
          <t>Mt. Roe</t>
        </is>
      </c>
      <c r="C72" t="inlineStr">
        <is>
          <t>Teitler et al., 2015</t>
        </is>
      </c>
      <c r="D72" t="inlineStr">
        <is>
          <t>MR#3</t>
        </is>
      </c>
      <c r="E72" t="inlineStr">
        <is>
          <t>Pi1061</t>
        </is>
      </c>
      <c r="F72" s="6" t="n">
        <v/>
      </c>
      <c r="G72" t="inlineStr">
        <is>
          <t>top</t>
        </is>
      </c>
      <c r="H72" s="6" t="n">
        <v>3.7</v>
      </c>
      <c r="I72" s="6" t="n">
        <v>29.22</v>
      </c>
      <c r="J72" s="6" t="n">
        <v>1.28</v>
      </c>
      <c r="K72" s="6" t="n">
        <v>7.61</v>
      </c>
      <c r="L72" s="6" t="n">
        <v>0.38</v>
      </c>
      <c r="M72" s="6" t="n">
        <v/>
      </c>
      <c r="N72" s="6" t="n">
        <v>2.67</v>
      </c>
      <c r="O72" s="7">
        <f>H72 / (40.078 + 15.999)</f>
        <v/>
      </c>
      <c r="P72" s="7">
        <f>I72 / (2*26.9815385 + 3*15.999)</f>
        <v/>
      </c>
      <c r="Q72" s="7">
        <f>J72 / (24.305 + 15.999)</f>
        <v/>
      </c>
      <c r="R72" s="7">
        <f>K72 / (2*39.0983 + 15.999)</f>
        <v/>
      </c>
      <c r="S72" s="7">
        <f>L72 / (2*22.98976928 + 15.999)</f>
        <v/>
      </c>
      <c r="T72" s="7">
        <f>M72 / (2*30.973761998 + 5*15.999)</f>
        <v/>
      </c>
      <c r="U72" s="7">
        <f>N72 / (47.867 + 2*15.999)</f>
        <v/>
      </c>
      <c r="V72" s="6">
        <f>IF((O72 - 10/3*T72) &gt; 0, O72 - 10/3*T72, 0)</f>
        <v/>
      </c>
      <c r="W72" s="7">
        <f>IF(V72&gt;S72, S72, V72)</f>
        <v/>
      </c>
      <c r="X72" s="7">
        <f>IF((V72-W72) &gt; 0, V72-W72, 0)</f>
        <v/>
      </c>
      <c r="Y72" s="7">
        <f>IF((Q72-X72) &gt; 0, Q72-X72, 0)</f>
        <v/>
      </c>
      <c r="Z72" s="6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72" s="7">
        <f>IF((P72*Z72) &lt; R72, P72*Z72, R72)</f>
        <v/>
      </c>
      <c r="AB72" s="7">
        <f>SUM(W72, S72)</f>
        <v/>
      </c>
      <c r="AC72" s="7">
        <f>SUM(W72, S72, Y72)</f>
        <v/>
      </c>
      <c r="AD72" s="6">
        <f>IF(OR(ISNUMBER(P72), ISNUMBER(W72), ISNUMBER(S72), ISNUMBER(R72)), (P72 / SUM(P72, W72, S72, R72))*100, "")</f>
        <v/>
      </c>
      <c r="AE72" s="6">
        <f>IF(OR(ISNUMBER(P72), ISNUMBER(W72), ISNUMBER(S72)), (P72 / SUM(P72, W72, S72))*100, "")</f>
        <v/>
      </c>
      <c r="AF72" s="6">
        <f>IF(OR(ISNUMBER(P72), ISNUMBER(W72), ISNUMBER(S72), ISNUMBER(AA72)), (P72 / SUM(P72, W72, S72, AA72))*100, "")</f>
        <v/>
      </c>
      <c r="AG72" s="6">
        <f>P72 / SUM(AC72, P72, AA72)</f>
        <v/>
      </c>
      <c r="AH72" s="6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72" s="6">
        <f>IF(AND(ISNUMBER(M72), ISNUMBER(N72), ISNUMBER(AH72)), (M72/N72) / AH72 - 1, "")</f>
        <v/>
      </c>
    </row>
    <row r="73">
      <c r="A73" t="inlineStr">
        <is>
          <t>2.76</t>
        </is>
      </c>
      <c r="B73" t="inlineStr">
        <is>
          <t>Mt. Roe</t>
        </is>
      </c>
      <c r="C73" t="inlineStr">
        <is>
          <t>Teitler et al., 2015</t>
        </is>
      </c>
      <c r="D73" t="inlineStr">
        <is>
          <t>MR#3</t>
        </is>
      </c>
      <c r="E73" t="inlineStr">
        <is>
          <t>Pi1060</t>
        </is>
      </c>
      <c r="F73" s="6" t="n">
        <v/>
      </c>
      <c r="G73" s="8" t="n">
        <v/>
      </c>
      <c r="H73" s="6" t="n">
        <v>3.22</v>
      </c>
      <c r="I73" s="6" t="n">
        <v>28.97</v>
      </c>
      <c r="J73" s="6" t="n">
        <v>1.14</v>
      </c>
      <c r="K73" s="6" t="n">
        <v>7.41</v>
      </c>
      <c r="L73" s="6" t="n">
        <v>0.38</v>
      </c>
      <c r="M73" s="6" t="n">
        <v/>
      </c>
      <c r="N73" s="6" t="n">
        <v>2.73</v>
      </c>
      <c r="O73" s="7">
        <f>H73 / (40.078 + 15.999)</f>
        <v/>
      </c>
      <c r="P73" s="7">
        <f>I73 / (2*26.9815385 + 3*15.999)</f>
        <v/>
      </c>
      <c r="Q73" s="7">
        <f>J73 / (24.305 + 15.999)</f>
        <v/>
      </c>
      <c r="R73" s="7">
        <f>K73 / (2*39.0983 + 15.999)</f>
        <v/>
      </c>
      <c r="S73" s="7">
        <f>L73 / (2*22.98976928 + 15.999)</f>
        <v/>
      </c>
      <c r="T73" s="7">
        <f>M73 / (2*30.973761998 + 5*15.999)</f>
        <v/>
      </c>
      <c r="U73" s="7">
        <f>N73 / (47.867 + 2*15.999)</f>
        <v/>
      </c>
      <c r="V73" s="6">
        <f>IF((O73 - 10/3*T73) &gt; 0, O73 - 10/3*T73, 0)</f>
        <v/>
      </c>
      <c r="W73" s="7">
        <f>IF(V73&gt;S73, S73, V73)</f>
        <v/>
      </c>
      <c r="X73" s="7">
        <f>IF((V73-W73) &gt; 0, V73-W73, 0)</f>
        <v/>
      </c>
      <c r="Y73" s="7">
        <f>IF((Q73-X73) &gt; 0, Q73-X73, 0)</f>
        <v/>
      </c>
      <c r="Z73" s="6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73" s="7">
        <f>IF((P73*Z73) &lt; R73, P73*Z73, R73)</f>
        <v/>
      </c>
      <c r="AB73" s="7">
        <f>SUM(W73, S73)</f>
        <v/>
      </c>
      <c r="AC73" s="7">
        <f>SUM(W73, S73, Y73)</f>
        <v/>
      </c>
      <c r="AD73" s="6">
        <f>IF(OR(ISNUMBER(P73), ISNUMBER(W73), ISNUMBER(S73), ISNUMBER(R73)), (P73 / SUM(P73, W73, S73, R73))*100, "")</f>
        <v/>
      </c>
      <c r="AE73" s="6">
        <f>IF(OR(ISNUMBER(P73), ISNUMBER(W73), ISNUMBER(S73)), (P73 / SUM(P73, W73, S73))*100, "")</f>
        <v/>
      </c>
      <c r="AF73" s="6">
        <f>IF(OR(ISNUMBER(P73), ISNUMBER(W73), ISNUMBER(S73), ISNUMBER(AA73)), (P73 / SUM(P73, W73, S73, AA73))*100, "")</f>
        <v/>
      </c>
      <c r="AG73" s="6">
        <f>P73 / SUM(AC73, P73, AA73)</f>
        <v/>
      </c>
      <c r="AH73" s="6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73" s="6">
        <f>IF(AND(ISNUMBER(M73), ISNUMBER(N73), ISNUMBER(AH73)), (M73/N73) / AH73 - 1, "")</f>
        <v/>
      </c>
    </row>
    <row r="74">
      <c r="A74" t="inlineStr">
        <is>
          <t>2.76</t>
        </is>
      </c>
      <c r="B74" t="inlineStr">
        <is>
          <t>Mt. Roe</t>
        </is>
      </c>
      <c r="C74" t="inlineStr">
        <is>
          <t>Teitler et al., 2015</t>
        </is>
      </c>
      <c r="D74" t="inlineStr">
        <is>
          <t>MR#3</t>
        </is>
      </c>
      <c r="E74" t="inlineStr">
        <is>
          <t>Pi1059</t>
        </is>
      </c>
      <c r="F74" s="6" t="n">
        <v/>
      </c>
      <c r="G74" s="8" t="n">
        <v/>
      </c>
      <c r="H74" s="6" t="n">
        <v>3.07</v>
      </c>
      <c r="I74" s="6" t="n">
        <v>28.05</v>
      </c>
      <c r="J74" s="6" t="n">
        <v>1.79</v>
      </c>
      <c r="K74" s="6" t="n">
        <v>6.85</v>
      </c>
      <c r="L74" s="6" t="n">
        <v>0.36</v>
      </c>
      <c r="M74" s="6" t="n">
        <v/>
      </c>
      <c r="N74" s="6" t="n">
        <v>2.11</v>
      </c>
      <c r="O74" s="7">
        <f>H74 / (40.078 + 15.999)</f>
        <v/>
      </c>
      <c r="P74" s="7">
        <f>I74 / (2*26.9815385 + 3*15.999)</f>
        <v/>
      </c>
      <c r="Q74" s="7">
        <f>J74 / (24.305 + 15.999)</f>
        <v/>
      </c>
      <c r="R74" s="7">
        <f>K74 / (2*39.0983 + 15.999)</f>
        <v/>
      </c>
      <c r="S74" s="7">
        <f>L74 / (2*22.98976928 + 15.999)</f>
        <v/>
      </c>
      <c r="T74" s="7">
        <f>M74 / (2*30.973761998 + 5*15.999)</f>
        <v/>
      </c>
      <c r="U74" s="7">
        <f>N74 / (47.867 + 2*15.999)</f>
        <v/>
      </c>
      <c r="V74" s="6">
        <f>IF((O74 - 10/3*T74) &gt; 0, O74 - 10/3*T74, 0)</f>
        <v/>
      </c>
      <c r="W74" s="7">
        <f>IF(V74&gt;S74, S74, V74)</f>
        <v/>
      </c>
      <c r="X74" s="7">
        <f>IF((V74-W74) &gt; 0, V74-W74, 0)</f>
        <v/>
      </c>
      <c r="Y74" s="7">
        <f>IF((Q74-X74) &gt; 0, Q74-X74, 0)</f>
        <v/>
      </c>
      <c r="Z74" s="6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74" s="7">
        <f>IF((P74*Z74) &lt; R74, P74*Z74, R74)</f>
        <v/>
      </c>
      <c r="AB74" s="7">
        <f>SUM(W74, S74)</f>
        <v/>
      </c>
      <c r="AC74" s="7">
        <f>SUM(W74, S74, Y74)</f>
        <v/>
      </c>
      <c r="AD74" s="6">
        <f>IF(OR(ISNUMBER(P74), ISNUMBER(W74), ISNUMBER(S74), ISNUMBER(R74)), (P74 / SUM(P74, W74, S74, R74))*100, "")</f>
        <v/>
      </c>
      <c r="AE74" s="6">
        <f>IF(OR(ISNUMBER(P74), ISNUMBER(W74), ISNUMBER(S74)), (P74 / SUM(P74, W74, S74))*100, "")</f>
        <v/>
      </c>
      <c r="AF74" s="6">
        <f>IF(OR(ISNUMBER(P74), ISNUMBER(W74), ISNUMBER(S74), ISNUMBER(AA74)), (P74 / SUM(P74, W74, S74, AA74))*100, "")</f>
        <v/>
      </c>
      <c r="AG74" s="6">
        <f>P74 / SUM(AC74, P74, AA74)</f>
        <v/>
      </c>
      <c r="AH74" s="6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74" s="6">
        <f>IF(AND(ISNUMBER(M74), ISNUMBER(N74), ISNUMBER(AH74)), (M74/N74) / AH74 - 1, "")</f>
        <v/>
      </c>
    </row>
    <row r="75">
      <c r="A75" t="inlineStr">
        <is>
          <t>2.76</t>
        </is>
      </c>
      <c r="B75" t="inlineStr">
        <is>
          <t>Mt. Roe</t>
        </is>
      </c>
      <c r="C75" t="inlineStr">
        <is>
          <t>Teitler et al., 2015</t>
        </is>
      </c>
      <c r="D75" t="inlineStr">
        <is>
          <t>MR#3</t>
        </is>
      </c>
      <c r="E75" t="inlineStr">
        <is>
          <t>Pi1057</t>
        </is>
      </c>
      <c r="F75" s="6" t="n">
        <v/>
      </c>
      <c r="G75" s="8" t="n">
        <v/>
      </c>
      <c r="H75" s="6" t="n">
        <v>1.24</v>
      </c>
      <c r="I75" s="6" t="n">
        <v>14.39</v>
      </c>
      <c r="J75" s="6" t="n">
        <v>0.8099999999999999</v>
      </c>
      <c r="K75" s="6" t="n">
        <v>3.73</v>
      </c>
      <c r="L75" s="6" t="n">
        <v>0.21</v>
      </c>
      <c r="M75" s="6" t="n">
        <v/>
      </c>
      <c r="N75" s="6" t="n">
        <v>1.06</v>
      </c>
      <c r="O75" s="7">
        <f>H75 / (40.078 + 15.999)</f>
        <v/>
      </c>
      <c r="P75" s="7">
        <f>I75 / (2*26.9815385 + 3*15.999)</f>
        <v/>
      </c>
      <c r="Q75" s="7">
        <f>J75 / (24.305 + 15.999)</f>
        <v/>
      </c>
      <c r="R75" s="7">
        <f>K75 / (2*39.0983 + 15.999)</f>
        <v/>
      </c>
      <c r="S75" s="7">
        <f>L75 / (2*22.98976928 + 15.999)</f>
        <v/>
      </c>
      <c r="T75" s="7">
        <f>M75 / (2*30.973761998 + 5*15.999)</f>
        <v/>
      </c>
      <c r="U75" s="7">
        <f>N75 / (47.867 + 2*15.999)</f>
        <v/>
      </c>
      <c r="V75" s="6">
        <f>IF((O75 - 10/3*T75) &gt; 0, O75 - 10/3*T75, 0)</f>
        <v/>
      </c>
      <c r="W75" s="7">
        <f>IF(V75&gt;S75, S75, V75)</f>
        <v/>
      </c>
      <c r="X75" s="7">
        <f>IF((V75-W75) &gt; 0, V75-W75, 0)</f>
        <v/>
      </c>
      <c r="Y75" s="7">
        <f>IF((Q75-X75) &gt; 0, Q75-X75, 0)</f>
        <v/>
      </c>
      <c r="Z75" s="6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75" s="7">
        <f>IF((P75*Z75) &lt; R75, P75*Z75, R75)</f>
        <v/>
      </c>
      <c r="AB75" s="7">
        <f>SUM(W75, S75)</f>
        <v/>
      </c>
      <c r="AC75" s="7">
        <f>SUM(W75, S75, Y75)</f>
        <v/>
      </c>
      <c r="AD75" s="6">
        <f>IF(OR(ISNUMBER(P75), ISNUMBER(W75), ISNUMBER(S75), ISNUMBER(R75)), (P75 / SUM(P75, W75, S75, R75))*100, "")</f>
        <v/>
      </c>
      <c r="AE75" s="6">
        <f>IF(OR(ISNUMBER(P75), ISNUMBER(W75), ISNUMBER(S75)), (P75 / SUM(P75, W75, S75))*100, "")</f>
        <v/>
      </c>
      <c r="AF75" s="6">
        <f>IF(OR(ISNUMBER(P75), ISNUMBER(W75), ISNUMBER(S75), ISNUMBER(AA75)), (P75 / SUM(P75, W75, S75, AA75))*100, "")</f>
        <v/>
      </c>
      <c r="AG75" s="6">
        <f>P75 / SUM(AC75, P75, AA75)</f>
        <v/>
      </c>
      <c r="AH75" s="6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75" s="6">
        <f>IF(AND(ISNUMBER(M75), ISNUMBER(N75), ISNUMBER(AH75)), (M75/N75) / AH75 - 1, "")</f>
        <v/>
      </c>
    </row>
    <row r="76">
      <c r="A76" t="inlineStr">
        <is>
          <t>2.76</t>
        </is>
      </c>
      <c r="B76" t="inlineStr">
        <is>
          <t>Mt. Roe</t>
        </is>
      </c>
      <c r="C76" t="inlineStr">
        <is>
          <t>Teitler et al., 2015</t>
        </is>
      </c>
      <c r="D76" t="inlineStr">
        <is>
          <t>MR#3</t>
        </is>
      </c>
      <c r="E76" t="inlineStr">
        <is>
          <t>Pi1058</t>
        </is>
      </c>
      <c r="F76" s="6" t="n">
        <v/>
      </c>
      <c r="G76" s="8" t="n">
        <v/>
      </c>
      <c r="H76" s="6" t="n">
        <v>2.12</v>
      </c>
      <c r="I76" s="6" t="n">
        <v>19.73</v>
      </c>
      <c r="J76" s="6" t="n">
        <v>2.71</v>
      </c>
      <c r="K76" s="6" t="n">
        <v>4.13</v>
      </c>
      <c r="L76" s="6" t="n">
        <v>0.19</v>
      </c>
      <c r="M76" s="6" t="n">
        <v/>
      </c>
      <c r="N76" s="6" t="n">
        <v>1.76</v>
      </c>
      <c r="O76" s="7">
        <f>H76 / (40.078 + 15.999)</f>
        <v/>
      </c>
      <c r="P76" s="7">
        <f>I76 / (2*26.9815385 + 3*15.999)</f>
        <v/>
      </c>
      <c r="Q76" s="7">
        <f>J76 / (24.305 + 15.999)</f>
        <v/>
      </c>
      <c r="R76" s="7">
        <f>K76 / (2*39.0983 + 15.999)</f>
        <v/>
      </c>
      <c r="S76" s="7">
        <f>L76 / (2*22.98976928 + 15.999)</f>
        <v/>
      </c>
      <c r="T76" s="7">
        <f>M76 / (2*30.973761998 + 5*15.999)</f>
        <v/>
      </c>
      <c r="U76" s="7">
        <f>N76 / (47.867 + 2*15.999)</f>
        <v/>
      </c>
      <c r="V76" s="6">
        <f>IF((O76 - 10/3*T76) &gt; 0, O76 - 10/3*T76, 0)</f>
        <v/>
      </c>
      <c r="W76" s="7">
        <f>IF(V76&gt;S76, S76, V76)</f>
        <v/>
      </c>
      <c r="X76" s="7">
        <f>IF((V76-W76) &gt; 0, V76-W76, 0)</f>
        <v/>
      </c>
      <c r="Y76" s="7">
        <f>IF((Q76-X76) &gt; 0, Q76-X76, 0)</f>
        <v/>
      </c>
      <c r="Z76" s="6">
        <f>IF(AND(ISNUMBER(AVERAGE(R$11, R$14, R$18, R$32, R$59, R$71, R$81, R$82)), ISNUMBER(AVERAGE(P$11, P$14, P$18, P$32, P$59, P$71, P$81, P$82))), AVERAGE(R$11, R$14, R$18, R$32, R$59, R$71, R$81, R$82) / AVERAGE(P$11, P$14, P$18, P$32, P$59, P$71, P$81, P$82), "")</f>
        <v/>
      </c>
      <c r="AA76" s="7">
        <f>IF((P76*Z76) &lt; R76, P76*Z76, R76)</f>
        <v/>
      </c>
      <c r="AB76" s="7">
        <f>SUM(W76, S76)</f>
        <v/>
      </c>
      <c r="AC76" s="7">
        <f>SUM(W76, S76, Y76)</f>
        <v/>
      </c>
      <c r="AD76" s="6">
        <f>IF(OR(ISNUMBER(P76), ISNUMBER(W76), ISNUMBER(S76), ISNUMBER(R76)), (P76 / SUM(P76, W76, S76, R76))*100, "")</f>
        <v/>
      </c>
      <c r="AE76" s="6">
        <f>IF(OR(ISNUMBER(P76), ISNUMBER(W76), ISNUMBER(S76)), (P76 / SUM(P76, W76, S76))*100, "")</f>
        <v/>
      </c>
      <c r="AF76" s="6">
        <f>IF(OR(ISNUMBER(P76), ISNUMBER(W76), ISNUMBER(S76), ISNUMBER(AA76)), (P76 / SUM(P76, W76, S76, AA76))*100, "")</f>
        <v/>
      </c>
      <c r="AG76" s="6">
        <f>P76 / SUM(AC76, P76, AA76)</f>
        <v/>
      </c>
      <c r="AH76" s="6">
        <f>IF(AND(ISNUMBER(AVERAGE(M$11, M$14, M$18, M$32, M$59, M$71, M$81, M$82)), ISNUMBER(AVERAGE(N$11, N$14, N$18, N$32, N$59, N$71, N$81, N$82))), AVERAGE(M$11, M$14, M$18, M$32, M$59, M$71, M$81, M$82) / AVERAGE(N$11, N$14, N$18, N$32, N$59, N$71, N$81, N$82), "")</f>
        <v/>
      </c>
      <c r="AI76" s="6">
        <f>IF(AND(ISNUMBER(M76), ISNUMBER(N76), ISNUMBER(AH76)), (M76/N76) / AH76 - 1, "")</f>
        <v/>
      </c>
    </row>
    <row r="77">
      <c r="A77" s="2" t="inlineStr">
        <is>
          <t>2.76</t>
        </is>
      </c>
      <c r="B77" s="2" t="inlineStr">
        <is>
          <t>Mt. Roe</t>
        </is>
      </c>
      <c r="C77" s="2" t="inlineStr">
        <is>
          <t>Teitler et al., 2015</t>
        </is>
      </c>
      <c r="D77" s="2" t="inlineStr">
        <is>
          <t>KY#2</t>
        </is>
      </c>
      <c r="E77" s="2" t="inlineStr">
        <is>
          <t>Pi0926</t>
        </is>
      </c>
      <c r="F77" s="3" t="n">
        <v/>
      </c>
      <c r="G77" s="2" t="inlineStr">
        <is>
          <t>top</t>
        </is>
      </c>
      <c r="H77" s="3" t="n">
        <v>0.7900000000000001</v>
      </c>
      <c r="I77" s="3" t="n">
        <v>34.36</v>
      </c>
      <c r="J77" s="3" t="n">
        <v>0.5399999999999999</v>
      </c>
      <c r="K77" s="3" t="n">
        <v>7.79</v>
      </c>
      <c r="L77" s="3" t="n">
        <v>0.8</v>
      </c>
      <c r="M77" s="3" t="n">
        <v/>
      </c>
      <c r="N77" s="3" t="n">
        <v>1.42</v>
      </c>
      <c r="O77" s="4">
        <f>H77 / (40.078 + 15.999)</f>
        <v/>
      </c>
      <c r="P77" s="4">
        <f>I77 / (2*26.9815385 + 3*15.999)</f>
        <v/>
      </c>
      <c r="Q77" s="4">
        <f>J77 / (24.305 + 15.999)</f>
        <v/>
      </c>
      <c r="R77" s="4">
        <f>K77 / (2*39.0983 + 15.999)</f>
        <v/>
      </c>
      <c r="S77" s="4">
        <f>L77 / (2*22.98976928 + 15.999)</f>
        <v/>
      </c>
      <c r="T77" s="4">
        <f>M77 / (2*30.973761998 + 5*15.999)</f>
        <v/>
      </c>
      <c r="U77" s="4">
        <f>N77 / (47.867 + 2*15.999)</f>
        <v/>
      </c>
      <c r="V77" s="3">
        <f>IF((O77 - 10/3*T77) &gt; 0, O77 - 10/3*T77, 0)</f>
        <v/>
      </c>
      <c r="W77" s="4">
        <f>IF(V77&gt;S77, S77, V77)</f>
        <v/>
      </c>
      <c r="X77" s="4">
        <f>IF((V77-W77) &gt; 0, V77-W77, 0)</f>
        <v/>
      </c>
      <c r="Y77" s="4">
        <f>IF((Q77-X77) &gt; 0, Q77-X77, 0)</f>
        <v/>
      </c>
      <c r="Z77" s="3">
        <f>IF(AND(ISNUMBER(AVERAGE(R$81, R$82)), ISNUMBER(AVERAGE(P$81, P$82))), AVERAGE(R$81, R$82) / AVERAGE(P$81, P$82), "")</f>
        <v/>
      </c>
      <c r="AA77" s="4">
        <f>IF((P77*Z77) &lt; R77, P77*Z77, R77)</f>
        <v/>
      </c>
      <c r="AB77" s="4">
        <f>SUM(W77, S77)</f>
        <v/>
      </c>
      <c r="AC77" s="4">
        <f>SUM(W77, S77, Y77)</f>
        <v/>
      </c>
      <c r="AD77" s="3">
        <f>IF(OR(ISNUMBER(P77), ISNUMBER(W77), ISNUMBER(S77), ISNUMBER(R77)), (P77 / SUM(P77, W77, S77, R77))*100, "")</f>
        <v/>
      </c>
      <c r="AE77" s="3">
        <f>IF(OR(ISNUMBER(P77), ISNUMBER(W77), ISNUMBER(S77)), (P77 / SUM(P77, W77, S77))*100, "")</f>
        <v/>
      </c>
      <c r="AF77" s="3">
        <f>IF(OR(ISNUMBER(P77), ISNUMBER(W77), ISNUMBER(S77), ISNUMBER(AA77)), (P77 / SUM(P77, W77, S77, AA77))*100, "")</f>
        <v/>
      </c>
      <c r="AG77" s="3">
        <f>P77 / SUM(AC77, P77, AA77)</f>
        <v/>
      </c>
      <c r="AH77" s="3">
        <f>IF(AND(ISNUMBER(AVERAGE(M$81, M$82)), ISNUMBER(AVERAGE(N$81, N$82))), AVERAGE(M$81, M$82) / AVERAGE(N$81, N$82), "")</f>
        <v/>
      </c>
      <c r="AI77" s="3">
        <f>IF(AND(ISNUMBER(M77), ISNUMBER(N77), ISNUMBER(AH77)), (M77/N77) / AH77 - 1, "")</f>
        <v/>
      </c>
    </row>
    <row r="78">
      <c r="A78" s="2" t="inlineStr">
        <is>
          <t>2.76</t>
        </is>
      </c>
      <c r="B78" s="2" t="inlineStr">
        <is>
          <t>Mt. Roe</t>
        </is>
      </c>
      <c r="C78" s="2" t="inlineStr">
        <is>
          <t>Teitler et al., 2015</t>
        </is>
      </c>
      <c r="D78" s="2" t="inlineStr">
        <is>
          <t>KY#2</t>
        </is>
      </c>
      <c r="E78" s="2" t="inlineStr">
        <is>
          <t>Pi0925</t>
        </is>
      </c>
      <c r="F78" s="3" t="n">
        <v/>
      </c>
      <c r="G78" s="2" t="inlineStr">
        <is>
          <t>top</t>
        </is>
      </c>
      <c r="H78" s="3" t="n">
        <v>0.11</v>
      </c>
      <c r="I78" s="3" t="n">
        <v>39.61000000000001</v>
      </c>
      <c r="J78" s="3" t="n">
        <v>0.15</v>
      </c>
      <c r="K78" s="3" t="n">
        <v>9.35</v>
      </c>
      <c r="L78" s="3" t="n">
        <v>1.03</v>
      </c>
      <c r="M78" s="3" t="n">
        <v/>
      </c>
      <c r="N78" s="3" t="n">
        <v>1.55</v>
      </c>
      <c r="O78" s="4">
        <f>H78 / (40.078 + 15.999)</f>
        <v/>
      </c>
      <c r="P78" s="4">
        <f>I78 / (2*26.9815385 + 3*15.999)</f>
        <v/>
      </c>
      <c r="Q78" s="4">
        <f>J78 / (24.305 + 15.999)</f>
        <v/>
      </c>
      <c r="R78" s="4">
        <f>K78 / (2*39.0983 + 15.999)</f>
        <v/>
      </c>
      <c r="S78" s="4">
        <f>L78 / (2*22.98976928 + 15.999)</f>
        <v/>
      </c>
      <c r="T78" s="4">
        <f>M78 / (2*30.973761998 + 5*15.999)</f>
        <v/>
      </c>
      <c r="U78" s="4">
        <f>N78 / (47.867 + 2*15.999)</f>
        <v/>
      </c>
      <c r="V78" s="3">
        <f>IF((O78 - 10/3*T78) &gt; 0, O78 - 10/3*T78, 0)</f>
        <v/>
      </c>
      <c r="W78" s="4">
        <f>IF(V78&gt;S78, S78, V78)</f>
        <v/>
      </c>
      <c r="X78" s="4">
        <f>IF((V78-W78) &gt; 0, V78-W78, 0)</f>
        <v/>
      </c>
      <c r="Y78" s="4">
        <f>IF((Q78-X78) &gt; 0, Q78-X78, 0)</f>
        <v/>
      </c>
      <c r="Z78" s="3">
        <f>IF(AND(ISNUMBER(AVERAGE(R$81, R$82)), ISNUMBER(AVERAGE(P$81, P$82))), AVERAGE(R$81, R$82) / AVERAGE(P$81, P$82), "")</f>
        <v/>
      </c>
      <c r="AA78" s="4">
        <f>IF((P78*Z78) &lt; R78, P78*Z78, R78)</f>
        <v/>
      </c>
      <c r="AB78" s="4">
        <f>SUM(W78, S78)</f>
        <v/>
      </c>
      <c r="AC78" s="4">
        <f>SUM(W78, S78, Y78)</f>
        <v/>
      </c>
      <c r="AD78" s="3">
        <f>IF(OR(ISNUMBER(P78), ISNUMBER(W78), ISNUMBER(S78), ISNUMBER(R78)), (P78 / SUM(P78, W78, S78, R78))*100, "")</f>
        <v/>
      </c>
      <c r="AE78" s="3">
        <f>IF(OR(ISNUMBER(P78), ISNUMBER(W78), ISNUMBER(S78)), (P78 / SUM(P78, W78, S78))*100, "")</f>
        <v/>
      </c>
      <c r="AF78" s="3">
        <f>IF(OR(ISNUMBER(P78), ISNUMBER(W78), ISNUMBER(S78), ISNUMBER(AA78)), (P78 / SUM(P78, W78, S78, AA78))*100, "")</f>
        <v/>
      </c>
      <c r="AG78" s="3">
        <f>P78 / SUM(AC78, P78, AA78)</f>
        <v/>
      </c>
      <c r="AH78" s="3">
        <f>IF(AND(ISNUMBER(AVERAGE(M$81, M$82)), ISNUMBER(AVERAGE(N$81, N$82))), AVERAGE(M$81, M$82) / AVERAGE(N$81, N$82), "")</f>
        <v/>
      </c>
      <c r="AI78" s="3">
        <f>IF(AND(ISNUMBER(M78), ISNUMBER(N78), ISNUMBER(AH78)), (M78/N78) / AH78 - 1, "")</f>
        <v/>
      </c>
    </row>
    <row r="79">
      <c r="A79" s="2" t="inlineStr">
        <is>
          <t>2.76</t>
        </is>
      </c>
      <c r="B79" s="2" t="inlineStr">
        <is>
          <t>Mt. Roe</t>
        </is>
      </c>
      <c r="C79" s="2" t="inlineStr">
        <is>
          <t>Teitler et al., 2015</t>
        </is>
      </c>
      <c r="D79" s="2" t="inlineStr">
        <is>
          <t>KY#2</t>
        </is>
      </c>
      <c r="E79" s="2" t="inlineStr">
        <is>
          <t>Pi0924</t>
        </is>
      </c>
      <c r="F79" s="3" t="n">
        <v/>
      </c>
      <c r="G79" s="5" t="n">
        <v/>
      </c>
      <c r="H79" s="3" t="n">
        <v>0.17</v>
      </c>
      <c r="I79" s="3" t="n">
        <v>36.97000000000001</v>
      </c>
      <c r="J79" s="3" t="n">
        <v>0.05</v>
      </c>
      <c r="K79" s="3" t="n">
        <v>7.589999999999999</v>
      </c>
      <c r="L79" s="3" t="n">
        <v>1.6</v>
      </c>
      <c r="M79" s="3" t="n">
        <v/>
      </c>
      <c r="N79" s="3" t="n">
        <v>2.4</v>
      </c>
      <c r="O79" s="4">
        <f>H79 / (40.078 + 15.999)</f>
        <v/>
      </c>
      <c r="P79" s="4">
        <f>I79 / (2*26.9815385 + 3*15.999)</f>
        <v/>
      </c>
      <c r="Q79" s="4">
        <f>J79 / (24.305 + 15.999)</f>
        <v/>
      </c>
      <c r="R79" s="4">
        <f>K79 / (2*39.0983 + 15.999)</f>
        <v/>
      </c>
      <c r="S79" s="4">
        <f>L79 / (2*22.98976928 + 15.999)</f>
        <v/>
      </c>
      <c r="T79" s="4">
        <f>M79 / (2*30.973761998 + 5*15.999)</f>
        <v/>
      </c>
      <c r="U79" s="4">
        <f>N79 / (47.867 + 2*15.999)</f>
        <v/>
      </c>
      <c r="V79" s="3">
        <f>IF((O79 - 10/3*T79) &gt; 0, O79 - 10/3*T79, 0)</f>
        <v/>
      </c>
      <c r="W79" s="4">
        <f>IF(V79&gt;S79, S79, V79)</f>
        <v/>
      </c>
      <c r="X79" s="4">
        <f>IF((V79-W79) &gt; 0, V79-W79, 0)</f>
        <v/>
      </c>
      <c r="Y79" s="4">
        <f>IF((Q79-X79) &gt; 0, Q79-X79, 0)</f>
        <v/>
      </c>
      <c r="Z79" s="3">
        <f>IF(AND(ISNUMBER(AVERAGE(R$81, R$82)), ISNUMBER(AVERAGE(P$81, P$82))), AVERAGE(R$81, R$82) / AVERAGE(P$81, P$82), "")</f>
        <v/>
      </c>
      <c r="AA79" s="4">
        <f>IF((P79*Z79) &lt; R79, P79*Z79, R79)</f>
        <v/>
      </c>
      <c r="AB79" s="4">
        <f>SUM(W79, S79)</f>
        <v/>
      </c>
      <c r="AC79" s="4">
        <f>SUM(W79, S79, Y79)</f>
        <v/>
      </c>
      <c r="AD79" s="3">
        <f>IF(OR(ISNUMBER(P79), ISNUMBER(W79), ISNUMBER(S79), ISNUMBER(R79)), (P79 / SUM(P79, W79, S79, R79))*100, "")</f>
        <v/>
      </c>
      <c r="AE79" s="3">
        <f>IF(OR(ISNUMBER(P79), ISNUMBER(W79), ISNUMBER(S79)), (P79 / SUM(P79, W79, S79))*100, "")</f>
        <v/>
      </c>
      <c r="AF79" s="3">
        <f>IF(OR(ISNUMBER(P79), ISNUMBER(W79), ISNUMBER(S79), ISNUMBER(AA79)), (P79 / SUM(P79, W79, S79, AA79))*100, "")</f>
        <v/>
      </c>
      <c r="AG79" s="3">
        <f>P79 / SUM(AC79, P79, AA79)</f>
        <v/>
      </c>
      <c r="AH79" s="3">
        <f>IF(AND(ISNUMBER(AVERAGE(M$81, M$82)), ISNUMBER(AVERAGE(N$81, N$82))), AVERAGE(M$81, M$82) / AVERAGE(N$81, N$82), "")</f>
        <v/>
      </c>
      <c r="AI79" s="3">
        <f>IF(AND(ISNUMBER(M79), ISNUMBER(N79), ISNUMBER(AH79)), (M79/N79) / AH79 - 1, "")</f>
        <v/>
      </c>
    </row>
    <row r="80">
      <c r="A80" s="2" t="inlineStr">
        <is>
          <t>2.76</t>
        </is>
      </c>
      <c r="B80" s="2" t="inlineStr">
        <is>
          <t>Mt. Roe</t>
        </is>
      </c>
      <c r="C80" s="2" t="inlineStr">
        <is>
          <t>Teitler et al., 2015</t>
        </is>
      </c>
      <c r="D80" s="2" t="inlineStr">
        <is>
          <t>KY#2</t>
        </is>
      </c>
      <c r="E80" s="2" t="inlineStr">
        <is>
          <t>Pi0923A</t>
        </is>
      </c>
      <c r="F80" s="3" t="n">
        <v/>
      </c>
      <c r="G80" s="5" t="n">
        <v/>
      </c>
      <c r="H80" s="3" t="n">
        <v>0.11</v>
      </c>
      <c r="I80" s="3" t="n">
        <v>20.14</v>
      </c>
      <c r="J80" s="3" t="n">
        <v>0.3599999999999999</v>
      </c>
      <c r="K80" s="3" t="n">
        <v>4.27</v>
      </c>
      <c r="L80" s="3" t="n">
        <v>0.55</v>
      </c>
      <c r="M80" s="3" t="n">
        <v/>
      </c>
      <c r="N80" s="3" t="n">
        <v>1.34</v>
      </c>
      <c r="O80" s="4">
        <f>H80 / (40.078 + 15.999)</f>
        <v/>
      </c>
      <c r="P80" s="4">
        <f>I80 / (2*26.9815385 + 3*15.999)</f>
        <v/>
      </c>
      <c r="Q80" s="4">
        <f>J80 / (24.305 + 15.999)</f>
        <v/>
      </c>
      <c r="R80" s="4">
        <f>K80 / (2*39.0983 + 15.999)</f>
        <v/>
      </c>
      <c r="S80" s="4">
        <f>L80 / (2*22.98976928 + 15.999)</f>
        <v/>
      </c>
      <c r="T80" s="4">
        <f>M80 / (2*30.973761998 + 5*15.999)</f>
        <v/>
      </c>
      <c r="U80" s="4">
        <f>N80 / (47.867 + 2*15.999)</f>
        <v/>
      </c>
      <c r="V80" s="3">
        <f>IF((O80 - 10/3*T80) &gt; 0, O80 - 10/3*T80, 0)</f>
        <v/>
      </c>
      <c r="W80" s="4">
        <f>IF(V80&gt;S80, S80, V80)</f>
        <v/>
      </c>
      <c r="X80" s="4">
        <f>IF((V80-W80) &gt; 0, V80-W80, 0)</f>
        <v/>
      </c>
      <c r="Y80" s="4">
        <f>IF((Q80-X80) &gt; 0, Q80-X80, 0)</f>
        <v/>
      </c>
      <c r="Z80" s="3">
        <f>IF(AND(ISNUMBER(AVERAGE(R$81, R$82)), ISNUMBER(AVERAGE(P$81, P$82))), AVERAGE(R$81, R$82) / AVERAGE(P$81, P$82), "")</f>
        <v/>
      </c>
      <c r="AA80" s="4">
        <f>IF((P80*Z80) &lt; R80, P80*Z80, R80)</f>
        <v/>
      </c>
      <c r="AB80" s="4">
        <f>SUM(W80, S80)</f>
        <v/>
      </c>
      <c r="AC80" s="4">
        <f>SUM(W80, S80, Y80)</f>
        <v/>
      </c>
      <c r="AD80" s="3">
        <f>IF(OR(ISNUMBER(P80), ISNUMBER(W80), ISNUMBER(S80), ISNUMBER(R80)), (P80 / SUM(P80, W80, S80, R80))*100, "")</f>
        <v/>
      </c>
      <c r="AE80" s="3">
        <f>IF(OR(ISNUMBER(P80), ISNUMBER(W80), ISNUMBER(S80)), (P80 / SUM(P80, W80, S80))*100, "")</f>
        <v/>
      </c>
      <c r="AF80" s="3">
        <f>IF(OR(ISNUMBER(P80), ISNUMBER(W80), ISNUMBER(S80), ISNUMBER(AA80)), (P80 / SUM(P80, W80, S80, AA80))*100, "")</f>
        <v/>
      </c>
      <c r="AG80" s="3">
        <f>P80 / SUM(AC80, P80, AA80)</f>
        <v/>
      </c>
      <c r="AH80" s="3">
        <f>IF(AND(ISNUMBER(AVERAGE(M$81, M$82)), ISNUMBER(AVERAGE(N$81, N$82))), AVERAGE(M$81, M$82) / AVERAGE(N$81, N$82), "")</f>
        <v/>
      </c>
      <c r="AI80" s="3">
        <f>IF(AND(ISNUMBER(M80), ISNUMBER(N80), ISNUMBER(AH80)), (M80/N80) / AH80 - 1, "")</f>
        <v/>
      </c>
    </row>
    <row r="81">
      <c r="A81" s="2" t="inlineStr">
        <is>
          <t>2.76</t>
        </is>
      </c>
      <c r="B81" s="2" t="inlineStr">
        <is>
          <t>Mt. Roe</t>
        </is>
      </c>
      <c r="C81" s="2" t="inlineStr">
        <is>
          <t>Teitler et al., 2015</t>
        </is>
      </c>
      <c r="D81" s="2" t="inlineStr">
        <is>
          <t>KY#2</t>
        </is>
      </c>
      <c r="E81" s="2" t="inlineStr">
        <is>
          <t>Pi0922</t>
        </is>
      </c>
      <c r="F81" s="3" t="n">
        <v/>
      </c>
      <c r="G81" s="2" t="inlineStr">
        <is>
          <t>proto</t>
        </is>
      </c>
      <c r="H81" s="3" t="n">
        <v>0.21</v>
      </c>
      <c r="I81" s="3" t="n">
        <v>12.7</v>
      </c>
      <c r="J81" s="3" t="n">
        <v>0.6099999999999999</v>
      </c>
      <c r="K81" s="3" t="n">
        <v>2.57</v>
      </c>
      <c r="L81" s="3" t="n">
        <v>0.31</v>
      </c>
      <c r="M81" s="3" t="n">
        <v/>
      </c>
      <c r="N81" s="3" t="n">
        <v>0.89</v>
      </c>
      <c r="O81" s="4">
        <f>H81 / (40.078 + 15.999)</f>
        <v/>
      </c>
      <c r="P81" s="4">
        <f>I81 / (2*26.9815385 + 3*15.999)</f>
        <v/>
      </c>
      <c r="Q81" s="4">
        <f>J81 / (24.305 + 15.999)</f>
        <v/>
      </c>
      <c r="R81" s="4">
        <f>K81 / (2*39.0983 + 15.999)</f>
        <v/>
      </c>
      <c r="S81" s="4">
        <f>L81 / (2*22.98976928 + 15.999)</f>
        <v/>
      </c>
      <c r="T81" s="4">
        <f>M81 / (2*30.973761998 + 5*15.999)</f>
        <v/>
      </c>
      <c r="U81" s="4">
        <f>N81 / (47.867 + 2*15.999)</f>
        <v/>
      </c>
      <c r="V81" s="3">
        <f>IF((O81 - 10/3*T81) &gt; 0, O81 - 10/3*T81, 0)</f>
        <v/>
      </c>
      <c r="W81" s="4">
        <f>IF(V81&gt;S81, S81, V81)</f>
        <v/>
      </c>
      <c r="X81" s="4">
        <f>IF((V81-W81) &gt; 0, V81-W81, 0)</f>
        <v/>
      </c>
      <c r="Y81" s="4">
        <f>IF((Q81-X81) &gt; 0, Q81-X81, 0)</f>
        <v/>
      </c>
      <c r="Z81" s="3">
        <f>IF(AND(ISNUMBER(AVERAGE(R$81, R$82)), ISNUMBER(AVERAGE(P$81, P$82))), AVERAGE(R$81, R$82) / AVERAGE(P$81, P$82), "")</f>
        <v/>
      </c>
      <c r="AA81" s="4">
        <f>IF((P81*Z81) &lt; R81, P81*Z81, R81)</f>
        <v/>
      </c>
      <c r="AB81" s="4">
        <f>SUM(W81, S81)</f>
        <v/>
      </c>
      <c r="AC81" s="4">
        <f>SUM(W81, S81, Y81)</f>
        <v/>
      </c>
      <c r="AD81" s="3">
        <f>IF(OR(ISNUMBER(P81), ISNUMBER(W81), ISNUMBER(S81), ISNUMBER(R81)), (P81 / SUM(P81, W81, S81, R81))*100, "")</f>
        <v/>
      </c>
      <c r="AE81" s="3">
        <f>IF(OR(ISNUMBER(P81), ISNUMBER(W81), ISNUMBER(S81)), (P81 / SUM(P81, W81, S81))*100, "")</f>
        <v/>
      </c>
      <c r="AF81" s="3">
        <f>IF(OR(ISNUMBER(P81), ISNUMBER(W81), ISNUMBER(S81), ISNUMBER(AA81)), (P81 / SUM(P81, W81, S81, AA81))*100, "")</f>
        <v/>
      </c>
      <c r="AG81" s="3">
        <f>P81 / SUM(AC81, P81, AA81)</f>
        <v/>
      </c>
      <c r="AH81" s="3">
        <f>IF(AND(ISNUMBER(AVERAGE(M$81, M$82)), ISNUMBER(AVERAGE(N$81, N$82))), AVERAGE(M$81, M$82) / AVERAGE(N$81, N$82), "")</f>
        <v/>
      </c>
      <c r="AI81" s="3">
        <f>IF(AND(ISNUMBER(M81), ISNUMBER(N81), ISNUMBER(AH81)), (M81/N81) / AH81 - 1, "")</f>
        <v/>
      </c>
    </row>
    <row r="82">
      <c r="A82" s="2" t="inlineStr">
        <is>
          <t>2.76</t>
        </is>
      </c>
      <c r="B82" s="2" t="inlineStr">
        <is>
          <t>Mt. Roe</t>
        </is>
      </c>
      <c r="C82" s="2" t="inlineStr">
        <is>
          <t>Teitler et al., 2015</t>
        </is>
      </c>
      <c r="D82" s="2" t="inlineStr">
        <is>
          <t>KY#2</t>
        </is>
      </c>
      <c r="E82" s="2" t="inlineStr">
        <is>
          <t>Pi0921</t>
        </is>
      </c>
      <c r="F82" s="3" t="n">
        <v/>
      </c>
      <c r="G82" s="2" t="inlineStr">
        <is>
          <t>proto</t>
        </is>
      </c>
      <c r="H82" s="3" t="n">
        <v>5.610000000000001</v>
      </c>
      <c r="I82" s="3" t="n">
        <v>15.74</v>
      </c>
      <c r="J82" s="3" t="n">
        <v>6.569999999999999</v>
      </c>
      <c r="K82" s="3" t="n">
        <v>0.13</v>
      </c>
      <c r="L82" s="3" t="n">
        <v>7.37</v>
      </c>
      <c r="M82" s="3" t="n">
        <v/>
      </c>
      <c r="N82" s="3" t="n">
        <v>0.9100000000000001</v>
      </c>
      <c r="O82" s="4">
        <f>H82 / (40.078 + 15.999)</f>
        <v/>
      </c>
      <c r="P82" s="4">
        <f>I82 / (2*26.9815385 + 3*15.999)</f>
        <v/>
      </c>
      <c r="Q82" s="4">
        <f>J82 / (24.305 + 15.999)</f>
        <v/>
      </c>
      <c r="R82" s="4">
        <f>K82 / (2*39.0983 + 15.999)</f>
        <v/>
      </c>
      <c r="S82" s="4">
        <f>L82 / (2*22.98976928 + 15.999)</f>
        <v/>
      </c>
      <c r="T82" s="4">
        <f>M82 / (2*30.973761998 + 5*15.999)</f>
        <v/>
      </c>
      <c r="U82" s="4">
        <f>N82 / (47.867 + 2*15.999)</f>
        <v/>
      </c>
      <c r="V82" s="3">
        <f>IF((O82 - 10/3*T82) &gt; 0, O82 - 10/3*T82, 0)</f>
        <v/>
      </c>
      <c r="W82" s="4">
        <f>IF(V82&gt;S82, S82, V82)</f>
        <v/>
      </c>
      <c r="X82" s="4">
        <f>IF((V82-W82) &gt; 0, V82-W82, 0)</f>
        <v/>
      </c>
      <c r="Y82" s="4">
        <f>IF((Q82-X82) &gt; 0, Q82-X82, 0)</f>
        <v/>
      </c>
      <c r="Z82" s="3">
        <f>IF(AND(ISNUMBER(AVERAGE(R$81, R$82)), ISNUMBER(AVERAGE(P$81, P$82))), AVERAGE(R$81, R$82) / AVERAGE(P$81, P$82), "")</f>
        <v/>
      </c>
      <c r="AA82" s="4">
        <f>IF((P82*Z82) &lt; R82, P82*Z82, R82)</f>
        <v/>
      </c>
      <c r="AB82" s="4">
        <f>SUM(W82, S82)</f>
        <v/>
      </c>
      <c r="AC82" s="4">
        <f>SUM(W82, S82, Y82)</f>
        <v/>
      </c>
      <c r="AD82" s="3">
        <f>IF(OR(ISNUMBER(P82), ISNUMBER(W82), ISNUMBER(S82), ISNUMBER(R82)), (P82 / SUM(P82, W82, S82, R82))*100, "")</f>
        <v/>
      </c>
      <c r="AE82" s="3">
        <f>IF(OR(ISNUMBER(P82), ISNUMBER(W82), ISNUMBER(S82)), (P82 / SUM(P82, W82, S82))*100, "")</f>
        <v/>
      </c>
      <c r="AF82" s="3">
        <f>IF(OR(ISNUMBER(P82), ISNUMBER(W82), ISNUMBER(S82), ISNUMBER(AA82)), (P82 / SUM(P82, W82, S82, AA82))*100, "")</f>
        <v/>
      </c>
      <c r="AG82" s="3">
        <f>P82 / SUM(AC82, P82, AA82)</f>
        <v/>
      </c>
      <c r="AH82" s="3">
        <f>IF(AND(ISNUMBER(AVERAGE(M$81, M$82)), ISNUMBER(AVERAGE(N$81, N$82))), AVERAGE(M$81, M$82) / AVERAGE(N$81, N$82), "")</f>
        <v/>
      </c>
      <c r="AI82" s="3">
        <f>IF(AND(ISNUMBER(M82), ISNUMBER(N82), ISNUMBER(AH82)), (M82/N82) / AH82 - 1, "")</f>
        <v/>
      </c>
    </row>
    <row r="83">
      <c r="A83" t="inlineStr">
        <is>
          <t>2.45</t>
        </is>
      </c>
      <c r="B83" t="inlineStr">
        <is>
          <t>Cooper Lake</t>
        </is>
      </c>
      <c r="C83" t="inlineStr">
        <is>
          <t>Babechuk et al., 2019</t>
        </is>
      </c>
      <c r="D83" t="inlineStr">
        <is>
          <t>1</t>
        </is>
      </c>
      <c r="E83" t="inlineStr">
        <is>
          <t>CLA-002</t>
        </is>
      </c>
      <c r="F83" s="6" t="n">
        <v>0.225</v>
      </c>
      <c r="G83" t="inlineStr">
        <is>
          <t>top</t>
        </is>
      </c>
      <c r="H83" s="6" t="n">
        <v>0.4400000000000001</v>
      </c>
      <c r="I83" s="6" t="n">
        <v>22.16</v>
      </c>
      <c r="J83" s="6" t="n">
        <v>3.629999999999999</v>
      </c>
      <c r="K83" s="6" t="n">
        <v>5.99</v>
      </c>
      <c r="L83" s="6" t="n">
        <v>0.1396052155371715</v>
      </c>
      <c r="M83" s="6" t="n">
        <v>0.3400000000000001</v>
      </c>
      <c r="N83" s="6" t="n">
        <v>4.539206593268849</v>
      </c>
      <c r="O83" s="7">
        <f>H83 / (40.078 + 15.999)</f>
        <v/>
      </c>
      <c r="P83" s="7">
        <f>I83 / (2*26.9815385 + 3*15.999)</f>
        <v/>
      </c>
      <c r="Q83" s="7">
        <f>J83 / (24.305 + 15.999)</f>
        <v/>
      </c>
      <c r="R83" s="7">
        <f>K83 / (2*39.0983 + 15.999)</f>
        <v/>
      </c>
      <c r="S83" s="7">
        <f>L83 / (2*22.98976928 + 15.999)</f>
        <v/>
      </c>
      <c r="T83" s="7">
        <f>M83 / (2*30.973761998 + 5*15.999)</f>
        <v/>
      </c>
      <c r="U83" s="7">
        <f>N83 / (47.867 + 2*15.999)</f>
        <v/>
      </c>
      <c r="V83" s="6">
        <f>IF((O83 - 10/3*T83) &gt; 0, O83 - 10/3*T83, 0)</f>
        <v/>
      </c>
      <c r="W83" s="7">
        <f>IF(V83&gt;S83, S83, V83)</f>
        <v/>
      </c>
      <c r="X83" s="7">
        <f>IF((V83-W83) &gt; 0, V83-W83, 0)</f>
        <v/>
      </c>
      <c r="Y83" s="7">
        <f>IF((Q83-X83) &gt; 0, Q83-X83, 0)</f>
        <v/>
      </c>
      <c r="Z83" s="6">
        <f>IF(AND(ISNUMBER(R$136), ISNUMBER(P$136)), R$136 / P$136, "")</f>
        <v/>
      </c>
      <c r="AA83" s="7">
        <f>IF((P83*Z83) &lt; R83, P83*Z83, R83)</f>
        <v/>
      </c>
      <c r="AB83" s="7">
        <f>SUM(W83, S83)</f>
        <v/>
      </c>
      <c r="AC83" s="7">
        <f>SUM(W83, S83, Y83)</f>
        <v/>
      </c>
      <c r="AD83" s="6">
        <f>IF(OR(ISNUMBER(P83), ISNUMBER(W83), ISNUMBER(S83), ISNUMBER(R83)), (P83 / SUM(P83, W83, S83, R83))*100, "")</f>
        <v/>
      </c>
      <c r="AE83" s="6">
        <f>IF(OR(ISNUMBER(P83), ISNUMBER(W83), ISNUMBER(S83)), (P83 / SUM(P83, W83, S83))*100, "")</f>
        <v/>
      </c>
      <c r="AF83" s="6">
        <f>IF(OR(ISNUMBER(P83), ISNUMBER(W83), ISNUMBER(S83), ISNUMBER(AA83)), (P83 / SUM(P83, W83, S83, AA83))*100, "")</f>
        <v/>
      </c>
      <c r="AG83" s="6">
        <f>P83 / SUM(AC83, P83, AA83)</f>
        <v/>
      </c>
      <c r="AH83" s="6">
        <f>IF(AND(ISNUMBER(M$136), ISNUMBER(N$136)), M$136 / N$136, "")</f>
        <v/>
      </c>
      <c r="AI83" s="6">
        <f>IF(AND(ISNUMBER(M83), ISNUMBER(N83), ISNUMBER(AH83)), (M83/N83) / AH83 - 1, "")</f>
        <v/>
      </c>
    </row>
    <row r="84">
      <c r="A84" t="inlineStr">
        <is>
          <t>2.45</t>
        </is>
      </c>
      <c r="B84" t="inlineStr">
        <is>
          <t>Cooper Lake</t>
        </is>
      </c>
      <c r="C84" t="inlineStr">
        <is>
          <t>Babechuk et al., 2019</t>
        </is>
      </c>
      <c r="D84" t="inlineStr">
        <is>
          <t>1</t>
        </is>
      </c>
      <c r="E84" t="inlineStr">
        <is>
          <t>CLA-003</t>
        </is>
      </c>
      <c r="F84" s="6" t="n">
        <v>0.315</v>
      </c>
      <c r="G84" t="inlineStr">
        <is>
          <t>top</t>
        </is>
      </c>
      <c r="H84" s="6" t="n">
        <v>0.39</v>
      </c>
      <c r="I84" s="6" t="n">
        <v>21.28</v>
      </c>
      <c r="J84" s="6" t="n">
        <v>3.68</v>
      </c>
      <c r="K84" s="6" t="n">
        <v>5.6</v>
      </c>
      <c r="L84" s="6" t="n">
        <v>0.1150221249712372</v>
      </c>
      <c r="M84" s="6" t="n">
        <v>0.3100000000000001</v>
      </c>
      <c r="N84" s="6" t="n">
        <v>4.083937982326028</v>
      </c>
      <c r="O84" s="7">
        <f>H84 / (40.078 + 15.999)</f>
        <v/>
      </c>
      <c r="P84" s="7">
        <f>I84 / (2*26.9815385 + 3*15.999)</f>
        <v/>
      </c>
      <c r="Q84" s="7">
        <f>J84 / (24.305 + 15.999)</f>
        <v/>
      </c>
      <c r="R84" s="7">
        <f>K84 / (2*39.0983 + 15.999)</f>
        <v/>
      </c>
      <c r="S84" s="7">
        <f>L84 / (2*22.98976928 + 15.999)</f>
        <v/>
      </c>
      <c r="T84" s="7">
        <f>M84 / (2*30.973761998 + 5*15.999)</f>
        <v/>
      </c>
      <c r="U84" s="7">
        <f>N84 / (47.867 + 2*15.999)</f>
        <v/>
      </c>
      <c r="V84" s="6">
        <f>IF((O84 - 10/3*T84) &gt; 0, O84 - 10/3*T84, 0)</f>
        <v/>
      </c>
      <c r="W84" s="7">
        <f>IF(V84&gt;S84, S84, V84)</f>
        <v/>
      </c>
      <c r="X84" s="7">
        <f>IF((V84-W84) &gt; 0, V84-W84, 0)</f>
        <v/>
      </c>
      <c r="Y84" s="7">
        <f>IF((Q84-X84) &gt; 0, Q84-X84, 0)</f>
        <v/>
      </c>
      <c r="Z84" s="6">
        <f>IF(AND(ISNUMBER(R$136), ISNUMBER(P$136)), R$136 / P$136, "")</f>
        <v/>
      </c>
      <c r="AA84" s="7">
        <f>IF((P84*Z84) &lt; R84, P84*Z84, R84)</f>
        <v/>
      </c>
      <c r="AB84" s="7">
        <f>SUM(W84, S84)</f>
        <v/>
      </c>
      <c r="AC84" s="7">
        <f>SUM(W84, S84, Y84)</f>
        <v/>
      </c>
      <c r="AD84" s="6">
        <f>IF(OR(ISNUMBER(P84), ISNUMBER(W84), ISNUMBER(S84), ISNUMBER(R84)), (P84 / SUM(P84, W84, S84, R84))*100, "")</f>
        <v/>
      </c>
      <c r="AE84" s="6">
        <f>IF(OR(ISNUMBER(P84), ISNUMBER(W84), ISNUMBER(S84)), (P84 / SUM(P84, W84, S84))*100, "")</f>
        <v/>
      </c>
      <c r="AF84" s="6">
        <f>IF(OR(ISNUMBER(P84), ISNUMBER(W84), ISNUMBER(S84), ISNUMBER(AA84)), (P84 / SUM(P84, W84, S84, AA84))*100, "")</f>
        <v/>
      </c>
      <c r="AG84" s="6">
        <f>P84 / SUM(AC84, P84, AA84)</f>
        <v/>
      </c>
      <c r="AH84" s="6">
        <f>IF(AND(ISNUMBER(M$136), ISNUMBER(N$136)), M$136 / N$136, "")</f>
        <v/>
      </c>
      <c r="AI84" s="6">
        <f>IF(AND(ISNUMBER(M84), ISNUMBER(N84), ISNUMBER(AH84)), (M84/N84) / AH84 - 1, "")</f>
        <v/>
      </c>
    </row>
    <row r="85">
      <c r="A85" t="inlineStr">
        <is>
          <t>2.45</t>
        </is>
      </c>
      <c r="B85" t="inlineStr">
        <is>
          <t>Cooper Lake</t>
        </is>
      </c>
      <c r="C85" t="inlineStr">
        <is>
          <t>Babechuk et al., 2019</t>
        </is>
      </c>
      <c r="D85" t="inlineStr">
        <is>
          <t>1</t>
        </is>
      </c>
      <c r="E85" t="inlineStr">
        <is>
          <t>CLA-004</t>
        </is>
      </c>
      <c r="F85" s="6" t="n">
        <v>0.47</v>
      </c>
      <c r="G85" t="inlineStr">
        <is>
          <t>top</t>
        </is>
      </c>
      <c r="H85" s="6" t="n">
        <v>0.34</v>
      </c>
      <c r="I85" s="6" t="n">
        <v>22.72</v>
      </c>
      <c r="J85" s="6" t="n">
        <v>2.54</v>
      </c>
      <c r="K85" s="6" t="n">
        <v>7.339999999999999</v>
      </c>
      <c r="L85" s="6" t="n">
        <v>0.1478278191995831</v>
      </c>
      <c r="M85" s="6" t="n">
        <v>0.27</v>
      </c>
      <c r="N85" s="6" t="n">
        <v>4.088943464182004</v>
      </c>
      <c r="O85" s="7">
        <f>H85 / (40.078 + 15.999)</f>
        <v/>
      </c>
      <c r="P85" s="7">
        <f>I85 / (2*26.9815385 + 3*15.999)</f>
        <v/>
      </c>
      <c r="Q85" s="7">
        <f>J85 / (24.305 + 15.999)</f>
        <v/>
      </c>
      <c r="R85" s="7">
        <f>K85 / (2*39.0983 + 15.999)</f>
        <v/>
      </c>
      <c r="S85" s="7">
        <f>L85 / (2*22.98976928 + 15.999)</f>
        <v/>
      </c>
      <c r="T85" s="7">
        <f>M85 / (2*30.973761998 + 5*15.999)</f>
        <v/>
      </c>
      <c r="U85" s="7">
        <f>N85 / (47.867 + 2*15.999)</f>
        <v/>
      </c>
      <c r="V85" s="6">
        <f>IF((O85 - 10/3*T85) &gt; 0, O85 - 10/3*T85, 0)</f>
        <v/>
      </c>
      <c r="W85" s="7">
        <f>IF(V85&gt;S85, S85, V85)</f>
        <v/>
      </c>
      <c r="X85" s="7">
        <f>IF((V85-W85) &gt; 0, V85-W85, 0)</f>
        <v/>
      </c>
      <c r="Y85" s="7">
        <f>IF((Q85-X85) &gt; 0, Q85-X85, 0)</f>
        <v/>
      </c>
      <c r="Z85" s="6">
        <f>IF(AND(ISNUMBER(R$136), ISNUMBER(P$136)), R$136 / P$136, "")</f>
        <v/>
      </c>
      <c r="AA85" s="7">
        <f>IF((P85*Z85) &lt; R85, P85*Z85, R85)</f>
        <v/>
      </c>
      <c r="AB85" s="7">
        <f>SUM(W85, S85)</f>
        <v/>
      </c>
      <c r="AC85" s="7">
        <f>SUM(W85, S85, Y85)</f>
        <v/>
      </c>
      <c r="AD85" s="6">
        <f>IF(OR(ISNUMBER(P85), ISNUMBER(W85), ISNUMBER(S85), ISNUMBER(R85)), (P85 / SUM(P85, W85, S85, R85))*100, "")</f>
        <v/>
      </c>
      <c r="AE85" s="6">
        <f>IF(OR(ISNUMBER(P85), ISNUMBER(W85), ISNUMBER(S85)), (P85 / SUM(P85, W85, S85))*100, "")</f>
        <v/>
      </c>
      <c r="AF85" s="6">
        <f>IF(OR(ISNUMBER(P85), ISNUMBER(W85), ISNUMBER(S85), ISNUMBER(AA85)), (P85 / SUM(P85, W85, S85, AA85))*100, "")</f>
        <v/>
      </c>
      <c r="AG85" s="6">
        <f>P85 / SUM(AC85, P85, AA85)</f>
        <v/>
      </c>
      <c r="AH85" s="6">
        <f>IF(AND(ISNUMBER(M$136), ISNUMBER(N$136)), M$136 / N$136, "")</f>
        <v/>
      </c>
      <c r="AI85" s="6">
        <f>IF(AND(ISNUMBER(M85), ISNUMBER(N85), ISNUMBER(AH85)), (M85/N85) / AH85 - 1, "")</f>
        <v/>
      </c>
    </row>
    <row r="86">
      <c r="A86" t="inlineStr">
        <is>
          <t>2.45</t>
        </is>
      </c>
      <c r="B86" t="inlineStr">
        <is>
          <t>Cooper Lake</t>
        </is>
      </c>
      <c r="C86" t="inlineStr">
        <is>
          <t>Babechuk et al., 2019</t>
        </is>
      </c>
      <c r="D86" t="inlineStr">
        <is>
          <t>1</t>
        </is>
      </c>
      <c r="E86" t="inlineStr">
        <is>
          <t>CLA-005</t>
        </is>
      </c>
      <c r="F86" s="6" t="n">
        <v>0.5</v>
      </c>
      <c r="G86" t="inlineStr">
        <is>
          <t>top</t>
        </is>
      </c>
      <c r="H86" s="6" t="n">
        <v>0.31</v>
      </c>
      <c r="I86" s="6" t="n">
        <v>19.24</v>
      </c>
      <c r="J86" s="6" t="n">
        <v>4.339999999999999</v>
      </c>
      <c r="K86" s="6" t="n">
        <v>4.11</v>
      </c>
      <c r="L86" s="6" t="n">
        <v>0.1162603341834216</v>
      </c>
      <c r="M86" s="6" t="n">
        <v>0.22</v>
      </c>
      <c r="N86" s="6" t="n">
        <v>3.453576179831617</v>
      </c>
      <c r="O86" s="7">
        <f>H86 / (40.078 + 15.999)</f>
        <v/>
      </c>
      <c r="P86" s="7">
        <f>I86 / (2*26.9815385 + 3*15.999)</f>
        <v/>
      </c>
      <c r="Q86" s="7">
        <f>J86 / (24.305 + 15.999)</f>
        <v/>
      </c>
      <c r="R86" s="7">
        <f>K86 / (2*39.0983 + 15.999)</f>
        <v/>
      </c>
      <c r="S86" s="7">
        <f>L86 / (2*22.98976928 + 15.999)</f>
        <v/>
      </c>
      <c r="T86" s="7">
        <f>M86 / (2*30.973761998 + 5*15.999)</f>
        <v/>
      </c>
      <c r="U86" s="7">
        <f>N86 / (47.867 + 2*15.999)</f>
        <v/>
      </c>
      <c r="V86" s="6">
        <f>IF((O86 - 10/3*T86) &gt; 0, O86 - 10/3*T86, 0)</f>
        <v/>
      </c>
      <c r="W86" s="7">
        <f>IF(V86&gt;S86, S86, V86)</f>
        <v/>
      </c>
      <c r="X86" s="7">
        <f>IF((V86-W86) &gt; 0, V86-W86, 0)</f>
        <v/>
      </c>
      <c r="Y86" s="7">
        <f>IF((Q86-X86) &gt; 0, Q86-X86, 0)</f>
        <v/>
      </c>
      <c r="Z86" s="6">
        <f>IF(AND(ISNUMBER(R$136), ISNUMBER(P$136)), R$136 / P$136, "")</f>
        <v/>
      </c>
      <c r="AA86" s="7">
        <f>IF((P86*Z86) &lt; R86, P86*Z86, R86)</f>
        <v/>
      </c>
      <c r="AB86" s="7">
        <f>SUM(W86, S86)</f>
        <v/>
      </c>
      <c r="AC86" s="7">
        <f>SUM(W86, S86, Y86)</f>
        <v/>
      </c>
      <c r="AD86" s="6">
        <f>IF(OR(ISNUMBER(P86), ISNUMBER(W86), ISNUMBER(S86), ISNUMBER(R86)), (P86 / SUM(P86, W86, S86, R86))*100, "")</f>
        <v/>
      </c>
      <c r="AE86" s="6">
        <f>IF(OR(ISNUMBER(P86), ISNUMBER(W86), ISNUMBER(S86)), (P86 / SUM(P86, W86, S86))*100, "")</f>
        <v/>
      </c>
      <c r="AF86" s="6">
        <f>IF(OR(ISNUMBER(P86), ISNUMBER(W86), ISNUMBER(S86), ISNUMBER(AA86)), (P86 / SUM(P86, W86, S86, AA86))*100, "")</f>
        <v/>
      </c>
      <c r="AG86" s="6">
        <f>P86 / SUM(AC86, P86, AA86)</f>
        <v/>
      </c>
      <c r="AH86" s="6">
        <f>IF(AND(ISNUMBER(M$136), ISNUMBER(N$136)), M$136 / N$136, "")</f>
        <v/>
      </c>
      <c r="AI86" s="6">
        <f>IF(AND(ISNUMBER(M86), ISNUMBER(N86), ISNUMBER(AH86)), (M86/N86) / AH86 - 1, "")</f>
        <v/>
      </c>
    </row>
    <row r="87">
      <c r="A87" t="inlineStr">
        <is>
          <t>2.45</t>
        </is>
      </c>
      <c r="B87" t="inlineStr">
        <is>
          <t>Cooper Lake</t>
        </is>
      </c>
      <c r="C87" t="inlineStr">
        <is>
          <t>Babechuk et al., 2019</t>
        </is>
      </c>
      <c r="D87" t="inlineStr">
        <is>
          <t>1</t>
        </is>
      </c>
      <c r="E87" t="inlineStr">
        <is>
          <t>CLA-006</t>
        </is>
      </c>
      <c r="F87" s="6" t="n">
        <v>0.73</v>
      </c>
      <c r="G87" t="inlineStr">
        <is>
          <t>top</t>
        </is>
      </c>
      <c r="H87" s="6" t="n">
        <v>0.43</v>
      </c>
      <c r="I87" s="6" t="n">
        <v>17.62</v>
      </c>
      <c r="J87" s="6" t="n">
        <v>4.899999999999999</v>
      </c>
      <c r="K87" s="6" t="n">
        <v>3.59</v>
      </c>
      <c r="L87" s="6" t="n">
        <v>0.2099094531611234</v>
      </c>
      <c r="M87" s="6" t="n">
        <v>0.2</v>
      </c>
      <c r="N87" s="6" t="n">
        <v>3.241809012472058</v>
      </c>
      <c r="O87" s="7">
        <f>H87 / (40.078 + 15.999)</f>
        <v/>
      </c>
      <c r="P87" s="7">
        <f>I87 / (2*26.9815385 + 3*15.999)</f>
        <v/>
      </c>
      <c r="Q87" s="7">
        <f>J87 / (24.305 + 15.999)</f>
        <v/>
      </c>
      <c r="R87" s="7">
        <f>K87 / (2*39.0983 + 15.999)</f>
        <v/>
      </c>
      <c r="S87" s="7">
        <f>L87 / (2*22.98976928 + 15.999)</f>
        <v/>
      </c>
      <c r="T87" s="7">
        <f>M87 / (2*30.973761998 + 5*15.999)</f>
        <v/>
      </c>
      <c r="U87" s="7">
        <f>N87 / (47.867 + 2*15.999)</f>
        <v/>
      </c>
      <c r="V87" s="6">
        <f>IF((O87 - 10/3*T87) &gt; 0, O87 - 10/3*T87, 0)</f>
        <v/>
      </c>
      <c r="W87" s="7">
        <f>IF(V87&gt;S87, S87, V87)</f>
        <v/>
      </c>
      <c r="X87" s="7">
        <f>IF((V87-W87) &gt; 0, V87-W87, 0)</f>
        <v/>
      </c>
      <c r="Y87" s="7">
        <f>IF((Q87-X87) &gt; 0, Q87-X87, 0)</f>
        <v/>
      </c>
      <c r="Z87" s="6">
        <f>IF(AND(ISNUMBER(R$136), ISNUMBER(P$136)), R$136 / P$136, "")</f>
        <v/>
      </c>
      <c r="AA87" s="7">
        <f>IF((P87*Z87) &lt; R87, P87*Z87, R87)</f>
        <v/>
      </c>
      <c r="AB87" s="7">
        <f>SUM(W87, S87)</f>
        <v/>
      </c>
      <c r="AC87" s="7">
        <f>SUM(W87, S87, Y87)</f>
        <v/>
      </c>
      <c r="AD87" s="6">
        <f>IF(OR(ISNUMBER(P87), ISNUMBER(W87), ISNUMBER(S87), ISNUMBER(R87)), (P87 / SUM(P87, W87, S87, R87))*100, "")</f>
        <v/>
      </c>
      <c r="AE87" s="6">
        <f>IF(OR(ISNUMBER(P87), ISNUMBER(W87), ISNUMBER(S87)), (P87 / SUM(P87, W87, S87))*100, "")</f>
        <v/>
      </c>
      <c r="AF87" s="6">
        <f>IF(OR(ISNUMBER(P87), ISNUMBER(W87), ISNUMBER(S87), ISNUMBER(AA87)), (P87 / SUM(P87, W87, S87, AA87))*100, "")</f>
        <v/>
      </c>
      <c r="AG87" s="6">
        <f>P87 / SUM(AC87, P87, AA87)</f>
        <v/>
      </c>
      <c r="AH87" s="6">
        <f>IF(AND(ISNUMBER(M$136), ISNUMBER(N$136)), M$136 / N$136, "")</f>
        <v/>
      </c>
      <c r="AI87" s="6">
        <f>IF(AND(ISNUMBER(M87), ISNUMBER(N87), ISNUMBER(AH87)), (M87/N87) / AH87 - 1, "")</f>
        <v/>
      </c>
    </row>
    <row r="88">
      <c r="A88" t="inlineStr">
        <is>
          <t>2.45</t>
        </is>
      </c>
      <c r="B88" t="inlineStr">
        <is>
          <t>Cooper Lake</t>
        </is>
      </c>
      <c r="C88" t="inlineStr">
        <is>
          <t>Babechuk et al., 2019</t>
        </is>
      </c>
      <c r="D88" t="inlineStr">
        <is>
          <t>1</t>
        </is>
      </c>
      <c r="E88" t="inlineStr">
        <is>
          <t>CLA-007B</t>
        </is>
      </c>
      <c r="F88" s="6" t="n">
        <v>0.895</v>
      </c>
      <c r="G88" t="inlineStr">
        <is>
          <t>top</t>
        </is>
      </c>
      <c r="H88" s="6" t="n">
        <v>0.72</v>
      </c>
      <c r="I88" s="6" t="n">
        <v>16.36</v>
      </c>
      <c r="J88" s="6" t="n">
        <v>4.69</v>
      </c>
      <c r="K88" s="6" t="n">
        <v>2.91</v>
      </c>
      <c r="L88" s="6" t="n">
        <v>1.09875769687996</v>
      </c>
      <c r="M88" s="6" t="n">
        <v>0.19</v>
      </c>
      <c r="N88" s="6" t="n">
        <v>3.200785988676959</v>
      </c>
      <c r="O88" s="7">
        <f>H88 / (40.078 + 15.999)</f>
        <v/>
      </c>
      <c r="P88" s="7">
        <f>I88 / (2*26.9815385 + 3*15.999)</f>
        <v/>
      </c>
      <c r="Q88" s="7">
        <f>J88 / (24.305 + 15.999)</f>
        <v/>
      </c>
      <c r="R88" s="7">
        <f>K88 / (2*39.0983 + 15.999)</f>
        <v/>
      </c>
      <c r="S88" s="7">
        <f>L88 / (2*22.98976928 + 15.999)</f>
        <v/>
      </c>
      <c r="T88" s="7">
        <f>M88 / (2*30.973761998 + 5*15.999)</f>
        <v/>
      </c>
      <c r="U88" s="7">
        <f>N88 / (47.867 + 2*15.999)</f>
        <v/>
      </c>
      <c r="V88" s="6">
        <f>IF((O88 - 10/3*T88) &gt; 0, O88 - 10/3*T88, 0)</f>
        <v/>
      </c>
      <c r="W88" s="7">
        <f>IF(V88&gt;S88, S88, V88)</f>
        <v/>
      </c>
      <c r="X88" s="7">
        <f>IF((V88-W88) &gt; 0, V88-W88, 0)</f>
        <v/>
      </c>
      <c r="Y88" s="7">
        <f>IF((Q88-X88) &gt; 0, Q88-X88, 0)</f>
        <v/>
      </c>
      <c r="Z88" s="6">
        <f>IF(AND(ISNUMBER(R$136), ISNUMBER(P$136)), R$136 / P$136, "")</f>
        <v/>
      </c>
      <c r="AA88" s="7">
        <f>IF((P88*Z88) &lt; R88, P88*Z88, R88)</f>
        <v/>
      </c>
      <c r="AB88" s="7">
        <f>SUM(W88, S88)</f>
        <v/>
      </c>
      <c r="AC88" s="7">
        <f>SUM(W88, S88, Y88)</f>
        <v/>
      </c>
      <c r="AD88" s="6">
        <f>IF(OR(ISNUMBER(P88), ISNUMBER(W88), ISNUMBER(S88), ISNUMBER(R88)), (P88 / SUM(P88, W88, S88, R88))*100, "")</f>
        <v/>
      </c>
      <c r="AE88" s="6">
        <f>IF(OR(ISNUMBER(P88), ISNUMBER(W88), ISNUMBER(S88)), (P88 / SUM(P88, W88, S88))*100, "")</f>
        <v/>
      </c>
      <c r="AF88" s="6">
        <f>IF(OR(ISNUMBER(P88), ISNUMBER(W88), ISNUMBER(S88), ISNUMBER(AA88)), (P88 / SUM(P88, W88, S88, AA88))*100, "")</f>
        <v/>
      </c>
      <c r="AG88" s="6">
        <f>P88 / SUM(AC88, P88, AA88)</f>
        <v/>
      </c>
      <c r="AH88" s="6">
        <f>IF(AND(ISNUMBER(M$136), ISNUMBER(N$136)), M$136 / N$136, "")</f>
        <v/>
      </c>
      <c r="AI88" s="6">
        <f>IF(AND(ISNUMBER(M88), ISNUMBER(N88), ISNUMBER(AH88)), (M88/N88) / AH88 - 1, "")</f>
        <v/>
      </c>
    </row>
    <row r="89">
      <c r="A89" t="inlineStr">
        <is>
          <t>2.45</t>
        </is>
      </c>
      <c r="B89" t="inlineStr">
        <is>
          <t>Cooper Lake</t>
        </is>
      </c>
      <c r="C89" t="inlineStr">
        <is>
          <t>Babechuk et al., 2019</t>
        </is>
      </c>
      <c r="D89" t="inlineStr">
        <is>
          <t>1</t>
        </is>
      </c>
      <c r="E89" t="inlineStr">
        <is>
          <t>CLA-008A</t>
        </is>
      </c>
      <c r="F89" s="6" t="n">
        <v>0.97</v>
      </c>
      <c r="G89" t="inlineStr">
        <is>
          <t>top</t>
        </is>
      </c>
      <c r="H89" s="6" t="n">
        <v>0.36</v>
      </c>
      <c r="I89" s="6" t="n">
        <v>16.19</v>
      </c>
      <c r="J89" s="6" t="n">
        <v>4.449999999999999</v>
      </c>
      <c r="K89" s="6" t="n">
        <v>2.78</v>
      </c>
      <c r="L89" s="6" t="n">
        <v>2.265368251139528</v>
      </c>
      <c r="M89" s="6" t="n">
        <v>0.19</v>
      </c>
      <c r="N89" s="6" t="n">
        <v>2.97781798441515</v>
      </c>
      <c r="O89" s="7">
        <f>H89 / (40.078 + 15.999)</f>
        <v/>
      </c>
      <c r="P89" s="7">
        <f>I89 / (2*26.9815385 + 3*15.999)</f>
        <v/>
      </c>
      <c r="Q89" s="7">
        <f>J89 / (24.305 + 15.999)</f>
        <v/>
      </c>
      <c r="R89" s="7">
        <f>K89 / (2*39.0983 + 15.999)</f>
        <v/>
      </c>
      <c r="S89" s="7">
        <f>L89 / (2*22.98976928 + 15.999)</f>
        <v/>
      </c>
      <c r="T89" s="7">
        <f>M89 / (2*30.973761998 + 5*15.999)</f>
        <v/>
      </c>
      <c r="U89" s="7">
        <f>N89 / (47.867 + 2*15.999)</f>
        <v/>
      </c>
      <c r="V89" s="6">
        <f>IF((O89 - 10/3*T89) &gt; 0, O89 - 10/3*T89, 0)</f>
        <v/>
      </c>
      <c r="W89" s="7">
        <f>IF(V89&gt;S89, S89, V89)</f>
        <v/>
      </c>
      <c r="X89" s="7">
        <f>IF((V89-W89) &gt; 0, V89-W89, 0)</f>
        <v/>
      </c>
      <c r="Y89" s="7">
        <f>IF((Q89-X89) &gt; 0, Q89-X89, 0)</f>
        <v/>
      </c>
      <c r="Z89" s="6">
        <f>IF(AND(ISNUMBER(R$136), ISNUMBER(P$136)), R$136 / P$136, "")</f>
        <v/>
      </c>
      <c r="AA89" s="7">
        <f>IF((P89*Z89) &lt; R89, P89*Z89, R89)</f>
        <v/>
      </c>
      <c r="AB89" s="7">
        <f>SUM(W89, S89)</f>
        <v/>
      </c>
      <c r="AC89" s="7">
        <f>SUM(W89, S89, Y89)</f>
        <v/>
      </c>
      <c r="AD89" s="6">
        <f>IF(OR(ISNUMBER(P89), ISNUMBER(W89), ISNUMBER(S89), ISNUMBER(R89)), (P89 / SUM(P89, W89, S89, R89))*100, "")</f>
        <v/>
      </c>
      <c r="AE89" s="6">
        <f>IF(OR(ISNUMBER(P89), ISNUMBER(W89), ISNUMBER(S89)), (P89 / SUM(P89, W89, S89))*100, "")</f>
        <v/>
      </c>
      <c r="AF89" s="6">
        <f>IF(OR(ISNUMBER(P89), ISNUMBER(W89), ISNUMBER(S89), ISNUMBER(AA89)), (P89 / SUM(P89, W89, S89, AA89))*100, "")</f>
        <v/>
      </c>
      <c r="AG89" s="6">
        <f>P89 / SUM(AC89, P89, AA89)</f>
        <v/>
      </c>
      <c r="AH89" s="6">
        <f>IF(AND(ISNUMBER(M$136), ISNUMBER(N$136)), M$136 / N$136, "")</f>
        <v/>
      </c>
      <c r="AI89" s="6">
        <f>IF(AND(ISNUMBER(M89), ISNUMBER(N89), ISNUMBER(AH89)), (M89/N89) / AH89 - 1, "")</f>
        <v/>
      </c>
    </row>
    <row r="90">
      <c r="A90" t="inlineStr">
        <is>
          <t>2.45</t>
        </is>
      </c>
      <c r="B90" t="inlineStr">
        <is>
          <t>Cooper Lake</t>
        </is>
      </c>
      <c r="C90" t="inlineStr">
        <is>
          <t>Babechuk et al., 2019</t>
        </is>
      </c>
      <c r="D90" t="inlineStr">
        <is>
          <t>1</t>
        </is>
      </c>
      <c r="E90" t="inlineStr">
        <is>
          <t>CLA-008B</t>
        </is>
      </c>
      <c r="F90" s="6" t="n">
        <v>1.065</v>
      </c>
      <c r="G90" t="inlineStr">
        <is>
          <t>top</t>
        </is>
      </c>
      <c r="H90" s="6" t="n">
        <v>0.33</v>
      </c>
      <c r="I90" s="6" t="n">
        <v>15.71</v>
      </c>
      <c r="J90" s="6" t="n">
        <v>3.71</v>
      </c>
      <c r="K90" s="6" t="n">
        <v>2.36</v>
      </c>
      <c r="L90" s="6" t="n">
        <v>4.049475301840775</v>
      </c>
      <c r="M90" s="6" t="n">
        <v>0.18</v>
      </c>
      <c r="N90" s="6" t="n">
        <v>2.946628111224852</v>
      </c>
      <c r="O90" s="7">
        <f>H90 / (40.078 + 15.999)</f>
        <v/>
      </c>
      <c r="P90" s="7">
        <f>I90 / (2*26.9815385 + 3*15.999)</f>
        <v/>
      </c>
      <c r="Q90" s="7">
        <f>J90 / (24.305 + 15.999)</f>
        <v/>
      </c>
      <c r="R90" s="7">
        <f>K90 / (2*39.0983 + 15.999)</f>
        <v/>
      </c>
      <c r="S90" s="7">
        <f>L90 / (2*22.98976928 + 15.999)</f>
        <v/>
      </c>
      <c r="T90" s="7">
        <f>M90 / (2*30.973761998 + 5*15.999)</f>
        <v/>
      </c>
      <c r="U90" s="7">
        <f>N90 / (47.867 + 2*15.999)</f>
        <v/>
      </c>
      <c r="V90" s="6">
        <f>IF((O90 - 10/3*T90) &gt; 0, O90 - 10/3*T90, 0)</f>
        <v/>
      </c>
      <c r="W90" s="7">
        <f>IF(V90&gt;S90, S90, V90)</f>
        <v/>
      </c>
      <c r="X90" s="7">
        <f>IF((V90-W90) &gt; 0, V90-W90, 0)</f>
        <v/>
      </c>
      <c r="Y90" s="7">
        <f>IF((Q90-X90) &gt; 0, Q90-X90, 0)</f>
        <v/>
      </c>
      <c r="Z90" s="6">
        <f>IF(AND(ISNUMBER(R$136), ISNUMBER(P$136)), R$136 / P$136, "")</f>
        <v/>
      </c>
      <c r="AA90" s="7">
        <f>IF((P90*Z90) &lt; R90, P90*Z90, R90)</f>
        <v/>
      </c>
      <c r="AB90" s="7">
        <f>SUM(W90, S90)</f>
        <v/>
      </c>
      <c r="AC90" s="7">
        <f>SUM(W90, S90, Y90)</f>
        <v/>
      </c>
      <c r="AD90" s="6">
        <f>IF(OR(ISNUMBER(P90), ISNUMBER(W90), ISNUMBER(S90), ISNUMBER(R90)), (P90 / SUM(P90, W90, S90, R90))*100, "")</f>
        <v/>
      </c>
      <c r="AE90" s="6">
        <f>IF(OR(ISNUMBER(P90), ISNUMBER(W90), ISNUMBER(S90)), (P90 / SUM(P90, W90, S90))*100, "")</f>
        <v/>
      </c>
      <c r="AF90" s="6">
        <f>IF(OR(ISNUMBER(P90), ISNUMBER(W90), ISNUMBER(S90), ISNUMBER(AA90)), (P90 / SUM(P90, W90, S90, AA90))*100, "")</f>
        <v/>
      </c>
      <c r="AG90" s="6">
        <f>P90 / SUM(AC90, P90, AA90)</f>
        <v/>
      </c>
      <c r="AH90" s="6">
        <f>IF(AND(ISNUMBER(M$136), ISNUMBER(N$136)), M$136 / N$136, "")</f>
        <v/>
      </c>
      <c r="AI90" s="6">
        <f>IF(AND(ISNUMBER(M90), ISNUMBER(N90), ISNUMBER(AH90)), (M90/N90) / AH90 - 1, "")</f>
        <v/>
      </c>
    </row>
    <row r="91">
      <c r="A91" t="inlineStr">
        <is>
          <t>2.45</t>
        </is>
      </c>
      <c r="B91" t="inlineStr">
        <is>
          <t>Cooper Lake</t>
        </is>
      </c>
      <c r="C91" t="inlineStr">
        <is>
          <t>Babechuk et al., 2019</t>
        </is>
      </c>
      <c r="D91" t="inlineStr">
        <is>
          <t>1</t>
        </is>
      </c>
      <c r="E91" t="inlineStr">
        <is>
          <t>CLA-009</t>
        </is>
      </c>
      <c r="F91" s="6" t="n">
        <v>1.115</v>
      </c>
      <c r="G91" t="inlineStr">
        <is>
          <t>top</t>
        </is>
      </c>
      <c r="H91" s="6" t="n">
        <v>0.29</v>
      </c>
      <c r="I91" s="6" t="n">
        <v>15.59</v>
      </c>
      <c r="J91" s="6" t="n">
        <v>3.97</v>
      </c>
      <c r="K91" s="6" t="n">
        <v>1.86</v>
      </c>
      <c r="L91" s="6" t="n">
        <v>4.15552572470277</v>
      </c>
      <c r="M91" s="6" t="n">
        <v>0.17</v>
      </c>
      <c r="N91" s="6" t="n">
        <v>2.86741850335304</v>
      </c>
      <c r="O91" s="7">
        <f>H91 / (40.078 + 15.999)</f>
        <v/>
      </c>
      <c r="P91" s="7">
        <f>I91 / (2*26.9815385 + 3*15.999)</f>
        <v/>
      </c>
      <c r="Q91" s="7">
        <f>J91 / (24.305 + 15.999)</f>
        <v/>
      </c>
      <c r="R91" s="7">
        <f>K91 / (2*39.0983 + 15.999)</f>
        <v/>
      </c>
      <c r="S91" s="7">
        <f>L91 / (2*22.98976928 + 15.999)</f>
        <v/>
      </c>
      <c r="T91" s="7">
        <f>M91 / (2*30.973761998 + 5*15.999)</f>
        <v/>
      </c>
      <c r="U91" s="7">
        <f>N91 / (47.867 + 2*15.999)</f>
        <v/>
      </c>
      <c r="V91" s="6">
        <f>IF((O91 - 10/3*T91) &gt; 0, O91 - 10/3*T91, 0)</f>
        <v/>
      </c>
      <c r="W91" s="7">
        <f>IF(V91&gt;S91, S91, V91)</f>
        <v/>
      </c>
      <c r="X91" s="7">
        <f>IF((V91-W91) &gt; 0, V91-W91, 0)</f>
        <v/>
      </c>
      <c r="Y91" s="7">
        <f>IF((Q91-X91) &gt; 0, Q91-X91, 0)</f>
        <v/>
      </c>
      <c r="Z91" s="6">
        <f>IF(AND(ISNUMBER(R$136), ISNUMBER(P$136)), R$136 / P$136, "")</f>
        <v/>
      </c>
      <c r="AA91" s="7">
        <f>IF((P91*Z91) &lt; R91, P91*Z91, R91)</f>
        <v/>
      </c>
      <c r="AB91" s="7">
        <f>SUM(W91, S91)</f>
        <v/>
      </c>
      <c r="AC91" s="7">
        <f>SUM(W91, S91, Y91)</f>
        <v/>
      </c>
      <c r="AD91" s="6">
        <f>IF(OR(ISNUMBER(P91), ISNUMBER(W91), ISNUMBER(S91), ISNUMBER(R91)), (P91 / SUM(P91, W91, S91, R91))*100, "")</f>
        <v/>
      </c>
      <c r="AE91" s="6">
        <f>IF(OR(ISNUMBER(P91), ISNUMBER(W91), ISNUMBER(S91)), (P91 / SUM(P91, W91, S91))*100, "")</f>
        <v/>
      </c>
      <c r="AF91" s="6">
        <f>IF(OR(ISNUMBER(P91), ISNUMBER(W91), ISNUMBER(S91), ISNUMBER(AA91)), (P91 / SUM(P91, W91, S91, AA91))*100, "")</f>
        <v/>
      </c>
      <c r="AG91" s="6">
        <f>P91 / SUM(AC91, P91, AA91)</f>
        <v/>
      </c>
      <c r="AH91" s="6">
        <f>IF(AND(ISNUMBER(M$136), ISNUMBER(N$136)), M$136 / N$136, "")</f>
        <v/>
      </c>
      <c r="AI91" s="6">
        <f>IF(AND(ISNUMBER(M91), ISNUMBER(N91), ISNUMBER(AH91)), (M91/N91) / AH91 - 1, "")</f>
        <v/>
      </c>
    </row>
    <row r="92">
      <c r="A92" t="inlineStr">
        <is>
          <t>2.45</t>
        </is>
      </c>
      <c r="B92" t="inlineStr">
        <is>
          <t>Cooper Lake</t>
        </is>
      </c>
      <c r="C92" t="inlineStr">
        <is>
          <t>Babechuk et al., 2019</t>
        </is>
      </c>
      <c r="D92" t="inlineStr">
        <is>
          <t>1</t>
        </is>
      </c>
      <c r="E92" t="inlineStr">
        <is>
          <t>CLA-010</t>
        </is>
      </c>
      <c r="F92" s="6" t="n">
        <v>1.2</v>
      </c>
      <c r="G92" s="8" t="n">
        <v/>
      </c>
      <c r="H92" s="6" t="n">
        <v>0.25</v>
      </c>
      <c r="I92" s="6" t="n">
        <v>16.38</v>
      </c>
      <c r="J92" s="6" t="n">
        <v>5.319999999999999</v>
      </c>
      <c r="K92" s="6" t="n">
        <v>1.58</v>
      </c>
      <c r="L92" s="6" t="n">
        <v>2.3148887462554</v>
      </c>
      <c r="M92" s="6" t="n">
        <v>0.18</v>
      </c>
      <c r="N92" s="6" t="n">
        <v>2.898107828357741</v>
      </c>
      <c r="O92" s="7">
        <f>H92 / (40.078 + 15.999)</f>
        <v/>
      </c>
      <c r="P92" s="7">
        <f>I92 / (2*26.9815385 + 3*15.999)</f>
        <v/>
      </c>
      <c r="Q92" s="7">
        <f>J92 / (24.305 + 15.999)</f>
        <v/>
      </c>
      <c r="R92" s="7">
        <f>K92 / (2*39.0983 + 15.999)</f>
        <v/>
      </c>
      <c r="S92" s="7">
        <f>L92 / (2*22.98976928 + 15.999)</f>
        <v/>
      </c>
      <c r="T92" s="7">
        <f>M92 / (2*30.973761998 + 5*15.999)</f>
        <v/>
      </c>
      <c r="U92" s="7">
        <f>N92 / (47.867 + 2*15.999)</f>
        <v/>
      </c>
      <c r="V92" s="6">
        <f>IF((O92 - 10/3*T92) &gt; 0, O92 - 10/3*T92, 0)</f>
        <v/>
      </c>
      <c r="W92" s="7">
        <f>IF(V92&gt;S92, S92, V92)</f>
        <v/>
      </c>
      <c r="X92" s="7">
        <f>IF((V92-W92) &gt; 0, V92-W92, 0)</f>
        <v/>
      </c>
      <c r="Y92" s="7">
        <f>IF((Q92-X92) &gt; 0, Q92-X92, 0)</f>
        <v/>
      </c>
      <c r="Z92" s="6">
        <f>IF(AND(ISNUMBER(R$136), ISNUMBER(P$136)), R$136 / P$136, "")</f>
        <v/>
      </c>
      <c r="AA92" s="7">
        <f>IF((P92*Z92) &lt; R92, P92*Z92, R92)</f>
        <v/>
      </c>
      <c r="AB92" s="7">
        <f>SUM(W92, S92)</f>
        <v/>
      </c>
      <c r="AC92" s="7">
        <f>SUM(W92, S92, Y92)</f>
        <v/>
      </c>
      <c r="AD92" s="6">
        <f>IF(OR(ISNUMBER(P92), ISNUMBER(W92), ISNUMBER(S92), ISNUMBER(R92)), (P92 / SUM(P92, W92, S92, R92))*100, "")</f>
        <v/>
      </c>
      <c r="AE92" s="6">
        <f>IF(OR(ISNUMBER(P92), ISNUMBER(W92), ISNUMBER(S92)), (P92 / SUM(P92, W92, S92))*100, "")</f>
        <v/>
      </c>
      <c r="AF92" s="6">
        <f>IF(OR(ISNUMBER(P92), ISNUMBER(W92), ISNUMBER(S92), ISNUMBER(AA92)), (P92 / SUM(P92, W92, S92, AA92))*100, "")</f>
        <v/>
      </c>
      <c r="AG92" s="6">
        <f>P92 / SUM(AC92, P92, AA92)</f>
        <v/>
      </c>
      <c r="AH92" s="6">
        <f>IF(AND(ISNUMBER(M$136), ISNUMBER(N$136)), M$136 / N$136, "")</f>
        <v/>
      </c>
      <c r="AI92" s="6">
        <f>IF(AND(ISNUMBER(M92), ISNUMBER(N92), ISNUMBER(AH92)), (M92/N92) / AH92 - 1, "")</f>
        <v/>
      </c>
    </row>
    <row r="93">
      <c r="A93" t="inlineStr">
        <is>
          <t>2.45</t>
        </is>
      </c>
      <c r="B93" t="inlineStr">
        <is>
          <t>Cooper Lake</t>
        </is>
      </c>
      <c r="C93" t="inlineStr">
        <is>
          <t>Babechuk et al., 2019</t>
        </is>
      </c>
      <c r="D93" t="inlineStr">
        <is>
          <t>1</t>
        </is>
      </c>
      <c r="E93" t="inlineStr">
        <is>
          <t>CLA-011</t>
        </is>
      </c>
      <c r="F93" s="6" t="n">
        <v>1.295</v>
      </c>
      <c r="G93" s="8" t="n">
        <v/>
      </c>
      <c r="H93" s="6" t="n">
        <v>0.24</v>
      </c>
      <c r="I93" s="6" t="n">
        <v>17</v>
      </c>
      <c r="J93" s="6" t="n">
        <v>6.239999999999999</v>
      </c>
      <c r="K93" s="6" t="n">
        <v>1.38</v>
      </c>
      <c r="L93" s="6" t="n">
        <v>0.8224781509340895</v>
      </c>
      <c r="M93" s="6" t="n">
        <v>0.18</v>
      </c>
      <c r="N93" s="6" t="n">
        <v>2.950309761631186</v>
      </c>
      <c r="O93" s="7">
        <f>H93 / (40.078 + 15.999)</f>
        <v/>
      </c>
      <c r="P93" s="7">
        <f>I93 / (2*26.9815385 + 3*15.999)</f>
        <v/>
      </c>
      <c r="Q93" s="7">
        <f>J93 / (24.305 + 15.999)</f>
        <v/>
      </c>
      <c r="R93" s="7">
        <f>K93 / (2*39.0983 + 15.999)</f>
        <v/>
      </c>
      <c r="S93" s="7">
        <f>L93 / (2*22.98976928 + 15.999)</f>
        <v/>
      </c>
      <c r="T93" s="7">
        <f>M93 / (2*30.973761998 + 5*15.999)</f>
        <v/>
      </c>
      <c r="U93" s="7">
        <f>N93 / (47.867 + 2*15.999)</f>
        <v/>
      </c>
      <c r="V93" s="6">
        <f>IF((O93 - 10/3*T93) &gt; 0, O93 - 10/3*T93, 0)</f>
        <v/>
      </c>
      <c r="W93" s="7">
        <f>IF(V93&gt;S93, S93, V93)</f>
        <v/>
      </c>
      <c r="X93" s="7">
        <f>IF((V93-W93) &gt; 0, V93-W93, 0)</f>
        <v/>
      </c>
      <c r="Y93" s="7">
        <f>IF((Q93-X93) &gt; 0, Q93-X93, 0)</f>
        <v/>
      </c>
      <c r="Z93" s="6">
        <f>IF(AND(ISNUMBER(R$136), ISNUMBER(P$136)), R$136 / P$136, "")</f>
        <v/>
      </c>
      <c r="AA93" s="7">
        <f>IF((P93*Z93) &lt; R93, P93*Z93, R93)</f>
        <v/>
      </c>
      <c r="AB93" s="7">
        <f>SUM(W93, S93)</f>
        <v/>
      </c>
      <c r="AC93" s="7">
        <f>SUM(W93, S93, Y93)</f>
        <v/>
      </c>
      <c r="AD93" s="6">
        <f>IF(OR(ISNUMBER(P93), ISNUMBER(W93), ISNUMBER(S93), ISNUMBER(R93)), (P93 / SUM(P93, W93, S93, R93))*100, "")</f>
        <v/>
      </c>
      <c r="AE93" s="6">
        <f>IF(OR(ISNUMBER(P93), ISNUMBER(W93), ISNUMBER(S93)), (P93 / SUM(P93, W93, S93))*100, "")</f>
        <v/>
      </c>
      <c r="AF93" s="6">
        <f>IF(OR(ISNUMBER(P93), ISNUMBER(W93), ISNUMBER(S93), ISNUMBER(AA93)), (P93 / SUM(P93, W93, S93, AA93))*100, "")</f>
        <v/>
      </c>
      <c r="AG93" s="6">
        <f>P93 / SUM(AC93, P93, AA93)</f>
        <v/>
      </c>
      <c r="AH93" s="6">
        <f>IF(AND(ISNUMBER(M$136), ISNUMBER(N$136)), M$136 / N$136, "")</f>
        <v/>
      </c>
      <c r="AI93" s="6">
        <f>IF(AND(ISNUMBER(M93), ISNUMBER(N93), ISNUMBER(AH93)), (M93/N93) / AH93 - 1, "")</f>
        <v/>
      </c>
    </row>
    <row r="94">
      <c r="A94" t="inlineStr">
        <is>
          <t>2.45</t>
        </is>
      </c>
      <c r="B94" t="inlineStr">
        <is>
          <t>Cooper Lake</t>
        </is>
      </c>
      <c r="C94" t="inlineStr">
        <is>
          <t>Babechuk et al., 2019</t>
        </is>
      </c>
      <c r="D94" t="inlineStr">
        <is>
          <t>1</t>
        </is>
      </c>
      <c r="E94" t="inlineStr">
        <is>
          <t>CLA-012</t>
        </is>
      </c>
      <c r="F94" s="6" t="n">
        <v>1.42</v>
      </c>
      <c r="G94" s="8" t="n">
        <v/>
      </c>
      <c r="H94" s="6" t="n">
        <v>0.24</v>
      </c>
      <c r="I94" s="6" t="n">
        <v>16.41</v>
      </c>
      <c r="J94" s="6" t="n">
        <v>5.849999999999999</v>
      </c>
      <c r="K94" s="6" t="n">
        <v>1.9</v>
      </c>
      <c r="L94" s="6" t="n">
        <v>0.8454186419437864</v>
      </c>
      <c r="M94" s="6" t="n">
        <v>0.18</v>
      </c>
      <c r="N94" s="6" t="n">
        <v>2.637965300102367</v>
      </c>
      <c r="O94" s="7">
        <f>H94 / (40.078 + 15.999)</f>
        <v/>
      </c>
      <c r="P94" s="7">
        <f>I94 / (2*26.9815385 + 3*15.999)</f>
        <v/>
      </c>
      <c r="Q94" s="7">
        <f>J94 / (24.305 + 15.999)</f>
        <v/>
      </c>
      <c r="R94" s="7">
        <f>K94 / (2*39.0983 + 15.999)</f>
        <v/>
      </c>
      <c r="S94" s="7">
        <f>L94 / (2*22.98976928 + 15.999)</f>
        <v/>
      </c>
      <c r="T94" s="7">
        <f>M94 / (2*30.973761998 + 5*15.999)</f>
        <v/>
      </c>
      <c r="U94" s="7">
        <f>N94 / (47.867 + 2*15.999)</f>
        <v/>
      </c>
      <c r="V94" s="6">
        <f>IF((O94 - 10/3*T94) &gt; 0, O94 - 10/3*T94, 0)</f>
        <v/>
      </c>
      <c r="W94" s="7">
        <f>IF(V94&gt;S94, S94, V94)</f>
        <v/>
      </c>
      <c r="X94" s="7">
        <f>IF((V94-W94) &gt; 0, V94-W94, 0)</f>
        <v/>
      </c>
      <c r="Y94" s="7">
        <f>IF((Q94-X94) &gt; 0, Q94-X94, 0)</f>
        <v/>
      </c>
      <c r="Z94" s="6">
        <f>IF(AND(ISNUMBER(R$136), ISNUMBER(P$136)), R$136 / P$136, "")</f>
        <v/>
      </c>
      <c r="AA94" s="7">
        <f>IF((P94*Z94) &lt; R94, P94*Z94, R94)</f>
        <v/>
      </c>
      <c r="AB94" s="7">
        <f>SUM(W94, S94)</f>
        <v/>
      </c>
      <c r="AC94" s="7">
        <f>SUM(W94, S94, Y94)</f>
        <v/>
      </c>
      <c r="AD94" s="6">
        <f>IF(OR(ISNUMBER(P94), ISNUMBER(W94), ISNUMBER(S94), ISNUMBER(R94)), (P94 / SUM(P94, W94, S94, R94))*100, "")</f>
        <v/>
      </c>
      <c r="AE94" s="6">
        <f>IF(OR(ISNUMBER(P94), ISNUMBER(W94), ISNUMBER(S94)), (P94 / SUM(P94, W94, S94))*100, "")</f>
        <v/>
      </c>
      <c r="AF94" s="6">
        <f>IF(OR(ISNUMBER(P94), ISNUMBER(W94), ISNUMBER(S94), ISNUMBER(AA94)), (P94 / SUM(P94, W94, S94, AA94))*100, "")</f>
        <v/>
      </c>
      <c r="AG94" s="6">
        <f>P94 / SUM(AC94, P94, AA94)</f>
        <v/>
      </c>
      <c r="AH94" s="6">
        <f>IF(AND(ISNUMBER(M$136), ISNUMBER(N$136)), M$136 / N$136, "")</f>
        <v/>
      </c>
      <c r="AI94" s="6">
        <f>IF(AND(ISNUMBER(M94), ISNUMBER(N94), ISNUMBER(AH94)), (M94/N94) / AH94 - 1, "")</f>
        <v/>
      </c>
    </row>
    <row r="95">
      <c r="A95" t="inlineStr">
        <is>
          <t>2.45</t>
        </is>
      </c>
      <c r="B95" t="inlineStr">
        <is>
          <t>Cooper Lake</t>
        </is>
      </c>
      <c r="C95" t="inlineStr">
        <is>
          <t>Babechuk et al., 2019</t>
        </is>
      </c>
      <c r="D95" t="inlineStr">
        <is>
          <t>1</t>
        </is>
      </c>
      <c r="E95" t="inlineStr">
        <is>
          <t>CLA-013</t>
        </is>
      </c>
      <c r="F95" s="6" t="n">
        <v>1.51</v>
      </c>
      <c r="G95" s="8" t="n">
        <v/>
      </c>
      <c r="H95" s="6" t="n">
        <v>0.3</v>
      </c>
      <c r="I95" s="6" t="n">
        <v>18.48</v>
      </c>
      <c r="J95" s="6" t="n">
        <v>6.049999999999999</v>
      </c>
      <c r="K95" s="6" t="n">
        <v>1.86</v>
      </c>
      <c r="L95" s="6" t="n">
        <v>0.0196803300772474</v>
      </c>
      <c r="M95" s="6" t="n">
        <v>0.22</v>
      </c>
      <c r="N95" s="6" t="n">
        <v>3.506957022583408</v>
      </c>
      <c r="O95" s="7">
        <f>H95 / (40.078 + 15.999)</f>
        <v/>
      </c>
      <c r="P95" s="7">
        <f>I95 / (2*26.9815385 + 3*15.999)</f>
        <v/>
      </c>
      <c r="Q95" s="7">
        <f>J95 / (24.305 + 15.999)</f>
        <v/>
      </c>
      <c r="R95" s="7">
        <f>K95 / (2*39.0983 + 15.999)</f>
        <v/>
      </c>
      <c r="S95" s="7">
        <f>L95 / (2*22.98976928 + 15.999)</f>
        <v/>
      </c>
      <c r="T95" s="7">
        <f>M95 / (2*30.973761998 + 5*15.999)</f>
        <v/>
      </c>
      <c r="U95" s="7">
        <f>N95 / (47.867 + 2*15.999)</f>
        <v/>
      </c>
      <c r="V95" s="6">
        <f>IF((O95 - 10/3*T95) &gt; 0, O95 - 10/3*T95, 0)</f>
        <v/>
      </c>
      <c r="W95" s="7">
        <f>IF(V95&gt;S95, S95, V95)</f>
        <v/>
      </c>
      <c r="X95" s="7">
        <f>IF((V95-W95) &gt; 0, V95-W95, 0)</f>
        <v/>
      </c>
      <c r="Y95" s="7">
        <f>IF((Q95-X95) &gt; 0, Q95-X95, 0)</f>
        <v/>
      </c>
      <c r="Z95" s="6">
        <f>IF(AND(ISNUMBER(R$136), ISNUMBER(P$136)), R$136 / P$136, "")</f>
        <v/>
      </c>
      <c r="AA95" s="7">
        <f>IF((P95*Z95) &lt; R95, P95*Z95, R95)</f>
        <v/>
      </c>
      <c r="AB95" s="7">
        <f>SUM(W95, S95)</f>
        <v/>
      </c>
      <c r="AC95" s="7">
        <f>SUM(W95, S95, Y95)</f>
        <v/>
      </c>
      <c r="AD95" s="6">
        <f>IF(OR(ISNUMBER(P95), ISNUMBER(W95), ISNUMBER(S95), ISNUMBER(R95)), (P95 / SUM(P95, W95, S95, R95))*100, "")</f>
        <v/>
      </c>
      <c r="AE95" s="6">
        <f>IF(OR(ISNUMBER(P95), ISNUMBER(W95), ISNUMBER(S95)), (P95 / SUM(P95, W95, S95))*100, "")</f>
        <v/>
      </c>
      <c r="AF95" s="6">
        <f>IF(OR(ISNUMBER(P95), ISNUMBER(W95), ISNUMBER(S95), ISNUMBER(AA95)), (P95 / SUM(P95, W95, S95, AA95))*100, "")</f>
        <v/>
      </c>
      <c r="AG95" s="6">
        <f>P95 / SUM(AC95, P95, AA95)</f>
        <v/>
      </c>
      <c r="AH95" s="6">
        <f>IF(AND(ISNUMBER(M$136), ISNUMBER(N$136)), M$136 / N$136, "")</f>
        <v/>
      </c>
      <c r="AI95" s="6">
        <f>IF(AND(ISNUMBER(M95), ISNUMBER(N95), ISNUMBER(AH95)), (M95/N95) / AH95 - 1, "")</f>
        <v/>
      </c>
    </row>
    <row r="96">
      <c r="A96" t="inlineStr">
        <is>
          <t>2.45</t>
        </is>
      </c>
      <c r="B96" t="inlineStr">
        <is>
          <t>Cooper Lake</t>
        </is>
      </c>
      <c r="C96" t="inlineStr">
        <is>
          <t>Babechuk et al., 2019</t>
        </is>
      </c>
      <c r="D96" t="inlineStr">
        <is>
          <t>1</t>
        </is>
      </c>
      <c r="E96" t="inlineStr">
        <is>
          <t>CLB-015</t>
        </is>
      </c>
      <c r="F96" s="6" t="n">
        <v>1.2</v>
      </c>
      <c r="G96" s="8" t="n">
        <v/>
      </c>
      <c r="H96" s="6" t="n">
        <v>0.34</v>
      </c>
      <c r="I96" s="6" t="n">
        <v>22.92</v>
      </c>
      <c r="J96" s="6" t="n">
        <v>2.39</v>
      </c>
      <c r="K96" s="6" t="n">
        <v>7.66</v>
      </c>
      <c r="L96" s="6" t="n">
        <v>0.1518717226401134</v>
      </c>
      <c r="M96" s="6" t="n">
        <v>0.27</v>
      </c>
      <c r="N96" s="6" t="n">
        <v>4.242368161781603</v>
      </c>
      <c r="O96" s="7">
        <f>H96 / (40.078 + 15.999)</f>
        <v/>
      </c>
      <c r="P96" s="7">
        <f>I96 / (2*26.9815385 + 3*15.999)</f>
        <v/>
      </c>
      <c r="Q96" s="7">
        <f>J96 / (24.305 + 15.999)</f>
        <v/>
      </c>
      <c r="R96" s="7">
        <f>K96 / (2*39.0983 + 15.999)</f>
        <v/>
      </c>
      <c r="S96" s="7">
        <f>L96 / (2*22.98976928 + 15.999)</f>
        <v/>
      </c>
      <c r="T96" s="7">
        <f>M96 / (2*30.973761998 + 5*15.999)</f>
        <v/>
      </c>
      <c r="U96" s="7">
        <f>N96 / (47.867 + 2*15.999)</f>
        <v/>
      </c>
      <c r="V96" s="6">
        <f>IF((O96 - 10/3*T96) &gt; 0, O96 - 10/3*T96, 0)</f>
        <v/>
      </c>
      <c r="W96" s="7">
        <f>IF(V96&gt;S96, S96, V96)</f>
        <v/>
      </c>
      <c r="X96" s="7">
        <f>IF((V96-W96) &gt; 0, V96-W96, 0)</f>
        <v/>
      </c>
      <c r="Y96" s="7">
        <f>IF((Q96-X96) &gt; 0, Q96-X96, 0)</f>
        <v/>
      </c>
      <c r="Z96" s="6">
        <f>IF(AND(ISNUMBER(R$136), ISNUMBER(P$136)), R$136 / P$136, "")</f>
        <v/>
      </c>
      <c r="AA96" s="7">
        <f>IF((P96*Z96) &lt; R96, P96*Z96, R96)</f>
        <v/>
      </c>
      <c r="AB96" s="7">
        <f>SUM(W96, S96)</f>
        <v/>
      </c>
      <c r="AC96" s="7">
        <f>SUM(W96, S96, Y96)</f>
        <v/>
      </c>
      <c r="AD96" s="6">
        <f>IF(OR(ISNUMBER(P96), ISNUMBER(W96), ISNUMBER(S96), ISNUMBER(R96)), (P96 / SUM(P96, W96, S96, R96))*100, "")</f>
        <v/>
      </c>
      <c r="AE96" s="6">
        <f>IF(OR(ISNUMBER(P96), ISNUMBER(W96), ISNUMBER(S96)), (P96 / SUM(P96, W96, S96))*100, "")</f>
        <v/>
      </c>
      <c r="AF96" s="6">
        <f>IF(OR(ISNUMBER(P96), ISNUMBER(W96), ISNUMBER(S96), ISNUMBER(AA96)), (P96 / SUM(P96, W96, S96, AA96))*100, "")</f>
        <v/>
      </c>
      <c r="AG96" s="6">
        <f>P96 / SUM(AC96, P96, AA96)</f>
        <v/>
      </c>
      <c r="AH96" s="6">
        <f>IF(AND(ISNUMBER(M$136), ISNUMBER(N$136)), M$136 / N$136, "")</f>
        <v/>
      </c>
      <c r="AI96" s="6">
        <f>IF(AND(ISNUMBER(M96), ISNUMBER(N96), ISNUMBER(AH96)), (M96/N96) / AH96 - 1, "")</f>
        <v/>
      </c>
    </row>
    <row r="97">
      <c r="A97" t="inlineStr">
        <is>
          <t>2.45</t>
        </is>
      </c>
      <c r="B97" t="inlineStr">
        <is>
          <t>Cooper Lake</t>
        </is>
      </c>
      <c r="C97" t="inlineStr">
        <is>
          <t>Babechuk et al., 2019</t>
        </is>
      </c>
      <c r="D97" t="inlineStr">
        <is>
          <t>1</t>
        </is>
      </c>
      <c r="E97" t="inlineStr">
        <is>
          <t>CLB-016</t>
        </is>
      </c>
      <c r="F97" s="6" t="n">
        <v>1.24</v>
      </c>
      <c r="G97" s="8" t="n">
        <v/>
      </c>
      <c r="H97" s="6" t="n">
        <v>0.34</v>
      </c>
      <c r="I97" s="6" t="n">
        <v>22.18</v>
      </c>
      <c r="J97" s="6" t="n">
        <v>2.71</v>
      </c>
      <c r="K97" s="6" t="n">
        <v>7.17</v>
      </c>
      <c r="L97" s="6" t="n">
        <v>0.1479626159809341</v>
      </c>
      <c r="M97" s="6" t="n">
        <v>0.27</v>
      </c>
      <c r="N97" s="6" t="n">
        <v>4.135650331125827</v>
      </c>
      <c r="O97" s="7">
        <f>H97 / (40.078 + 15.999)</f>
        <v/>
      </c>
      <c r="P97" s="7">
        <f>I97 / (2*26.9815385 + 3*15.999)</f>
        <v/>
      </c>
      <c r="Q97" s="7">
        <f>J97 / (24.305 + 15.999)</f>
        <v/>
      </c>
      <c r="R97" s="7">
        <f>K97 / (2*39.0983 + 15.999)</f>
        <v/>
      </c>
      <c r="S97" s="7">
        <f>L97 / (2*22.98976928 + 15.999)</f>
        <v/>
      </c>
      <c r="T97" s="7">
        <f>M97 / (2*30.973761998 + 5*15.999)</f>
        <v/>
      </c>
      <c r="U97" s="7">
        <f>N97 / (47.867 + 2*15.999)</f>
        <v/>
      </c>
      <c r="V97" s="6">
        <f>IF((O97 - 10/3*T97) &gt; 0, O97 - 10/3*T97, 0)</f>
        <v/>
      </c>
      <c r="W97" s="7">
        <f>IF(V97&gt;S97, S97, V97)</f>
        <v/>
      </c>
      <c r="X97" s="7">
        <f>IF((V97-W97) &gt; 0, V97-W97, 0)</f>
        <v/>
      </c>
      <c r="Y97" s="7">
        <f>IF((Q97-X97) &gt; 0, Q97-X97, 0)</f>
        <v/>
      </c>
      <c r="Z97" s="6">
        <f>IF(AND(ISNUMBER(R$136), ISNUMBER(P$136)), R$136 / P$136, "")</f>
        <v/>
      </c>
      <c r="AA97" s="7">
        <f>IF((P97*Z97) &lt; R97, P97*Z97, R97)</f>
        <v/>
      </c>
      <c r="AB97" s="7">
        <f>SUM(W97, S97)</f>
        <v/>
      </c>
      <c r="AC97" s="7">
        <f>SUM(W97, S97, Y97)</f>
        <v/>
      </c>
      <c r="AD97" s="6">
        <f>IF(OR(ISNUMBER(P97), ISNUMBER(W97), ISNUMBER(S97), ISNUMBER(R97)), (P97 / SUM(P97, W97, S97, R97))*100, "")</f>
        <v/>
      </c>
      <c r="AE97" s="6">
        <f>IF(OR(ISNUMBER(P97), ISNUMBER(W97), ISNUMBER(S97)), (P97 / SUM(P97, W97, S97))*100, "")</f>
        <v/>
      </c>
      <c r="AF97" s="6">
        <f>IF(OR(ISNUMBER(P97), ISNUMBER(W97), ISNUMBER(S97), ISNUMBER(AA97)), (P97 / SUM(P97, W97, S97, AA97))*100, "")</f>
        <v/>
      </c>
      <c r="AG97" s="6">
        <f>P97 / SUM(AC97, P97, AA97)</f>
        <v/>
      </c>
      <c r="AH97" s="6">
        <f>IF(AND(ISNUMBER(M$136), ISNUMBER(N$136)), M$136 / N$136, "")</f>
        <v/>
      </c>
      <c r="AI97" s="6">
        <f>IF(AND(ISNUMBER(M97), ISNUMBER(N97), ISNUMBER(AH97)), (M97/N97) / AH97 - 1, "")</f>
        <v/>
      </c>
    </row>
    <row r="98">
      <c r="A98" t="inlineStr">
        <is>
          <t>2.45</t>
        </is>
      </c>
      <c r="B98" t="inlineStr">
        <is>
          <t>Cooper Lake</t>
        </is>
      </c>
      <c r="C98" t="inlineStr">
        <is>
          <t>Babechuk et al., 2019</t>
        </is>
      </c>
      <c r="D98" t="inlineStr">
        <is>
          <t>1</t>
        </is>
      </c>
      <c r="E98" t="inlineStr">
        <is>
          <t>CLB-018A</t>
        </is>
      </c>
      <c r="F98" s="6" t="n">
        <v>1.36</v>
      </c>
      <c r="G98" s="8" t="n">
        <v/>
      </c>
      <c r="H98" s="6" t="n">
        <v>0.35</v>
      </c>
      <c r="I98" s="6" t="n">
        <v>22.51000000000001</v>
      </c>
      <c r="J98" s="6" t="n">
        <v>2.7</v>
      </c>
      <c r="K98" s="6" t="n">
        <v>7.3</v>
      </c>
      <c r="L98" s="6" t="n">
        <v>0.1490409902317422</v>
      </c>
      <c r="M98" s="6" t="n">
        <v>0.27</v>
      </c>
      <c r="N98" s="6" t="n">
        <v>4.160655812981804</v>
      </c>
      <c r="O98" s="7">
        <f>H98 / (40.078 + 15.999)</f>
        <v/>
      </c>
      <c r="P98" s="7">
        <f>I98 / (2*26.9815385 + 3*15.999)</f>
        <v/>
      </c>
      <c r="Q98" s="7">
        <f>J98 / (24.305 + 15.999)</f>
        <v/>
      </c>
      <c r="R98" s="7">
        <f>K98 / (2*39.0983 + 15.999)</f>
        <v/>
      </c>
      <c r="S98" s="7">
        <f>L98 / (2*22.98976928 + 15.999)</f>
        <v/>
      </c>
      <c r="T98" s="7">
        <f>M98 / (2*30.973761998 + 5*15.999)</f>
        <v/>
      </c>
      <c r="U98" s="7">
        <f>N98 / (47.867 + 2*15.999)</f>
        <v/>
      </c>
      <c r="V98" s="6">
        <f>IF((O98 - 10/3*T98) &gt; 0, O98 - 10/3*T98, 0)</f>
        <v/>
      </c>
      <c r="W98" s="7">
        <f>IF(V98&gt;S98, S98, V98)</f>
        <v/>
      </c>
      <c r="X98" s="7">
        <f>IF((V98-W98) &gt; 0, V98-W98, 0)</f>
        <v/>
      </c>
      <c r="Y98" s="7">
        <f>IF((Q98-X98) &gt; 0, Q98-X98, 0)</f>
        <v/>
      </c>
      <c r="Z98" s="6">
        <f>IF(AND(ISNUMBER(R$136), ISNUMBER(P$136)), R$136 / P$136, "")</f>
        <v/>
      </c>
      <c r="AA98" s="7">
        <f>IF((P98*Z98) &lt; R98, P98*Z98, R98)</f>
        <v/>
      </c>
      <c r="AB98" s="7">
        <f>SUM(W98, S98)</f>
        <v/>
      </c>
      <c r="AC98" s="7">
        <f>SUM(W98, S98, Y98)</f>
        <v/>
      </c>
      <c r="AD98" s="6">
        <f>IF(OR(ISNUMBER(P98), ISNUMBER(W98), ISNUMBER(S98), ISNUMBER(R98)), (P98 / SUM(P98, W98, S98, R98))*100, "")</f>
        <v/>
      </c>
      <c r="AE98" s="6">
        <f>IF(OR(ISNUMBER(P98), ISNUMBER(W98), ISNUMBER(S98)), (P98 / SUM(P98, W98, S98))*100, "")</f>
        <v/>
      </c>
      <c r="AF98" s="6">
        <f>IF(OR(ISNUMBER(P98), ISNUMBER(W98), ISNUMBER(S98), ISNUMBER(AA98)), (P98 / SUM(P98, W98, S98, AA98))*100, "")</f>
        <v/>
      </c>
      <c r="AG98" s="6">
        <f>P98 / SUM(AC98, P98, AA98)</f>
        <v/>
      </c>
      <c r="AH98" s="6">
        <f>IF(AND(ISNUMBER(M$136), ISNUMBER(N$136)), M$136 / N$136, "")</f>
        <v/>
      </c>
      <c r="AI98" s="6">
        <f>IF(AND(ISNUMBER(M98), ISNUMBER(N98), ISNUMBER(AH98)), (M98/N98) / AH98 - 1, "")</f>
        <v/>
      </c>
    </row>
    <row r="99">
      <c r="A99" t="inlineStr">
        <is>
          <t>2.45</t>
        </is>
      </c>
      <c r="B99" t="inlineStr">
        <is>
          <t>Cooper Lake</t>
        </is>
      </c>
      <c r="C99" t="inlineStr">
        <is>
          <t>Babechuk et al., 2019</t>
        </is>
      </c>
      <c r="D99" t="inlineStr">
        <is>
          <t>1</t>
        </is>
      </c>
      <c r="E99" t="inlineStr">
        <is>
          <t>CLB-020</t>
        </is>
      </c>
      <c r="F99" s="6" t="n">
        <v>1.565</v>
      </c>
      <c r="G99" s="8" t="n">
        <v/>
      </c>
      <c r="H99" s="6" t="n">
        <v>0.3</v>
      </c>
      <c r="I99" s="6" t="n">
        <v>19.27</v>
      </c>
      <c r="J99" s="6" t="n">
        <v>3.18</v>
      </c>
      <c r="K99" s="6" t="n">
        <v>5.39</v>
      </c>
      <c r="L99" s="6" t="n">
        <v>0.1156961088779923</v>
      </c>
      <c r="M99" s="6" t="n">
        <v>0.2300000000000001</v>
      </c>
      <c r="N99" s="6" t="n">
        <v>3.575321419767271</v>
      </c>
      <c r="O99" s="7">
        <f>H99 / (40.078 + 15.999)</f>
        <v/>
      </c>
      <c r="P99" s="7">
        <f>I99 / (2*26.9815385 + 3*15.999)</f>
        <v/>
      </c>
      <c r="Q99" s="7">
        <f>J99 / (24.305 + 15.999)</f>
        <v/>
      </c>
      <c r="R99" s="7">
        <f>K99 / (2*39.0983 + 15.999)</f>
        <v/>
      </c>
      <c r="S99" s="7">
        <f>L99 / (2*22.98976928 + 15.999)</f>
        <v/>
      </c>
      <c r="T99" s="7">
        <f>M99 / (2*30.973761998 + 5*15.999)</f>
        <v/>
      </c>
      <c r="U99" s="7">
        <f>N99 / (47.867 + 2*15.999)</f>
        <v/>
      </c>
      <c r="V99" s="6">
        <f>IF((O99 - 10/3*T99) &gt; 0, O99 - 10/3*T99, 0)</f>
        <v/>
      </c>
      <c r="W99" s="7">
        <f>IF(V99&gt;S99, S99, V99)</f>
        <v/>
      </c>
      <c r="X99" s="7">
        <f>IF((V99-W99) &gt; 0, V99-W99, 0)</f>
        <v/>
      </c>
      <c r="Y99" s="7">
        <f>IF((Q99-X99) &gt; 0, Q99-X99, 0)</f>
        <v/>
      </c>
      <c r="Z99" s="6">
        <f>IF(AND(ISNUMBER(R$136), ISNUMBER(P$136)), R$136 / P$136, "")</f>
        <v/>
      </c>
      <c r="AA99" s="7">
        <f>IF((P99*Z99) &lt; R99, P99*Z99, R99)</f>
        <v/>
      </c>
      <c r="AB99" s="7">
        <f>SUM(W99, S99)</f>
        <v/>
      </c>
      <c r="AC99" s="7">
        <f>SUM(W99, S99, Y99)</f>
        <v/>
      </c>
      <c r="AD99" s="6">
        <f>IF(OR(ISNUMBER(P99), ISNUMBER(W99), ISNUMBER(S99), ISNUMBER(R99)), (P99 / SUM(P99, W99, S99, R99))*100, "")</f>
        <v/>
      </c>
      <c r="AE99" s="6">
        <f>IF(OR(ISNUMBER(P99), ISNUMBER(W99), ISNUMBER(S99)), (P99 / SUM(P99, W99, S99))*100, "")</f>
        <v/>
      </c>
      <c r="AF99" s="6">
        <f>IF(OR(ISNUMBER(P99), ISNUMBER(W99), ISNUMBER(S99), ISNUMBER(AA99)), (P99 / SUM(P99, W99, S99, AA99))*100, "")</f>
        <v/>
      </c>
      <c r="AG99" s="6">
        <f>P99 / SUM(AC99, P99, AA99)</f>
        <v/>
      </c>
      <c r="AH99" s="6">
        <f>IF(AND(ISNUMBER(M$136), ISNUMBER(N$136)), M$136 / N$136, "")</f>
        <v/>
      </c>
      <c r="AI99" s="6">
        <f>IF(AND(ISNUMBER(M99), ISNUMBER(N99), ISNUMBER(AH99)), (M99/N99) / AH99 - 1, "")</f>
        <v/>
      </c>
    </row>
    <row r="100">
      <c r="A100" t="inlineStr">
        <is>
          <t>2.45</t>
        </is>
      </c>
      <c r="B100" t="inlineStr">
        <is>
          <t>Cooper Lake</t>
        </is>
      </c>
      <c r="C100" t="inlineStr">
        <is>
          <t>Babechuk et al., 2019</t>
        </is>
      </c>
      <c r="D100" t="inlineStr">
        <is>
          <t>1</t>
        </is>
      </c>
      <c r="E100" t="inlineStr">
        <is>
          <t>CLB-021</t>
        </is>
      </c>
      <c r="F100" s="6" t="n">
        <v>1.69</v>
      </c>
      <c r="G100" s="8" t="n">
        <v/>
      </c>
      <c r="H100" s="6" t="n">
        <v>0.3200000000000001</v>
      </c>
      <c r="I100" s="6" t="n">
        <v>20.75</v>
      </c>
      <c r="J100" s="6" t="n">
        <v>3.45</v>
      </c>
      <c r="K100" s="6" t="n">
        <v>5.78</v>
      </c>
      <c r="L100" s="6" t="n">
        <v>0.1265048895660983</v>
      </c>
      <c r="M100" s="6" t="n">
        <v>0.2500000000000001</v>
      </c>
      <c r="N100" s="6" t="n">
        <v>3.902170814966469</v>
      </c>
      <c r="O100" s="7">
        <f>H100 / (40.078 + 15.999)</f>
        <v/>
      </c>
      <c r="P100" s="7">
        <f>I100 / (2*26.9815385 + 3*15.999)</f>
        <v/>
      </c>
      <c r="Q100" s="7">
        <f>J100 / (24.305 + 15.999)</f>
        <v/>
      </c>
      <c r="R100" s="7">
        <f>K100 / (2*39.0983 + 15.999)</f>
        <v/>
      </c>
      <c r="S100" s="7">
        <f>L100 / (2*22.98976928 + 15.999)</f>
        <v/>
      </c>
      <c r="T100" s="7">
        <f>M100 / (2*30.973761998 + 5*15.999)</f>
        <v/>
      </c>
      <c r="U100" s="7">
        <f>N100 / (47.867 + 2*15.999)</f>
        <v/>
      </c>
      <c r="V100" s="6">
        <f>IF((O100 - 10/3*T100) &gt; 0, O100 - 10/3*T100, 0)</f>
        <v/>
      </c>
      <c r="W100" s="7">
        <f>IF(V100&gt;S100, S100, V100)</f>
        <v/>
      </c>
      <c r="X100" s="7">
        <f>IF((V100-W100) &gt; 0, V100-W100, 0)</f>
        <v/>
      </c>
      <c r="Y100" s="7">
        <f>IF((Q100-X100) &gt; 0, Q100-X100, 0)</f>
        <v/>
      </c>
      <c r="Z100" s="6">
        <f>IF(AND(ISNUMBER(R$136), ISNUMBER(P$136)), R$136 / P$136, "")</f>
        <v/>
      </c>
      <c r="AA100" s="7">
        <f>IF((P100*Z100) &lt; R100, P100*Z100, R100)</f>
        <v/>
      </c>
      <c r="AB100" s="7">
        <f>SUM(W100, S100)</f>
        <v/>
      </c>
      <c r="AC100" s="7">
        <f>SUM(W100, S100, Y100)</f>
        <v/>
      </c>
      <c r="AD100" s="6">
        <f>IF(OR(ISNUMBER(P100), ISNUMBER(W100), ISNUMBER(S100), ISNUMBER(R100)), (P100 / SUM(P100, W100, S100, R100))*100, "")</f>
        <v/>
      </c>
      <c r="AE100" s="6">
        <f>IF(OR(ISNUMBER(P100), ISNUMBER(W100), ISNUMBER(S100)), (P100 / SUM(P100, W100, S100))*100, "")</f>
        <v/>
      </c>
      <c r="AF100" s="6">
        <f>IF(OR(ISNUMBER(P100), ISNUMBER(W100), ISNUMBER(S100), ISNUMBER(AA100)), (P100 / SUM(P100, W100, S100, AA100))*100, "")</f>
        <v/>
      </c>
      <c r="AG100" s="6">
        <f>P100 / SUM(AC100, P100, AA100)</f>
        <v/>
      </c>
      <c r="AH100" s="6">
        <f>IF(AND(ISNUMBER(M$136), ISNUMBER(N$136)), M$136 / N$136, "")</f>
        <v/>
      </c>
      <c r="AI100" s="6">
        <f>IF(AND(ISNUMBER(M100), ISNUMBER(N100), ISNUMBER(AH100)), (M100/N100) / AH100 - 1, "")</f>
        <v/>
      </c>
    </row>
    <row r="101">
      <c r="A101" t="inlineStr">
        <is>
          <t>2.45</t>
        </is>
      </c>
      <c r="B101" t="inlineStr">
        <is>
          <t>Cooper Lake</t>
        </is>
      </c>
      <c r="C101" t="inlineStr">
        <is>
          <t>Babechuk et al., 2019</t>
        </is>
      </c>
      <c r="D101" t="inlineStr">
        <is>
          <t>1</t>
        </is>
      </c>
      <c r="E101" t="inlineStr">
        <is>
          <t>CLB-023A</t>
        </is>
      </c>
      <c r="F101" s="6" t="n">
        <v>1.895</v>
      </c>
      <c r="G101" s="8" t="n">
        <v/>
      </c>
      <c r="H101" s="6" t="n">
        <v>0.3</v>
      </c>
      <c r="I101" s="6" t="n">
        <v>20.24</v>
      </c>
      <c r="J101" s="6" t="n">
        <v>3.559999999999999</v>
      </c>
      <c r="K101" s="6" t="n">
        <v>5.45</v>
      </c>
      <c r="L101" s="6" t="n">
        <v>0.1240785475017802</v>
      </c>
      <c r="M101" s="6" t="n">
        <v>0.24</v>
      </c>
      <c r="N101" s="6" t="n">
        <v>3.752072141558902</v>
      </c>
      <c r="O101" s="7">
        <f>H101 / (40.078 + 15.999)</f>
        <v/>
      </c>
      <c r="P101" s="7">
        <f>I101 / (2*26.9815385 + 3*15.999)</f>
        <v/>
      </c>
      <c r="Q101" s="7">
        <f>J101 / (24.305 + 15.999)</f>
        <v/>
      </c>
      <c r="R101" s="7">
        <f>K101 / (2*39.0983 + 15.999)</f>
        <v/>
      </c>
      <c r="S101" s="7">
        <f>L101 / (2*22.98976928 + 15.999)</f>
        <v/>
      </c>
      <c r="T101" s="7">
        <f>M101 / (2*30.973761998 + 5*15.999)</f>
        <v/>
      </c>
      <c r="U101" s="7">
        <f>N101 / (47.867 + 2*15.999)</f>
        <v/>
      </c>
      <c r="V101" s="6">
        <f>IF((O101 - 10/3*T101) &gt; 0, O101 - 10/3*T101, 0)</f>
        <v/>
      </c>
      <c r="W101" s="7">
        <f>IF(V101&gt;S101, S101, V101)</f>
        <v/>
      </c>
      <c r="X101" s="7">
        <f>IF((V101-W101) &gt; 0, V101-W101, 0)</f>
        <v/>
      </c>
      <c r="Y101" s="7">
        <f>IF((Q101-X101) &gt; 0, Q101-X101, 0)</f>
        <v/>
      </c>
      <c r="Z101" s="6">
        <f>IF(AND(ISNUMBER(R$136), ISNUMBER(P$136)), R$136 / P$136, "")</f>
        <v/>
      </c>
      <c r="AA101" s="7">
        <f>IF((P101*Z101) &lt; R101, P101*Z101, R101)</f>
        <v/>
      </c>
      <c r="AB101" s="7">
        <f>SUM(W101, S101)</f>
        <v/>
      </c>
      <c r="AC101" s="7">
        <f>SUM(W101, S101, Y101)</f>
        <v/>
      </c>
      <c r="AD101" s="6">
        <f>IF(OR(ISNUMBER(P101), ISNUMBER(W101), ISNUMBER(S101), ISNUMBER(R101)), (P101 / SUM(P101, W101, S101, R101))*100, "")</f>
        <v/>
      </c>
      <c r="AE101" s="6">
        <f>IF(OR(ISNUMBER(P101), ISNUMBER(W101), ISNUMBER(S101)), (P101 / SUM(P101, W101, S101))*100, "")</f>
        <v/>
      </c>
      <c r="AF101" s="6">
        <f>IF(OR(ISNUMBER(P101), ISNUMBER(W101), ISNUMBER(S101), ISNUMBER(AA101)), (P101 / SUM(P101, W101, S101, AA101))*100, "")</f>
        <v/>
      </c>
      <c r="AG101" s="6">
        <f>P101 / SUM(AC101, P101, AA101)</f>
        <v/>
      </c>
      <c r="AH101" s="6">
        <f>IF(AND(ISNUMBER(M$136), ISNUMBER(N$136)), M$136 / N$136, "")</f>
        <v/>
      </c>
      <c r="AI101" s="6">
        <f>IF(AND(ISNUMBER(M101), ISNUMBER(N101), ISNUMBER(AH101)), (M101/N101) / AH101 - 1, "")</f>
        <v/>
      </c>
    </row>
    <row r="102">
      <c r="A102" t="inlineStr">
        <is>
          <t>2.45</t>
        </is>
      </c>
      <c r="B102" t="inlineStr">
        <is>
          <t>Cooper Lake</t>
        </is>
      </c>
      <c r="C102" t="inlineStr">
        <is>
          <t>Babechuk et al., 2019</t>
        </is>
      </c>
      <c r="D102" t="inlineStr">
        <is>
          <t>1</t>
        </is>
      </c>
      <c r="E102" t="inlineStr">
        <is>
          <t>CLB-023B</t>
        </is>
      </c>
      <c r="F102" s="6" t="n">
        <v>2.04</v>
      </c>
      <c r="G102" s="8" t="n">
        <v/>
      </c>
      <c r="H102" s="6" t="n">
        <v>0.31</v>
      </c>
      <c r="I102" s="6" t="n">
        <v>20.82</v>
      </c>
      <c r="J102" s="6" t="n">
        <v>3.06</v>
      </c>
      <c r="K102" s="6" t="n">
        <v>6.16</v>
      </c>
      <c r="L102" s="6" t="n">
        <v>0.1287964348490655</v>
      </c>
      <c r="M102" s="6" t="n">
        <v>0.24</v>
      </c>
      <c r="N102" s="6" t="n">
        <v>3.925540694006309</v>
      </c>
      <c r="O102" s="7">
        <f>H102 / (40.078 + 15.999)</f>
        <v/>
      </c>
      <c r="P102" s="7">
        <f>I102 / (2*26.9815385 + 3*15.999)</f>
        <v/>
      </c>
      <c r="Q102" s="7">
        <f>J102 / (24.305 + 15.999)</f>
        <v/>
      </c>
      <c r="R102" s="7">
        <f>K102 / (2*39.0983 + 15.999)</f>
        <v/>
      </c>
      <c r="S102" s="7">
        <f>L102 / (2*22.98976928 + 15.999)</f>
        <v/>
      </c>
      <c r="T102" s="7">
        <f>M102 / (2*30.973761998 + 5*15.999)</f>
        <v/>
      </c>
      <c r="U102" s="7">
        <f>N102 / (47.867 + 2*15.999)</f>
        <v/>
      </c>
      <c r="V102" s="6">
        <f>IF((O102 - 10/3*T102) &gt; 0, O102 - 10/3*T102, 0)</f>
        <v/>
      </c>
      <c r="W102" s="7">
        <f>IF(V102&gt;S102, S102, V102)</f>
        <v/>
      </c>
      <c r="X102" s="7">
        <f>IF((V102-W102) &gt; 0, V102-W102, 0)</f>
        <v/>
      </c>
      <c r="Y102" s="7">
        <f>IF((Q102-X102) &gt; 0, Q102-X102, 0)</f>
        <v/>
      </c>
      <c r="Z102" s="6">
        <f>IF(AND(ISNUMBER(R$136), ISNUMBER(P$136)), R$136 / P$136, "")</f>
        <v/>
      </c>
      <c r="AA102" s="7">
        <f>IF((P102*Z102) &lt; R102, P102*Z102, R102)</f>
        <v/>
      </c>
      <c r="AB102" s="7">
        <f>SUM(W102, S102)</f>
        <v/>
      </c>
      <c r="AC102" s="7">
        <f>SUM(W102, S102, Y102)</f>
        <v/>
      </c>
      <c r="AD102" s="6">
        <f>IF(OR(ISNUMBER(P102), ISNUMBER(W102), ISNUMBER(S102), ISNUMBER(R102)), (P102 / SUM(P102, W102, S102, R102))*100, "")</f>
        <v/>
      </c>
      <c r="AE102" s="6">
        <f>IF(OR(ISNUMBER(P102), ISNUMBER(W102), ISNUMBER(S102)), (P102 / SUM(P102, W102, S102))*100, "")</f>
        <v/>
      </c>
      <c r="AF102" s="6">
        <f>IF(OR(ISNUMBER(P102), ISNUMBER(W102), ISNUMBER(S102), ISNUMBER(AA102)), (P102 / SUM(P102, W102, S102, AA102))*100, "")</f>
        <v/>
      </c>
      <c r="AG102" s="6">
        <f>P102 / SUM(AC102, P102, AA102)</f>
        <v/>
      </c>
      <c r="AH102" s="6">
        <f>IF(AND(ISNUMBER(M$136), ISNUMBER(N$136)), M$136 / N$136, "")</f>
        <v/>
      </c>
      <c r="AI102" s="6">
        <f>IF(AND(ISNUMBER(M102), ISNUMBER(N102), ISNUMBER(AH102)), (M102/N102) / AH102 - 1, "")</f>
        <v/>
      </c>
    </row>
    <row r="103">
      <c r="A103" t="inlineStr">
        <is>
          <t>2.45</t>
        </is>
      </c>
      <c r="B103" t="inlineStr">
        <is>
          <t>Cooper Lake</t>
        </is>
      </c>
      <c r="C103" t="inlineStr">
        <is>
          <t>Babechuk et al., 2019</t>
        </is>
      </c>
      <c r="D103" t="inlineStr">
        <is>
          <t>1</t>
        </is>
      </c>
      <c r="E103" t="inlineStr">
        <is>
          <t>CLC-024/025</t>
        </is>
      </c>
      <c r="F103" s="6" t="n">
        <v>2.455</v>
      </c>
      <c r="G103" s="8" t="n">
        <v/>
      </c>
      <c r="H103" s="6" t="n">
        <v>0.48</v>
      </c>
      <c r="I103" s="6" t="n">
        <v>17.24</v>
      </c>
      <c r="J103" s="6" t="n">
        <v>5.739999999999999</v>
      </c>
      <c r="K103" s="6" t="n">
        <v>3.02</v>
      </c>
      <c r="L103" s="6" t="n">
        <v>0.3879067132033073</v>
      </c>
      <c r="M103" s="6" t="n">
        <v>0.19</v>
      </c>
      <c r="N103" s="6" t="n">
        <v>3.098718013662857</v>
      </c>
      <c r="O103" s="7">
        <f>H103 / (40.078 + 15.999)</f>
        <v/>
      </c>
      <c r="P103" s="7">
        <f>I103 / (2*26.9815385 + 3*15.999)</f>
        <v/>
      </c>
      <c r="Q103" s="7">
        <f>J103 / (24.305 + 15.999)</f>
        <v/>
      </c>
      <c r="R103" s="7">
        <f>K103 / (2*39.0983 + 15.999)</f>
        <v/>
      </c>
      <c r="S103" s="7">
        <f>L103 / (2*22.98976928 + 15.999)</f>
        <v/>
      </c>
      <c r="T103" s="7">
        <f>M103 / (2*30.973761998 + 5*15.999)</f>
        <v/>
      </c>
      <c r="U103" s="7">
        <f>N103 / (47.867 + 2*15.999)</f>
        <v/>
      </c>
      <c r="V103" s="6">
        <f>IF((O103 - 10/3*T103) &gt; 0, O103 - 10/3*T103, 0)</f>
        <v/>
      </c>
      <c r="W103" s="7">
        <f>IF(V103&gt;S103, S103, V103)</f>
        <v/>
      </c>
      <c r="X103" s="7">
        <f>IF((V103-W103) &gt; 0, V103-W103, 0)</f>
        <v/>
      </c>
      <c r="Y103" s="7">
        <f>IF((Q103-X103) &gt; 0, Q103-X103, 0)</f>
        <v/>
      </c>
      <c r="Z103" s="6">
        <f>IF(AND(ISNUMBER(R$136), ISNUMBER(P$136)), R$136 / P$136, "")</f>
        <v/>
      </c>
      <c r="AA103" s="7">
        <f>IF((P103*Z103) &lt; R103, P103*Z103, R103)</f>
        <v/>
      </c>
      <c r="AB103" s="7">
        <f>SUM(W103, S103)</f>
        <v/>
      </c>
      <c r="AC103" s="7">
        <f>SUM(W103, S103, Y103)</f>
        <v/>
      </c>
      <c r="AD103" s="6">
        <f>IF(OR(ISNUMBER(P103), ISNUMBER(W103), ISNUMBER(S103), ISNUMBER(R103)), (P103 / SUM(P103, W103, S103, R103))*100, "")</f>
        <v/>
      </c>
      <c r="AE103" s="6">
        <f>IF(OR(ISNUMBER(P103), ISNUMBER(W103), ISNUMBER(S103)), (P103 / SUM(P103, W103, S103))*100, "")</f>
        <v/>
      </c>
      <c r="AF103" s="6">
        <f>IF(OR(ISNUMBER(P103), ISNUMBER(W103), ISNUMBER(S103), ISNUMBER(AA103)), (P103 / SUM(P103, W103, S103, AA103))*100, "")</f>
        <v/>
      </c>
      <c r="AG103" s="6">
        <f>P103 / SUM(AC103, P103, AA103)</f>
        <v/>
      </c>
      <c r="AH103" s="6">
        <f>IF(AND(ISNUMBER(M$136), ISNUMBER(N$136)), M$136 / N$136, "")</f>
        <v/>
      </c>
      <c r="AI103" s="6">
        <f>IF(AND(ISNUMBER(M103), ISNUMBER(N103), ISNUMBER(AH103)), (M103/N103) / AH103 - 1, "")</f>
        <v/>
      </c>
    </row>
    <row r="104">
      <c r="A104" t="inlineStr">
        <is>
          <t>2.45</t>
        </is>
      </c>
      <c r="B104" t="inlineStr">
        <is>
          <t>Cooper Lake</t>
        </is>
      </c>
      <c r="C104" t="inlineStr">
        <is>
          <t>Babechuk et al., 2019</t>
        </is>
      </c>
      <c r="D104" t="inlineStr">
        <is>
          <t>1</t>
        </is>
      </c>
      <c r="E104" t="inlineStr">
        <is>
          <t>CLC-026/028</t>
        </is>
      </c>
      <c r="F104" s="6" t="n">
        <v>2.58</v>
      </c>
      <c r="G104" s="8" t="n">
        <v/>
      </c>
      <c r="H104" s="6" t="n">
        <v>1.45</v>
      </c>
      <c r="I104" s="6" t="n">
        <v>15.84</v>
      </c>
      <c r="J104" s="6" t="n">
        <v>5.219999999999999</v>
      </c>
      <c r="K104" s="6" t="n">
        <v>2.95</v>
      </c>
      <c r="L104" s="6" t="n">
        <v>1.434128309417623</v>
      </c>
      <c r="M104" s="6" t="n">
        <v>0.17</v>
      </c>
      <c r="N104" s="6" t="n">
        <v>2.891100153759375</v>
      </c>
      <c r="O104" s="7">
        <f>H104 / (40.078 + 15.999)</f>
        <v/>
      </c>
      <c r="P104" s="7">
        <f>I104 / (2*26.9815385 + 3*15.999)</f>
        <v/>
      </c>
      <c r="Q104" s="7">
        <f>J104 / (24.305 + 15.999)</f>
        <v/>
      </c>
      <c r="R104" s="7">
        <f>K104 / (2*39.0983 + 15.999)</f>
        <v/>
      </c>
      <c r="S104" s="7">
        <f>L104 / (2*22.98976928 + 15.999)</f>
        <v/>
      </c>
      <c r="T104" s="7">
        <f>M104 / (2*30.973761998 + 5*15.999)</f>
        <v/>
      </c>
      <c r="U104" s="7">
        <f>N104 / (47.867 + 2*15.999)</f>
        <v/>
      </c>
      <c r="V104" s="6">
        <f>IF((O104 - 10/3*T104) &gt; 0, O104 - 10/3*T104, 0)</f>
        <v/>
      </c>
      <c r="W104" s="7">
        <f>IF(V104&gt;S104, S104, V104)</f>
        <v/>
      </c>
      <c r="X104" s="7">
        <f>IF((V104-W104) &gt; 0, V104-W104, 0)</f>
        <v/>
      </c>
      <c r="Y104" s="7">
        <f>IF((Q104-X104) &gt; 0, Q104-X104, 0)</f>
        <v/>
      </c>
      <c r="Z104" s="6">
        <f>IF(AND(ISNUMBER(R$136), ISNUMBER(P$136)), R$136 / P$136, "")</f>
        <v/>
      </c>
      <c r="AA104" s="7">
        <f>IF((P104*Z104) &lt; R104, P104*Z104, R104)</f>
        <v/>
      </c>
      <c r="AB104" s="7">
        <f>SUM(W104, S104)</f>
        <v/>
      </c>
      <c r="AC104" s="7">
        <f>SUM(W104, S104, Y104)</f>
        <v/>
      </c>
      <c r="AD104" s="6">
        <f>IF(OR(ISNUMBER(P104), ISNUMBER(W104), ISNUMBER(S104), ISNUMBER(R104)), (P104 / SUM(P104, W104, S104, R104))*100, "")</f>
        <v/>
      </c>
      <c r="AE104" s="6">
        <f>IF(OR(ISNUMBER(P104), ISNUMBER(W104), ISNUMBER(S104)), (P104 / SUM(P104, W104, S104))*100, "")</f>
        <v/>
      </c>
      <c r="AF104" s="6">
        <f>IF(OR(ISNUMBER(P104), ISNUMBER(W104), ISNUMBER(S104), ISNUMBER(AA104)), (P104 / SUM(P104, W104, S104, AA104))*100, "")</f>
        <v/>
      </c>
      <c r="AG104" s="6">
        <f>P104 / SUM(AC104, P104, AA104)</f>
        <v/>
      </c>
      <c r="AH104" s="6">
        <f>IF(AND(ISNUMBER(M$136), ISNUMBER(N$136)), M$136 / N$136, "")</f>
        <v/>
      </c>
      <c r="AI104" s="6">
        <f>IF(AND(ISNUMBER(M104), ISNUMBER(N104), ISNUMBER(AH104)), (M104/N104) / AH104 - 1, "")</f>
        <v/>
      </c>
    </row>
    <row r="105">
      <c r="A105" t="inlineStr">
        <is>
          <t>2.45</t>
        </is>
      </c>
      <c r="B105" t="inlineStr">
        <is>
          <t>Cooper Lake</t>
        </is>
      </c>
      <c r="C105" t="inlineStr">
        <is>
          <t>Babechuk et al., 2019</t>
        </is>
      </c>
      <c r="D105" t="inlineStr">
        <is>
          <t>1</t>
        </is>
      </c>
      <c r="E105" t="inlineStr">
        <is>
          <t>CLC-029</t>
        </is>
      </c>
      <c r="F105" s="6" t="n">
        <v>2.645</v>
      </c>
      <c r="G105" s="8" t="n">
        <v/>
      </c>
      <c r="H105" s="6" t="n">
        <v>0.78</v>
      </c>
      <c r="I105" s="6" t="n">
        <v>16.06</v>
      </c>
      <c r="J105" s="6" t="n">
        <v>5.829999999999999</v>
      </c>
      <c r="K105" s="6" t="n">
        <v>2.69</v>
      </c>
      <c r="L105" s="6" t="n">
        <v>0.7836316397249733</v>
      </c>
      <c r="M105" s="6" t="n">
        <v>0.18</v>
      </c>
      <c r="N105" s="6" t="n">
        <v>2.750522859590114</v>
      </c>
      <c r="O105" s="7">
        <f>H105 / (40.078 + 15.999)</f>
        <v/>
      </c>
      <c r="P105" s="7">
        <f>I105 / (2*26.9815385 + 3*15.999)</f>
        <v/>
      </c>
      <c r="Q105" s="7">
        <f>J105 / (24.305 + 15.999)</f>
        <v/>
      </c>
      <c r="R105" s="7">
        <f>K105 / (2*39.0983 + 15.999)</f>
        <v/>
      </c>
      <c r="S105" s="7">
        <f>L105 / (2*22.98976928 + 15.999)</f>
        <v/>
      </c>
      <c r="T105" s="7">
        <f>M105 / (2*30.973761998 + 5*15.999)</f>
        <v/>
      </c>
      <c r="U105" s="7">
        <f>N105 / (47.867 + 2*15.999)</f>
        <v/>
      </c>
      <c r="V105" s="6">
        <f>IF((O105 - 10/3*T105) &gt; 0, O105 - 10/3*T105, 0)</f>
        <v/>
      </c>
      <c r="W105" s="7">
        <f>IF(V105&gt;S105, S105, V105)</f>
        <v/>
      </c>
      <c r="X105" s="7">
        <f>IF((V105-W105) &gt; 0, V105-W105, 0)</f>
        <v/>
      </c>
      <c r="Y105" s="7">
        <f>IF((Q105-X105) &gt; 0, Q105-X105, 0)</f>
        <v/>
      </c>
      <c r="Z105" s="6">
        <f>IF(AND(ISNUMBER(R$136), ISNUMBER(P$136)), R$136 / P$136, "")</f>
        <v/>
      </c>
      <c r="AA105" s="7">
        <f>IF((P105*Z105) &lt; R105, P105*Z105, R105)</f>
        <v/>
      </c>
      <c r="AB105" s="7">
        <f>SUM(W105, S105)</f>
        <v/>
      </c>
      <c r="AC105" s="7">
        <f>SUM(W105, S105, Y105)</f>
        <v/>
      </c>
      <c r="AD105" s="6">
        <f>IF(OR(ISNUMBER(P105), ISNUMBER(W105), ISNUMBER(S105), ISNUMBER(R105)), (P105 / SUM(P105, W105, S105, R105))*100, "")</f>
        <v/>
      </c>
      <c r="AE105" s="6">
        <f>IF(OR(ISNUMBER(P105), ISNUMBER(W105), ISNUMBER(S105)), (P105 / SUM(P105, W105, S105))*100, "")</f>
        <v/>
      </c>
      <c r="AF105" s="6">
        <f>IF(OR(ISNUMBER(P105), ISNUMBER(W105), ISNUMBER(S105), ISNUMBER(AA105)), (P105 / SUM(P105, W105, S105, AA105))*100, "")</f>
        <v/>
      </c>
      <c r="AG105" s="6">
        <f>P105 / SUM(AC105, P105, AA105)</f>
        <v/>
      </c>
      <c r="AH105" s="6">
        <f>IF(AND(ISNUMBER(M$136), ISNUMBER(N$136)), M$136 / N$136, "")</f>
        <v/>
      </c>
      <c r="AI105" s="6">
        <f>IF(AND(ISNUMBER(M105), ISNUMBER(N105), ISNUMBER(AH105)), (M105/N105) / AH105 - 1, "")</f>
        <v/>
      </c>
    </row>
    <row r="106">
      <c r="A106" t="inlineStr">
        <is>
          <t>2.45</t>
        </is>
      </c>
      <c r="B106" t="inlineStr">
        <is>
          <t>Cooper Lake</t>
        </is>
      </c>
      <c r="C106" t="inlineStr">
        <is>
          <t>Babechuk et al., 2019</t>
        </is>
      </c>
      <c r="D106" t="inlineStr">
        <is>
          <t>1</t>
        </is>
      </c>
      <c r="E106" t="inlineStr">
        <is>
          <t>CLC-030/031</t>
        </is>
      </c>
      <c r="F106" s="6" t="n">
        <v>2.76</v>
      </c>
      <c r="G106" s="8" t="n">
        <v/>
      </c>
      <c r="H106" s="6" t="n">
        <v>0.3</v>
      </c>
      <c r="I106" s="6" t="n">
        <v>18.01</v>
      </c>
      <c r="J106" s="6" t="n">
        <v>6.079999999999999</v>
      </c>
      <c r="K106" s="6" t="n">
        <v>2.36</v>
      </c>
      <c r="L106" s="6" t="n">
        <v>0.5823992569303652</v>
      </c>
      <c r="M106" s="6" t="n">
        <v>0.22</v>
      </c>
      <c r="N106" s="6" t="n">
        <v>3.174090085445087</v>
      </c>
      <c r="O106" s="7">
        <f>H106 / (40.078 + 15.999)</f>
        <v/>
      </c>
      <c r="P106" s="7">
        <f>I106 / (2*26.9815385 + 3*15.999)</f>
        <v/>
      </c>
      <c r="Q106" s="7">
        <f>J106 / (24.305 + 15.999)</f>
        <v/>
      </c>
      <c r="R106" s="7">
        <f>K106 / (2*39.0983 + 15.999)</f>
        <v/>
      </c>
      <c r="S106" s="7">
        <f>L106 / (2*22.98976928 + 15.999)</f>
        <v/>
      </c>
      <c r="T106" s="7">
        <f>M106 / (2*30.973761998 + 5*15.999)</f>
        <v/>
      </c>
      <c r="U106" s="7">
        <f>N106 / (47.867 + 2*15.999)</f>
        <v/>
      </c>
      <c r="V106" s="6">
        <f>IF((O106 - 10/3*T106) &gt; 0, O106 - 10/3*T106, 0)</f>
        <v/>
      </c>
      <c r="W106" s="7">
        <f>IF(V106&gt;S106, S106, V106)</f>
        <v/>
      </c>
      <c r="X106" s="7">
        <f>IF((V106-W106) &gt; 0, V106-W106, 0)</f>
        <v/>
      </c>
      <c r="Y106" s="7">
        <f>IF((Q106-X106) &gt; 0, Q106-X106, 0)</f>
        <v/>
      </c>
      <c r="Z106" s="6">
        <f>IF(AND(ISNUMBER(R$136), ISNUMBER(P$136)), R$136 / P$136, "")</f>
        <v/>
      </c>
      <c r="AA106" s="7">
        <f>IF((P106*Z106) &lt; R106, P106*Z106, R106)</f>
        <v/>
      </c>
      <c r="AB106" s="7">
        <f>SUM(W106, S106)</f>
        <v/>
      </c>
      <c r="AC106" s="7">
        <f>SUM(W106, S106, Y106)</f>
        <v/>
      </c>
      <c r="AD106" s="6">
        <f>IF(OR(ISNUMBER(P106), ISNUMBER(W106), ISNUMBER(S106), ISNUMBER(R106)), (P106 / SUM(P106, W106, S106, R106))*100, "")</f>
        <v/>
      </c>
      <c r="AE106" s="6">
        <f>IF(OR(ISNUMBER(P106), ISNUMBER(W106), ISNUMBER(S106)), (P106 / SUM(P106, W106, S106))*100, "")</f>
        <v/>
      </c>
      <c r="AF106" s="6">
        <f>IF(OR(ISNUMBER(P106), ISNUMBER(W106), ISNUMBER(S106), ISNUMBER(AA106)), (P106 / SUM(P106, W106, S106, AA106))*100, "")</f>
        <v/>
      </c>
      <c r="AG106" s="6">
        <f>P106 / SUM(AC106, P106, AA106)</f>
        <v/>
      </c>
      <c r="AH106" s="6">
        <f>IF(AND(ISNUMBER(M$136), ISNUMBER(N$136)), M$136 / N$136, "")</f>
        <v/>
      </c>
      <c r="AI106" s="6">
        <f>IF(AND(ISNUMBER(M106), ISNUMBER(N106), ISNUMBER(AH106)), (M106/N106) / AH106 - 1, "")</f>
        <v/>
      </c>
    </row>
    <row r="107">
      <c r="A107" t="inlineStr">
        <is>
          <t>2.45</t>
        </is>
      </c>
      <c r="B107" t="inlineStr">
        <is>
          <t>Cooper Lake</t>
        </is>
      </c>
      <c r="C107" t="inlineStr">
        <is>
          <t>Babechuk et al., 2019</t>
        </is>
      </c>
      <c r="D107" t="inlineStr">
        <is>
          <t>1</t>
        </is>
      </c>
      <c r="E107" t="inlineStr">
        <is>
          <t>CLC-032</t>
        </is>
      </c>
      <c r="F107" s="6" t="n">
        <v>2.885</v>
      </c>
      <c r="G107" s="8" t="n">
        <v/>
      </c>
      <c r="H107" s="6" t="n">
        <v>0.3</v>
      </c>
      <c r="I107" s="6" t="n">
        <v>20</v>
      </c>
      <c r="J107" s="6" t="n">
        <v>3.819999999999999</v>
      </c>
      <c r="K107" s="6" t="n">
        <v>5.14</v>
      </c>
      <c r="L107" s="6" t="n">
        <v>0.111921799000164</v>
      </c>
      <c r="M107" s="6" t="n">
        <v>0.24</v>
      </c>
      <c r="N107" s="6" t="n">
        <v>3.692050214135</v>
      </c>
      <c r="O107" s="7">
        <f>H107 / (40.078 + 15.999)</f>
        <v/>
      </c>
      <c r="P107" s="7">
        <f>I107 / (2*26.9815385 + 3*15.999)</f>
        <v/>
      </c>
      <c r="Q107" s="7">
        <f>J107 / (24.305 + 15.999)</f>
        <v/>
      </c>
      <c r="R107" s="7">
        <f>K107 / (2*39.0983 + 15.999)</f>
        <v/>
      </c>
      <c r="S107" s="7">
        <f>L107 / (2*22.98976928 + 15.999)</f>
        <v/>
      </c>
      <c r="T107" s="7">
        <f>M107 / (2*30.973761998 + 5*15.999)</f>
        <v/>
      </c>
      <c r="U107" s="7">
        <f>N107 / (47.867 + 2*15.999)</f>
        <v/>
      </c>
      <c r="V107" s="6">
        <f>IF((O107 - 10/3*T107) &gt; 0, O107 - 10/3*T107, 0)</f>
        <v/>
      </c>
      <c r="W107" s="7">
        <f>IF(V107&gt;S107, S107, V107)</f>
        <v/>
      </c>
      <c r="X107" s="7">
        <f>IF((V107-W107) &gt; 0, V107-W107, 0)</f>
        <v/>
      </c>
      <c r="Y107" s="7">
        <f>IF((Q107-X107) &gt; 0, Q107-X107, 0)</f>
        <v/>
      </c>
      <c r="Z107" s="6">
        <f>IF(AND(ISNUMBER(R$136), ISNUMBER(P$136)), R$136 / P$136, "")</f>
        <v/>
      </c>
      <c r="AA107" s="7">
        <f>IF((P107*Z107) &lt; R107, P107*Z107, R107)</f>
        <v/>
      </c>
      <c r="AB107" s="7">
        <f>SUM(W107, S107)</f>
        <v/>
      </c>
      <c r="AC107" s="7">
        <f>SUM(W107, S107, Y107)</f>
        <v/>
      </c>
      <c r="AD107" s="6">
        <f>IF(OR(ISNUMBER(P107), ISNUMBER(W107), ISNUMBER(S107), ISNUMBER(R107)), (P107 / SUM(P107, W107, S107, R107))*100, "")</f>
        <v/>
      </c>
      <c r="AE107" s="6">
        <f>IF(OR(ISNUMBER(P107), ISNUMBER(W107), ISNUMBER(S107)), (P107 / SUM(P107, W107, S107))*100, "")</f>
        <v/>
      </c>
      <c r="AF107" s="6">
        <f>IF(OR(ISNUMBER(P107), ISNUMBER(W107), ISNUMBER(S107), ISNUMBER(AA107)), (P107 / SUM(P107, W107, S107, AA107))*100, "")</f>
        <v/>
      </c>
      <c r="AG107" s="6">
        <f>P107 / SUM(AC107, P107, AA107)</f>
        <v/>
      </c>
      <c r="AH107" s="6">
        <f>IF(AND(ISNUMBER(M$136), ISNUMBER(N$136)), M$136 / N$136, "")</f>
        <v/>
      </c>
      <c r="AI107" s="6">
        <f>IF(AND(ISNUMBER(M107), ISNUMBER(N107), ISNUMBER(AH107)), (M107/N107) / AH107 - 1, "")</f>
        <v/>
      </c>
    </row>
    <row r="108">
      <c r="A108" t="inlineStr">
        <is>
          <t>2.45</t>
        </is>
      </c>
      <c r="B108" t="inlineStr">
        <is>
          <t>Cooper Lake</t>
        </is>
      </c>
      <c r="C108" t="inlineStr">
        <is>
          <t>Babechuk et al., 2019</t>
        </is>
      </c>
      <c r="D108" t="inlineStr">
        <is>
          <t>1</t>
        </is>
      </c>
      <c r="E108" t="inlineStr">
        <is>
          <t>CLC-033</t>
        </is>
      </c>
      <c r="F108" s="6" t="n">
        <v>2.99</v>
      </c>
      <c r="G108" s="8" t="n">
        <v/>
      </c>
      <c r="H108" s="6" t="n">
        <v>0.3</v>
      </c>
      <c r="I108" s="6" t="n">
        <v>20.45</v>
      </c>
      <c r="J108" s="6" t="n">
        <v>3.69</v>
      </c>
      <c r="K108" s="6" t="n">
        <v>5.45</v>
      </c>
      <c r="L108" s="6" t="n">
        <v>0.1147525314085352</v>
      </c>
      <c r="M108" s="6" t="n">
        <v>0.24</v>
      </c>
      <c r="N108" s="6" t="n">
        <v>4.365749004533394</v>
      </c>
      <c r="O108" s="7">
        <f>H108 / (40.078 + 15.999)</f>
        <v/>
      </c>
      <c r="P108" s="7">
        <f>I108 / (2*26.9815385 + 3*15.999)</f>
        <v/>
      </c>
      <c r="Q108" s="7">
        <f>J108 / (24.305 + 15.999)</f>
        <v/>
      </c>
      <c r="R108" s="7">
        <f>K108 / (2*39.0983 + 15.999)</f>
        <v/>
      </c>
      <c r="S108" s="7">
        <f>L108 / (2*22.98976928 + 15.999)</f>
        <v/>
      </c>
      <c r="T108" s="7">
        <f>M108 / (2*30.973761998 + 5*15.999)</f>
        <v/>
      </c>
      <c r="U108" s="7">
        <f>N108 / (47.867 + 2*15.999)</f>
        <v/>
      </c>
      <c r="V108" s="6">
        <f>IF((O108 - 10/3*T108) &gt; 0, O108 - 10/3*T108, 0)</f>
        <v/>
      </c>
      <c r="W108" s="7">
        <f>IF(V108&gt;S108, S108, V108)</f>
        <v/>
      </c>
      <c r="X108" s="7">
        <f>IF((V108-W108) &gt; 0, V108-W108, 0)</f>
        <v/>
      </c>
      <c r="Y108" s="7">
        <f>IF((Q108-X108) &gt; 0, Q108-X108, 0)</f>
        <v/>
      </c>
      <c r="Z108" s="6">
        <f>IF(AND(ISNUMBER(R$136), ISNUMBER(P$136)), R$136 / P$136, "")</f>
        <v/>
      </c>
      <c r="AA108" s="7">
        <f>IF((P108*Z108) &lt; R108, P108*Z108, R108)</f>
        <v/>
      </c>
      <c r="AB108" s="7">
        <f>SUM(W108, S108)</f>
        <v/>
      </c>
      <c r="AC108" s="7">
        <f>SUM(W108, S108, Y108)</f>
        <v/>
      </c>
      <c r="AD108" s="6">
        <f>IF(OR(ISNUMBER(P108), ISNUMBER(W108), ISNUMBER(S108), ISNUMBER(R108)), (P108 / SUM(P108, W108, S108, R108))*100, "")</f>
        <v/>
      </c>
      <c r="AE108" s="6">
        <f>IF(OR(ISNUMBER(P108), ISNUMBER(W108), ISNUMBER(S108)), (P108 / SUM(P108, W108, S108))*100, "")</f>
        <v/>
      </c>
      <c r="AF108" s="6">
        <f>IF(OR(ISNUMBER(P108), ISNUMBER(W108), ISNUMBER(S108), ISNUMBER(AA108)), (P108 / SUM(P108, W108, S108, AA108))*100, "")</f>
        <v/>
      </c>
      <c r="AG108" s="6">
        <f>P108 / SUM(AC108, P108, AA108)</f>
        <v/>
      </c>
      <c r="AH108" s="6">
        <f>IF(AND(ISNUMBER(M$136), ISNUMBER(N$136)), M$136 / N$136, "")</f>
        <v/>
      </c>
      <c r="AI108" s="6">
        <f>IF(AND(ISNUMBER(M108), ISNUMBER(N108), ISNUMBER(AH108)), (M108/N108) / AH108 - 1, "")</f>
        <v/>
      </c>
    </row>
    <row r="109">
      <c r="A109" t="inlineStr">
        <is>
          <t>2.45</t>
        </is>
      </c>
      <c r="B109" t="inlineStr">
        <is>
          <t>Cooper Lake</t>
        </is>
      </c>
      <c r="C109" t="inlineStr">
        <is>
          <t>Babechuk et al., 2019</t>
        </is>
      </c>
      <c r="D109" t="inlineStr">
        <is>
          <t>1</t>
        </is>
      </c>
      <c r="E109" t="inlineStr">
        <is>
          <t>CLC-034</t>
        </is>
      </c>
      <c r="F109" s="6" t="n">
        <v>3.09</v>
      </c>
      <c r="G109" s="8" t="n">
        <v/>
      </c>
      <c r="H109" s="6" t="n">
        <v>0.49</v>
      </c>
      <c r="I109" s="6" t="n">
        <v>15.95</v>
      </c>
      <c r="J109" s="6" t="n">
        <v>5.589999999999999</v>
      </c>
      <c r="K109" s="6" t="n">
        <v>1.49</v>
      </c>
      <c r="L109" s="6" t="n">
        <v>3.098250792417671</v>
      </c>
      <c r="M109" s="6" t="n">
        <v>0.18</v>
      </c>
      <c r="N109" s="6" t="n">
        <v>2.543561433555477</v>
      </c>
      <c r="O109" s="7">
        <f>H109 / (40.078 + 15.999)</f>
        <v/>
      </c>
      <c r="P109" s="7">
        <f>I109 / (2*26.9815385 + 3*15.999)</f>
        <v/>
      </c>
      <c r="Q109" s="7">
        <f>J109 / (24.305 + 15.999)</f>
        <v/>
      </c>
      <c r="R109" s="7">
        <f>K109 / (2*39.0983 + 15.999)</f>
        <v/>
      </c>
      <c r="S109" s="7">
        <f>L109 / (2*22.98976928 + 15.999)</f>
        <v/>
      </c>
      <c r="T109" s="7">
        <f>M109 / (2*30.973761998 + 5*15.999)</f>
        <v/>
      </c>
      <c r="U109" s="7">
        <f>N109 / (47.867 + 2*15.999)</f>
        <v/>
      </c>
      <c r="V109" s="6">
        <f>IF((O109 - 10/3*T109) &gt; 0, O109 - 10/3*T109, 0)</f>
        <v/>
      </c>
      <c r="W109" s="7">
        <f>IF(V109&gt;S109, S109, V109)</f>
        <v/>
      </c>
      <c r="X109" s="7">
        <f>IF((V109-W109) &gt; 0, V109-W109, 0)</f>
        <v/>
      </c>
      <c r="Y109" s="7">
        <f>IF((Q109-X109) &gt; 0, Q109-X109, 0)</f>
        <v/>
      </c>
      <c r="Z109" s="6">
        <f>IF(AND(ISNUMBER(R$136), ISNUMBER(P$136)), R$136 / P$136, "")</f>
        <v/>
      </c>
      <c r="AA109" s="7">
        <f>IF((P109*Z109) &lt; R109, P109*Z109, R109)</f>
        <v/>
      </c>
      <c r="AB109" s="7">
        <f>SUM(W109, S109)</f>
        <v/>
      </c>
      <c r="AC109" s="7">
        <f>SUM(W109, S109, Y109)</f>
        <v/>
      </c>
      <c r="AD109" s="6">
        <f>IF(OR(ISNUMBER(P109), ISNUMBER(W109), ISNUMBER(S109), ISNUMBER(R109)), (P109 / SUM(P109, W109, S109, R109))*100, "")</f>
        <v/>
      </c>
      <c r="AE109" s="6">
        <f>IF(OR(ISNUMBER(P109), ISNUMBER(W109), ISNUMBER(S109)), (P109 / SUM(P109, W109, S109))*100, "")</f>
        <v/>
      </c>
      <c r="AF109" s="6">
        <f>IF(OR(ISNUMBER(P109), ISNUMBER(W109), ISNUMBER(S109), ISNUMBER(AA109)), (P109 / SUM(P109, W109, S109, AA109))*100, "")</f>
        <v/>
      </c>
      <c r="AG109" s="6">
        <f>P109 / SUM(AC109, P109, AA109)</f>
        <v/>
      </c>
      <c r="AH109" s="6">
        <f>IF(AND(ISNUMBER(M$136), ISNUMBER(N$136)), M$136 / N$136, "")</f>
        <v/>
      </c>
      <c r="AI109" s="6">
        <f>IF(AND(ISNUMBER(M109), ISNUMBER(N109), ISNUMBER(AH109)), (M109/N109) / AH109 - 1, "")</f>
        <v/>
      </c>
    </row>
    <row r="110">
      <c r="A110" t="inlineStr">
        <is>
          <t>2.45</t>
        </is>
      </c>
      <c r="B110" t="inlineStr">
        <is>
          <t>Cooper Lake</t>
        </is>
      </c>
      <c r="C110" t="inlineStr">
        <is>
          <t>Babechuk et al., 2019</t>
        </is>
      </c>
      <c r="D110" t="inlineStr">
        <is>
          <t>1</t>
        </is>
      </c>
      <c r="E110" t="inlineStr">
        <is>
          <t>CLC-035/036</t>
        </is>
      </c>
      <c r="F110" s="6" t="n">
        <v>3.17</v>
      </c>
      <c r="G110" s="8" t="n">
        <v/>
      </c>
      <c r="H110" s="6" t="n">
        <v>1.69</v>
      </c>
      <c r="I110" s="6" t="n">
        <v>14.58</v>
      </c>
      <c r="J110" s="6" t="n">
        <v>4.669999999999999</v>
      </c>
      <c r="K110" s="6" t="n">
        <v>0.8</v>
      </c>
      <c r="L110" s="6" t="n">
        <v>4.694116027694057</v>
      </c>
      <c r="M110" s="6" t="n">
        <v>0.16</v>
      </c>
      <c r="N110" s="6" t="n">
        <v>2.477532927904402</v>
      </c>
      <c r="O110" s="7">
        <f>H110 / (40.078 + 15.999)</f>
        <v/>
      </c>
      <c r="P110" s="7">
        <f>I110 / (2*26.9815385 + 3*15.999)</f>
        <v/>
      </c>
      <c r="Q110" s="7">
        <f>J110 / (24.305 + 15.999)</f>
        <v/>
      </c>
      <c r="R110" s="7">
        <f>K110 / (2*39.0983 + 15.999)</f>
        <v/>
      </c>
      <c r="S110" s="7">
        <f>L110 / (2*22.98976928 + 15.999)</f>
        <v/>
      </c>
      <c r="T110" s="7">
        <f>M110 / (2*30.973761998 + 5*15.999)</f>
        <v/>
      </c>
      <c r="U110" s="7">
        <f>N110 / (47.867 + 2*15.999)</f>
        <v/>
      </c>
      <c r="V110" s="6">
        <f>IF((O110 - 10/3*T110) &gt; 0, O110 - 10/3*T110, 0)</f>
        <v/>
      </c>
      <c r="W110" s="7">
        <f>IF(V110&gt;S110, S110, V110)</f>
        <v/>
      </c>
      <c r="X110" s="7">
        <f>IF((V110-W110) &gt; 0, V110-W110, 0)</f>
        <v/>
      </c>
      <c r="Y110" s="7">
        <f>IF((Q110-X110) &gt; 0, Q110-X110, 0)</f>
        <v/>
      </c>
      <c r="Z110" s="6">
        <f>IF(AND(ISNUMBER(R$136), ISNUMBER(P$136)), R$136 / P$136, "")</f>
        <v/>
      </c>
      <c r="AA110" s="7">
        <f>IF((P110*Z110) &lt; R110, P110*Z110, R110)</f>
        <v/>
      </c>
      <c r="AB110" s="7">
        <f>SUM(W110, S110)</f>
        <v/>
      </c>
      <c r="AC110" s="7">
        <f>SUM(W110, S110, Y110)</f>
        <v/>
      </c>
      <c r="AD110" s="6">
        <f>IF(OR(ISNUMBER(P110), ISNUMBER(W110), ISNUMBER(S110), ISNUMBER(R110)), (P110 / SUM(P110, W110, S110, R110))*100, "")</f>
        <v/>
      </c>
      <c r="AE110" s="6">
        <f>IF(OR(ISNUMBER(P110), ISNUMBER(W110), ISNUMBER(S110)), (P110 / SUM(P110, W110, S110))*100, "")</f>
        <v/>
      </c>
      <c r="AF110" s="6">
        <f>IF(OR(ISNUMBER(P110), ISNUMBER(W110), ISNUMBER(S110), ISNUMBER(AA110)), (P110 / SUM(P110, W110, S110, AA110))*100, "")</f>
        <v/>
      </c>
      <c r="AG110" s="6">
        <f>P110 / SUM(AC110, P110, AA110)</f>
        <v/>
      </c>
      <c r="AH110" s="6">
        <f>IF(AND(ISNUMBER(M$136), ISNUMBER(N$136)), M$136 / N$136, "")</f>
        <v/>
      </c>
      <c r="AI110" s="6">
        <f>IF(AND(ISNUMBER(M110), ISNUMBER(N110), ISNUMBER(AH110)), (M110/N110) / AH110 - 1, "")</f>
        <v/>
      </c>
    </row>
    <row r="111">
      <c r="A111" t="inlineStr">
        <is>
          <t>2.45</t>
        </is>
      </c>
      <c r="B111" t="inlineStr">
        <is>
          <t>Cooper Lake</t>
        </is>
      </c>
      <c r="C111" t="inlineStr">
        <is>
          <t>Babechuk et al., 2019</t>
        </is>
      </c>
      <c r="D111" t="inlineStr">
        <is>
          <t>1</t>
        </is>
      </c>
      <c r="E111" t="inlineStr">
        <is>
          <t>CLC-037</t>
        </is>
      </c>
      <c r="F111" s="6" t="n">
        <v>3.24</v>
      </c>
      <c r="G111" s="8" t="n">
        <v/>
      </c>
      <c r="H111" s="6" t="n">
        <v>2.39</v>
      </c>
      <c r="I111" s="6" t="n">
        <v>13.62</v>
      </c>
      <c r="J111" s="6" t="n">
        <v>3.629999999999999</v>
      </c>
      <c r="K111" s="6" t="n">
        <v>0.38</v>
      </c>
      <c r="L111" s="6" t="n">
        <v>6.686439855640138</v>
      </c>
      <c r="M111" s="6" t="n">
        <v>0.16</v>
      </c>
      <c r="N111" s="6" t="n">
        <v>2.436832639187749</v>
      </c>
      <c r="O111" s="7">
        <f>H111 / (40.078 + 15.999)</f>
        <v/>
      </c>
      <c r="P111" s="7">
        <f>I111 / (2*26.9815385 + 3*15.999)</f>
        <v/>
      </c>
      <c r="Q111" s="7">
        <f>J111 / (24.305 + 15.999)</f>
        <v/>
      </c>
      <c r="R111" s="7">
        <f>K111 / (2*39.0983 + 15.999)</f>
        <v/>
      </c>
      <c r="S111" s="7">
        <f>L111 / (2*22.98976928 + 15.999)</f>
        <v/>
      </c>
      <c r="T111" s="7">
        <f>M111 / (2*30.973761998 + 5*15.999)</f>
        <v/>
      </c>
      <c r="U111" s="7">
        <f>N111 / (47.867 + 2*15.999)</f>
        <v/>
      </c>
      <c r="V111" s="6">
        <f>IF((O111 - 10/3*T111) &gt; 0, O111 - 10/3*T111, 0)</f>
        <v/>
      </c>
      <c r="W111" s="7">
        <f>IF(V111&gt;S111, S111, V111)</f>
        <v/>
      </c>
      <c r="X111" s="7">
        <f>IF((V111-W111) &gt; 0, V111-W111, 0)</f>
        <v/>
      </c>
      <c r="Y111" s="7">
        <f>IF((Q111-X111) &gt; 0, Q111-X111, 0)</f>
        <v/>
      </c>
      <c r="Z111" s="6">
        <f>IF(AND(ISNUMBER(R$136), ISNUMBER(P$136)), R$136 / P$136, "")</f>
        <v/>
      </c>
      <c r="AA111" s="7">
        <f>IF((P111*Z111) &lt; R111, P111*Z111, R111)</f>
        <v/>
      </c>
      <c r="AB111" s="7">
        <f>SUM(W111, S111)</f>
        <v/>
      </c>
      <c r="AC111" s="7">
        <f>SUM(W111, S111, Y111)</f>
        <v/>
      </c>
      <c r="AD111" s="6">
        <f>IF(OR(ISNUMBER(P111), ISNUMBER(W111), ISNUMBER(S111), ISNUMBER(R111)), (P111 / SUM(P111, W111, S111, R111))*100, "")</f>
        <v/>
      </c>
      <c r="AE111" s="6">
        <f>IF(OR(ISNUMBER(P111), ISNUMBER(W111), ISNUMBER(S111)), (P111 / SUM(P111, W111, S111))*100, "")</f>
        <v/>
      </c>
      <c r="AF111" s="6">
        <f>IF(OR(ISNUMBER(P111), ISNUMBER(W111), ISNUMBER(S111), ISNUMBER(AA111)), (P111 / SUM(P111, W111, S111, AA111))*100, "")</f>
        <v/>
      </c>
      <c r="AG111" s="6">
        <f>P111 / SUM(AC111, P111, AA111)</f>
        <v/>
      </c>
      <c r="AH111" s="6">
        <f>IF(AND(ISNUMBER(M$136), ISNUMBER(N$136)), M$136 / N$136, "")</f>
        <v/>
      </c>
      <c r="AI111" s="6">
        <f>IF(AND(ISNUMBER(M111), ISNUMBER(N111), ISNUMBER(AH111)), (M111/N111) / AH111 - 1, "")</f>
        <v/>
      </c>
    </row>
    <row r="112">
      <c r="A112" t="inlineStr">
        <is>
          <t>2.45</t>
        </is>
      </c>
      <c r="B112" t="inlineStr">
        <is>
          <t>Cooper Lake</t>
        </is>
      </c>
      <c r="C112" t="inlineStr">
        <is>
          <t>Babechuk et al., 2019</t>
        </is>
      </c>
      <c r="D112" t="inlineStr">
        <is>
          <t>1</t>
        </is>
      </c>
      <c r="E112" t="inlineStr">
        <is>
          <t>CLC-038</t>
        </is>
      </c>
      <c r="F112" s="6" t="n">
        <v>3.355</v>
      </c>
      <c r="G112" s="8" t="n">
        <v/>
      </c>
      <c r="H112" s="6" t="n">
        <v>2.45</v>
      </c>
      <c r="I112" s="6" t="n">
        <v>13.42</v>
      </c>
      <c r="J112" s="6" t="n">
        <v>3.43</v>
      </c>
      <c r="K112" s="6" t="n">
        <v>0.36</v>
      </c>
      <c r="L112" s="6" t="n">
        <v>6.702740660302387</v>
      </c>
      <c r="M112" s="6" t="n">
        <v>0.15</v>
      </c>
      <c r="N112" s="6" t="n">
        <v>2.402806326279065</v>
      </c>
      <c r="O112" s="7">
        <f>H112 / (40.078 + 15.999)</f>
        <v/>
      </c>
      <c r="P112" s="7">
        <f>I112 / (2*26.9815385 + 3*15.999)</f>
        <v/>
      </c>
      <c r="Q112" s="7">
        <f>J112 / (24.305 + 15.999)</f>
        <v/>
      </c>
      <c r="R112" s="7">
        <f>K112 / (2*39.0983 + 15.999)</f>
        <v/>
      </c>
      <c r="S112" s="7">
        <f>L112 / (2*22.98976928 + 15.999)</f>
        <v/>
      </c>
      <c r="T112" s="7">
        <f>M112 / (2*30.973761998 + 5*15.999)</f>
        <v/>
      </c>
      <c r="U112" s="7">
        <f>N112 / (47.867 + 2*15.999)</f>
        <v/>
      </c>
      <c r="V112" s="6">
        <f>IF((O112 - 10/3*T112) &gt; 0, O112 - 10/3*T112, 0)</f>
        <v/>
      </c>
      <c r="W112" s="7">
        <f>IF(V112&gt;S112, S112, V112)</f>
        <v/>
      </c>
      <c r="X112" s="7">
        <f>IF((V112-W112) &gt; 0, V112-W112, 0)</f>
        <v/>
      </c>
      <c r="Y112" s="7">
        <f>IF((Q112-X112) &gt; 0, Q112-X112, 0)</f>
        <v/>
      </c>
      <c r="Z112" s="6">
        <f>IF(AND(ISNUMBER(R$136), ISNUMBER(P$136)), R$136 / P$136, "")</f>
        <v/>
      </c>
      <c r="AA112" s="7">
        <f>IF((P112*Z112) &lt; R112, P112*Z112, R112)</f>
        <v/>
      </c>
      <c r="AB112" s="7">
        <f>SUM(W112, S112)</f>
        <v/>
      </c>
      <c r="AC112" s="7">
        <f>SUM(W112, S112, Y112)</f>
        <v/>
      </c>
      <c r="AD112" s="6">
        <f>IF(OR(ISNUMBER(P112), ISNUMBER(W112), ISNUMBER(S112), ISNUMBER(R112)), (P112 / SUM(P112, W112, S112, R112))*100, "")</f>
        <v/>
      </c>
      <c r="AE112" s="6">
        <f>IF(OR(ISNUMBER(P112), ISNUMBER(W112), ISNUMBER(S112)), (P112 / SUM(P112, W112, S112))*100, "")</f>
        <v/>
      </c>
      <c r="AF112" s="6">
        <f>IF(OR(ISNUMBER(P112), ISNUMBER(W112), ISNUMBER(S112), ISNUMBER(AA112)), (P112 / SUM(P112, W112, S112, AA112))*100, "")</f>
        <v/>
      </c>
      <c r="AG112" s="6">
        <f>P112 / SUM(AC112, P112, AA112)</f>
        <v/>
      </c>
      <c r="AH112" s="6">
        <f>IF(AND(ISNUMBER(M$136), ISNUMBER(N$136)), M$136 / N$136, "")</f>
        <v/>
      </c>
      <c r="AI112" s="6">
        <f>IF(AND(ISNUMBER(M112), ISNUMBER(N112), ISNUMBER(AH112)), (M112/N112) / AH112 - 1, "")</f>
        <v/>
      </c>
    </row>
    <row r="113">
      <c r="A113" t="inlineStr">
        <is>
          <t>2.45</t>
        </is>
      </c>
      <c r="B113" t="inlineStr">
        <is>
          <t>Cooper Lake</t>
        </is>
      </c>
      <c r="C113" t="inlineStr">
        <is>
          <t>Babechuk et al., 2019</t>
        </is>
      </c>
      <c r="D113" t="inlineStr">
        <is>
          <t>1</t>
        </is>
      </c>
      <c r="E113" t="inlineStr">
        <is>
          <t>CLC-039</t>
        </is>
      </c>
      <c r="F113" s="6" t="n">
        <v>3.42</v>
      </c>
      <c r="G113" s="8" t="n">
        <v/>
      </c>
      <c r="H113" s="6" t="n">
        <v>2.78</v>
      </c>
      <c r="I113" s="6" t="n">
        <v>13.17</v>
      </c>
      <c r="J113" s="6" t="n">
        <v>3.44</v>
      </c>
      <c r="K113" s="6" t="n">
        <v>0.29</v>
      </c>
      <c r="L113" s="6" t="n">
        <v>6.47220729959456</v>
      </c>
      <c r="M113" s="6" t="n">
        <v>0.15</v>
      </c>
      <c r="N113" s="6" t="n">
        <v>2.418312356320639</v>
      </c>
      <c r="O113" s="7">
        <f>H113 / (40.078 + 15.999)</f>
        <v/>
      </c>
      <c r="P113" s="7">
        <f>I113 / (2*26.9815385 + 3*15.999)</f>
        <v/>
      </c>
      <c r="Q113" s="7">
        <f>J113 / (24.305 + 15.999)</f>
        <v/>
      </c>
      <c r="R113" s="7">
        <f>K113 / (2*39.0983 + 15.999)</f>
        <v/>
      </c>
      <c r="S113" s="7">
        <f>L113 / (2*22.98976928 + 15.999)</f>
        <v/>
      </c>
      <c r="T113" s="7">
        <f>M113 / (2*30.973761998 + 5*15.999)</f>
        <v/>
      </c>
      <c r="U113" s="7">
        <f>N113 / (47.867 + 2*15.999)</f>
        <v/>
      </c>
      <c r="V113" s="6">
        <f>IF((O113 - 10/3*T113) &gt; 0, O113 - 10/3*T113, 0)</f>
        <v/>
      </c>
      <c r="W113" s="7">
        <f>IF(V113&gt;S113, S113, V113)</f>
        <v/>
      </c>
      <c r="X113" s="7">
        <f>IF((V113-W113) &gt; 0, V113-W113, 0)</f>
        <v/>
      </c>
      <c r="Y113" s="7">
        <f>IF((Q113-X113) &gt; 0, Q113-X113, 0)</f>
        <v/>
      </c>
      <c r="Z113" s="6">
        <f>IF(AND(ISNUMBER(R$136), ISNUMBER(P$136)), R$136 / P$136, "")</f>
        <v/>
      </c>
      <c r="AA113" s="7">
        <f>IF((P113*Z113) &lt; R113, P113*Z113, R113)</f>
        <v/>
      </c>
      <c r="AB113" s="7">
        <f>SUM(W113, S113)</f>
        <v/>
      </c>
      <c r="AC113" s="7">
        <f>SUM(W113, S113, Y113)</f>
        <v/>
      </c>
      <c r="AD113" s="6">
        <f>IF(OR(ISNUMBER(P113), ISNUMBER(W113), ISNUMBER(S113), ISNUMBER(R113)), (P113 / SUM(P113, W113, S113, R113))*100, "")</f>
        <v/>
      </c>
      <c r="AE113" s="6">
        <f>IF(OR(ISNUMBER(P113), ISNUMBER(W113), ISNUMBER(S113)), (P113 / SUM(P113, W113, S113))*100, "")</f>
        <v/>
      </c>
      <c r="AF113" s="6">
        <f>IF(OR(ISNUMBER(P113), ISNUMBER(W113), ISNUMBER(S113), ISNUMBER(AA113)), (P113 / SUM(P113, W113, S113, AA113))*100, "")</f>
        <v/>
      </c>
      <c r="AG113" s="6">
        <f>P113 / SUM(AC113, P113, AA113)</f>
        <v/>
      </c>
      <c r="AH113" s="6">
        <f>IF(AND(ISNUMBER(M$136), ISNUMBER(N$136)), M$136 / N$136, "")</f>
        <v/>
      </c>
      <c r="AI113" s="6">
        <f>IF(AND(ISNUMBER(M113), ISNUMBER(N113), ISNUMBER(AH113)), (M113/N113) / AH113 - 1, "")</f>
        <v/>
      </c>
    </row>
    <row r="114">
      <c r="A114" t="inlineStr">
        <is>
          <t>2.45</t>
        </is>
      </c>
      <c r="B114" t="inlineStr">
        <is>
          <t>Cooper Lake</t>
        </is>
      </c>
      <c r="C114" t="inlineStr">
        <is>
          <t>Babechuk et al., 2019</t>
        </is>
      </c>
      <c r="D114" t="inlineStr">
        <is>
          <t>1</t>
        </is>
      </c>
      <c r="E114" t="inlineStr">
        <is>
          <t>CLC-040A</t>
        </is>
      </c>
      <c r="F114" s="6" t="n">
        <v>3.52</v>
      </c>
      <c r="G114" s="8" t="n">
        <v/>
      </c>
      <c r="H114" s="6" t="n">
        <v>2.71</v>
      </c>
      <c r="I114" s="6" t="n">
        <v>13.05</v>
      </c>
      <c r="J114" s="6" t="n">
        <v>3.37</v>
      </c>
      <c r="K114" s="6" t="n">
        <v>0.34</v>
      </c>
      <c r="L114" s="6" t="n">
        <v>6.301548747986605</v>
      </c>
      <c r="M114" s="6" t="n">
        <v>0.15</v>
      </c>
      <c r="N114" s="6" t="n">
        <v>2.404318934547809</v>
      </c>
      <c r="O114" s="7">
        <f>H114 / (40.078 + 15.999)</f>
        <v/>
      </c>
      <c r="P114" s="7">
        <f>I114 / (2*26.9815385 + 3*15.999)</f>
        <v/>
      </c>
      <c r="Q114" s="7">
        <f>J114 / (24.305 + 15.999)</f>
        <v/>
      </c>
      <c r="R114" s="7">
        <f>K114 / (2*39.0983 + 15.999)</f>
        <v/>
      </c>
      <c r="S114" s="7">
        <f>L114 / (2*22.98976928 + 15.999)</f>
        <v/>
      </c>
      <c r="T114" s="7">
        <f>M114 / (2*30.973761998 + 5*15.999)</f>
        <v/>
      </c>
      <c r="U114" s="7">
        <f>N114 / (47.867 + 2*15.999)</f>
        <v/>
      </c>
      <c r="V114" s="6">
        <f>IF((O114 - 10/3*T114) &gt; 0, O114 - 10/3*T114, 0)</f>
        <v/>
      </c>
      <c r="W114" s="7">
        <f>IF(V114&gt;S114, S114, V114)</f>
        <v/>
      </c>
      <c r="X114" s="7">
        <f>IF((V114-W114) &gt; 0, V114-W114, 0)</f>
        <v/>
      </c>
      <c r="Y114" s="7">
        <f>IF((Q114-X114) &gt; 0, Q114-X114, 0)</f>
        <v/>
      </c>
      <c r="Z114" s="6">
        <f>IF(AND(ISNUMBER(R$136), ISNUMBER(P$136)), R$136 / P$136, "")</f>
        <v/>
      </c>
      <c r="AA114" s="7">
        <f>IF((P114*Z114) &lt; R114, P114*Z114, R114)</f>
        <v/>
      </c>
      <c r="AB114" s="7">
        <f>SUM(W114, S114)</f>
        <v/>
      </c>
      <c r="AC114" s="7">
        <f>SUM(W114, S114, Y114)</f>
        <v/>
      </c>
      <c r="AD114" s="6">
        <f>IF(OR(ISNUMBER(P114), ISNUMBER(W114), ISNUMBER(S114), ISNUMBER(R114)), (P114 / SUM(P114, W114, S114, R114))*100, "")</f>
        <v/>
      </c>
      <c r="AE114" s="6">
        <f>IF(OR(ISNUMBER(P114), ISNUMBER(W114), ISNUMBER(S114)), (P114 / SUM(P114, W114, S114))*100, "")</f>
        <v/>
      </c>
      <c r="AF114" s="6">
        <f>IF(OR(ISNUMBER(P114), ISNUMBER(W114), ISNUMBER(S114), ISNUMBER(AA114)), (P114 / SUM(P114, W114, S114, AA114))*100, "")</f>
        <v/>
      </c>
      <c r="AG114" s="6">
        <f>P114 / SUM(AC114, P114, AA114)</f>
        <v/>
      </c>
      <c r="AH114" s="6">
        <f>IF(AND(ISNUMBER(M$136), ISNUMBER(N$136)), M$136 / N$136, "")</f>
        <v/>
      </c>
      <c r="AI114" s="6">
        <f>IF(AND(ISNUMBER(M114), ISNUMBER(N114), ISNUMBER(AH114)), (M114/N114) / AH114 - 1, "")</f>
        <v/>
      </c>
    </row>
    <row r="115">
      <c r="A115" t="inlineStr">
        <is>
          <t>2.45</t>
        </is>
      </c>
      <c r="B115" t="inlineStr">
        <is>
          <t>Cooper Lake</t>
        </is>
      </c>
      <c r="C115" t="inlineStr">
        <is>
          <t>Babechuk et al., 2019</t>
        </is>
      </c>
      <c r="D115" t="inlineStr">
        <is>
          <t>1</t>
        </is>
      </c>
      <c r="E115" t="inlineStr">
        <is>
          <t>CLC-041/42</t>
        </is>
      </c>
      <c r="F115" s="6" t="n">
        <v>3.79</v>
      </c>
      <c r="G115" s="8" t="n">
        <v/>
      </c>
      <c r="H115" s="6" t="n">
        <v>2.34</v>
      </c>
      <c r="I115" s="6" t="n">
        <v>12.84</v>
      </c>
      <c r="J115" s="6" t="n">
        <v>3.569999999999999</v>
      </c>
      <c r="K115" s="6" t="n">
        <v>0.4</v>
      </c>
      <c r="L115" s="6" t="n">
        <v>5.791171442776505</v>
      </c>
      <c r="M115" s="6" t="n">
        <v>0.15</v>
      </c>
      <c r="N115" s="6" t="n">
        <v>2.328769049658428</v>
      </c>
      <c r="O115" s="7">
        <f>H115 / (40.078 + 15.999)</f>
        <v/>
      </c>
      <c r="P115" s="7">
        <f>I115 / (2*26.9815385 + 3*15.999)</f>
        <v/>
      </c>
      <c r="Q115" s="7">
        <f>J115 / (24.305 + 15.999)</f>
        <v/>
      </c>
      <c r="R115" s="7">
        <f>K115 / (2*39.0983 + 15.999)</f>
        <v/>
      </c>
      <c r="S115" s="7">
        <f>L115 / (2*22.98976928 + 15.999)</f>
        <v/>
      </c>
      <c r="T115" s="7">
        <f>M115 / (2*30.973761998 + 5*15.999)</f>
        <v/>
      </c>
      <c r="U115" s="7">
        <f>N115 / (47.867 + 2*15.999)</f>
        <v/>
      </c>
      <c r="V115" s="6">
        <f>IF((O115 - 10/3*T115) &gt; 0, O115 - 10/3*T115, 0)</f>
        <v/>
      </c>
      <c r="W115" s="7">
        <f>IF(V115&gt;S115, S115, V115)</f>
        <v/>
      </c>
      <c r="X115" s="7">
        <f>IF((V115-W115) &gt; 0, V115-W115, 0)</f>
        <v/>
      </c>
      <c r="Y115" s="7">
        <f>IF((Q115-X115) &gt; 0, Q115-X115, 0)</f>
        <v/>
      </c>
      <c r="Z115" s="6">
        <f>IF(AND(ISNUMBER(R$136), ISNUMBER(P$136)), R$136 / P$136, "")</f>
        <v/>
      </c>
      <c r="AA115" s="7">
        <f>IF((P115*Z115) &lt; R115, P115*Z115, R115)</f>
        <v/>
      </c>
      <c r="AB115" s="7">
        <f>SUM(W115, S115)</f>
        <v/>
      </c>
      <c r="AC115" s="7">
        <f>SUM(W115, S115, Y115)</f>
        <v/>
      </c>
      <c r="AD115" s="6">
        <f>IF(OR(ISNUMBER(P115), ISNUMBER(W115), ISNUMBER(S115), ISNUMBER(R115)), (P115 / SUM(P115, W115, S115, R115))*100, "")</f>
        <v/>
      </c>
      <c r="AE115" s="6">
        <f>IF(OR(ISNUMBER(P115), ISNUMBER(W115), ISNUMBER(S115)), (P115 / SUM(P115, W115, S115))*100, "")</f>
        <v/>
      </c>
      <c r="AF115" s="6">
        <f>IF(OR(ISNUMBER(P115), ISNUMBER(W115), ISNUMBER(S115), ISNUMBER(AA115)), (P115 / SUM(P115, W115, S115, AA115))*100, "")</f>
        <v/>
      </c>
      <c r="AG115" s="6">
        <f>P115 / SUM(AC115, P115, AA115)</f>
        <v/>
      </c>
      <c r="AH115" s="6">
        <f>IF(AND(ISNUMBER(M$136), ISNUMBER(N$136)), M$136 / N$136, "")</f>
        <v/>
      </c>
      <c r="AI115" s="6">
        <f>IF(AND(ISNUMBER(M115), ISNUMBER(N115), ISNUMBER(AH115)), (M115/N115) / AH115 - 1, "")</f>
        <v/>
      </c>
    </row>
    <row r="116">
      <c r="A116" t="inlineStr">
        <is>
          <t>2.45</t>
        </is>
      </c>
      <c r="B116" t="inlineStr">
        <is>
          <t>Cooper Lake</t>
        </is>
      </c>
      <c r="C116" t="inlineStr">
        <is>
          <t>Babechuk et al., 2019</t>
        </is>
      </c>
      <c r="D116" t="inlineStr">
        <is>
          <t>1</t>
        </is>
      </c>
      <c r="E116" t="inlineStr">
        <is>
          <t>CLC-043</t>
        </is>
      </c>
      <c r="F116" s="6" t="n">
        <v>3.955</v>
      </c>
      <c r="G116" s="8" t="n">
        <v/>
      </c>
      <c r="H116" s="6" t="n">
        <v>0.8300000000000001</v>
      </c>
      <c r="I116" s="6" t="n">
        <v>13.94</v>
      </c>
      <c r="J116" s="6" t="n">
        <v>4.29</v>
      </c>
      <c r="K116" s="6" t="n">
        <v>0.6599999999999999</v>
      </c>
      <c r="L116" s="6" t="n">
        <v>5.059790877855672</v>
      </c>
      <c r="M116" s="6" t="n">
        <v>0.17</v>
      </c>
      <c r="N116" s="6" t="n">
        <v>2.386810711763846</v>
      </c>
      <c r="O116" s="7">
        <f>H116 / (40.078 + 15.999)</f>
        <v/>
      </c>
      <c r="P116" s="7">
        <f>I116 / (2*26.9815385 + 3*15.999)</f>
        <v/>
      </c>
      <c r="Q116" s="7">
        <f>J116 / (24.305 + 15.999)</f>
        <v/>
      </c>
      <c r="R116" s="7">
        <f>K116 / (2*39.0983 + 15.999)</f>
        <v/>
      </c>
      <c r="S116" s="7">
        <f>L116 / (2*22.98976928 + 15.999)</f>
        <v/>
      </c>
      <c r="T116" s="7">
        <f>M116 / (2*30.973761998 + 5*15.999)</f>
        <v/>
      </c>
      <c r="U116" s="7">
        <f>N116 / (47.867 + 2*15.999)</f>
        <v/>
      </c>
      <c r="V116" s="6">
        <f>IF((O116 - 10/3*T116) &gt; 0, O116 - 10/3*T116, 0)</f>
        <v/>
      </c>
      <c r="W116" s="7">
        <f>IF(V116&gt;S116, S116, V116)</f>
        <v/>
      </c>
      <c r="X116" s="7">
        <f>IF((V116-W116) &gt; 0, V116-W116, 0)</f>
        <v/>
      </c>
      <c r="Y116" s="7">
        <f>IF((Q116-X116) &gt; 0, Q116-X116, 0)</f>
        <v/>
      </c>
      <c r="Z116" s="6">
        <f>IF(AND(ISNUMBER(R$136), ISNUMBER(P$136)), R$136 / P$136, "")</f>
        <v/>
      </c>
      <c r="AA116" s="7">
        <f>IF((P116*Z116) &lt; R116, P116*Z116, R116)</f>
        <v/>
      </c>
      <c r="AB116" s="7">
        <f>SUM(W116, S116)</f>
        <v/>
      </c>
      <c r="AC116" s="7">
        <f>SUM(W116, S116, Y116)</f>
        <v/>
      </c>
      <c r="AD116" s="6">
        <f>IF(OR(ISNUMBER(P116), ISNUMBER(W116), ISNUMBER(S116), ISNUMBER(R116)), (P116 / SUM(P116, W116, S116, R116))*100, "")</f>
        <v/>
      </c>
      <c r="AE116" s="6">
        <f>IF(OR(ISNUMBER(P116), ISNUMBER(W116), ISNUMBER(S116)), (P116 / SUM(P116, W116, S116))*100, "")</f>
        <v/>
      </c>
      <c r="AF116" s="6">
        <f>IF(OR(ISNUMBER(P116), ISNUMBER(W116), ISNUMBER(S116), ISNUMBER(AA116)), (P116 / SUM(P116, W116, S116, AA116))*100, "")</f>
        <v/>
      </c>
      <c r="AG116" s="6">
        <f>P116 / SUM(AC116, P116, AA116)</f>
        <v/>
      </c>
      <c r="AH116" s="6">
        <f>IF(AND(ISNUMBER(M$136), ISNUMBER(N$136)), M$136 / N$136, "")</f>
        <v/>
      </c>
      <c r="AI116" s="6">
        <f>IF(AND(ISNUMBER(M116), ISNUMBER(N116), ISNUMBER(AH116)), (M116/N116) / AH116 - 1, "")</f>
        <v/>
      </c>
    </row>
    <row r="117">
      <c r="A117" t="inlineStr">
        <is>
          <t>2.45</t>
        </is>
      </c>
      <c r="B117" t="inlineStr">
        <is>
          <t>Cooper Lake</t>
        </is>
      </c>
      <c r="C117" t="inlineStr">
        <is>
          <t>Babechuk et al., 2019</t>
        </is>
      </c>
      <c r="D117" t="inlineStr">
        <is>
          <t>1</t>
        </is>
      </c>
      <c r="E117" t="inlineStr">
        <is>
          <t>CLC-044</t>
        </is>
      </c>
      <c r="F117" s="6" t="n">
        <v>4.015</v>
      </c>
      <c r="G117" s="8" t="n">
        <v/>
      </c>
      <c r="H117" s="6" t="n">
        <v>1.05</v>
      </c>
      <c r="I117" s="6" t="n">
        <v>14.52</v>
      </c>
      <c r="J117" s="6" t="n">
        <v>4.719999999999999</v>
      </c>
      <c r="K117" s="6" t="n">
        <v>1.1</v>
      </c>
      <c r="L117" s="6" t="n">
        <v>3.961512685859841</v>
      </c>
      <c r="M117" s="6" t="n">
        <v>0.16</v>
      </c>
      <c r="N117" s="6" t="n">
        <v>2.370125772243926</v>
      </c>
      <c r="O117" s="7">
        <f>H117 / (40.078 + 15.999)</f>
        <v/>
      </c>
      <c r="P117" s="7">
        <f>I117 / (2*26.9815385 + 3*15.999)</f>
        <v/>
      </c>
      <c r="Q117" s="7">
        <f>J117 / (24.305 + 15.999)</f>
        <v/>
      </c>
      <c r="R117" s="7">
        <f>K117 / (2*39.0983 + 15.999)</f>
        <v/>
      </c>
      <c r="S117" s="7">
        <f>L117 / (2*22.98976928 + 15.999)</f>
        <v/>
      </c>
      <c r="T117" s="7">
        <f>M117 / (2*30.973761998 + 5*15.999)</f>
        <v/>
      </c>
      <c r="U117" s="7">
        <f>N117 / (47.867 + 2*15.999)</f>
        <v/>
      </c>
      <c r="V117" s="6">
        <f>IF((O117 - 10/3*T117) &gt; 0, O117 - 10/3*T117, 0)</f>
        <v/>
      </c>
      <c r="W117" s="7">
        <f>IF(V117&gt;S117, S117, V117)</f>
        <v/>
      </c>
      <c r="X117" s="7">
        <f>IF((V117-W117) &gt; 0, V117-W117, 0)</f>
        <v/>
      </c>
      <c r="Y117" s="7">
        <f>IF((Q117-X117) &gt; 0, Q117-X117, 0)</f>
        <v/>
      </c>
      <c r="Z117" s="6">
        <f>IF(AND(ISNUMBER(R$136), ISNUMBER(P$136)), R$136 / P$136, "")</f>
        <v/>
      </c>
      <c r="AA117" s="7">
        <f>IF((P117*Z117) &lt; R117, P117*Z117, R117)</f>
        <v/>
      </c>
      <c r="AB117" s="7">
        <f>SUM(W117, S117)</f>
        <v/>
      </c>
      <c r="AC117" s="7">
        <f>SUM(W117, S117, Y117)</f>
        <v/>
      </c>
      <c r="AD117" s="6">
        <f>IF(OR(ISNUMBER(P117), ISNUMBER(W117), ISNUMBER(S117), ISNUMBER(R117)), (P117 / SUM(P117, W117, S117, R117))*100, "")</f>
        <v/>
      </c>
      <c r="AE117" s="6">
        <f>IF(OR(ISNUMBER(P117), ISNUMBER(W117), ISNUMBER(S117)), (P117 / SUM(P117, W117, S117))*100, "")</f>
        <v/>
      </c>
      <c r="AF117" s="6">
        <f>IF(OR(ISNUMBER(P117), ISNUMBER(W117), ISNUMBER(S117), ISNUMBER(AA117)), (P117 / SUM(P117, W117, S117, AA117))*100, "")</f>
        <v/>
      </c>
      <c r="AG117" s="6">
        <f>P117 / SUM(AC117, P117, AA117)</f>
        <v/>
      </c>
      <c r="AH117" s="6">
        <f>IF(AND(ISNUMBER(M$136), ISNUMBER(N$136)), M$136 / N$136, "")</f>
        <v/>
      </c>
      <c r="AI117" s="6">
        <f>IF(AND(ISNUMBER(M117), ISNUMBER(N117), ISNUMBER(AH117)), (M117/N117) / AH117 - 1, "")</f>
        <v/>
      </c>
    </row>
    <row r="118">
      <c r="A118" t="inlineStr">
        <is>
          <t>2.45</t>
        </is>
      </c>
      <c r="B118" t="inlineStr">
        <is>
          <t>Cooper Lake</t>
        </is>
      </c>
      <c r="C118" t="inlineStr">
        <is>
          <t>Babechuk et al., 2019</t>
        </is>
      </c>
      <c r="D118" t="inlineStr">
        <is>
          <t>1</t>
        </is>
      </c>
      <c r="E118" t="inlineStr">
        <is>
          <t>CLC-045</t>
        </is>
      </c>
      <c r="F118" s="6" t="n">
        <v>4.09</v>
      </c>
      <c r="G118" s="8" t="n">
        <v/>
      </c>
      <c r="H118" s="6" t="n">
        <v>1.93</v>
      </c>
      <c r="I118" s="6" t="n">
        <v>15.33</v>
      </c>
      <c r="J118" s="6" t="n">
        <v>4.719999999999999</v>
      </c>
      <c r="K118" s="6" t="n">
        <v>2.37</v>
      </c>
      <c r="L118" s="6" t="n">
        <v>2.585372030603177</v>
      </c>
      <c r="M118" s="6" t="n">
        <v>0.15</v>
      </c>
      <c r="N118" s="6" t="n">
        <v>2.426999488582948</v>
      </c>
      <c r="O118" s="7">
        <f>H118 / (40.078 + 15.999)</f>
        <v/>
      </c>
      <c r="P118" s="7">
        <f>I118 / (2*26.9815385 + 3*15.999)</f>
        <v/>
      </c>
      <c r="Q118" s="7">
        <f>J118 / (24.305 + 15.999)</f>
        <v/>
      </c>
      <c r="R118" s="7">
        <f>K118 / (2*39.0983 + 15.999)</f>
        <v/>
      </c>
      <c r="S118" s="7">
        <f>L118 / (2*22.98976928 + 15.999)</f>
        <v/>
      </c>
      <c r="T118" s="7">
        <f>M118 / (2*30.973761998 + 5*15.999)</f>
        <v/>
      </c>
      <c r="U118" s="7">
        <f>N118 / (47.867 + 2*15.999)</f>
        <v/>
      </c>
      <c r="V118" s="6">
        <f>IF((O118 - 10/3*T118) &gt; 0, O118 - 10/3*T118, 0)</f>
        <v/>
      </c>
      <c r="W118" s="7">
        <f>IF(V118&gt;S118, S118, V118)</f>
        <v/>
      </c>
      <c r="X118" s="7">
        <f>IF((V118-W118) &gt; 0, V118-W118, 0)</f>
        <v/>
      </c>
      <c r="Y118" s="7">
        <f>IF((Q118-X118) &gt; 0, Q118-X118, 0)</f>
        <v/>
      </c>
      <c r="Z118" s="6">
        <f>IF(AND(ISNUMBER(R$136), ISNUMBER(P$136)), R$136 / P$136, "")</f>
        <v/>
      </c>
      <c r="AA118" s="7">
        <f>IF((P118*Z118) &lt; R118, P118*Z118, R118)</f>
        <v/>
      </c>
      <c r="AB118" s="7">
        <f>SUM(W118, S118)</f>
        <v/>
      </c>
      <c r="AC118" s="7">
        <f>SUM(W118, S118, Y118)</f>
        <v/>
      </c>
      <c r="AD118" s="6">
        <f>IF(OR(ISNUMBER(P118), ISNUMBER(W118), ISNUMBER(S118), ISNUMBER(R118)), (P118 / SUM(P118, W118, S118, R118))*100, "")</f>
        <v/>
      </c>
      <c r="AE118" s="6">
        <f>IF(OR(ISNUMBER(P118), ISNUMBER(W118), ISNUMBER(S118)), (P118 / SUM(P118, W118, S118))*100, "")</f>
        <v/>
      </c>
      <c r="AF118" s="6">
        <f>IF(OR(ISNUMBER(P118), ISNUMBER(W118), ISNUMBER(S118), ISNUMBER(AA118)), (P118 / SUM(P118, W118, S118, AA118))*100, "")</f>
        <v/>
      </c>
      <c r="AG118" s="6">
        <f>P118 / SUM(AC118, P118, AA118)</f>
        <v/>
      </c>
      <c r="AH118" s="6">
        <f>IF(AND(ISNUMBER(M$136), ISNUMBER(N$136)), M$136 / N$136, "")</f>
        <v/>
      </c>
      <c r="AI118" s="6">
        <f>IF(AND(ISNUMBER(M118), ISNUMBER(N118), ISNUMBER(AH118)), (M118/N118) / AH118 - 1, "")</f>
        <v/>
      </c>
    </row>
    <row r="119">
      <c r="A119" t="inlineStr">
        <is>
          <t>2.45</t>
        </is>
      </c>
      <c r="B119" t="inlineStr">
        <is>
          <t>Cooper Lake</t>
        </is>
      </c>
      <c r="C119" t="inlineStr">
        <is>
          <t>Babechuk et al., 2019</t>
        </is>
      </c>
      <c r="D119" t="inlineStr">
        <is>
          <t>1</t>
        </is>
      </c>
      <c r="E119" t="inlineStr">
        <is>
          <t>CLC-045 LIGHT</t>
        </is>
      </c>
      <c r="F119" s="6" t="n">
        <v>4.09</v>
      </c>
      <c r="G119" s="8" t="n">
        <v/>
      </c>
      <c r="H119" s="6" t="n">
        <v>8.699999999999999</v>
      </c>
      <c r="I119" s="6" t="n">
        <v>15.98</v>
      </c>
      <c r="J119" s="6" t="n">
        <v>3.029999999999999</v>
      </c>
      <c r="K119" s="6" t="n">
        <v>5.76</v>
      </c>
      <c r="L119" s="6" t="n">
        <v>0.2204236021065022</v>
      </c>
      <c r="M119" s="6" t="n">
        <v>0.19</v>
      </c>
      <c r="N119" s="6" t="n">
        <v>3.361852867319865</v>
      </c>
      <c r="O119" s="7">
        <f>H119 / (40.078 + 15.999)</f>
        <v/>
      </c>
      <c r="P119" s="7">
        <f>I119 / (2*26.9815385 + 3*15.999)</f>
        <v/>
      </c>
      <c r="Q119" s="7">
        <f>J119 / (24.305 + 15.999)</f>
        <v/>
      </c>
      <c r="R119" s="7">
        <f>K119 / (2*39.0983 + 15.999)</f>
        <v/>
      </c>
      <c r="S119" s="7">
        <f>L119 / (2*22.98976928 + 15.999)</f>
        <v/>
      </c>
      <c r="T119" s="7">
        <f>M119 / (2*30.973761998 + 5*15.999)</f>
        <v/>
      </c>
      <c r="U119" s="7">
        <f>N119 / (47.867 + 2*15.999)</f>
        <v/>
      </c>
      <c r="V119" s="6">
        <f>IF((O119 - 10/3*T119) &gt; 0, O119 - 10/3*T119, 0)</f>
        <v/>
      </c>
      <c r="W119" s="7">
        <f>IF(V119&gt;S119, S119, V119)</f>
        <v/>
      </c>
      <c r="X119" s="7">
        <f>IF((V119-W119) &gt; 0, V119-W119, 0)</f>
        <v/>
      </c>
      <c r="Y119" s="7">
        <f>IF((Q119-X119) &gt; 0, Q119-X119, 0)</f>
        <v/>
      </c>
      <c r="Z119" s="6">
        <f>IF(AND(ISNUMBER(R$136), ISNUMBER(P$136)), R$136 / P$136, "")</f>
        <v/>
      </c>
      <c r="AA119" s="7">
        <f>IF((P119*Z119) &lt; R119, P119*Z119, R119)</f>
        <v/>
      </c>
      <c r="AB119" s="7">
        <f>SUM(W119, S119)</f>
        <v/>
      </c>
      <c r="AC119" s="7">
        <f>SUM(W119, S119, Y119)</f>
        <v/>
      </c>
      <c r="AD119" s="6">
        <f>IF(OR(ISNUMBER(P119), ISNUMBER(W119), ISNUMBER(S119), ISNUMBER(R119)), (P119 / SUM(P119, W119, S119, R119))*100, "")</f>
        <v/>
      </c>
      <c r="AE119" s="6">
        <f>IF(OR(ISNUMBER(P119), ISNUMBER(W119), ISNUMBER(S119)), (P119 / SUM(P119, W119, S119))*100, "")</f>
        <v/>
      </c>
      <c r="AF119" s="6">
        <f>IF(OR(ISNUMBER(P119), ISNUMBER(W119), ISNUMBER(S119), ISNUMBER(AA119)), (P119 / SUM(P119, W119, S119, AA119))*100, "")</f>
        <v/>
      </c>
      <c r="AG119" s="6">
        <f>P119 / SUM(AC119, P119, AA119)</f>
        <v/>
      </c>
      <c r="AH119" s="6">
        <f>IF(AND(ISNUMBER(M$136), ISNUMBER(N$136)), M$136 / N$136, "")</f>
        <v/>
      </c>
      <c r="AI119" s="6">
        <f>IF(AND(ISNUMBER(M119), ISNUMBER(N119), ISNUMBER(AH119)), (M119/N119) / AH119 - 1, "")</f>
        <v/>
      </c>
    </row>
    <row r="120">
      <c r="A120" t="inlineStr">
        <is>
          <t>2.45</t>
        </is>
      </c>
      <c r="B120" t="inlineStr">
        <is>
          <t>Cooper Lake</t>
        </is>
      </c>
      <c r="C120" t="inlineStr">
        <is>
          <t>Babechuk et al., 2019</t>
        </is>
      </c>
      <c r="D120" t="inlineStr">
        <is>
          <t>1</t>
        </is>
      </c>
      <c r="E120" t="inlineStr">
        <is>
          <t>CLC-047</t>
        </is>
      </c>
      <c r="F120" s="6" t="n">
        <v>4.21</v>
      </c>
      <c r="G120" s="8" t="n">
        <v/>
      </c>
      <c r="H120" s="6" t="n">
        <v>0.53</v>
      </c>
      <c r="I120" s="6" t="n">
        <v>14.91</v>
      </c>
      <c r="J120" s="6" t="n">
        <v>4.869999999999999</v>
      </c>
      <c r="K120" s="6" t="n">
        <v>1.5</v>
      </c>
      <c r="L120" s="6" t="n">
        <v>3.653455743576382</v>
      </c>
      <c r="M120" s="6" t="n">
        <v>0.16</v>
      </c>
      <c r="N120" s="6" t="n">
        <v>2.407989621242192</v>
      </c>
      <c r="O120" s="7">
        <f>H120 / (40.078 + 15.999)</f>
        <v/>
      </c>
      <c r="P120" s="7">
        <f>I120 / (2*26.9815385 + 3*15.999)</f>
        <v/>
      </c>
      <c r="Q120" s="7">
        <f>J120 / (24.305 + 15.999)</f>
        <v/>
      </c>
      <c r="R120" s="7">
        <f>K120 / (2*39.0983 + 15.999)</f>
        <v/>
      </c>
      <c r="S120" s="7">
        <f>L120 / (2*22.98976928 + 15.999)</f>
        <v/>
      </c>
      <c r="T120" s="7">
        <f>M120 / (2*30.973761998 + 5*15.999)</f>
        <v/>
      </c>
      <c r="U120" s="7">
        <f>N120 / (47.867 + 2*15.999)</f>
        <v/>
      </c>
      <c r="V120" s="6">
        <f>IF((O120 - 10/3*T120) &gt; 0, O120 - 10/3*T120, 0)</f>
        <v/>
      </c>
      <c r="W120" s="7">
        <f>IF(V120&gt;S120, S120, V120)</f>
        <v/>
      </c>
      <c r="X120" s="7">
        <f>IF((V120-W120) &gt; 0, V120-W120, 0)</f>
        <v/>
      </c>
      <c r="Y120" s="7">
        <f>IF((Q120-X120) &gt; 0, Q120-X120, 0)</f>
        <v/>
      </c>
      <c r="Z120" s="6">
        <f>IF(AND(ISNUMBER(R$136), ISNUMBER(P$136)), R$136 / P$136, "")</f>
        <v/>
      </c>
      <c r="AA120" s="7">
        <f>IF((P120*Z120) &lt; R120, P120*Z120, R120)</f>
        <v/>
      </c>
      <c r="AB120" s="7">
        <f>SUM(W120, S120)</f>
        <v/>
      </c>
      <c r="AC120" s="7">
        <f>SUM(W120, S120, Y120)</f>
        <v/>
      </c>
      <c r="AD120" s="6">
        <f>IF(OR(ISNUMBER(P120), ISNUMBER(W120), ISNUMBER(S120), ISNUMBER(R120)), (P120 / SUM(P120, W120, S120, R120))*100, "")</f>
        <v/>
      </c>
      <c r="AE120" s="6">
        <f>IF(OR(ISNUMBER(P120), ISNUMBER(W120), ISNUMBER(S120)), (P120 / SUM(P120, W120, S120))*100, "")</f>
        <v/>
      </c>
      <c r="AF120" s="6">
        <f>IF(OR(ISNUMBER(P120), ISNUMBER(W120), ISNUMBER(S120), ISNUMBER(AA120)), (P120 / SUM(P120, W120, S120, AA120))*100, "")</f>
        <v/>
      </c>
      <c r="AG120" s="6">
        <f>P120 / SUM(AC120, P120, AA120)</f>
        <v/>
      </c>
      <c r="AH120" s="6">
        <f>IF(AND(ISNUMBER(M$136), ISNUMBER(N$136)), M$136 / N$136, "")</f>
        <v/>
      </c>
      <c r="AI120" s="6">
        <f>IF(AND(ISNUMBER(M120), ISNUMBER(N120), ISNUMBER(AH120)), (M120/N120) / AH120 - 1, "")</f>
        <v/>
      </c>
    </row>
    <row r="121">
      <c r="A121" t="inlineStr">
        <is>
          <t>2.45</t>
        </is>
      </c>
      <c r="B121" t="inlineStr">
        <is>
          <t>Cooper Lake</t>
        </is>
      </c>
      <c r="C121" t="inlineStr">
        <is>
          <t>Babechuk et al., 2019</t>
        </is>
      </c>
      <c r="D121" t="inlineStr">
        <is>
          <t>1</t>
        </is>
      </c>
      <c r="E121" t="inlineStr">
        <is>
          <t>CLC-048</t>
        </is>
      </c>
      <c r="F121" s="6" t="n">
        <v>4.155</v>
      </c>
      <c r="G121" s="8" t="n">
        <v/>
      </c>
      <c r="H121" s="6" t="n">
        <v>0.39</v>
      </c>
      <c r="I121" s="6" t="n">
        <v>16.48</v>
      </c>
      <c r="J121" s="6" t="n">
        <v>4.69</v>
      </c>
      <c r="K121" s="6" t="n">
        <v>2.71</v>
      </c>
      <c r="L121" s="6" t="n">
        <v>3.0988150177231</v>
      </c>
      <c r="M121" s="6" t="n">
        <v>0.16</v>
      </c>
      <c r="N121" s="6" t="n">
        <v>2.544885265005118</v>
      </c>
      <c r="O121" s="7">
        <f>H121 / (40.078 + 15.999)</f>
        <v/>
      </c>
      <c r="P121" s="7">
        <f>I121 / (2*26.9815385 + 3*15.999)</f>
        <v/>
      </c>
      <c r="Q121" s="7">
        <f>J121 / (24.305 + 15.999)</f>
        <v/>
      </c>
      <c r="R121" s="7">
        <f>K121 / (2*39.0983 + 15.999)</f>
        <v/>
      </c>
      <c r="S121" s="7">
        <f>L121 / (2*22.98976928 + 15.999)</f>
        <v/>
      </c>
      <c r="T121" s="7">
        <f>M121 / (2*30.973761998 + 5*15.999)</f>
        <v/>
      </c>
      <c r="U121" s="7">
        <f>N121 / (47.867 + 2*15.999)</f>
        <v/>
      </c>
      <c r="V121" s="6">
        <f>IF((O121 - 10/3*T121) &gt; 0, O121 - 10/3*T121, 0)</f>
        <v/>
      </c>
      <c r="W121" s="7">
        <f>IF(V121&gt;S121, S121, V121)</f>
        <v/>
      </c>
      <c r="X121" s="7">
        <f>IF((V121-W121) &gt; 0, V121-W121, 0)</f>
        <v/>
      </c>
      <c r="Y121" s="7">
        <f>IF((Q121-X121) &gt; 0, Q121-X121, 0)</f>
        <v/>
      </c>
      <c r="Z121" s="6">
        <f>IF(AND(ISNUMBER(R$136), ISNUMBER(P$136)), R$136 / P$136, "")</f>
        <v/>
      </c>
      <c r="AA121" s="7">
        <f>IF((P121*Z121) &lt; R121, P121*Z121, R121)</f>
        <v/>
      </c>
      <c r="AB121" s="7">
        <f>SUM(W121, S121)</f>
        <v/>
      </c>
      <c r="AC121" s="7">
        <f>SUM(W121, S121, Y121)</f>
        <v/>
      </c>
      <c r="AD121" s="6">
        <f>IF(OR(ISNUMBER(P121), ISNUMBER(W121), ISNUMBER(S121), ISNUMBER(R121)), (P121 / SUM(P121, W121, S121, R121))*100, "")</f>
        <v/>
      </c>
      <c r="AE121" s="6">
        <f>IF(OR(ISNUMBER(P121), ISNUMBER(W121), ISNUMBER(S121)), (P121 / SUM(P121, W121, S121))*100, "")</f>
        <v/>
      </c>
      <c r="AF121" s="6">
        <f>IF(OR(ISNUMBER(P121), ISNUMBER(W121), ISNUMBER(S121), ISNUMBER(AA121)), (P121 / SUM(P121, W121, S121, AA121))*100, "")</f>
        <v/>
      </c>
      <c r="AG121" s="6">
        <f>P121 / SUM(AC121, P121, AA121)</f>
        <v/>
      </c>
      <c r="AH121" s="6">
        <f>IF(AND(ISNUMBER(M$136), ISNUMBER(N$136)), M$136 / N$136, "")</f>
        <v/>
      </c>
      <c r="AI121" s="6">
        <f>IF(AND(ISNUMBER(M121), ISNUMBER(N121), ISNUMBER(AH121)), (M121/N121) / AH121 - 1, "")</f>
        <v/>
      </c>
    </row>
    <row r="122">
      <c r="A122" t="inlineStr">
        <is>
          <t>2.45</t>
        </is>
      </c>
      <c r="B122" t="inlineStr">
        <is>
          <t>Cooper Lake</t>
        </is>
      </c>
      <c r="C122" t="inlineStr">
        <is>
          <t>Babechuk et al., 2019</t>
        </is>
      </c>
      <c r="D122" t="inlineStr">
        <is>
          <t>1</t>
        </is>
      </c>
      <c r="E122" t="inlineStr">
        <is>
          <t>CLC-048 LIGHT</t>
        </is>
      </c>
      <c r="F122" s="6" t="n">
        <v>4.155</v>
      </c>
      <c r="G122" s="8" t="n">
        <v/>
      </c>
      <c r="H122" s="6" t="n">
        <v>5.99</v>
      </c>
      <c r="I122" s="6" t="n">
        <v>18.2</v>
      </c>
      <c r="J122" s="6" t="n">
        <v>2.49</v>
      </c>
      <c r="K122" s="6" t="n">
        <v>6.77</v>
      </c>
      <c r="L122" s="6" t="n">
        <v>0.1567244067687497</v>
      </c>
      <c r="M122" s="6" t="n">
        <v>0.2500000000000001</v>
      </c>
      <c r="N122" s="6" t="n">
        <v>5.231225926003301</v>
      </c>
      <c r="O122" s="7">
        <f>H122 / (40.078 + 15.999)</f>
        <v/>
      </c>
      <c r="P122" s="7">
        <f>I122 / (2*26.9815385 + 3*15.999)</f>
        <v/>
      </c>
      <c r="Q122" s="7">
        <f>J122 / (24.305 + 15.999)</f>
        <v/>
      </c>
      <c r="R122" s="7">
        <f>K122 / (2*39.0983 + 15.999)</f>
        <v/>
      </c>
      <c r="S122" s="7">
        <f>L122 / (2*22.98976928 + 15.999)</f>
        <v/>
      </c>
      <c r="T122" s="7">
        <f>M122 / (2*30.973761998 + 5*15.999)</f>
        <v/>
      </c>
      <c r="U122" s="7">
        <f>N122 / (47.867 + 2*15.999)</f>
        <v/>
      </c>
      <c r="V122" s="6">
        <f>IF((O122 - 10/3*T122) &gt; 0, O122 - 10/3*T122, 0)</f>
        <v/>
      </c>
      <c r="W122" s="7">
        <f>IF(V122&gt;S122, S122, V122)</f>
        <v/>
      </c>
      <c r="X122" s="7">
        <f>IF((V122-W122) &gt; 0, V122-W122, 0)</f>
        <v/>
      </c>
      <c r="Y122" s="7">
        <f>IF((Q122-X122) &gt; 0, Q122-X122, 0)</f>
        <v/>
      </c>
      <c r="Z122" s="6">
        <f>IF(AND(ISNUMBER(R$136), ISNUMBER(P$136)), R$136 / P$136, "")</f>
        <v/>
      </c>
      <c r="AA122" s="7">
        <f>IF((P122*Z122) &lt; R122, P122*Z122, R122)</f>
        <v/>
      </c>
      <c r="AB122" s="7">
        <f>SUM(W122, S122)</f>
        <v/>
      </c>
      <c r="AC122" s="7">
        <f>SUM(W122, S122, Y122)</f>
        <v/>
      </c>
      <c r="AD122" s="6">
        <f>IF(OR(ISNUMBER(P122), ISNUMBER(W122), ISNUMBER(S122), ISNUMBER(R122)), (P122 / SUM(P122, W122, S122, R122))*100, "")</f>
        <v/>
      </c>
      <c r="AE122" s="6">
        <f>IF(OR(ISNUMBER(P122), ISNUMBER(W122), ISNUMBER(S122)), (P122 / SUM(P122, W122, S122))*100, "")</f>
        <v/>
      </c>
      <c r="AF122" s="6">
        <f>IF(OR(ISNUMBER(P122), ISNUMBER(W122), ISNUMBER(S122), ISNUMBER(AA122)), (P122 / SUM(P122, W122, S122, AA122))*100, "")</f>
        <v/>
      </c>
      <c r="AG122" s="6">
        <f>P122 / SUM(AC122, P122, AA122)</f>
        <v/>
      </c>
      <c r="AH122" s="6">
        <f>IF(AND(ISNUMBER(M$136), ISNUMBER(N$136)), M$136 / N$136, "")</f>
        <v/>
      </c>
      <c r="AI122" s="6">
        <f>IF(AND(ISNUMBER(M122), ISNUMBER(N122), ISNUMBER(AH122)), (M122/N122) / AH122 - 1, "")</f>
        <v/>
      </c>
    </row>
    <row r="123">
      <c r="A123" t="inlineStr">
        <is>
          <t>2.45</t>
        </is>
      </c>
      <c r="B123" t="inlineStr">
        <is>
          <t>Cooper Lake</t>
        </is>
      </c>
      <c r="C123" t="inlineStr">
        <is>
          <t>Babechuk et al., 2019</t>
        </is>
      </c>
      <c r="D123" t="inlineStr">
        <is>
          <t>1</t>
        </is>
      </c>
      <c r="E123" t="inlineStr">
        <is>
          <t>CLC-049</t>
        </is>
      </c>
      <c r="F123" s="6" t="n">
        <v>4.24</v>
      </c>
      <c r="G123" s="8" t="n">
        <v/>
      </c>
      <c r="H123" s="6" t="n">
        <v>1.33</v>
      </c>
      <c r="I123" s="6" t="n">
        <v>12.74</v>
      </c>
      <c r="J123" s="6" t="n">
        <v>3.74</v>
      </c>
      <c r="K123" s="6" t="n">
        <v>0.9399999999999999</v>
      </c>
      <c r="L123" s="6" t="n">
        <v>4.841514418369562</v>
      </c>
      <c r="M123" s="6" t="n">
        <v>0.15</v>
      </c>
      <c r="N123" s="6" t="n">
        <v>2.296922742599286</v>
      </c>
      <c r="O123" s="7">
        <f>H123 / (40.078 + 15.999)</f>
        <v/>
      </c>
      <c r="P123" s="7">
        <f>I123 / (2*26.9815385 + 3*15.999)</f>
        <v/>
      </c>
      <c r="Q123" s="7">
        <f>J123 / (24.305 + 15.999)</f>
        <v/>
      </c>
      <c r="R123" s="7">
        <f>K123 / (2*39.0983 + 15.999)</f>
        <v/>
      </c>
      <c r="S123" s="7">
        <f>L123 / (2*22.98976928 + 15.999)</f>
        <v/>
      </c>
      <c r="T123" s="7">
        <f>M123 / (2*30.973761998 + 5*15.999)</f>
        <v/>
      </c>
      <c r="U123" s="7">
        <f>N123 / (47.867 + 2*15.999)</f>
        <v/>
      </c>
      <c r="V123" s="6">
        <f>IF((O123 - 10/3*T123) &gt; 0, O123 - 10/3*T123, 0)</f>
        <v/>
      </c>
      <c r="W123" s="7">
        <f>IF(V123&gt;S123, S123, V123)</f>
        <v/>
      </c>
      <c r="X123" s="7">
        <f>IF((V123-W123) &gt; 0, V123-W123, 0)</f>
        <v/>
      </c>
      <c r="Y123" s="7">
        <f>IF((Q123-X123) &gt; 0, Q123-X123, 0)</f>
        <v/>
      </c>
      <c r="Z123" s="6">
        <f>IF(AND(ISNUMBER(R$136), ISNUMBER(P$136)), R$136 / P$136, "")</f>
        <v/>
      </c>
      <c r="AA123" s="7">
        <f>IF((P123*Z123) &lt; R123, P123*Z123, R123)</f>
        <v/>
      </c>
      <c r="AB123" s="7">
        <f>SUM(W123, S123)</f>
        <v/>
      </c>
      <c r="AC123" s="7">
        <f>SUM(W123, S123, Y123)</f>
        <v/>
      </c>
      <c r="AD123" s="6">
        <f>IF(OR(ISNUMBER(P123), ISNUMBER(W123), ISNUMBER(S123), ISNUMBER(R123)), (P123 / SUM(P123, W123, S123, R123))*100, "")</f>
        <v/>
      </c>
      <c r="AE123" s="6">
        <f>IF(OR(ISNUMBER(P123), ISNUMBER(W123), ISNUMBER(S123)), (P123 / SUM(P123, W123, S123))*100, "")</f>
        <v/>
      </c>
      <c r="AF123" s="6">
        <f>IF(OR(ISNUMBER(P123), ISNUMBER(W123), ISNUMBER(S123), ISNUMBER(AA123)), (P123 / SUM(P123, W123, S123, AA123))*100, "")</f>
        <v/>
      </c>
      <c r="AG123" s="6">
        <f>P123 / SUM(AC123, P123, AA123)</f>
        <v/>
      </c>
      <c r="AH123" s="6">
        <f>IF(AND(ISNUMBER(M$136), ISNUMBER(N$136)), M$136 / N$136, "")</f>
        <v/>
      </c>
      <c r="AI123" s="6">
        <f>IF(AND(ISNUMBER(M123), ISNUMBER(N123), ISNUMBER(AH123)), (M123/N123) / AH123 - 1, "")</f>
        <v/>
      </c>
    </row>
    <row r="124">
      <c r="A124" t="inlineStr">
        <is>
          <t>2.45</t>
        </is>
      </c>
      <c r="B124" t="inlineStr">
        <is>
          <t>Cooper Lake</t>
        </is>
      </c>
      <c r="C124" t="inlineStr">
        <is>
          <t>Babechuk et al., 2019</t>
        </is>
      </c>
      <c r="D124" t="inlineStr">
        <is>
          <t>1</t>
        </is>
      </c>
      <c r="E124" t="inlineStr">
        <is>
          <t>CLC-050</t>
        </is>
      </c>
      <c r="F124" s="6" t="n">
        <v>4.37</v>
      </c>
      <c r="G124" s="8" t="n">
        <v/>
      </c>
      <c r="H124" s="6" t="n">
        <v>0.4400000000000001</v>
      </c>
      <c r="I124" s="6" t="n">
        <v>13.78</v>
      </c>
      <c r="J124" s="6" t="n">
        <v>4.4</v>
      </c>
      <c r="K124" s="6" t="n">
        <v>1.43</v>
      </c>
      <c r="L124" s="6" t="n">
        <v>4.243833048786482</v>
      </c>
      <c r="M124" s="6" t="n">
        <v>0.16</v>
      </c>
      <c r="N124" s="6" t="n">
        <v>2.357800844423089</v>
      </c>
      <c r="O124" s="7">
        <f>H124 / (40.078 + 15.999)</f>
        <v/>
      </c>
      <c r="P124" s="7">
        <f>I124 / (2*26.9815385 + 3*15.999)</f>
        <v/>
      </c>
      <c r="Q124" s="7">
        <f>J124 / (24.305 + 15.999)</f>
        <v/>
      </c>
      <c r="R124" s="7">
        <f>K124 / (2*39.0983 + 15.999)</f>
        <v/>
      </c>
      <c r="S124" s="7">
        <f>L124 / (2*22.98976928 + 15.999)</f>
        <v/>
      </c>
      <c r="T124" s="7">
        <f>M124 / (2*30.973761998 + 5*15.999)</f>
        <v/>
      </c>
      <c r="U124" s="7">
        <f>N124 / (47.867 + 2*15.999)</f>
        <v/>
      </c>
      <c r="V124" s="6">
        <f>IF((O124 - 10/3*T124) &gt; 0, O124 - 10/3*T124, 0)</f>
        <v/>
      </c>
      <c r="W124" s="7">
        <f>IF(V124&gt;S124, S124, V124)</f>
        <v/>
      </c>
      <c r="X124" s="7">
        <f>IF((V124-W124) &gt; 0, V124-W124, 0)</f>
        <v/>
      </c>
      <c r="Y124" s="7">
        <f>IF((Q124-X124) &gt; 0, Q124-X124, 0)</f>
        <v/>
      </c>
      <c r="Z124" s="6">
        <f>IF(AND(ISNUMBER(R$136), ISNUMBER(P$136)), R$136 / P$136, "")</f>
        <v/>
      </c>
      <c r="AA124" s="7">
        <f>IF((P124*Z124) &lt; R124, P124*Z124, R124)</f>
        <v/>
      </c>
      <c r="AB124" s="7">
        <f>SUM(W124, S124)</f>
        <v/>
      </c>
      <c r="AC124" s="7">
        <f>SUM(W124, S124, Y124)</f>
        <v/>
      </c>
      <c r="AD124" s="6">
        <f>IF(OR(ISNUMBER(P124), ISNUMBER(W124), ISNUMBER(S124), ISNUMBER(R124)), (P124 / SUM(P124, W124, S124, R124))*100, "")</f>
        <v/>
      </c>
      <c r="AE124" s="6">
        <f>IF(OR(ISNUMBER(P124), ISNUMBER(W124), ISNUMBER(S124)), (P124 / SUM(P124, W124, S124))*100, "")</f>
        <v/>
      </c>
      <c r="AF124" s="6">
        <f>IF(OR(ISNUMBER(P124), ISNUMBER(W124), ISNUMBER(S124), ISNUMBER(AA124)), (P124 / SUM(P124, W124, S124, AA124))*100, "")</f>
        <v/>
      </c>
      <c r="AG124" s="6">
        <f>P124 / SUM(AC124, P124, AA124)</f>
        <v/>
      </c>
      <c r="AH124" s="6">
        <f>IF(AND(ISNUMBER(M$136), ISNUMBER(N$136)), M$136 / N$136, "")</f>
        <v/>
      </c>
      <c r="AI124" s="6">
        <f>IF(AND(ISNUMBER(M124), ISNUMBER(N124), ISNUMBER(AH124)), (M124/N124) / AH124 - 1, "")</f>
        <v/>
      </c>
    </row>
    <row r="125">
      <c r="A125" t="inlineStr">
        <is>
          <t>2.45</t>
        </is>
      </c>
      <c r="B125" t="inlineStr">
        <is>
          <t>Cooper Lake</t>
        </is>
      </c>
      <c r="C125" t="inlineStr">
        <is>
          <t>Babechuk et al., 2019</t>
        </is>
      </c>
      <c r="D125" t="inlineStr">
        <is>
          <t>1</t>
        </is>
      </c>
      <c r="E125" t="inlineStr">
        <is>
          <t>CLC-051</t>
        </is>
      </c>
      <c r="F125" s="6" t="n">
        <v>4.42</v>
      </c>
      <c r="G125" s="8" t="n">
        <v/>
      </c>
      <c r="H125" s="6" t="n">
        <v>0.84</v>
      </c>
      <c r="I125" s="6" t="n">
        <v>13.73</v>
      </c>
      <c r="J125" s="6" t="n">
        <v>4.219999999999999</v>
      </c>
      <c r="K125" s="6" t="n">
        <v>0.9399999999999999</v>
      </c>
      <c r="L125" s="6" t="n">
        <v>5.193490073193424</v>
      </c>
      <c r="M125" s="6" t="n">
        <v>0.16</v>
      </c>
      <c r="N125" s="6" t="n">
        <v>2.425831542816554</v>
      </c>
      <c r="O125" s="7">
        <f>H125 / (40.078 + 15.999)</f>
        <v/>
      </c>
      <c r="P125" s="7">
        <f>I125 / (2*26.9815385 + 3*15.999)</f>
        <v/>
      </c>
      <c r="Q125" s="7">
        <f>J125 / (24.305 + 15.999)</f>
        <v/>
      </c>
      <c r="R125" s="7">
        <f>K125 / (2*39.0983 + 15.999)</f>
        <v/>
      </c>
      <c r="S125" s="7">
        <f>L125 / (2*22.98976928 + 15.999)</f>
        <v/>
      </c>
      <c r="T125" s="7">
        <f>M125 / (2*30.973761998 + 5*15.999)</f>
        <v/>
      </c>
      <c r="U125" s="7">
        <f>N125 / (47.867 + 2*15.999)</f>
        <v/>
      </c>
      <c r="V125" s="6">
        <f>IF((O125 - 10/3*T125) &gt; 0, O125 - 10/3*T125, 0)</f>
        <v/>
      </c>
      <c r="W125" s="7">
        <f>IF(V125&gt;S125, S125, V125)</f>
        <v/>
      </c>
      <c r="X125" s="7">
        <f>IF((V125-W125) &gt; 0, V125-W125, 0)</f>
        <v/>
      </c>
      <c r="Y125" s="7">
        <f>IF((Q125-X125) &gt; 0, Q125-X125, 0)</f>
        <v/>
      </c>
      <c r="Z125" s="6">
        <f>IF(AND(ISNUMBER(R$136), ISNUMBER(P$136)), R$136 / P$136, "")</f>
        <v/>
      </c>
      <c r="AA125" s="7">
        <f>IF((P125*Z125) &lt; R125, P125*Z125, R125)</f>
        <v/>
      </c>
      <c r="AB125" s="7">
        <f>SUM(W125, S125)</f>
        <v/>
      </c>
      <c r="AC125" s="7">
        <f>SUM(W125, S125, Y125)</f>
        <v/>
      </c>
      <c r="AD125" s="6">
        <f>IF(OR(ISNUMBER(P125), ISNUMBER(W125), ISNUMBER(S125), ISNUMBER(R125)), (P125 / SUM(P125, W125, S125, R125))*100, "")</f>
        <v/>
      </c>
      <c r="AE125" s="6">
        <f>IF(OR(ISNUMBER(P125), ISNUMBER(W125), ISNUMBER(S125)), (P125 / SUM(P125, W125, S125))*100, "")</f>
        <v/>
      </c>
      <c r="AF125" s="6">
        <f>IF(OR(ISNUMBER(P125), ISNUMBER(W125), ISNUMBER(S125), ISNUMBER(AA125)), (P125 / SUM(P125, W125, S125, AA125))*100, "")</f>
        <v/>
      </c>
      <c r="AG125" s="6">
        <f>P125 / SUM(AC125, P125, AA125)</f>
        <v/>
      </c>
      <c r="AH125" s="6">
        <f>IF(AND(ISNUMBER(M$136), ISNUMBER(N$136)), M$136 / N$136, "")</f>
        <v/>
      </c>
      <c r="AI125" s="6">
        <f>IF(AND(ISNUMBER(M125), ISNUMBER(N125), ISNUMBER(AH125)), (M125/N125) / AH125 - 1, "")</f>
        <v/>
      </c>
    </row>
    <row r="126">
      <c r="A126" t="inlineStr">
        <is>
          <t>2.45</t>
        </is>
      </c>
      <c r="B126" t="inlineStr">
        <is>
          <t>Cooper Lake</t>
        </is>
      </c>
      <c r="C126" t="inlineStr">
        <is>
          <t>Babechuk et al., 2019</t>
        </is>
      </c>
      <c r="D126" t="inlineStr">
        <is>
          <t>1</t>
        </is>
      </c>
      <c r="E126" t="inlineStr">
        <is>
          <t>CLC-052</t>
        </is>
      </c>
      <c r="F126" s="6" t="n">
        <v>4.53</v>
      </c>
      <c r="G126" s="8" t="n">
        <v/>
      </c>
      <c r="H126" s="6" t="n">
        <v>0.4</v>
      </c>
      <c r="I126" s="6" t="n">
        <v>14.24</v>
      </c>
      <c r="J126" s="6" t="n">
        <v>4.409999999999999</v>
      </c>
      <c r="K126" s="6" t="n">
        <v>1.21</v>
      </c>
      <c r="L126" s="6" t="n">
        <v>4.937000615926127</v>
      </c>
      <c r="M126" s="6" t="n">
        <v>0.16</v>
      </c>
      <c r="N126" s="6" t="n">
        <v>2.525063078112269</v>
      </c>
      <c r="O126" s="7">
        <f>H126 / (40.078 + 15.999)</f>
        <v/>
      </c>
      <c r="P126" s="7">
        <f>I126 / (2*26.9815385 + 3*15.999)</f>
        <v/>
      </c>
      <c r="Q126" s="7">
        <f>J126 / (24.305 + 15.999)</f>
        <v/>
      </c>
      <c r="R126" s="7">
        <f>K126 / (2*39.0983 + 15.999)</f>
        <v/>
      </c>
      <c r="S126" s="7">
        <f>L126 / (2*22.98976928 + 15.999)</f>
        <v/>
      </c>
      <c r="T126" s="7">
        <f>M126 / (2*30.973761998 + 5*15.999)</f>
        <v/>
      </c>
      <c r="U126" s="7">
        <f>N126 / (47.867 + 2*15.999)</f>
        <v/>
      </c>
      <c r="V126" s="6">
        <f>IF((O126 - 10/3*T126) &gt; 0, O126 - 10/3*T126, 0)</f>
        <v/>
      </c>
      <c r="W126" s="7">
        <f>IF(V126&gt;S126, S126, V126)</f>
        <v/>
      </c>
      <c r="X126" s="7">
        <f>IF((V126-W126) &gt; 0, V126-W126, 0)</f>
        <v/>
      </c>
      <c r="Y126" s="7">
        <f>IF((Q126-X126) &gt; 0, Q126-X126, 0)</f>
        <v/>
      </c>
      <c r="Z126" s="6">
        <f>IF(AND(ISNUMBER(R$136), ISNUMBER(P$136)), R$136 / P$136, "")</f>
        <v/>
      </c>
      <c r="AA126" s="7">
        <f>IF((P126*Z126) &lt; R126, P126*Z126, R126)</f>
        <v/>
      </c>
      <c r="AB126" s="7">
        <f>SUM(W126, S126)</f>
        <v/>
      </c>
      <c r="AC126" s="7">
        <f>SUM(W126, S126, Y126)</f>
        <v/>
      </c>
      <c r="AD126" s="6">
        <f>IF(OR(ISNUMBER(P126), ISNUMBER(W126), ISNUMBER(S126), ISNUMBER(R126)), (P126 / SUM(P126, W126, S126, R126))*100, "")</f>
        <v/>
      </c>
      <c r="AE126" s="6">
        <f>IF(OR(ISNUMBER(P126), ISNUMBER(W126), ISNUMBER(S126)), (P126 / SUM(P126, W126, S126))*100, "")</f>
        <v/>
      </c>
      <c r="AF126" s="6">
        <f>IF(OR(ISNUMBER(P126), ISNUMBER(W126), ISNUMBER(S126), ISNUMBER(AA126)), (P126 / SUM(P126, W126, S126, AA126))*100, "")</f>
        <v/>
      </c>
      <c r="AG126" s="6">
        <f>P126 / SUM(AC126, P126, AA126)</f>
        <v/>
      </c>
      <c r="AH126" s="6">
        <f>IF(AND(ISNUMBER(M$136), ISNUMBER(N$136)), M$136 / N$136, "")</f>
        <v/>
      </c>
      <c r="AI126" s="6">
        <f>IF(AND(ISNUMBER(M126), ISNUMBER(N126), ISNUMBER(AH126)), (M126/N126) / AH126 - 1, "")</f>
        <v/>
      </c>
    </row>
    <row r="127">
      <c r="A127" t="inlineStr">
        <is>
          <t>2.45</t>
        </is>
      </c>
      <c r="B127" t="inlineStr">
        <is>
          <t>Cooper Lake</t>
        </is>
      </c>
      <c r="C127" t="inlineStr">
        <is>
          <t>Babechuk et al., 2019</t>
        </is>
      </c>
      <c r="D127" t="inlineStr">
        <is>
          <t>1</t>
        </is>
      </c>
      <c r="E127" t="inlineStr">
        <is>
          <t>CLD-053</t>
        </is>
      </c>
      <c r="F127" s="6" t="n">
        <v>4.24</v>
      </c>
      <c r="G127" s="8" t="n">
        <v/>
      </c>
      <c r="H127" s="6" t="n">
        <v>0.8600000000000001</v>
      </c>
      <c r="I127" s="6" t="n">
        <v>14.1</v>
      </c>
      <c r="J127" s="6" t="n">
        <v>4.309999999999999</v>
      </c>
      <c r="K127" s="6" t="n">
        <v>1.05</v>
      </c>
      <c r="L127" s="6" t="n">
        <v>5.078223392839511</v>
      </c>
      <c r="M127" s="6" t="n">
        <v>0.16</v>
      </c>
      <c r="N127" s="6" t="n">
        <v>2.421827157331773</v>
      </c>
      <c r="O127" s="7">
        <f>H127 / (40.078 + 15.999)</f>
        <v/>
      </c>
      <c r="P127" s="7">
        <f>I127 / (2*26.9815385 + 3*15.999)</f>
        <v/>
      </c>
      <c r="Q127" s="7">
        <f>J127 / (24.305 + 15.999)</f>
        <v/>
      </c>
      <c r="R127" s="7">
        <f>K127 / (2*39.0983 + 15.999)</f>
        <v/>
      </c>
      <c r="S127" s="7">
        <f>L127 / (2*22.98976928 + 15.999)</f>
        <v/>
      </c>
      <c r="T127" s="7">
        <f>M127 / (2*30.973761998 + 5*15.999)</f>
        <v/>
      </c>
      <c r="U127" s="7">
        <f>N127 / (47.867 + 2*15.999)</f>
        <v/>
      </c>
      <c r="V127" s="6">
        <f>IF((O127 - 10/3*T127) &gt; 0, O127 - 10/3*T127, 0)</f>
        <v/>
      </c>
      <c r="W127" s="7">
        <f>IF(V127&gt;S127, S127, V127)</f>
        <v/>
      </c>
      <c r="X127" s="7">
        <f>IF((V127-W127) &gt; 0, V127-W127, 0)</f>
        <v/>
      </c>
      <c r="Y127" s="7">
        <f>IF((Q127-X127) &gt; 0, Q127-X127, 0)</f>
        <v/>
      </c>
      <c r="Z127" s="6">
        <f>IF(AND(ISNUMBER(R$136), ISNUMBER(P$136)), R$136 / P$136, "")</f>
        <v/>
      </c>
      <c r="AA127" s="7">
        <f>IF((P127*Z127) &lt; R127, P127*Z127, R127)</f>
        <v/>
      </c>
      <c r="AB127" s="7">
        <f>SUM(W127, S127)</f>
        <v/>
      </c>
      <c r="AC127" s="7">
        <f>SUM(W127, S127, Y127)</f>
        <v/>
      </c>
      <c r="AD127" s="6">
        <f>IF(OR(ISNUMBER(P127), ISNUMBER(W127), ISNUMBER(S127), ISNUMBER(R127)), (P127 / SUM(P127, W127, S127, R127))*100, "")</f>
        <v/>
      </c>
      <c r="AE127" s="6">
        <f>IF(OR(ISNUMBER(P127), ISNUMBER(W127), ISNUMBER(S127)), (P127 / SUM(P127, W127, S127))*100, "")</f>
        <v/>
      </c>
      <c r="AF127" s="6">
        <f>IF(OR(ISNUMBER(P127), ISNUMBER(W127), ISNUMBER(S127), ISNUMBER(AA127)), (P127 / SUM(P127, W127, S127, AA127))*100, "")</f>
        <v/>
      </c>
      <c r="AG127" s="6">
        <f>P127 / SUM(AC127, P127, AA127)</f>
        <v/>
      </c>
      <c r="AH127" s="6">
        <f>IF(AND(ISNUMBER(M$136), ISNUMBER(N$136)), M$136 / N$136, "")</f>
        <v/>
      </c>
      <c r="AI127" s="6">
        <f>IF(AND(ISNUMBER(M127), ISNUMBER(N127), ISNUMBER(AH127)), (M127/N127) / AH127 - 1, "")</f>
        <v/>
      </c>
    </row>
    <row r="128">
      <c r="A128" t="inlineStr">
        <is>
          <t>2.45</t>
        </is>
      </c>
      <c r="B128" t="inlineStr">
        <is>
          <t>Cooper Lake</t>
        </is>
      </c>
      <c r="C128" t="inlineStr">
        <is>
          <t>Babechuk et al., 2019</t>
        </is>
      </c>
      <c r="D128" t="inlineStr">
        <is>
          <t>1</t>
        </is>
      </c>
      <c r="E128" t="inlineStr">
        <is>
          <t>CLD-054</t>
        </is>
      </c>
      <c r="F128" s="6" t="n">
        <v>4.645</v>
      </c>
      <c r="G128" s="8" t="n">
        <v/>
      </c>
      <c r="H128" s="6" t="n">
        <v>0.7900000000000001</v>
      </c>
      <c r="I128" s="6" t="n">
        <v>13.95</v>
      </c>
      <c r="J128" s="6" t="n">
        <v>4.409999999999999</v>
      </c>
      <c r="K128" s="6" t="n">
        <v>0.89</v>
      </c>
      <c r="L128" s="6" t="n">
        <v>4.978568100942288</v>
      </c>
      <c r="M128" s="6" t="n">
        <v>0.16</v>
      </c>
      <c r="N128" s="6" t="n">
        <v>2.387811808135041</v>
      </c>
      <c r="O128" s="7">
        <f>H128 / (40.078 + 15.999)</f>
        <v/>
      </c>
      <c r="P128" s="7">
        <f>I128 / (2*26.9815385 + 3*15.999)</f>
        <v/>
      </c>
      <c r="Q128" s="7">
        <f>J128 / (24.305 + 15.999)</f>
        <v/>
      </c>
      <c r="R128" s="7">
        <f>K128 / (2*39.0983 + 15.999)</f>
        <v/>
      </c>
      <c r="S128" s="7">
        <f>L128 / (2*22.98976928 + 15.999)</f>
        <v/>
      </c>
      <c r="T128" s="7">
        <f>M128 / (2*30.973761998 + 5*15.999)</f>
        <v/>
      </c>
      <c r="U128" s="7">
        <f>N128 / (47.867 + 2*15.999)</f>
        <v/>
      </c>
      <c r="V128" s="6">
        <f>IF((O128 - 10/3*T128) &gt; 0, O128 - 10/3*T128, 0)</f>
        <v/>
      </c>
      <c r="W128" s="7">
        <f>IF(V128&gt;S128, S128, V128)</f>
        <v/>
      </c>
      <c r="X128" s="7">
        <f>IF((V128-W128) &gt; 0, V128-W128, 0)</f>
        <v/>
      </c>
      <c r="Y128" s="7">
        <f>IF((Q128-X128) &gt; 0, Q128-X128, 0)</f>
        <v/>
      </c>
      <c r="Z128" s="6">
        <f>IF(AND(ISNUMBER(R$136), ISNUMBER(P$136)), R$136 / P$136, "")</f>
        <v/>
      </c>
      <c r="AA128" s="7">
        <f>IF((P128*Z128) &lt; R128, P128*Z128, R128)</f>
        <v/>
      </c>
      <c r="AB128" s="7">
        <f>SUM(W128, S128)</f>
        <v/>
      </c>
      <c r="AC128" s="7">
        <f>SUM(W128, S128, Y128)</f>
        <v/>
      </c>
      <c r="AD128" s="6">
        <f>IF(OR(ISNUMBER(P128), ISNUMBER(W128), ISNUMBER(S128), ISNUMBER(R128)), (P128 / SUM(P128, W128, S128, R128))*100, "")</f>
        <v/>
      </c>
      <c r="AE128" s="6">
        <f>IF(OR(ISNUMBER(P128), ISNUMBER(W128), ISNUMBER(S128)), (P128 / SUM(P128, W128, S128))*100, "")</f>
        <v/>
      </c>
      <c r="AF128" s="6">
        <f>IF(OR(ISNUMBER(P128), ISNUMBER(W128), ISNUMBER(S128), ISNUMBER(AA128)), (P128 / SUM(P128, W128, S128, AA128))*100, "")</f>
        <v/>
      </c>
      <c r="AG128" s="6">
        <f>P128 / SUM(AC128, P128, AA128)</f>
        <v/>
      </c>
      <c r="AH128" s="6">
        <f>IF(AND(ISNUMBER(M$136), ISNUMBER(N$136)), M$136 / N$136, "")</f>
        <v/>
      </c>
      <c r="AI128" s="6">
        <f>IF(AND(ISNUMBER(M128), ISNUMBER(N128), ISNUMBER(AH128)), (M128/N128) / AH128 - 1, "")</f>
        <v/>
      </c>
    </row>
    <row r="129">
      <c r="A129" t="inlineStr">
        <is>
          <t>2.45</t>
        </is>
      </c>
      <c r="B129" t="inlineStr">
        <is>
          <t>Cooper Lake</t>
        </is>
      </c>
      <c r="C129" t="inlineStr">
        <is>
          <t>Babechuk et al., 2019</t>
        </is>
      </c>
      <c r="D129" t="inlineStr">
        <is>
          <t>1</t>
        </is>
      </c>
      <c r="E129" t="inlineStr">
        <is>
          <t>CLD-055</t>
        </is>
      </c>
      <c r="F129" s="6" t="n">
        <v>4.775</v>
      </c>
      <c r="G129" s="8" t="n">
        <v/>
      </c>
      <c r="H129" s="6" t="n">
        <v>0.8300000000000001</v>
      </c>
      <c r="I129" s="6" t="n">
        <v>14.06</v>
      </c>
      <c r="J129" s="6" t="n">
        <v>4.56</v>
      </c>
      <c r="K129" s="6" t="n">
        <v>1.04</v>
      </c>
      <c r="L129" s="6" t="n">
        <v>4.560197315153653</v>
      </c>
      <c r="M129" s="6" t="n">
        <v>0.15</v>
      </c>
      <c r="N129" s="6" t="n">
        <v>2.452004970438924</v>
      </c>
      <c r="O129" s="7">
        <f>H129 / (40.078 + 15.999)</f>
        <v/>
      </c>
      <c r="P129" s="7">
        <f>I129 / (2*26.9815385 + 3*15.999)</f>
        <v/>
      </c>
      <c r="Q129" s="7">
        <f>J129 / (24.305 + 15.999)</f>
        <v/>
      </c>
      <c r="R129" s="7">
        <f>K129 / (2*39.0983 + 15.999)</f>
        <v/>
      </c>
      <c r="S129" s="7">
        <f>L129 / (2*22.98976928 + 15.999)</f>
        <v/>
      </c>
      <c r="T129" s="7">
        <f>M129 / (2*30.973761998 + 5*15.999)</f>
        <v/>
      </c>
      <c r="U129" s="7">
        <f>N129 / (47.867 + 2*15.999)</f>
        <v/>
      </c>
      <c r="V129" s="6">
        <f>IF((O129 - 10/3*T129) &gt; 0, O129 - 10/3*T129, 0)</f>
        <v/>
      </c>
      <c r="W129" s="7">
        <f>IF(V129&gt;S129, S129, V129)</f>
        <v/>
      </c>
      <c r="X129" s="7">
        <f>IF((V129-W129) &gt; 0, V129-W129, 0)</f>
        <v/>
      </c>
      <c r="Y129" s="7">
        <f>IF((Q129-X129) &gt; 0, Q129-X129, 0)</f>
        <v/>
      </c>
      <c r="Z129" s="6">
        <f>IF(AND(ISNUMBER(R$136), ISNUMBER(P$136)), R$136 / P$136, "")</f>
        <v/>
      </c>
      <c r="AA129" s="7">
        <f>IF((P129*Z129) &lt; R129, P129*Z129, R129)</f>
        <v/>
      </c>
      <c r="AB129" s="7">
        <f>SUM(W129, S129)</f>
        <v/>
      </c>
      <c r="AC129" s="7">
        <f>SUM(W129, S129, Y129)</f>
        <v/>
      </c>
      <c r="AD129" s="6">
        <f>IF(OR(ISNUMBER(P129), ISNUMBER(W129), ISNUMBER(S129), ISNUMBER(R129)), (P129 / SUM(P129, W129, S129, R129))*100, "")</f>
        <v/>
      </c>
      <c r="AE129" s="6">
        <f>IF(OR(ISNUMBER(P129), ISNUMBER(W129), ISNUMBER(S129)), (P129 / SUM(P129, W129, S129))*100, "")</f>
        <v/>
      </c>
      <c r="AF129" s="6">
        <f>IF(OR(ISNUMBER(P129), ISNUMBER(W129), ISNUMBER(S129), ISNUMBER(AA129)), (P129 / SUM(P129, W129, S129, AA129))*100, "")</f>
        <v/>
      </c>
      <c r="AG129" s="6">
        <f>P129 / SUM(AC129, P129, AA129)</f>
        <v/>
      </c>
      <c r="AH129" s="6">
        <f>IF(AND(ISNUMBER(M$136), ISNUMBER(N$136)), M$136 / N$136, "")</f>
        <v/>
      </c>
      <c r="AI129" s="6">
        <f>IF(AND(ISNUMBER(M129), ISNUMBER(N129), ISNUMBER(AH129)), (M129/N129) / AH129 - 1, "")</f>
        <v/>
      </c>
    </row>
    <row r="130">
      <c r="A130" t="inlineStr">
        <is>
          <t>2.45</t>
        </is>
      </c>
      <c r="B130" t="inlineStr">
        <is>
          <t>Cooper Lake</t>
        </is>
      </c>
      <c r="C130" t="inlineStr">
        <is>
          <t>Babechuk et al., 2019</t>
        </is>
      </c>
      <c r="D130" t="inlineStr">
        <is>
          <t>1</t>
        </is>
      </c>
      <c r="E130" t="inlineStr">
        <is>
          <t>CLD-056</t>
        </is>
      </c>
      <c r="F130" s="6" t="n">
        <v>4.935</v>
      </c>
      <c r="G130" s="8" t="n">
        <v/>
      </c>
      <c r="H130" s="6" t="n">
        <v>0.7600000000000001</v>
      </c>
      <c r="I130" s="6" t="n">
        <v>14.7</v>
      </c>
      <c r="J130" s="6" t="n">
        <v>4.949999999999999</v>
      </c>
      <c r="K130" s="6" t="n">
        <v>1.6</v>
      </c>
      <c r="L130" s="6" t="n">
        <v>3.356527251903781</v>
      </c>
      <c r="M130" s="6" t="n">
        <v>0.16</v>
      </c>
      <c r="N130" s="6" t="n">
        <v>2.548577879123404</v>
      </c>
      <c r="O130" s="7">
        <f>H130 / (40.078 + 15.999)</f>
        <v/>
      </c>
      <c r="P130" s="7">
        <f>I130 / (2*26.9815385 + 3*15.999)</f>
        <v/>
      </c>
      <c r="Q130" s="7">
        <f>J130 / (24.305 + 15.999)</f>
        <v/>
      </c>
      <c r="R130" s="7">
        <f>K130 / (2*39.0983 + 15.999)</f>
        <v/>
      </c>
      <c r="S130" s="7">
        <f>L130 / (2*22.98976928 + 15.999)</f>
        <v/>
      </c>
      <c r="T130" s="7">
        <f>M130 / (2*30.973761998 + 5*15.999)</f>
        <v/>
      </c>
      <c r="U130" s="7">
        <f>N130 / (47.867 + 2*15.999)</f>
        <v/>
      </c>
      <c r="V130" s="6">
        <f>IF((O130 - 10/3*T130) &gt; 0, O130 - 10/3*T130, 0)</f>
        <v/>
      </c>
      <c r="W130" s="7">
        <f>IF(V130&gt;S130, S130, V130)</f>
        <v/>
      </c>
      <c r="X130" s="7">
        <f>IF((V130-W130) &gt; 0, V130-W130, 0)</f>
        <v/>
      </c>
      <c r="Y130" s="7">
        <f>IF((Q130-X130) &gt; 0, Q130-X130, 0)</f>
        <v/>
      </c>
      <c r="Z130" s="6">
        <f>IF(AND(ISNUMBER(R$136), ISNUMBER(P$136)), R$136 / P$136, "")</f>
        <v/>
      </c>
      <c r="AA130" s="7">
        <f>IF((P130*Z130) &lt; R130, P130*Z130, R130)</f>
        <v/>
      </c>
      <c r="AB130" s="7">
        <f>SUM(W130, S130)</f>
        <v/>
      </c>
      <c r="AC130" s="7">
        <f>SUM(W130, S130, Y130)</f>
        <v/>
      </c>
      <c r="AD130" s="6">
        <f>IF(OR(ISNUMBER(P130), ISNUMBER(W130), ISNUMBER(S130), ISNUMBER(R130)), (P130 / SUM(P130, W130, S130, R130))*100, "")</f>
        <v/>
      </c>
      <c r="AE130" s="6">
        <f>IF(OR(ISNUMBER(P130), ISNUMBER(W130), ISNUMBER(S130)), (P130 / SUM(P130, W130, S130))*100, "")</f>
        <v/>
      </c>
      <c r="AF130" s="6">
        <f>IF(OR(ISNUMBER(P130), ISNUMBER(W130), ISNUMBER(S130), ISNUMBER(AA130)), (P130 / SUM(P130, W130, S130, AA130))*100, "")</f>
        <v/>
      </c>
      <c r="AG130" s="6">
        <f>P130 / SUM(AC130, P130, AA130)</f>
        <v/>
      </c>
      <c r="AH130" s="6">
        <f>IF(AND(ISNUMBER(M$136), ISNUMBER(N$136)), M$136 / N$136, "")</f>
        <v/>
      </c>
      <c r="AI130" s="6">
        <f>IF(AND(ISNUMBER(M130), ISNUMBER(N130), ISNUMBER(AH130)), (M130/N130) / AH130 - 1, "")</f>
        <v/>
      </c>
    </row>
    <row r="131">
      <c r="A131" t="inlineStr">
        <is>
          <t>2.45</t>
        </is>
      </c>
      <c r="B131" t="inlineStr">
        <is>
          <t>Cooper Lake</t>
        </is>
      </c>
      <c r="C131" t="inlineStr">
        <is>
          <t>Babechuk et al., 2019</t>
        </is>
      </c>
      <c r="D131" t="inlineStr">
        <is>
          <t>1</t>
        </is>
      </c>
      <c r="E131" t="inlineStr">
        <is>
          <t>CLE-057</t>
        </is>
      </c>
      <c r="F131" s="6" t="n">
        <v>5.1</v>
      </c>
      <c r="G131" s="8" t="n">
        <v/>
      </c>
      <c r="H131" s="6" t="n">
        <v>0.31</v>
      </c>
      <c r="I131" s="6" t="n">
        <v>18.78</v>
      </c>
      <c r="J131" s="6" t="n">
        <v>6.48</v>
      </c>
      <c r="K131" s="6" t="n">
        <v>2.33</v>
      </c>
      <c r="L131" s="6" t="n">
        <v>0.02561138845669183</v>
      </c>
      <c r="M131" s="6" t="n">
        <v>0.22</v>
      </c>
      <c r="N131" s="6" t="n">
        <v>3.613685816951135</v>
      </c>
      <c r="O131" s="7">
        <f>H131 / (40.078 + 15.999)</f>
        <v/>
      </c>
      <c r="P131" s="7">
        <f>I131 / (2*26.9815385 + 3*15.999)</f>
        <v/>
      </c>
      <c r="Q131" s="7">
        <f>J131 / (24.305 + 15.999)</f>
        <v/>
      </c>
      <c r="R131" s="7">
        <f>K131 / (2*39.0983 + 15.999)</f>
        <v/>
      </c>
      <c r="S131" s="7">
        <f>L131 / (2*22.98976928 + 15.999)</f>
        <v/>
      </c>
      <c r="T131" s="7">
        <f>M131 / (2*30.973761998 + 5*15.999)</f>
        <v/>
      </c>
      <c r="U131" s="7">
        <f>N131 / (47.867 + 2*15.999)</f>
        <v/>
      </c>
      <c r="V131" s="6">
        <f>IF((O131 - 10/3*T131) &gt; 0, O131 - 10/3*T131, 0)</f>
        <v/>
      </c>
      <c r="W131" s="7">
        <f>IF(V131&gt;S131, S131, V131)</f>
        <v/>
      </c>
      <c r="X131" s="7">
        <f>IF((V131-W131) &gt; 0, V131-W131, 0)</f>
        <v/>
      </c>
      <c r="Y131" s="7">
        <f>IF((Q131-X131) &gt; 0, Q131-X131, 0)</f>
        <v/>
      </c>
      <c r="Z131" s="6">
        <f>IF(AND(ISNUMBER(R$136), ISNUMBER(P$136)), R$136 / P$136, "")</f>
        <v/>
      </c>
      <c r="AA131" s="7">
        <f>IF((P131*Z131) &lt; R131, P131*Z131, R131)</f>
        <v/>
      </c>
      <c r="AB131" s="7">
        <f>SUM(W131, S131)</f>
        <v/>
      </c>
      <c r="AC131" s="7">
        <f>SUM(W131, S131, Y131)</f>
        <v/>
      </c>
      <c r="AD131" s="6">
        <f>IF(OR(ISNUMBER(P131), ISNUMBER(W131), ISNUMBER(S131), ISNUMBER(R131)), (P131 / SUM(P131, W131, S131, R131))*100, "")</f>
        <v/>
      </c>
      <c r="AE131" s="6">
        <f>IF(OR(ISNUMBER(P131), ISNUMBER(W131), ISNUMBER(S131)), (P131 / SUM(P131, W131, S131))*100, "")</f>
        <v/>
      </c>
      <c r="AF131" s="6">
        <f>IF(OR(ISNUMBER(P131), ISNUMBER(W131), ISNUMBER(S131), ISNUMBER(AA131)), (P131 / SUM(P131, W131, S131, AA131))*100, "")</f>
        <v/>
      </c>
      <c r="AG131" s="6">
        <f>P131 / SUM(AC131, P131, AA131)</f>
        <v/>
      </c>
      <c r="AH131" s="6">
        <f>IF(AND(ISNUMBER(M$136), ISNUMBER(N$136)), M$136 / N$136, "")</f>
        <v/>
      </c>
      <c r="AI131" s="6">
        <f>IF(AND(ISNUMBER(M131), ISNUMBER(N131), ISNUMBER(AH131)), (M131/N131) / AH131 - 1, "")</f>
        <v/>
      </c>
    </row>
    <row r="132">
      <c r="A132" t="inlineStr">
        <is>
          <t>2.45</t>
        </is>
      </c>
      <c r="B132" t="inlineStr">
        <is>
          <t>Cooper Lake</t>
        </is>
      </c>
      <c r="C132" t="inlineStr">
        <is>
          <t>Babechuk et al., 2019</t>
        </is>
      </c>
      <c r="D132" t="inlineStr">
        <is>
          <t>1</t>
        </is>
      </c>
      <c r="E132" t="inlineStr">
        <is>
          <t>CLF-058</t>
        </is>
      </c>
      <c r="F132" s="6" t="n">
        <v>5.205</v>
      </c>
      <c r="G132" s="8" t="n">
        <v/>
      </c>
      <c r="H132" s="6" t="n">
        <v>0.35</v>
      </c>
      <c r="I132" s="6" t="n">
        <v>20.5</v>
      </c>
      <c r="J132" s="6" t="n">
        <v>5.059999999999999</v>
      </c>
      <c r="K132" s="6" t="n">
        <v>4.58</v>
      </c>
      <c r="L132" s="6" t="n">
        <v>0.09868667624773976</v>
      </c>
      <c r="M132" s="6" t="n">
        <v>0.2800000000000001</v>
      </c>
      <c r="N132" s="6" t="n">
        <v>3.842159851254517</v>
      </c>
      <c r="O132" s="7">
        <f>H132 / (40.078 + 15.999)</f>
        <v/>
      </c>
      <c r="P132" s="7">
        <f>I132 / (2*26.9815385 + 3*15.999)</f>
        <v/>
      </c>
      <c r="Q132" s="7">
        <f>J132 / (24.305 + 15.999)</f>
        <v/>
      </c>
      <c r="R132" s="7">
        <f>K132 / (2*39.0983 + 15.999)</f>
        <v/>
      </c>
      <c r="S132" s="7">
        <f>L132 / (2*22.98976928 + 15.999)</f>
        <v/>
      </c>
      <c r="T132" s="7">
        <f>M132 / (2*30.973761998 + 5*15.999)</f>
        <v/>
      </c>
      <c r="U132" s="7">
        <f>N132 / (47.867 + 2*15.999)</f>
        <v/>
      </c>
      <c r="V132" s="6">
        <f>IF((O132 - 10/3*T132) &gt; 0, O132 - 10/3*T132, 0)</f>
        <v/>
      </c>
      <c r="W132" s="7">
        <f>IF(V132&gt;S132, S132, V132)</f>
        <v/>
      </c>
      <c r="X132" s="7">
        <f>IF((V132-W132) &gt; 0, V132-W132, 0)</f>
        <v/>
      </c>
      <c r="Y132" s="7">
        <f>IF((Q132-X132) &gt; 0, Q132-X132, 0)</f>
        <v/>
      </c>
      <c r="Z132" s="6">
        <f>IF(AND(ISNUMBER(R$136), ISNUMBER(P$136)), R$136 / P$136, "")</f>
        <v/>
      </c>
      <c r="AA132" s="7">
        <f>IF((P132*Z132) &lt; R132, P132*Z132, R132)</f>
        <v/>
      </c>
      <c r="AB132" s="7">
        <f>SUM(W132, S132)</f>
        <v/>
      </c>
      <c r="AC132" s="7">
        <f>SUM(W132, S132, Y132)</f>
        <v/>
      </c>
      <c r="AD132" s="6">
        <f>IF(OR(ISNUMBER(P132), ISNUMBER(W132), ISNUMBER(S132), ISNUMBER(R132)), (P132 / SUM(P132, W132, S132, R132))*100, "")</f>
        <v/>
      </c>
      <c r="AE132" s="6">
        <f>IF(OR(ISNUMBER(P132), ISNUMBER(W132), ISNUMBER(S132)), (P132 / SUM(P132, W132, S132))*100, "")</f>
        <v/>
      </c>
      <c r="AF132" s="6">
        <f>IF(OR(ISNUMBER(P132), ISNUMBER(W132), ISNUMBER(S132), ISNUMBER(AA132)), (P132 / SUM(P132, W132, S132, AA132))*100, "")</f>
        <v/>
      </c>
      <c r="AG132" s="6">
        <f>P132 / SUM(AC132, P132, AA132)</f>
        <v/>
      </c>
      <c r="AH132" s="6">
        <f>IF(AND(ISNUMBER(M$136), ISNUMBER(N$136)), M$136 / N$136, "")</f>
        <v/>
      </c>
      <c r="AI132" s="6">
        <f>IF(AND(ISNUMBER(M132), ISNUMBER(N132), ISNUMBER(AH132)), (M132/N132) / AH132 - 1, "")</f>
        <v/>
      </c>
    </row>
    <row r="133">
      <c r="A133" t="inlineStr">
        <is>
          <t>2.45</t>
        </is>
      </c>
      <c r="B133" t="inlineStr">
        <is>
          <t>Cooper Lake</t>
        </is>
      </c>
      <c r="C133" t="inlineStr">
        <is>
          <t>Babechuk et al., 2019</t>
        </is>
      </c>
      <c r="D133" t="inlineStr">
        <is>
          <t>1</t>
        </is>
      </c>
      <c r="E133" t="inlineStr">
        <is>
          <t>CLF-060</t>
        </is>
      </c>
      <c r="F133" s="6" t="n">
        <v>5.39</v>
      </c>
      <c r="G133" s="8" t="n">
        <v/>
      </c>
      <c r="H133" s="6" t="n">
        <v>0.35</v>
      </c>
      <c r="I133" s="6" t="n">
        <v>20.75</v>
      </c>
      <c r="J133" s="6" t="n">
        <v>3.12</v>
      </c>
      <c r="K133" s="6" t="n">
        <v>6.249999999999999</v>
      </c>
      <c r="L133" s="6" t="n">
        <v>0.1328403382895958</v>
      </c>
      <c r="M133" s="6" t="n">
        <v>0.29</v>
      </c>
      <c r="N133" s="6" t="n">
        <v>3.883850272630413</v>
      </c>
      <c r="O133" s="7">
        <f>H133 / (40.078 + 15.999)</f>
        <v/>
      </c>
      <c r="P133" s="7">
        <f>I133 / (2*26.9815385 + 3*15.999)</f>
        <v/>
      </c>
      <c r="Q133" s="7">
        <f>J133 / (24.305 + 15.999)</f>
        <v/>
      </c>
      <c r="R133" s="7">
        <f>K133 / (2*39.0983 + 15.999)</f>
        <v/>
      </c>
      <c r="S133" s="7">
        <f>L133 / (2*22.98976928 + 15.999)</f>
        <v/>
      </c>
      <c r="T133" s="7">
        <f>M133 / (2*30.973761998 + 5*15.999)</f>
        <v/>
      </c>
      <c r="U133" s="7">
        <f>N133 / (47.867 + 2*15.999)</f>
        <v/>
      </c>
      <c r="V133" s="6">
        <f>IF((O133 - 10/3*T133) &gt; 0, O133 - 10/3*T133, 0)</f>
        <v/>
      </c>
      <c r="W133" s="7">
        <f>IF(V133&gt;S133, S133, V133)</f>
        <v/>
      </c>
      <c r="X133" s="7">
        <f>IF((V133-W133) &gt; 0, V133-W133, 0)</f>
        <v/>
      </c>
      <c r="Y133" s="7">
        <f>IF((Q133-X133) &gt; 0, Q133-X133, 0)</f>
        <v/>
      </c>
      <c r="Z133" s="6">
        <f>IF(AND(ISNUMBER(R$136), ISNUMBER(P$136)), R$136 / P$136, "")</f>
        <v/>
      </c>
      <c r="AA133" s="7">
        <f>IF((P133*Z133) &lt; R133, P133*Z133, R133)</f>
        <v/>
      </c>
      <c r="AB133" s="7">
        <f>SUM(W133, S133)</f>
        <v/>
      </c>
      <c r="AC133" s="7">
        <f>SUM(W133, S133, Y133)</f>
        <v/>
      </c>
      <c r="AD133" s="6">
        <f>IF(OR(ISNUMBER(P133), ISNUMBER(W133), ISNUMBER(S133), ISNUMBER(R133)), (P133 / SUM(P133, W133, S133, R133))*100, "")</f>
        <v/>
      </c>
      <c r="AE133" s="6">
        <f>IF(OR(ISNUMBER(P133), ISNUMBER(W133), ISNUMBER(S133)), (P133 / SUM(P133, W133, S133))*100, "")</f>
        <v/>
      </c>
      <c r="AF133" s="6">
        <f>IF(OR(ISNUMBER(P133), ISNUMBER(W133), ISNUMBER(S133), ISNUMBER(AA133)), (P133 / SUM(P133, W133, S133, AA133))*100, "")</f>
        <v/>
      </c>
      <c r="AG133" s="6">
        <f>P133 / SUM(AC133, P133, AA133)</f>
        <v/>
      </c>
      <c r="AH133" s="6">
        <f>IF(AND(ISNUMBER(M$136), ISNUMBER(N$136)), M$136 / N$136, "")</f>
        <v/>
      </c>
      <c r="AI133" s="6">
        <f>IF(AND(ISNUMBER(M133), ISNUMBER(N133), ISNUMBER(AH133)), (M133/N133) / AH133 - 1, "")</f>
        <v/>
      </c>
    </row>
    <row r="134">
      <c r="A134" t="inlineStr">
        <is>
          <t>2.45</t>
        </is>
      </c>
      <c r="B134" t="inlineStr">
        <is>
          <t>Cooper Lake</t>
        </is>
      </c>
      <c r="C134" t="inlineStr">
        <is>
          <t>Babechuk et al., 2019</t>
        </is>
      </c>
      <c r="D134" t="inlineStr">
        <is>
          <t>1</t>
        </is>
      </c>
      <c r="E134" t="inlineStr">
        <is>
          <t>CLF-061</t>
        </is>
      </c>
      <c r="F134" s="6" t="n">
        <v>5.49</v>
      </c>
      <c r="G134" s="8" t="n">
        <v/>
      </c>
      <c r="H134" s="6" t="n">
        <v>0.36</v>
      </c>
      <c r="I134" s="6" t="n">
        <v>20.21</v>
      </c>
      <c r="J134" s="6" t="n">
        <v>3.149999999999999</v>
      </c>
      <c r="K134" s="6" t="n">
        <v>6.05</v>
      </c>
      <c r="L134" s="6" t="n">
        <v>0.1301444026625756</v>
      </c>
      <c r="M134" s="6" t="n">
        <v>0.2800000000000001</v>
      </c>
      <c r="N134" s="6" t="n">
        <v>3.872159851254517</v>
      </c>
      <c r="O134" s="7">
        <f>H134 / (40.078 + 15.999)</f>
        <v/>
      </c>
      <c r="P134" s="7">
        <f>I134 / (2*26.9815385 + 3*15.999)</f>
        <v/>
      </c>
      <c r="Q134" s="7">
        <f>J134 / (24.305 + 15.999)</f>
        <v/>
      </c>
      <c r="R134" s="7">
        <f>K134 / (2*39.0983 + 15.999)</f>
        <v/>
      </c>
      <c r="S134" s="7">
        <f>L134 / (2*22.98976928 + 15.999)</f>
        <v/>
      </c>
      <c r="T134" s="7">
        <f>M134 / (2*30.973761998 + 5*15.999)</f>
        <v/>
      </c>
      <c r="U134" s="7">
        <f>N134 / (47.867 + 2*15.999)</f>
        <v/>
      </c>
      <c r="V134" s="6">
        <f>IF((O134 - 10/3*T134) &gt; 0, O134 - 10/3*T134, 0)</f>
        <v/>
      </c>
      <c r="W134" s="7">
        <f>IF(V134&gt;S134, S134, V134)</f>
        <v/>
      </c>
      <c r="X134" s="7">
        <f>IF((V134-W134) &gt; 0, V134-W134, 0)</f>
        <v/>
      </c>
      <c r="Y134" s="7">
        <f>IF((Q134-X134) &gt; 0, Q134-X134, 0)</f>
        <v/>
      </c>
      <c r="Z134" s="6">
        <f>IF(AND(ISNUMBER(R$136), ISNUMBER(P$136)), R$136 / P$136, "")</f>
        <v/>
      </c>
      <c r="AA134" s="7">
        <f>IF((P134*Z134) &lt; R134, P134*Z134, R134)</f>
        <v/>
      </c>
      <c r="AB134" s="7">
        <f>SUM(W134, S134)</f>
        <v/>
      </c>
      <c r="AC134" s="7">
        <f>SUM(W134, S134, Y134)</f>
        <v/>
      </c>
      <c r="AD134" s="6">
        <f>IF(OR(ISNUMBER(P134), ISNUMBER(W134), ISNUMBER(S134), ISNUMBER(R134)), (P134 / SUM(P134, W134, S134, R134))*100, "")</f>
        <v/>
      </c>
      <c r="AE134" s="6">
        <f>IF(OR(ISNUMBER(P134), ISNUMBER(W134), ISNUMBER(S134)), (P134 / SUM(P134, W134, S134))*100, "")</f>
        <v/>
      </c>
      <c r="AF134" s="6">
        <f>IF(OR(ISNUMBER(P134), ISNUMBER(W134), ISNUMBER(S134), ISNUMBER(AA134)), (P134 / SUM(P134, W134, S134, AA134))*100, "")</f>
        <v/>
      </c>
      <c r="AG134" s="6">
        <f>P134 / SUM(AC134, P134, AA134)</f>
        <v/>
      </c>
      <c r="AH134" s="6">
        <f>IF(AND(ISNUMBER(M$136), ISNUMBER(N$136)), M$136 / N$136, "")</f>
        <v/>
      </c>
      <c r="AI134" s="6">
        <f>IF(AND(ISNUMBER(M134), ISNUMBER(N134), ISNUMBER(AH134)), (M134/N134) / AH134 - 1, "")</f>
        <v/>
      </c>
    </row>
    <row r="135">
      <c r="A135" t="inlineStr">
        <is>
          <t>2.45</t>
        </is>
      </c>
      <c r="B135" t="inlineStr">
        <is>
          <t>Cooper Lake</t>
        </is>
      </c>
      <c r="C135" t="inlineStr">
        <is>
          <t>Babechuk et al., 2019</t>
        </is>
      </c>
      <c r="D135" t="inlineStr">
        <is>
          <t>1</t>
        </is>
      </c>
      <c r="E135" t="inlineStr">
        <is>
          <t>CLF-062</t>
        </is>
      </c>
      <c r="F135" s="6" t="n">
        <v>5.59</v>
      </c>
      <c r="G135" s="8" t="n">
        <v/>
      </c>
      <c r="H135" s="6" t="n">
        <v>0.36</v>
      </c>
      <c r="I135" s="6" t="n">
        <v>19.06</v>
      </c>
      <c r="J135" s="6" t="n">
        <v>3.089999999999999</v>
      </c>
      <c r="K135" s="6" t="n">
        <v>5.62</v>
      </c>
      <c r="L135" s="6" t="n">
        <v>0.1668091271900502</v>
      </c>
      <c r="M135" s="6" t="n">
        <v>0.29</v>
      </c>
      <c r="N135" s="6" t="n">
        <v>3.78377352664675</v>
      </c>
      <c r="O135" s="7">
        <f>H135 / (40.078 + 15.999)</f>
        <v/>
      </c>
      <c r="P135" s="7">
        <f>I135 / (2*26.9815385 + 3*15.999)</f>
        <v/>
      </c>
      <c r="Q135" s="7">
        <f>J135 / (24.305 + 15.999)</f>
        <v/>
      </c>
      <c r="R135" s="7">
        <f>K135 / (2*39.0983 + 15.999)</f>
        <v/>
      </c>
      <c r="S135" s="7">
        <f>L135 / (2*22.98976928 + 15.999)</f>
        <v/>
      </c>
      <c r="T135" s="7">
        <f>M135 / (2*30.973761998 + 5*15.999)</f>
        <v/>
      </c>
      <c r="U135" s="7">
        <f>N135 / (47.867 + 2*15.999)</f>
        <v/>
      </c>
      <c r="V135" s="6">
        <f>IF((O135 - 10/3*T135) &gt; 0, O135 - 10/3*T135, 0)</f>
        <v/>
      </c>
      <c r="W135" s="7">
        <f>IF(V135&gt;S135, S135, V135)</f>
        <v/>
      </c>
      <c r="X135" s="7">
        <f>IF((V135-W135) &gt; 0, V135-W135, 0)</f>
        <v/>
      </c>
      <c r="Y135" s="7">
        <f>IF((Q135-X135) &gt; 0, Q135-X135, 0)</f>
        <v/>
      </c>
      <c r="Z135" s="6">
        <f>IF(AND(ISNUMBER(R$136), ISNUMBER(P$136)), R$136 / P$136, "")</f>
        <v/>
      </c>
      <c r="AA135" s="7">
        <f>IF((P135*Z135) &lt; R135, P135*Z135, R135)</f>
        <v/>
      </c>
      <c r="AB135" s="7">
        <f>SUM(W135, S135)</f>
        <v/>
      </c>
      <c r="AC135" s="7">
        <f>SUM(W135, S135, Y135)</f>
        <v/>
      </c>
      <c r="AD135" s="6">
        <f>IF(OR(ISNUMBER(P135), ISNUMBER(W135), ISNUMBER(S135), ISNUMBER(R135)), (P135 / SUM(P135, W135, S135, R135))*100, "")</f>
        <v/>
      </c>
      <c r="AE135" s="6">
        <f>IF(OR(ISNUMBER(P135), ISNUMBER(W135), ISNUMBER(S135)), (P135 / SUM(P135, W135, S135))*100, "")</f>
        <v/>
      </c>
      <c r="AF135" s="6">
        <f>IF(OR(ISNUMBER(P135), ISNUMBER(W135), ISNUMBER(S135), ISNUMBER(AA135)), (P135 / SUM(P135, W135, S135, AA135))*100, "")</f>
        <v/>
      </c>
      <c r="AG135" s="6">
        <f>P135 / SUM(AC135, P135, AA135)</f>
        <v/>
      </c>
      <c r="AH135" s="6">
        <f>IF(AND(ISNUMBER(M$136), ISNUMBER(N$136)), M$136 / N$136, "")</f>
        <v/>
      </c>
      <c r="AI135" s="6">
        <f>IF(AND(ISNUMBER(M135), ISNUMBER(N135), ISNUMBER(AH135)), (M135/N135) / AH135 - 1, "")</f>
        <v/>
      </c>
    </row>
    <row r="136">
      <c r="A136" t="inlineStr">
        <is>
          <t>2.45</t>
        </is>
      </c>
      <c r="B136" t="inlineStr">
        <is>
          <t>Cooper Lake</t>
        </is>
      </c>
      <c r="C136" t="inlineStr">
        <is>
          <t>Babechuk et al., 2019</t>
        </is>
      </c>
      <c r="D136" t="inlineStr">
        <is>
          <t>1</t>
        </is>
      </c>
      <c r="E136" t="inlineStr">
        <is>
          <t>CL-CLFD</t>
        </is>
      </c>
      <c r="F136" s="6" t="n">
        <v>6.5</v>
      </c>
      <c r="G136" t="inlineStr">
        <is>
          <t>proto</t>
        </is>
      </c>
      <c r="H136" s="6" t="n">
        <v>0.27</v>
      </c>
      <c r="I136" s="6" t="n">
        <v>16.93</v>
      </c>
      <c r="J136" s="6" t="n">
        <v>5.829999999999999</v>
      </c>
      <c r="K136" s="6" t="n">
        <v>3.53</v>
      </c>
      <c r="L136" s="6" t="n">
        <v>0.2764143427272218</v>
      </c>
      <c r="M136" s="6" t="n">
        <v>0.21</v>
      </c>
      <c r="N136" s="6" t="n">
        <v>3.305189855223849</v>
      </c>
      <c r="O136" s="7">
        <f>H136 / (40.078 + 15.999)</f>
        <v/>
      </c>
      <c r="P136" s="7">
        <f>I136 / (2*26.9815385 + 3*15.999)</f>
        <v/>
      </c>
      <c r="Q136" s="7">
        <f>J136 / (24.305 + 15.999)</f>
        <v/>
      </c>
      <c r="R136" s="7">
        <f>K136 / (2*39.0983 + 15.999)</f>
        <v/>
      </c>
      <c r="S136" s="7">
        <f>L136 / (2*22.98976928 + 15.999)</f>
        <v/>
      </c>
      <c r="T136" s="7">
        <f>M136 / (2*30.973761998 + 5*15.999)</f>
        <v/>
      </c>
      <c r="U136" s="7">
        <f>N136 / (47.867 + 2*15.999)</f>
        <v/>
      </c>
      <c r="V136" s="6">
        <f>IF((O136 - 10/3*T136) &gt; 0, O136 - 10/3*T136, 0)</f>
        <v/>
      </c>
      <c r="W136" s="7">
        <f>IF(V136&gt;S136, S136, V136)</f>
        <v/>
      </c>
      <c r="X136" s="7">
        <f>IF((V136-W136) &gt; 0, V136-W136, 0)</f>
        <v/>
      </c>
      <c r="Y136" s="7">
        <f>IF((Q136-X136) &gt; 0, Q136-X136, 0)</f>
        <v/>
      </c>
      <c r="Z136" s="6">
        <f>IF(AND(ISNUMBER(R$136), ISNUMBER(P$136)), R$136 / P$136, "")</f>
        <v/>
      </c>
      <c r="AA136" s="7">
        <f>IF((P136*Z136) &lt; R136, P136*Z136, R136)</f>
        <v/>
      </c>
      <c r="AB136" s="7">
        <f>SUM(W136, S136)</f>
        <v/>
      </c>
      <c r="AC136" s="7">
        <f>SUM(W136, S136, Y136)</f>
        <v/>
      </c>
      <c r="AD136" s="6">
        <f>IF(OR(ISNUMBER(P136), ISNUMBER(W136), ISNUMBER(S136), ISNUMBER(R136)), (P136 / SUM(P136, W136, S136, R136))*100, "")</f>
        <v/>
      </c>
      <c r="AE136" s="6">
        <f>IF(OR(ISNUMBER(P136), ISNUMBER(W136), ISNUMBER(S136)), (P136 / SUM(P136, W136, S136))*100, "")</f>
        <v/>
      </c>
      <c r="AF136" s="6">
        <f>IF(OR(ISNUMBER(P136), ISNUMBER(W136), ISNUMBER(S136), ISNUMBER(AA136)), (P136 / SUM(P136, W136, S136, AA136))*100, "")</f>
        <v/>
      </c>
      <c r="AG136" s="6">
        <f>P136 / SUM(AC136, P136, AA136)</f>
        <v/>
      </c>
      <c r="AH136" s="6">
        <f>IF(AND(ISNUMBER(M$136), ISNUMBER(N$136)), M$136 / N$136, "")</f>
        <v/>
      </c>
      <c r="AI136" s="6">
        <f>IF(AND(ISNUMBER(M136), ISNUMBER(N136), ISNUMBER(AH136)), (M136/N136) / AH136 - 1, "")</f>
        <v/>
      </c>
    </row>
    <row r="137">
      <c r="A137" s="2" t="inlineStr">
        <is>
          <t>2.45</t>
        </is>
      </c>
      <c r="B137" s="2" t="inlineStr">
        <is>
          <t>Cooper Lake</t>
        </is>
      </c>
      <c r="C137" s="2" t="inlineStr">
        <is>
          <t>Murakami et al., 2016</t>
        </is>
      </c>
      <c r="D137" s="2" t="inlineStr">
        <is>
          <t>2</t>
        </is>
      </c>
      <c r="E137" s="2" t="inlineStr">
        <is>
          <t>80L06</t>
        </is>
      </c>
      <c r="F137" s="3" t="n">
        <v>0.25</v>
      </c>
      <c r="G137" s="2" t="inlineStr">
        <is>
          <t>top</t>
        </is>
      </c>
      <c r="H137" s="3" t="n">
        <v/>
      </c>
      <c r="I137" s="3" t="n">
        <v>25.1</v>
      </c>
      <c r="J137" s="3" t="n">
        <v>0.9699999999999998</v>
      </c>
      <c r="K137" s="3" t="n">
        <v>8.75</v>
      </c>
      <c r="L137" s="3" t="n">
        <v>0.11</v>
      </c>
      <c r="M137" s="3" t="n">
        <v>0.03</v>
      </c>
      <c r="N137" s="3" t="n">
        <v>2.32</v>
      </c>
      <c r="O137" s="4">
        <f>H137 / (40.078 + 15.999)</f>
        <v/>
      </c>
      <c r="P137" s="4">
        <f>I137 / (2*26.9815385 + 3*15.999)</f>
        <v/>
      </c>
      <c r="Q137" s="4">
        <f>J137 / (24.305 + 15.999)</f>
        <v/>
      </c>
      <c r="R137" s="4">
        <f>K137 / (2*39.0983 + 15.999)</f>
        <v/>
      </c>
      <c r="S137" s="4">
        <f>L137 / (2*22.98976928 + 15.999)</f>
        <v/>
      </c>
      <c r="T137" s="4">
        <f>M137 / (2*30.973761998 + 5*15.999)</f>
        <v/>
      </c>
      <c r="U137" s="4">
        <f>N137 / (47.867 + 2*15.999)</f>
        <v/>
      </c>
      <c r="V137" s="3">
        <f>IF((O137 - 10/3*T137) &gt; 0, O137 - 10/3*T137, 0)</f>
        <v/>
      </c>
      <c r="W137" s="4">
        <f>IF(V137&gt;S137, S137, V137)</f>
        <v/>
      </c>
      <c r="X137" s="4">
        <f>IF((V137-W137) &gt; 0, V137-W137, 0)</f>
        <v/>
      </c>
      <c r="Y137" s="4">
        <f>IF((Q137-X137) &gt; 0, Q137-X137, 0)</f>
        <v/>
      </c>
      <c r="Z137" s="3">
        <f>IF(AND(ISNUMBER(R$143), ISNUMBER(P$143)), R$143 / P$143, "")</f>
        <v/>
      </c>
      <c r="AA137" s="4">
        <f>IF((P137*Z137) &lt; R137, P137*Z137, R137)</f>
        <v/>
      </c>
      <c r="AB137" s="4">
        <f>SUM(W137, S137)</f>
        <v/>
      </c>
      <c r="AC137" s="4">
        <f>SUM(W137, S137, Y137)</f>
        <v/>
      </c>
      <c r="AD137" s="3">
        <f>IF(OR(ISNUMBER(P137), ISNUMBER(W137), ISNUMBER(S137), ISNUMBER(R137)), (P137 / SUM(P137, W137, S137, R137))*100, "")</f>
        <v/>
      </c>
      <c r="AE137" s="3">
        <f>IF(OR(ISNUMBER(P137), ISNUMBER(W137), ISNUMBER(S137)), (P137 / SUM(P137, W137, S137))*100, "")</f>
        <v/>
      </c>
      <c r="AF137" s="3">
        <f>IF(OR(ISNUMBER(P137), ISNUMBER(W137), ISNUMBER(S137), ISNUMBER(AA137)), (P137 / SUM(P137, W137, S137, AA137))*100, "")</f>
        <v/>
      </c>
      <c r="AG137" s="3">
        <f>P137 / SUM(AC137, P137, AA137)</f>
        <v/>
      </c>
      <c r="AH137" s="3">
        <f>IF(AND(ISNUMBER(M$143), ISNUMBER(N$143)), M$143 / N$143, "")</f>
        <v/>
      </c>
      <c r="AI137" s="3">
        <f>IF(AND(ISNUMBER(M137), ISNUMBER(N137), ISNUMBER(AH137)), (M137/N137) / AH137 - 1, "")</f>
        <v/>
      </c>
    </row>
    <row r="138">
      <c r="A138" s="2" t="inlineStr">
        <is>
          <t>2.45</t>
        </is>
      </c>
      <c r="B138" s="2" t="inlineStr">
        <is>
          <t>Cooper Lake</t>
        </is>
      </c>
      <c r="C138" s="2" t="inlineStr">
        <is>
          <t>Murakami et al., 2016</t>
        </is>
      </c>
      <c r="D138" s="2" t="inlineStr">
        <is>
          <t>2</t>
        </is>
      </c>
      <c r="E138" s="2" t="inlineStr">
        <is>
          <t>80L07</t>
        </is>
      </c>
      <c r="F138" s="3" t="n">
        <v>0.5</v>
      </c>
      <c r="G138" s="2" t="inlineStr">
        <is>
          <t>top</t>
        </is>
      </c>
      <c r="H138" s="3" t="n">
        <v>0.07000000000000001</v>
      </c>
      <c r="I138" s="3" t="n">
        <v>23</v>
      </c>
      <c r="J138" s="3" t="n">
        <v>1.13</v>
      </c>
      <c r="K138" s="3" t="n">
        <v>8.1</v>
      </c>
      <c r="L138" s="3" t="n">
        <v>0.14</v>
      </c>
      <c r="M138" s="3" t="n">
        <v>0.09000000000000001</v>
      </c>
      <c r="N138" s="3" t="n">
        <v>2.03</v>
      </c>
      <c r="O138" s="4">
        <f>H138 / (40.078 + 15.999)</f>
        <v/>
      </c>
      <c r="P138" s="4">
        <f>I138 / (2*26.9815385 + 3*15.999)</f>
        <v/>
      </c>
      <c r="Q138" s="4">
        <f>J138 / (24.305 + 15.999)</f>
        <v/>
      </c>
      <c r="R138" s="4">
        <f>K138 / (2*39.0983 + 15.999)</f>
        <v/>
      </c>
      <c r="S138" s="4">
        <f>L138 / (2*22.98976928 + 15.999)</f>
        <v/>
      </c>
      <c r="T138" s="4">
        <f>M138 / (2*30.973761998 + 5*15.999)</f>
        <v/>
      </c>
      <c r="U138" s="4">
        <f>N138 / (47.867 + 2*15.999)</f>
        <v/>
      </c>
      <c r="V138" s="3">
        <f>IF((O138 - 10/3*T138) &gt; 0, O138 - 10/3*T138, 0)</f>
        <v/>
      </c>
      <c r="W138" s="4">
        <f>IF(V138&gt;S138, S138, V138)</f>
        <v/>
      </c>
      <c r="X138" s="4">
        <f>IF((V138-W138) &gt; 0, V138-W138, 0)</f>
        <v/>
      </c>
      <c r="Y138" s="4">
        <f>IF((Q138-X138) &gt; 0, Q138-X138, 0)</f>
        <v/>
      </c>
      <c r="Z138" s="3">
        <f>IF(AND(ISNUMBER(R$143), ISNUMBER(P$143)), R$143 / P$143, "")</f>
        <v/>
      </c>
      <c r="AA138" s="4">
        <f>IF((P138*Z138) &lt; R138, P138*Z138, R138)</f>
        <v/>
      </c>
      <c r="AB138" s="4">
        <f>SUM(W138, S138)</f>
        <v/>
      </c>
      <c r="AC138" s="4">
        <f>SUM(W138, S138, Y138)</f>
        <v/>
      </c>
      <c r="AD138" s="3">
        <f>IF(OR(ISNUMBER(P138), ISNUMBER(W138), ISNUMBER(S138), ISNUMBER(R138)), (P138 / SUM(P138, W138, S138, R138))*100, "")</f>
        <v/>
      </c>
      <c r="AE138" s="3">
        <f>IF(OR(ISNUMBER(P138), ISNUMBER(W138), ISNUMBER(S138)), (P138 / SUM(P138, W138, S138))*100, "")</f>
        <v/>
      </c>
      <c r="AF138" s="3">
        <f>IF(OR(ISNUMBER(P138), ISNUMBER(W138), ISNUMBER(S138), ISNUMBER(AA138)), (P138 / SUM(P138, W138, S138, AA138))*100, "")</f>
        <v/>
      </c>
      <c r="AG138" s="3">
        <f>P138 / SUM(AC138, P138, AA138)</f>
        <v/>
      </c>
      <c r="AH138" s="3">
        <f>IF(AND(ISNUMBER(M$143), ISNUMBER(N$143)), M$143 / N$143, "")</f>
        <v/>
      </c>
      <c r="AI138" s="3">
        <f>IF(AND(ISNUMBER(M138), ISNUMBER(N138), ISNUMBER(AH138)), (M138/N138) / AH138 - 1, "")</f>
        <v/>
      </c>
    </row>
    <row r="139">
      <c r="A139" s="2" t="inlineStr">
        <is>
          <t>2.45</t>
        </is>
      </c>
      <c r="B139" s="2" t="inlineStr">
        <is>
          <t>Cooper Lake</t>
        </is>
      </c>
      <c r="C139" s="2" t="inlineStr">
        <is>
          <t>Murakami et al., 2016</t>
        </is>
      </c>
      <c r="D139" s="2" t="inlineStr">
        <is>
          <t>2</t>
        </is>
      </c>
      <c r="E139" s="2" t="inlineStr">
        <is>
          <t>BDL08</t>
        </is>
      </c>
      <c r="F139" s="3" t="n">
        <v>1.4</v>
      </c>
      <c r="G139" s="5" t="n">
        <v/>
      </c>
      <c r="H139" s="3" t="n">
        <v>0.3700000000000001</v>
      </c>
      <c r="I139" s="3" t="n">
        <v>23.3</v>
      </c>
      <c r="J139" s="3" t="n">
        <v>3.479999999999999</v>
      </c>
      <c r="K139" s="3" t="n">
        <v>6.33</v>
      </c>
      <c r="L139" s="3" t="n">
        <v>0.15</v>
      </c>
      <c r="M139" s="3" t="n">
        <v>0.3</v>
      </c>
      <c r="N139" s="3" t="n">
        <v>2.12</v>
      </c>
      <c r="O139" s="4">
        <f>H139 / (40.078 + 15.999)</f>
        <v/>
      </c>
      <c r="P139" s="4">
        <f>I139 / (2*26.9815385 + 3*15.999)</f>
        <v/>
      </c>
      <c r="Q139" s="4">
        <f>J139 / (24.305 + 15.999)</f>
        <v/>
      </c>
      <c r="R139" s="4">
        <f>K139 / (2*39.0983 + 15.999)</f>
        <v/>
      </c>
      <c r="S139" s="4">
        <f>L139 / (2*22.98976928 + 15.999)</f>
        <v/>
      </c>
      <c r="T139" s="4">
        <f>M139 / (2*30.973761998 + 5*15.999)</f>
        <v/>
      </c>
      <c r="U139" s="4">
        <f>N139 / (47.867 + 2*15.999)</f>
        <v/>
      </c>
      <c r="V139" s="3">
        <f>IF((O139 - 10/3*T139) &gt; 0, O139 - 10/3*T139, 0)</f>
        <v/>
      </c>
      <c r="W139" s="4">
        <f>IF(V139&gt;S139, S139, V139)</f>
        <v/>
      </c>
      <c r="X139" s="4">
        <f>IF((V139-W139) &gt; 0, V139-W139, 0)</f>
        <v/>
      </c>
      <c r="Y139" s="4">
        <f>IF((Q139-X139) &gt; 0, Q139-X139, 0)</f>
        <v/>
      </c>
      <c r="Z139" s="3">
        <f>IF(AND(ISNUMBER(R$143), ISNUMBER(P$143)), R$143 / P$143, "")</f>
        <v/>
      </c>
      <c r="AA139" s="4">
        <f>IF((P139*Z139) &lt; R139, P139*Z139, R139)</f>
        <v/>
      </c>
      <c r="AB139" s="4">
        <f>SUM(W139, S139)</f>
        <v/>
      </c>
      <c r="AC139" s="4">
        <f>SUM(W139, S139, Y139)</f>
        <v/>
      </c>
      <c r="AD139" s="3">
        <f>IF(OR(ISNUMBER(P139), ISNUMBER(W139), ISNUMBER(S139), ISNUMBER(R139)), (P139 / SUM(P139, W139, S139, R139))*100, "")</f>
        <v/>
      </c>
      <c r="AE139" s="3">
        <f>IF(OR(ISNUMBER(P139), ISNUMBER(W139), ISNUMBER(S139)), (P139 / SUM(P139, W139, S139))*100, "")</f>
        <v/>
      </c>
      <c r="AF139" s="3">
        <f>IF(OR(ISNUMBER(P139), ISNUMBER(W139), ISNUMBER(S139), ISNUMBER(AA139)), (P139 / SUM(P139, W139, S139, AA139))*100, "")</f>
        <v/>
      </c>
      <c r="AG139" s="3">
        <f>P139 / SUM(AC139, P139, AA139)</f>
        <v/>
      </c>
      <c r="AH139" s="3">
        <f>IF(AND(ISNUMBER(M$143), ISNUMBER(N$143)), M$143 / N$143, "")</f>
        <v/>
      </c>
      <c r="AI139" s="3">
        <f>IF(AND(ISNUMBER(M139), ISNUMBER(N139), ISNUMBER(AH139)), (M139/N139) / AH139 - 1, "")</f>
        <v/>
      </c>
    </row>
    <row r="140">
      <c r="A140" s="2" t="inlineStr">
        <is>
          <t>2.45</t>
        </is>
      </c>
      <c r="B140" s="2" t="inlineStr">
        <is>
          <t>Cooper Lake</t>
        </is>
      </c>
      <c r="C140" s="2" t="inlineStr">
        <is>
          <t>Murakami et al., 2016</t>
        </is>
      </c>
      <c r="D140" s="2" t="inlineStr">
        <is>
          <t>2</t>
        </is>
      </c>
      <c r="E140" s="2" t="inlineStr">
        <is>
          <t>BDL09</t>
        </is>
      </c>
      <c r="F140" s="3" t="n">
        <v>2</v>
      </c>
      <c r="G140" s="5" t="n">
        <v/>
      </c>
      <c r="H140" s="3" t="n">
        <v>0.3</v>
      </c>
      <c r="I140" s="3" t="n">
        <v>21.3</v>
      </c>
      <c r="J140" s="3" t="n">
        <v>2.21</v>
      </c>
      <c r="K140" s="3" t="n">
        <v>6.48</v>
      </c>
      <c r="L140" s="3" t="n">
        <v>0.16</v>
      </c>
      <c r="M140" s="3" t="n">
        <v>0.2600000000000001</v>
      </c>
      <c r="N140" s="3" t="n">
        <v>1.97</v>
      </c>
      <c r="O140" s="4">
        <f>H140 / (40.078 + 15.999)</f>
        <v/>
      </c>
      <c r="P140" s="4">
        <f>I140 / (2*26.9815385 + 3*15.999)</f>
        <v/>
      </c>
      <c r="Q140" s="4">
        <f>J140 / (24.305 + 15.999)</f>
        <v/>
      </c>
      <c r="R140" s="4">
        <f>K140 / (2*39.0983 + 15.999)</f>
        <v/>
      </c>
      <c r="S140" s="4">
        <f>L140 / (2*22.98976928 + 15.999)</f>
        <v/>
      </c>
      <c r="T140" s="4">
        <f>M140 / (2*30.973761998 + 5*15.999)</f>
        <v/>
      </c>
      <c r="U140" s="4">
        <f>N140 / (47.867 + 2*15.999)</f>
        <v/>
      </c>
      <c r="V140" s="3">
        <f>IF((O140 - 10/3*T140) &gt; 0, O140 - 10/3*T140, 0)</f>
        <v/>
      </c>
      <c r="W140" s="4">
        <f>IF(V140&gt;S140, S140, V140)</f>
        <v/>
      </c>
      <c r="X140" s="4">
        <f>IF((V140-W140) &gt; 0, V140-W140, 0)</f>
        <v/>
      </c>
      <c r="Y140" s="4">
        <f>IF((Q140-X140) &gt; 0, Q140-X140, 0)</f>
        <v/>
      </c>
      <c r="Z140" s="3">
        <f>IF(AND(ISNUMBER(R$143), ISNUMBER(P$143)), R$143 / P$143, "")</f>
        <v/>
      </c>
      <c r="AA140" s="4">
        <f>IF((P140*Z140) &lt; R140, P140*Z140, R140)</f>
        <v/>
      </c>
      <c r="AB140" s="4">
        <f>SUM(W140, S140)</f>
        <v/>
      </c>
      <c r="AC140" s="4">
        <f>SUM(W140, S140, Y140)</f>
        <v/>
      </c>
      <c r="AD140" s="3">
        <f>IF(OR(ISNUMBER(P140), ISNUMBER(W140), ISNUMBER(S140), ISNUMBER(R140)), (P140 / SUM(P140, W140, S140, R140))*100, "")</f>
        <v/>
      </c>
      <c r="AE140" s="3">
        <f>IF(OR(ISNUMBER(P140), ISNUMBER(W140), ISNUMBER(S140)), (P140 / SUM(P140, W140, S140))*100, "")</f>
        <v/>
      </c>
      <c r="AF140" s="3">
        <f>IF(OR(ISNUMBER(P140), ISNUMBER(W140), ISNUMBER(S140), ISNUMBER(AA140)), (P140 / SUM(P140, W140, S140, AA140))*100, "")</f>
        <v/>
      </c>
      <c r="AG140" s="3">
        <f>P140 / SUM(AC140, P140, AA140)</f>
        <v/>
      </c>
      <c r="AH140" s="3">
        <f>IF(AND(ISNUMBER(M$143), ISNUMBER(N$143)), M$143 / N$143, "")</f>
        <v/>
      </c>
      <c r="AI140" s="3">
        <f>IF(AND(ISNUMBER(M140), ISNUMBER(N140), ISNUMBER(AH140)), (M140/N140) / AH140 - 1, "")</f>
        <v/>
      </c>
    </row>
    <row r="141">
      <c r="A141" s="2" t="inlineStr">
        <is>
          <t>2.45</t>
        </is>
      </c>
      <c r="B141" s="2" t="inlineStr">
        <is>
          <t>Cooper Lake</t>
        </is>
      </c>
      <c r="C141" s="2" t="inlineStr">
        <is>
          <t>Murakami et al., 2016</t>
        </is>
      </c>
      <c r="D141" s="2" t="inlineStr">
        <is>
          <t>2</t>
        </is>
      </c>
      <c r="E141" s="2" t="inlineStr">
        <is>
          <t>BDL 10</t>
        </is>
      </c>
      <c r="F141" s="3" t="n">
        <v>3</v>
      </c>
      <c r="G141" s="5" t="n">
        <v/>
      </c>
      <c r="H141" s="3" t="n">
        <v>0.34</v>
      </c>
      <c r="I141" s="3" t="n">
        <v>20.3</v>
      </c>
      <c r="J141" s="3" t="n">
        <v>2.75</v>
      </c>
      <c r="K141" s="3" t="n">
        <v>5.64</v>
      </c>
      <c r="L141" s="3" t="n">
        <v>0.12</v>
      </c>
      <c r="M141" s="3" t="n">
        <v>0.2800000000000001</v>
      </c>
      <c r="N141" s="3" t="n">
        <v>2.13</v>
      </c>
      <c r="O141" s="4">
        <f>H141 / (40.078 + 15.999)</f>
        <v/>
      </c>
      <c r="P141" s="4">
        <f>I141 / (2*26.9815385 + 3*15.999)</f>
        <v/>
      </c>
      <c r="Q141" s="4">
        <f>J141 / (24.305 + 15.999)</f>
        <v/>
      </c>
      <c r="R141" s="4">
        <f>K141 / (2*39.0983 + 15.999)</f>
        <v/>
      </c>
      <c r="S141" s="4">
        <f>L141 / (2*22.98976928 + 15.999)</f>
        <v/>
      </c>
      <c r="T141" s="4">
        <f>M141 / (2*30.973761998 + 5*15.999)</f>
        <v/>
      </c>
      <c r="U141" s="4">
        <f>N141 / (47.867 + 2*15.999)</f>
        <v/>
      </c>
      <c r="V141" s="3">
        <f>IF((O141 - 10/3*T141) &gt; 0, O141 - 10/3*T141, 0)</f>
        <v/>
      </c>
      <c r="W141" s="4">
        <f>IF(V141&gt;S141, S141, V141)</f>
        <v/>
      </c>
      <c r="X141" s="4">
        <f>IF((V141-W141) &gt; 0, V141-W141, 0)</f>
        <v/>
      </c>
      <c r="Y141" s="4">
        <f>IF((Q141-X141) &gt; 0, Q141-X141, 0)</f>
        <v/>
      </c>
      <c r="Z141" s="3">
        <f>IF(AND(ISNUMBER(R$143), ISNUMBER(P$143)), R$143 / P$143, "")</f>
        <v/>
      </c>
      <c r="AA141" s="4">
        <f>IF((P141*Z141) &lt; R141, P141*Z141, R141)</f>
        <v/>
      </c>
      <c r="AB141" s="4">
        <f>SUM(W141, S141)</f>
        <v/>
      </c>
      <c r="AC141" s="4">
        <f>SUM(W141, S141, Y141)</f>
        <v/>
      </c>
      <c r="AD141" s="3">
        <f>IF(OR(ISNUMBER(P141), ISNUMBER(W141), ISNUMBER(S141), ISNUMBER(R141)), (P141 / SUM(P141, W141, S141, R141))*100, "")</f>
        <v/>
      </c>
      <c r="AE141" s="3">
        <f>IF(OR(ISNUMBER(P141), ISNUMBER(W141), ISNUMBER(S141)), (P141 / SUM(P141, W141, S141))*100, "")</f>
        <v/>
      </c>
      <c r="AF141" s="3">
        <f>IF(OR(ISNUMBER(P141), ISNUMBER(W141), ISNUMBER(S141), ISNUMBER(AA141)), (P141 / SUM(P141, W141, S141, AA141))*100, "")</f>
        <v/>
      </c>
      <c r="AG141" s="3">
        <f>P141 / SUM(AC141, P141, AA141)</f>
        <v/>
      </c>
      <c r="AH141" s="3">
        <f>IF(AND(ISNUMBER(M$143), ISNUMBER(N$143)), M$143 / N$143, "")</f>
        <v/>
      </c>
      <c r="AI141" s="3">
        <f>IF(AND(ISNUMBER(M141), ISNUMBER(N141), ISNUMBER(AH141)), (M141/N141) / AH141 - 1, "")</f>
        <v/>
      </c>
    </row>
    <row r="142">
      <c r="A142" s="2" t="inlineStr">
        <is>
          <t>2.45</t>
        </is>
      </c>
      <c r="B142" s="2" t="inlineStr">
        <is>
          <t>Cooper Lake</t>
        </is>
      </c>
      <c r="C142" s="2" t="inlineStr">
        <is>
          <t>Murakami et al., 2016</t>
        </is>
      </c>
      <c r="D142" s="2" t="inlineStr">
        <is>
          <t>2</t>
        </is>
      </c>
      <c r="E142" s="2" t="inlineStr">
        <is>
          <t>BDLI I</t>
        </is>
      </c>
      <c r="F142" s="3" t="n">
        <v>4</v>
      </c>
      <c r="G142" s="5" t="n">
        <v/>
      </c>
      <c r="H142" s="3" t="n">
        <v>0.3</v>
      </c>
      <c r="I142" s="3" t="n">
        <v>19.3</v>
      </c>
      <c r="J142" s="3" t="n">
        <v>4.27</v>
      </c>
      <c r="K142" s="3" t="n">
        <v>4.05</v>
      </c>
      <c r="L142" s="3" t="n">
        <v>0.05</v>
      </c>
      <c r="M142" s="3" t="n">
        <v>0.24</v>
      </c>
      <c r="N142" s="3" t="n">
        <v>2.04</v>
      </c>
      <c r="O142" s="4">
        <f>H142 / (40.078 + 15.999)</f>
        <v/>
      </c>
      <c r="P142" s="4">
        <f>I142 / (2*26.9815385 + 3*15.999)</f>
        <v/>
      </c>
      <c r="Q142" s="4">
        <f>J142 / (24.305 + 15.999)</f>
        <v/>
      </c>
      <c r="R142" s="4">
        <f>K142 / (2*39.0983 + 15.999)</f>
        <v/>
      </c>
      <c r="S142" s="4">
        <f>L142 / (2*22.98976928 + 15.999)</f>
        <v/>
      </c>
      <c r="T142" s="4">
        <f>M142 / (2*30.973761998 + 5*15.999)</f>
        <v/>
      </c>
      <c r="U142" s="4">
        <f>N142 / (47.867 + 2*15.999)</f>
        <v/>
      </c>
      <c r="V142" s="3">
        <f>IF((O142 - 10/3*T142) &gt; 0, O142 - 10/3*T142, 0)</f>
        <v/>
      </c>
      <c r="W142" s="4">
        <f>IF(V142&gt;S142, S142, V142)</f>
        <v/>
      </c>
      <c r="X142" s="4">
        <f>IF((V142-W142) &gt; 0, V142-W142, 0)</f>
        <v/>
      </c>
      <c r="Y142" s="4">
        <f>IF((Q142-X142) &gt; 0, Q142-X142, 0)</f>
        <v/>
      </c>
      <c r="Z142" s="3">
        <f>IF(AND(ISNUMBER(R$143), ISNUMBER(P$143)), R$143 / P$143, "")</f>
        <v/>
      </c>
      <c r="AA142" s="4">
        <f>IF((P142*Z142) &lt; R142, P142*Z142, R142)</f>
        <v/>
      </c>
      <c r="AB142" s="4">
        <f>SUM(W142, S142)</f>
        <v/>
      </c>
      <c r="AC142" s="4">
        <f>SUM(W142, S142, Y142)</f>
        <v/>
      </c>
      <c r="AD142" s="3">
        <f>IF(OR(ISNUMBER(P142), ISNUMBER(W142), ISNUMBER(S142), ISNUMBER(R142)), (P142 / SUM(P142, W142, S142, R142))*100, "")</f>
        <v/>
      </c>
      <c r="AE142" s="3">
        <f>IF(OR(ISNUMBER(P142), ISNUMBER(W142), ISNUMBER(S142)), (P142 / SUM(P142, W142, S142))*100, "")</f>
        <v/>
      </c>
      <c r="AF142" s="3">
        <f>IF(OR(ISNUMBER(P142), ISNUMBER(W142), ISNUMBER(S142), ISNUMBER(AA142)), (P142 / SUM(P142, W142, S142, AA142))*100, "")</f>
        <v/>
      </c>
      <c r="AG142" s="3">
        <f>P142 / SUM(AC142, P142, AA142)</f>
        <v/>
      </c>
      <c r="AH142" s="3">
        <f>IF(AND(ISNUMBER(M$143), ISNUMBER(N$143)), M$143 / N$143, "")</f>
        <v/>
      </c>
      <c r="AI142" s="3">
        <f>IF(AND(ISNUMBER(M142), ISNUMBER(N142), ISNUMBER(AH142)), (M142/N142) / AH142 - 1, "")</f>
        <v/>
      </c>
    </row>
    <row r="143">
      <c r="A143" s="2" t="inlineStr">
        <is>
          <t>2.45</t>
        </is>
      </c>
      <c r="B143" s="2" t="inlineStr">
        <is>
          <t>Cooper Lake</t>
        </is>
      </c>
      <c r="C143" s="2" t="inlineStr">
        <is>
          <t>Murakami et al., 2016</t>
        </is>
      </c>
      <c r="D143" s="2" t="inlineStr">
        <is>
          <t>2</t>
        </is>
      </c>
      <c r="E143" s="2" t="inlineStr">
        <is>
          <t>99B0L11</t>
        </is>
      </c>
      <c r="F143" s="3" t="n">
        <v>5.3</v>
      </c>
      <c r="G143" s="2" t="inlineStr">
        <is>
          <t>proto</t>
        </is>
      </c>
      <c r="H143" s="3" t="n">
        <v>0.8600000000000001</v>
      </c>
      <c r="I143" s="3" t="n">
        <v>14.7</v>
      </c>
      <c r="J143" s="3" t="n">
        <v>4.339999999999999</v>
      </c>
      <c r="K143" s="3" t="n">
        <v>0.9799999999999999</v>
      </c>
      <c r="L143" s="3" t="n">
        <v>2.27</v>
      </c>
      <c r="M143" s="3" t="n">
        <v>0.16</v>
      </c>
      <c r="N143" s="3" t="n">
        <v>1.29</v>
      </c>
      <c r="O143" s="4">
        <f>H143 / (40.078 + 15.999)</f>
        <v/>
      </c>
      <c r="P143" s="4">
        <f>I143 / (2*26.9815385 + 3*15.999)</f>
        <v/>
      </c>
      <c r="Q143" s="4">
        <f>J143 / (24.305 + 15.999)</f>
        <v/>
      </c>
      <c r="R143" s="4">
        <f>K143 / (2*39.0983 + 15.999)</f>
        <v/>
      </c>
      <c r="S143" s="4">
        <f>L143 / (2*22.98976928 + 15.999)</f>
        <v/>
      </c>
      <c r="T143" s="4">
        <f>M143 / (2*30.973761998 + 5*15.999)</f>
        <v/>
      </c>
      <c r="U143" s="4">
        <f>N143 / (47.867 + 2*15.999)</f>
        <v/>
      </c>
      <c r="V143" s="3">
        <f>IF((O143 - 10/3*T143) &gt; 0, O143 - 10/3*T143, 0)</f>
        <v/>
      </c>
      <c r="W143" s="4">
        <f>IF(V143&gt;S143, S143, V143)</f>
        <v/>
      </c>
      <c r="X143" s="4">
        <f>IF((V143-W143) &gt; 0, V143-W143, 0)</f>
        <v/>
      </c>
      <c r="Y143" s="4">
        <f>IF((Q143-X143) &gt; 0, Q143-X143, 0)</f>
        <v/>
      </c>
      <c r="Z143" s="3">
        <f>IF(AND(ISNUMBER(R$143), ISNUMBER(P$143)), R$143 / P$143, "")</f>
        <v/>
      </c>
      <c r="AA143" s="4">
        <f>IF((P143*Z143) &lt; R143, P143*Z143, R143)</f>
        <v/>
      </c>
      <c r="AB143" s="4">
        <f>SUM(W143, S143)</f>
        <v/>
      </c>
      <c r="AC143" s="4">
        <f>SUM(W143, S143, Y143)</f>
        <v/>
      </c>
      <c r="AD143" s="3">
        <f>IF(OR(ISNUMBER(P143), ISNUMBER(W143), ISNUMBER(S143), ISNUMBER(R143)), (P143 / SUM(P143, W143, S143, R143))*100, "")</f>
        <v/>
      </c>
      <c r="AE143" s="3">
        <f>IF(OR(ISNUMBER(P143), ISNUMBER(W143), ISNUMBER(S143)), (P143 / SUM(P143, W143, S143))*100, "")</f>
        <v/>
      </c>
      <c r="AF143" s="3">
        <f>IF(OR(ISNUMBER(P143), ISNUMBER(W143), ISNUMBER(S143), ISNUMBER(AA143)), (P143 / SUM(P143, W143, S143, AA143))*100, "")</f>
        <v/>
      </c>
      <c r="AG143" s="3">
        <f>P143 / SUM(AC143, P143, AA143)</f>
        <v/>
      </c>
      <c r="AH143" s="3">
        <f>IF(AND(ISNUMBER(M$143), ISNUMBER(N$143)), M$143 / N$143, "")</f>
        <v/>
      </c>
      <c r="AI143" s="3">
        <f>IF(AND(ISNUMBER(M143), ISNUMBER(N143), ISNUMBER(AH143)), (M143/N143) / AH143 - 1, "")</f>
        <v/>
      </c>
    </row>
    <row r="144">
      <c r="A144" t="inlineStr">
        <is>
          <t>2.45</t>
        </is>
      </c>
      <c r="B144" t="inlineStr">
        <is>
          <t>Kuksha</t>
        </is>
      </c>
      <c r="C144" t="inlineStr">
        <is>
          <t>Soomer et al., 2019</t>
        </is>
      </c>
      <c r="D144" t="inlineStr">
        <is>
          <t>1</t>
        </is>
      </c>
      <c r="E144" t="inlineStr">
        <is>
          <t>K1A09*</t>
        </is>
      </c>
      <c r="F144" s="6" t="n">
        <v>185.79</v>
      </c>
      <c r="G144" t="inlineStr">
        <is>
          <t>top</t>
        </is>
      </c>
      <c r="H144" s="6" t="n">
        <v>0.43</v>
      </c>
      <c r="I144" s="6" t="n">
        <v>16.27</v>
      </c>
      <c r="J144" s="6" t="n">
        <v>3.02</v>
      </c>
      <c r="K144" s="6" t="n">
        <v>2.58</v>
      </c>
      <c r="L144" s="6" t="n">
        <v>0.6799999999999999</v>
      </c>
      <c r="M144" s="6" t="n">
        <v>0.15</v>
      </c>
      <c r="N144" s="6" t="n">
        <v>0.8600000000000001</v>
      </c>
      <c r="O144" s="7">
        <f>H144 / (40.078 + 15.999)</f>
        <v/>
      </c>
      <c r="P144" s="7">
        <f>I144 / (2*26.9815385 + 3*15.999)</f>
        <v/>
      </c>
      <c r="Q144" s="7">
        <f>J144 / (24.305 + 15.999)</f>
        <v/>
      </c>
      <c r="R144" s="7">
        <f>K144 / (2*39.0983 + 15.999)</f>
        <v/>
      </c>
      <c r="S144" s="7">
        <f>L144 / (2*22.98976928 + 15.999)</f>
        <v/>
      </c>
      <c r="T144" s="7">
        <f>M144 / (2*30.973761998 + 5*15.999)</f>
        <v/>
      </c>
      <c r="U144" s="7">
        <f>N144 / (47.867 + 2*15.999)</f>
        <v/>
      </c>
      <c r="V144" s="6">
        <f>IF((O144 - 10/3*T144) &gt; 0, O144 - 10/3*T144, 0)</f>
        <v/>
      </c>
      <c r="W144" s="7">
        <f>IF(V144&gt;S144, S144, V144)</f>
        <v/>
      </c>
      <c r="X144" s="7">
        <f>IF((V144-W144) &gt; 0, V144-W144, 0)</f>
        <v/>
      </c>
      <c r="Y144" s="7">
        <f>IF((Q144-X144) &gt; 0, Q144-X144, 0)</f>
        <v/>
      </c>
      <c r="Z144" s="6">
        <f>IF(AND(ISNUMBER(AVERAGE(R$173, R$174)), ISNUMBER(AVERAGE(P$173, P$174))), AVERAGE(R$173, R$174) / AVERAGE(P$173, P$174), "")</f>
        <v/>
      </c>
      <c r="AA144" s="7">
        <f>IF((P144*Z144) &lt; R144, P144*Z144, R144)</f>
        <v/>
      </c>
      <c r="AB144" s="7">
        <f>SUM(W144, S144)</f>
        <v/>
      </c>
      <c r="AC144" s="7">
        <f>SUM(W144, S144, Y144)</f>
        <v/>
      </c>
      <c r="AD144" s="6">
        <f>IF(OR(ISNUMBER(P144), ISNUMBER(W144), ISNUMBER(S144), ISNUMBER(R144)), (P144 / SUM(P144, W144, S144, R144))*100, "")</f>
        <v/>
      </c>
      <c r="AE144" s="6">
        <f>IF(OR(ISNUMBER(P144), ISNUMBER(W144), ISNUMBER(S144)), (P144 / SUM(P144, W144, S144))*100, "")</f>
        <v/>
      </c>
      <c r="AF144" s="6">
        <f>IF(OR(ISNUMBER(P144), ISNUMBER(W144), ISNUMBER(S144), ISNUMBER(AA144)), (P144 / SUM(P144, W144, S144, AA144))*100, "")</f>
        <v/>
      </c>
      <c r="AG144" s="6">
        <f>P144 / SUM(AC144, P144, AA144)</f>
        <v/>
      </c>
      <c r="AH144" s="6">
        <f>IF(AND(ISNUMBER(AVERAGE(M$173, M$174)), ISNUMBER(AVERAGE(N$173, N$174))), AVERAGE(M$173, M$174) / AVERAGE(N$173, N$174), "")</f>
        <v/>
      </c>
      <c r="AI144" s="6">
        <f>IF(AND(ISNUMBER(M144), ISNUMBER(N144), ISNUMBER(AH144)), (M144/N144) / AH144 - 1, "")</f>
        <v/>
      </c>
    </row>
    <row r="145">
      <c r="A145" t="inlineStr">
        <is>
          <t>2.45</t>
        </is>
      </c>
      <c r="B145" t="inlineStr">
        <is>
          <t>Kuksha</t>
        </is>
      </c>
      <c r="C145" t="inlineStr">
        <is>
          <t>Soomer et al., 2019</t>
        </is>
      </c>
      <c r="D145" t="inlineStr">
        <is>
          <t>1</t>
        </is>
      </c>
      <c r="E145" t="inlineStr">
        <is>
          <t>K1A10</t>
        </is>
      </c>
      <c r="F145" s="6" t="n">
        <v>186.23</v>
      </c>
      <c r="G145" t="inlineStr">
        <is>
          <t>top</t>
        </is>
      </c>
      <c r="H145" s="6" t="n">
        <v>2.830000000000001</v>
      </c>
      <c r="I145" s="6" t="n">
        <v>13.89</v>
      </c>
      <c r="J145" s="6" t="n">
        <v>2.86</v>
      </c>
      <c r="K145" s="6" t="n">
        <v>2.18</v>
      </c>
      <c r="L145" s="6" t="n">
        <v>0.26</v>
      </c>
      <c r="M145" s="6" t="n">
        <v>0.13</v>
      </c>
      <c r="N145" s="6" t="n">
        <v>0.72</v>
      </c>
      <c r="O145" s="7">
        <f>H145 / (40.078 + 15.999)</f>
        <v/>
      </c>
      <c r="P145" s="7">
        <f>I145 / (2*26.9815385 + 3*15.999)</f>
        <v/>
      </c>
      <c r="Q145" s="7">
        <f>J145 / (24.305 + 15.999)</f>
        <v/>
      </c>
      <c r="R145" s="7">
        <f>K145 / (2*39.0983 + 15.999)</f>
        <v/>
      </c>
      <c r="S145" s="7">
        <f>L145 / (2*22.98976928 + 15.999)</f>
        <v/>
      </c>
      <c r="T145" s="7">
        <f>M145 / (2*30.973761998 + 5*15.999)</f>
        <v/>
      </c>
      <c r="U145" s="7">
        <f>N145 / (47.867 + 2*15.999)</f>
        <v/>
      </c>
      <c r="V145" s="6">
        <f>IF((O145 - 10/3*T145) &gt; 0, O145 - 10/3*T145, 0)</f>
        <v/>
      </c>
      <c r="W145" s="7">
        <f>IF(V145&gt;S145, S145, V145)</f>
        <v/>
      </c>
      <c r="X145" s="7">
        <f>IF((V145-W145) &gt; 0, V145-W145, 0)</f>
        <v/>
      </c>
      <c r="Y145" s="7">
        <f>IF((Q145-X145) &gt; 0, Q145-X145, 0)</f>
        <v/>
      </c>
      <c r="Z145" s="6">
        <f>IF(AND(ISNUMBER(AVERAGE(R$173, R$174)), ISNUMBER(AVERAGE(P$173, P$174))), AVERAGE(R$173, R$174) / AVERAGE(P$173, P$174), "")</f>
        <v/>
      </c>
      <c r="AA145" s="7">
        <f>IF((P145*Z145) &lt; R145, P145*Z145, R145)</f>
        <v/>
      </c>
      <c r="AB145" s="7">
        <f>SUM(W145, S145)</f>
        <v/>
      </c>
      <c r="AC145" s="7">
        <f>SUM(W145, S145, Y145)</f>
        <v/>
      </c>
      <c r="AD145" s="6">
        <f>IF(OR(ISNUMBER(P145), ISNUMBER(W145), ISNUMBER(S145), ISNUMBER(R145)), (P145 / SUM(P145, W145, S145, R145))*100, "")</f>
        <v/>
      </c>
      <c r="AE145" s="6">
        <f>IF(OR(ISNUMBER(P145), ISNUMBER(W145), ISNUMBER(S145)), (P145 / SUM(P145, W145, S145))*100, "")</f>
        <v/>
      </c>
      <c r="AF145" s="6">
        <f>IF(OR(ISNUMBER(P145), ISNUMBER(W145), ISNUMBER(S145), ISNUMBER(AA145)), (P145 / SUM(P145, W145, S145, AA145))*100, "")</f>
        <v/>
      </c>
      <c r="AG145" s="6">
        <f>P145 / SUM(AC145, P145, AA145)</f>
        <v/>
      </c>
      <c r="AH145" s="6">
        <f>IF(AND(ISNUMBER(AVERAGE(M$173, M$174)), ISNUMBER(AVERAGE(N$173, N$174))), AVERAGE(M$173, M$174) / AVERAGE(N$173, N$174), "")</f>
        <v/>
      </c>
      <c r="AI145" s="6">
        <f>IF(AND(ISNUMBER(M145), ISNUMBER(N145), ISNUMBER(AH145)), (M145/N145) / AH145 - 1, "")</f>
        <v/>
      </c>
    </row>
    <row r="146">
      <c r="A146" t="inlineStr">
        <is>
          <t>2.45</t>
        </is>
      </c>
      <c r="B146" t="inlineStr">
        <is>
          <t>Kuksha</t>
        </is>
      </c>
      <c r="C146" t="inlineStr">
        <is>
          <t>Soomer et al., 2019</t>
        </is>
      </c>
      <c r="D146" t="inlineStr">
        <is>
          <t>1</t>
        </is>
      </c>
      <c r="E146" t="inlineStr">
        <is>
          <t>1A25</t>
        </is>
      </c>
      <c r="F146" s="6" t="n">
        <v>186.31</v>
      </c>
      <c r="G146" t="inlineStr">
        <is>
          <t>top</t>
        </is>
      </c>
      <c r="H146" s="6" t="n">
        <v>0.29</v>
      </c>
      <c r="I146" s="6" t="n">
        <v>11.8</v>
      </c>
      <c r="J146" s="6" t="n">
        <v>2.56</v>
      </c>
      <c r="K146" s="6" t="n">
        <v>1.37</v>
      </c>
      <c r="L146" s="6" t="n">
        <v>0.86</v>
      </c>
      <c r="M146" s="6" t="n">
        <v>0.09000000000000001</v>
      </c>
      <c r="N146" s="6" t="n">
        <v>0.5900000000000001</v>
      </c>
      <c r="O146" s="7">
        <f>H146 / (40.078 + 15.999)</f>
        <v/>
      </c>
      <c r="P146" s="7">
        <f>I146 / (2*26.9815385 + 3*15.999)</f>
        <v/>
      </c>
      <c r="Q146" s="7">
        <f>J146 / (24.305 + 15.999)</f>
        <v/>
      </c>
      <c r="R146" s="7">
        <f>K146 / (2*39.0983 + 15.999)</f>
        <v/>
      </c>
      <c r="S146" s="7">
        <f>L146 / (2*22.98976928 + 15.999)</f>
        <v/>
      </c>
      <c r="T146" s="7">
        <f>M146 / (2*30.973761998 + 5*15.999)</f>
        <v/>
      </c>
      <c r="U146" s="7">
        <f>N146 / (47.867 + 2*15.999)</f>
        <v/>
      </c>
      <c r="V146" s="6">
        <f>IF((O146 - 10/3*T146) &gt; 0, O146 - 10/3*T146, 0)</f>
        <v/>
      </c>
      <c r="W146" s="7">
        <f>IF(V146&gt;S146, S146, V146)</f>
        <v/>
      </c>
      <c r="X146" s="7">
        <f>IF((V146-W146) &gt; 0, V146-W146, 0)</f>
        <v/>
      </c>
      <c r="Y146" s="7">
        <f>IF((Q146-X146) &gt; 0, Q146-X146, 0)</f>
        <v/>
      </c>
      <c r="Z146" s="6">
        <f>IF(AND(ISNUMBER(AVERAGE(R$173, R$174)), ISNUMBER(AVERAGE(P$173, P$174))), AVERAGE(R$173, R$174) / AVERAGE(P$173, P$174), "")</f>
        <v/>
      </c>
      <c r="AA146" s="7">
        <f>IF((P146*Z146) &lt; R146, P146*Z146, R146)</f>
        <v/>
      </c>
      <c r="AB146" s="7">
        <f>SUM(W146, S146)</f>
        <v/>
      </c>
      <c r="AC146" s="7">
        <f>SUM(W146, S146, Y146)</f>
        <v/>
      </c>
      <c r="AD146" s="6">
        <f>IF(OR(ISNUMBER(P146), ISNUMBER(W146), ISNUMBER(S146), ISNUMBER(R146)), (P146 / SUM(P146, W146, S146, R146))*100, "")</f>
        <v/>
      </c>
      <c r="AE146" s="6">
        <f>IF(OR(ISNUMBER(P146), ISNUMBER(W146), ISNUMBER(S146)), (P146 / SUM(P146, W146, S146))*100, "")</f>
        <v/>
      </c>
      <c r="AF146" s="6">
        <f>IF(OR(ISNUMBER(P146), ISNUMBER(W146), ISNUMBER(S146), ISNUMBER(AA146)), (P146 / SUM(P146, W146, S146, AA146))*100, "")</f>
        <v/>
      </c>
      <c r="AG146" s="6">
        <f>P146 / SUM(AC146, P146, AA146)</f>
        <v/>
      </c>
      <c r="AH146" s="6">
        <f>IF(AND(ISNUMBER(AVERAGE(M$173, M$174)), ISNUMBER(AVERAGE(N$173, N$174))), AVERAGE(M$173, M$174) / AVERAGE(N$173, N$174), "")</f>
        <v/>
      </c>
      <c r="AI146" s="6">
        <f>IF(AND(ISNUMBER(M146), ISNUMBER(N146), ISNUMBER(AH146)), (M146/N146) / AH146 - 1, "")</f>
        <v/>
      </c>
    </row>
    <row r="147">
      <c r="A147" t="inlineStr">
        <is>
          <t>2.45</t>
        </is>
      </c>
      <c r="B147" t="inlineStr">
        <is>
          <t>Kuksha</t>
        </is>
      </c>
      <c r="C147" t="inlineStr">
        <is>
          <t>Soomer et al., 2019</t>
        </is>
      </c>
      <c r="D147" t="inlineStr">
        <is>
          <t>1</t>
        </is>
      </c>
      <c r="E147" t="inlineStr">
        <is>
          <t>K1A11</t>
        </is>
      </c>
      <c r="F147" s="6" t="n">
        <v>186.62</v>
      </c>
      <c r="G147" t="inlineStr">
        <is>
          <t>top</t>
        </is>
      </c>
      <c r="H147" s="6" t="n">
        <v>2.23</v>
      </c>
      <c r="I147" s="6" t="n">
        <v>15.7</v>
      </c>
      <c r="J147" s="6" t="n">
        <v>3.54</v>
      </c>
      <c r="K147" s="6" t="n">
        <v>1.13</v>
      </c>
      <c r="L147" s="6" t="n">
        <v>2.47</v>
      </c>
      <c r="M147" s="6" t="n">
        <v>0.17</v>
      </c>
      <c r="N147" s="6" t="n">
        <v>0.8499999999999999</v>
      </c>
      <c r="O147" s="7">
        <f>H147 / (40.078 + 15.999)</f>
        <v/>
      </c>
      <c r="P147" s="7">
        <f>I147 / (2*26.9815385 + 3*15.999)</f>
        <v/>
      </c>
      <c r="Q147" s="7">
        <f>J147 / (24.305 + 15.999)</f>
        <v/>
      </c>
      <c r="R147" s="7">
        <f>K147 / (2*39.0983 + 15.999)</f>
        <v/>
      </c>
      <c r="S147" s="7">
        <f>L147 / (2*22.98976928 + 15.999)</f>
        <v/>
      </c>
      <c r="T147" s="7">
        <f>M147 / (2*30.973761998 + 5*15.999)</f>
        <v/>
      </c>
      <c r="U147" s="7">
        <f>N147 / (47.867 + 2*15.999)</f>
        <v/>
      </c>
      <c r="V147" s="6">
        <f>IF((O147 - 10/3*T147) &gt; 0, O147 - 10/3*T147, 0)</f>
        <v/>
      </c>
      <c r="W147" s="7">
        <f>IF(V147&gt;S147, S147, V147)</f>
        <v/>
      </c>
      <c r="X147" s="7">
        <f>IF((V147-W147) &gt; 0, V147-W147, 0)</f>
        <v/>
      </c>
      <c r="Y147" s="7">
        <f>IF((Q147-X147) &gt; 0, Q147-X147, 0)</f>
        <v/>
      </c>
      <c r="Z147" s="6">
        <f>IF(AND(ISNUMBER(AVERAGE(R$173, R$174)), ISNUMBER(AVERAGE(P$173, P$174))), AVERAGE(R$173, R$174) / AVERAGE(P$173, P$174), "")</f>
        <v/>
      </c>
      <c r="AA147" s="7">
        <f>IF((P147*Z147) &lt; R147, P147*Z147, R147)</f>
        <v/>
      </c>
      <c r="AB147" s="7">
        <f>SUM(W147, S147)</f>
        <v/>
      </c>
      <c r="AC147" s="7">
        <f>SUM(W147, S147, Y147)</f>
        <v/>
      </c>
      <c r="AD147" s="6">
        <f>IF(OR(ISNUMBER(P147), ISNUMBER(W147), ISNUMBER(S147), ISNUMBER(R147)), (P147 / SUM(P147, W147, S147, R147))*100, "")</f>
        <v/>
      </c>
      <c r="AE147" s="6">
        <f>IF(OR(ISNUMBER(P147), ISNUMBER(W147), ISNUMBER(S147)), (P147 / SUM(P147, W147, S147))*100, "")</f>
        <v/>
      </c>
      <c r="AF147" s="6">
        <f>IF(OR(ISNUMBER(P147), ISNUMBER(W147), ISNUMBER(S147), ISNUMBER(AA147)), (P147 / SUM(P147, W147, S147, AA147))*100, "")</f>
        <v/>
      </c>
      <c r="AG147" s="6">
        <f>P147 / SUM(AC147, P147, AA147)</f>
        <v/>
      </c>
      <c r="AH147" s="6">
        <f>IF(AND(ISNUMBER(AVERAGE(M$173, M$174)), ISNUMBER(AVERAGE(N$173, N$174))), AVERAGE(M$173, M$174) / AVERAGE(N$173, N$174), "")</f>
        <v/>
      </c>
      <c r="AI147" s="6">
        <f>IF(AND(ISNUMBER(M147), ISNUMBER(N147), ISNUMBER(AH147)), (M147/N147) / AH147 - 1, "")</f>
        <v/>
      </c>
    </row>
    <row r="148">
      <c r="A148" t="inlineStr">
        <is>
          <t>2.45</t>
        </is>
      </c>
      <c r="B148" t="inlineStr">
        <is>
          <t>Kuksha</t>
        </is>
      </c>
      <c r="C148" t="inlineStr">
        <is>
          <t>Soomer et al., 2019</t>
        </is>
      </c>
      <c r="D148" t="inlineStr">
        <is>
          <t>1</t>
        </is>
      </c>
      <c r="E148" t="inlineStr">
        <is>
          <t>K1A12</t>
        </is>
      </c>
      <c r="F148" s="6" t="n">
        <v>186.88</v>
      </c>
      <c r="G148" t="inlineStr">
        <is>
          <t>top</t>
        </is>
      </c>
      <c r="H148" s="6" t="n">
        <v>8.49</v>
      </c>
      <c r="I148" s="6" t="n">
        <v>15.38</v>
      </c>
      <c r="J148" s="6" t="n">
        <v>3.71</v>
      </c>
      <c r="K148" s="6" t="n">
        <v>1.53</v>
      </c>
      <c r="L148" s="6" t="n">
        <v>1.46</v>
      </c>
      <c r="M148" s="6" t="n">
        <v>0.11</v>
      </c>
      <c r="N148" s="6" t="n">
        <v>0.8100000000000001</v>
      </c>
      <c r="O148" s="7">
        <f>H148 / (40.078 + 15.999)</f>
        <v/>
      </c>
      <c r="P148" s="7">
        <f>I148 / (2*26.9815385 + 3*15.999)</f>
        <v/>
      </c>
      <c r="Q148" s="7">
        <f>J148 / (24.305 + 15.999)</f>
        <v/>
      </c>
      <c r="R148" s="7">
        <f>K148 / (2*39.0983 + 15.999)</f>
        <v/>
      </c>
      <c r="S148" s="7">
        <f>L148 / (2*22.98976928 + 15.999)</f>
        <v/>
      </c>
      <c r="T148" s="7">
        <f>M148 / (2*30.973761998 + 5*15.999)</f>
        <v/>
      </c>
      <c r="U148" s="7">
        <f>N148 / (47.867 + 2*15.999)</f>
        <v/>
      </c>
      <c r="V148" s="6">
        <f>IF((O148 - 10/3*T148) &gt; 0, O148 - 10/3*T148, 0)</f>
        <v/>
      </c>
      <c r="W148" s="7">
        <f>IF(V148&gt;S148, S148, V148)</f>
        <v/>
      </c>
      <c r="X148" s="7">
        <f>IF((V148-W148) &gt; 0, V148-W148, 0)</f>
        <v/>
      </c>
      <c r="Y148" s="7">
        <f>IF((Q148-X148) &gt; 0, Q148-X148, 0)</f>
        <v/>
      </c>
      <c r="Z148" s="6">
        <f>IF(AND(ISNUMBER(AVERAGE(R$173, R$174)), ISNUMBER(AVERAGE(P$173, P$174))), AVERAGE(R$173, R$174) / AVERAGE(P$173, P$174), "")</f>
        <v/>
      </c>
      <c r="AA148" s="7">
        <f>IF((P148*Z148) &lt; R148, P148*Z148, R148)</f>
        <v/>
      </c>
      <c r="AB148" s="7">
        <f>SUM(W148, S148)</f>
        <v/>
      </c>
      <c r="AC148" s="7">
        <f>SUM(W148, S148, Y148)</f>
        <v/>
      </c>
      <c r="AD148" s="6">
        <f>IF(OR(ISNUMBER(P148), ISNUMBER(W148), ISNUMBER(S148), ISNUMBER(R148)), (P148 / SUM(P148, W148, S148, R148))*100, "")</f>
        <v/>
      </c>
      <c r="AE148" s="6">
        <f>IF(OR(ISNUMBER(P148), ISNUMBER(W148), ISNUMBER(S148)), (P148 / SUM(P148, W148, S148))*100, "")</f>
        <v/>
      </c>
      <c r="AF148" s="6">
        <f>IF(OR(ISNUMBER(P148), ISNUMBER(W148), ISNUMBER(S148), ISNUMBER(AA148)), (P148 / SUM(P148, W148, S148, AA148))*100, "")</f>
        <v/>
      </c>
      <c r="AG148" s="6">
        <f>P148 / SUM(AC148, P148, AA148)</f>
        <v/>
      </c>
      <c r="AH148" s="6">
        <f>IF(AND(ISNUMBER(AVERAGE(M$173, M$174)), ISNUMBER(AVERAGE(N$173, N$174))), AVERAGE(M$173, M$174) / AVERAGE(N$173, N$174), "")</f>
        <v/>
      </c>
      <c r="AI148" s="6">
        <f>IF(AND(ISNUMBER(M148), ISNUMBER(N148), ISNUMBER(AH148)), (M148/N148) / AH148 - 1, "")</f>
        <v/>
      </c>
    </row>
    <row r="149">
      <c r="A149" t="inlineStr">
        <is>
          <t>2.45</t>
        </is>
      </c>
      <c r="B149" t="inlineStr">
        <is>
          <t>Kuksha</t>
        </is>
      </c>
      <c r="C149" t="inlineStr">
        <is>
          <t>Soomer et al., 2019</t>
        </is>
      </c>
      <c r="D149" t="inlineStr">
        <is>
          <t>1</t>
        </is>
      </c>
      <c r="E149" t="inlineStr">
        <is>
          <t>K1A13</t>
        </is>
      </c>
      <c r="F149" s="6" t="n">
        <v>187.13</v>
      </c>
      <c r="G149" t="inlineStr">
        <is>
          <t>top</t>
        </is>
      </c>
      <c r="H149" s="6" t="n">
        <v>8.26</v>
      </c>
      <c r="I149" s="6" t="n">
        <v>12.26</v>
      </c>
      <c r="J149" s="6" t="n">
        <v>2.77</v>
      </c>
      <c r="K149" s="6" t="n">
        <v>0.9499999999999998</v>
      </c>
      <c r="L149" s="6" t="n">
        <v>1.82</v>
      </c>
      <c r="M149" s="6" t="n">
        <v>0.09000000000000001</v>
      </c>
      <c r="N149" s="6" t="n">
        <v>0.55</v>
      </c>
      <c r="O149" s="7">
        <f>H149 / (40.078 + 15.999)</f>
        <v/>
      </c>
      <c r="P149" s="7">
        <f>I149 / (2*26.9815385 + 3*15.999)</f>
        <v/>
      </c>
      <c r="Q149" s="7">
        <f>J149 / (24.305 + 15.999)</f>
        <v/>
      </c>
      <c r="R149" s="7">
        <f>K149 / (2*39.0983 + 15.999)</f>
        <v/>
      </c>
      <c r="S149" s="7">
        <f>L149 / (2*22.98976928 + 15.999)</f>
        <v/>
      </c>
      <c r="T149" s="7">
        <f>M149 / (2*30.973761998 + 5*15.999)</f>
        <v/>
      </c>
      <c r="U149" s="7">
        <f>N149 / (47.867 + 2*15.999)</f>
        <v/>
      </c>
      <c r="V149" s="6">
        <f>IF((O149 - 10/3*T149) &gt; 0, O149 - 10/3*T149, 0)</f>
        <v/>
      </c>
      <c r="W149" s="7">
        <f>IF(V149&gt;S149, S149, V149)</f>
        <v/>
      </c>
      <c r="X149" s="7">
        <f>IF((V149-W149) &gt; 0, V149-W149, 0)</f>
        <v/>
      </c>
      <c r="Y149" s="7">
        <f>IF((Q149-X149) &gt; 0, Q149-X149, 0)</f>
        <v/>
      </c>
      <c r="Z149" s="6">
        <f>IF(AND(ISNUMBER(AVERAGE(R$173, R$174)), ISNUMBER(AVERAGE(P$173, P$174))), AVERAGE(R$173, R$174) / AVERAGE(P$173, P$174), "")</f>
        <v/>
      </c>
      <c r="AA149" s="7">
        <f>IF((P149*Z149) &lt; R149, P149*Z149, R149)</f>
        <v/>
      </c>
      <c r="AB149" s="7">
        <f>SUM(W149, S149)</f>
        <v/>
      </c>
      <c r="AC149" s="7">
        <f>SUM(W149, S149, Y149)</f>
        <v/>
      </c>
      <c r="AD149" s="6">
        <f>IF(OR(ISNUMBER(P149), ISNUMBER(W149), ISNUMBER(S149), ISNUMBER(R149)), (P149 / SUM(P149, W149, S149, R149))*100, "")</f>
        <v/>
      </c>
      <c r="AE149" s="6">
        <f>IF(OR(ISNUMBER(P149), ISNUMBER(W149), ISNUMBER(S149)), (P149 / SUM(P149, W149, S149))*100, "")</f>
        <v/>
      </c>
      <c r="AF149" s="6">
        <f>IF(OR(ISNUMBER(P149), ISNUMBER(W149), ISNUMBER(S149), ISNUMBER(AA149)), (P149 / SUM(P149, W149, S149, AA149))*100, "")</f>
        <v/>
      </c>
      <c r="AG149" s="6">
        <f>P149 / SUM(AC149, P149, AA149)</f>
        <v/>
      </c>
      <c r="AH149" s="6">
        <f>IF(AND(ISNUMBER(AVERAGE(M$173, M$174)), ISNUMBER(AVERAGE(N$173, N$174))), AVERAGE(M$173, M$174) / AVERAGE(N$173, N$174), "")</f>
        <v/>
      </c>
      <c r="AI149" s="6">
        <f>IF(AND(ISNUMBER(M149), ISNUMBER(N149), ISNUMBER(AH149)), (M149/N149) / AH149 - 1, "")</f>
        <v/>
      </c>
    </row>
    <row r="150">
      <c r="A150" t="inlineStr">
        <is>
          <t>2.45</t>
        </is>
      </c>
      <c r="B150" t="inlineStr">
        <is>
          <t>Kuksha</t>
        </is>
      </c>
      <c r="C150" t="inlineStr">
        <is>
          <t>Soomer et al., 2019</t>
        </is>
      </c>
      <c r="D150" t="inlineStr">
        <is>
          <t>1</t>
        </is>
      </c>
      <c r="E150" t="inlineStr">
        <is>
          <t>FD02</t>
        </is>
      </c>
      <c r="F150" s="6" t="n">
        <v>187.3</v>
      </c>
      <c r="G150" t="inlineStr">
        <is>
          <t>top</t>
        </is>
      </c>
      <c r="H150" s="6" t="n">
        <v>26.6</v>
      </c>
      <c r="I150" s="6" t="n">
        <v>6.370000000000001</v>
      </c>
      <c r="J150" s="6" t="n">
        <v>1.99</v>
      </c>
      <c r="K150" s="6" t="n">
        <v>0.351</v>
      </c>
      <c r="L150" s="6" t="n">
        <v>0.47</v>
      </c>
      <c r="M150" s="6" t="n">
        <v>0.027</v>
      </c>
      <c r="N150" s="6" t="n">
        <v>0.3430000000000001</v>
      </c>
      <c r="O150" s="7">
        <f>H150 / (40.078 + 15.999)</f>
        <v/>
      </c>
      <c r="P150" s="7">
        <f>I150 / (2*26.9815385 + 3*15.999)</f>
        <v/>
      </c>
      <c r="Q150" s="7">
        <f>J150 / (24.305 + 15.999)</f>
        <v/>
      </c>
      <c r="R150" s="7">
        <f>K150 / (2*39.0983 + 15.999)</f>
        <v/>
      </c>
      <c r="S150" s="7">
        <f>L150 / (2*22.98976928 + 15.999)</f>
        <v/>
      </c>
      <c r="T150" s="7">
        <f>M150 / (2*30.973761998 + 5*15.999)</f>
        <v/>
      </c>
      <c r="U150" s="7">
        <f>N150 / (47.867 + 2*15.999)</f>
        <v/>
      </c>
      <c r="V150" s="6">
        <f>IF((O150 - 10/3*T150) &gt; 0, O150 - 10/3*T150, 0)</f>
        <v/>
      </c>
      <c r="W150" s="7">
        <f>IF(V150&gt;S150, S150, V150)</f>
        <v/>
      </c>
      <c r="X150" s="7">
        <f>IF((V150-W150) &gt; 0, V150-W150, 0)</f>
        <v/>
      </c>
      <c r="Y150" s="7">
        <f>IF((Q150-X150) &gt; 0, Q150-X150, 0)</f>
        <v/>
      </c>
      <c r="Z150" s="6">
        <f>IF(AND(ISNUMBER(AVERAGE(R$173, R$174)), ISNUMBER(AVERAGE(P$173, P$174))), AVERAGE(R$173, R$174) / AVERAGE(P$173, P$174), "")</f>
        <v/>
      </c>
      <c r="AA150" s="7">
        <f>IF((P150*Z150) &lt; R150, P150*Z150, R150)</f>
        <v/>
      </c>
      <c r="AB150" s="7">
        <f>SUM(W150, S150)</f>
        <v/>
      </c>
      <c r="AC150" s="7">
        <f>SUM(W150, S150, Y150)</f>
        <v/>
      </c>
      <c r="AD150" s="6">
        <f>IF(OR(ISNUMBER(P150), ISNUMBER(W150), ISNUMBER(S150), ISNUMBER(R150)), (P150 / SUM(P150, W150, S150, R150))*100, "")</f>
        <v/>
      </c>
      <c r="AE150" s="6">
        <f>IF(OR(ISNUMBER(P150), ISNUMBER(W150), ISNUMBER(S150)), (P150 / SUM(P150, W150, S150))*100, "")</f>
        <v/>
      </c>
      <c r="AF150" s="6">
        <f>IF(OR(ISNUMBER(P150), ISNUMBER(W150), ISNUMBER(S150), ISNUMBER(AA150)), (P150 / SUM(P150, W150, S150, AA150))*100, "")</f>
        <v/>
      </c>
      <c r="AG150" s="6">
        <f>P150 / SUM(AC150, P150, AA150)</f>
        <v/>
      </c>
      <c r="AH150" s="6">
        <f>IF(AND(ISNUMBER(AVERAGE(M$173, M$174)), ISNUMBER(AVERAGE(N$173, N$174))), AVERAGE(M$173, M$174) / AVERAGE(N$173, N$174), "")</f>
        <v/>
      </c>
      <c r="AI150" s="6">
        <f>IF(AND(ISNUMBER(M150), ISNUMBER(N150), ISNUMBER(AH150)), (M150/N150) / AH150 - 1, "")</f>
        <v/>
      </c>
    </row>
    <row r="151">
      <c r="A151" t="inlineStr">
        <is>
          <t>2.45</t>
        </is>
      </c>
      <c r="B151" t="inlineStr">
        <is>
          <t>Kuksha</t>
        </is>
      </c>
      <c r="C151" t="inlineStr">
        <is>
          <t>Soomer et al., 2019</t>
        </is>
      </c>
      <c r="D151" t="inlineStr">
        <is>
          <t>1</t>
        </is>
      </c>
      <c r="E151" t="inlineStr">
        <is>
          <t>K1A14*</t>
        </is>
      </c>
      <c r="F151" s="6" t="n">
        <v>187.64</v>
      </c>
      <c r="G151" t="inlineStr">
        <is>
          <t>top</t>
        </is>
      </c>
      <c r="H151" s="6" t="n">
        <v>13.02</v>
      </c>
      <c r="I151" s="6" t="n">
        <v>16.33</v>
      </c>
      <c r="J151" s="6" t="n">
        <v>2.81</v>
      </c>
      <c r="K151" s="6" t="n">
        <v>2.12</v>
      </c>
      <c r="L151" s="6" t="n">
        <v>2.77</v>
      </c>
      <c r="M151" s="6" t="n">
        <v>0.07000000000000002</v>
      </c>
      <c r="N151" s="6" t="n">
        <v>0.78</v>
      </c>
      <c r="O151" s="7">
        <f>H151 / (40.078 + 15.999)</f>
        <v/>
      </c>
      <c r="P151" s="7">
        <f>I151 / (2*26.9815385 + 3*15.999)</f>
        <v/>
      </c>
      <c r="Q151" s="7">
        <f>J151 / (24.305 + 15.999)</f>
        <v/>
      </c>
      <c r="R151" s="7">
        <f>K151 / (2*39.0983 + 15.999)</f>
        <v/>
      </c>
      <c r="S151" s="7">
        <f>L151 / (2*22.98976928 + 15.999)</f>
        <v/>
      </c>
      <c r="T151" s="7">
        <f>M151 / (2*30.973761998 + 5*15.999)</f>
        <v/>
      </c>
      <c r="U151" s="7">
        <f>N151 / (47.867 + 2*15.999)</f>
        <v/>
      </c>
      <c r="V151" s="6">
        <f>IF((O151 - 10/3*T151) &gt; 0, O151 - 10/3*T151, 0)</f>
        <v/>
      </c>
      <c r="W151" s="7">
        <f>IF(V151&gt;S151, S151, V151)</f>
        <v/>
      </c>
      <c r="X151" s="7">
        <f>IF((V151-W151) &gt; 0, V151-W151, 0)</f>
        <v/>
      </c>
      <c r="Y151" s="7">
        <f>IF((Q151-X151) &gt; 0, Q151-X151, 0)</f>
        <v/>
      </c>
      <c r="Z151" s="6">
        <f>IF(AND(ISNUMBER(AVERAGE(R$173, R$174)), ISNUMBER(AVERAGE(P$173, P$174))), AVERAGE(R$173, R$174) / AVERAGE(P$173, P$174), "")</f>
        <v/>
      </c>
      <c r="AA151" s="7">
        <f>IF((P151*Z151) &lt; R151, P151*Z151, R151)</f>
        <v/>
      </c>
      <c r="AB151" s="7">
        <f>SUM(W151, S151)</f>
        <v/>
      </c>
      <c r="AC151" s="7">
        <f>SUM(W151, S151, Y151)</f>
        <v/>
      </c>
      <c r="AD151" s="6">
        <f>IF(OR(ISNUMBER(P151), ISNUMBER(W151), ISNUMBER(S151), ISNUMBER(R151)), (P151 / SUM(P151, W151, S151, R151))*100, "")</f>
        <v/>
      </c>
      <c r="AE151" s="6">
        <f>IF(OR(ISNUMBER(P151), ISNUMBER(W151), ISNUMBER(S151)), (P151 / SUM(P151, W151, S151))*100, "")</f>
        <v/>
      </c>
      <c r="AF151" s="6">
        <f>IF(OR(ISNUMBER(P151), ISNUMBER(W151), ISNUMBER(S151), ISNUMBER(AA151)), (P151 / SUM(P151, W151, S151, AA151))*100, "")</f>
        <v/>
      </c>
      <c r="AG151" s="6">
        <f>P151 / SUM(AC151, P151, AA151)</f>
        <v/>
      </c>
      <c r="AH151" s="6">
        <f>IF(AND(ISNUMBER(AVERAGE(M$173, M$174)), ISNUMBER(AVERAGE(N$173, N$174))), AVERAGE(M$173, M$174) / AVERAGE(N$173, N$174), "")</f>
        <v/>
      </c>
      <c r="AI151" s="6">
        <f>IF(AND(ISNUMBER(M151), ISNUMBER(N151), ISNUMBER(AH151)), (M151/N151) / AH151 - 1, "")</f>
        <v/>
      </c>
    </row>
    <row r="152">
      <c r="A152" t="inlineStr">
        <is>
          <t>2.45</t>
        </is>
      </c>
      <c r="B152" t="inlineStr">
        <is>
          <t>Kuksha</t>
        </is>
      </c>
      <c r="C152" t="inlineStr">
        <is>
          <t>Soomer et al., 2019</t>
        </is>
      </c>
      <c r="D152" t="inlineStr">
        <is>
          <t>1</t>
        </is>
      </c>
      <c r="E152" t="inlineStr">
        <is>
          <t>K1A15</t>
        </is>
      </c>
      <c r="F152" s="6" t="n">
        <v>187.93</v>
      </c>
      <c r="G152" s="8" t="n">
        <v/>
      </c>
      <c r="H152" s="6" t="n">
        <v>21.46</v>
      </c>
      <c r="I152" s="6" t="n">
        <v>10.32</v>
      </c>
      <c r="J152" s="6" t="n">
        <v>3.29</v>
      </c>
      <c r="K152" s="6" t="n">
        <v>1.51</v>
      </c>
      <c r="L152" s="6" t="n">
        <v>0.23</v>
      </c>
      <c r="M152" s="6" t="n">
        <v>0.05000000000000001</v>
      </c>
      <c r="N152" s="6" t="n">
        <v>0.6</v>
      </c>
      <c r="O152" s="7">
        <f>H152 / (40.078 + 15.999)</f>
        <v/>
      </c>
      <c r="P152" s="7">
        <f>I152 / (2*26.9815385 + 3*15.999)</f>
        <v/>
      </c>
      <c r="Q152" s="7">
        <f>J152 / (24.305 + 15.999)</f>
        <v/>
      </c>
      <c r="R152" s="7">
        <f>K152 / (2*39.0983 + 15.999)</f>
        <v/>
      </c>
      <c r="S152" s="7">
        <f>L152 / (2*22.98976928 + 15.999)</f>
        <v/>
      </c>
      <c r="T152" s="7">
        <f>M152 / (2*30.973761998 + 5*15.999)</f>
        <v/>
      </c>
      <c r="U152" s="7">
        <f>N152 / (47.867 + 2*15.999)</f>
        <v/>
      </c>
      <c r="V152" s="6">
        <f>IF((O152 - 10/3*T152) &gt; 0, O152 - 10/3*T152, 0)</f>
        <v/>
      </c>
      <c r="W152" s="7">
        <f>IF(V152&gt;S152, S152, V152)</f>
        <v/>
      </c>
      <c r="X152" s="7">
        <f>IF((V152-W152) &gt; 0, V152-W152, 0)</f>
        <v/>
      </c>
      <c r="Y152" s="7">
        <f>IF((Q152-X152) &gt; 0, Q152-X152, 0)</f>
        <v/>
      </c>
      <c r="Z152" s="6">
        <f>IF(AND(ISNUMBER(AVERAGE(R$173, R$174)), ISNUMBER(AVERAGE(P$173, P$174))), AVERAGE(R$173, R$174) / AVERAGE(P$173, P$174), "")</f>
        <v/>
      </c>
      <c r="AA152" s="7">
        <f>IF((P152*Z152) &lt; R152, P152*Z152, R152)</f>
        <v/>
      </c>
      <c r="AB152" s="7">
        <f>SUM(W152, S152)</f>
        <v/>
      </c>
      <c r="AC152" s="7">
        <f>SUM(W152, S152, Y152)</f>
        <v/>
      </c>
      <c r="AD152" s="6">
        <f>IF(OR(ISNUMBER(P152), ISNUMBER(W152), ISNUMBER(S152), ISNUMBER(R152)), (P152 / SUM(P152, W152, S152, R152))*100, "")</f>
        <v/>
      </c>
      <c r="AE152" s="6">
        <f>IF(OR(ISNUMBER(P152), ISNUMBER(W152), ISNUMBER(S152)), (P152 / SUM(P152, W152, S152))*100, "")</f>
        <v/>
      </c>
      <c r="AF152" s="6">
        <f>IF(OR(ISNUMBER(P152), ISNUMBER(W152), ISNUMBER(S152), ISNUMBER(AA152)), (P152 / SUM(P152, W152, S152, AA152))*100, "")</f>
        <v/>
      </c>
      <c r="AG152" s="6">
        <f>P152 / SUM(AC152, P152, AA152)</f>
        <v/>
      </c>
      <c r="AH152" s="6">
        <f>IF(AND(ISNUMBER(AVERAGE(M$173, M$174)), ISNUMBER(AVERAGE(N$173, N$174))), AVERAGE(M$173, M$174) / AVERAGE(N$173, N$174), "")</f>
        <v/>
      </c>
      <c r="AI152" s="6">
        <f>IF(AND(ISNUMBER(M152), ISNUMBER(N152), ISNUMBER(AH152)), (M152/N152) / AH152 - 1, "")</f>
        <v/>
      </c>
    </row>
    <row r="153">
      <c r="A153" t="inlineStr">
        <is>
          <t>2.45</t>
        </is>
      </c>
      <c r="B153" t="inlineStr">
        <is>
          <t>Kuksha</t>
        </is>
      </c>
      <c r="C153" t="inlineStr">
        <is>
          <t>Soomer et al., 2019</t>
        </is>
      </c>
      <c r="D153" t="inlineStr">
        <is>
          <t>1</t>
        </is>
      </c>
      <c r="E153" t="inlineStr">
        <is>
          <t>1A26</t>
        </is>
      </c>
      <c r="F153" s="6" t="n">
        <v>188.17</v>
      </c>
      <c r="G153" s="8" t="n">
        <v/>
      </c>
      <c r="H153" s="6" t="n">
        <v>5.79</v>
      </c>
      <c r="I153" s="6" t="n">
        <v>15.92</v>
      </c>
      <c r="J153" s="6" t="n">
        <v>5.119999999999999</v>
      </c>
      <c r="K153" s="6" t="n">
        <v>2.15</v>
      </c>
      <c r="L153" s="6" t="n">
        <v>0.88</v>
      </c>
      <c r="M153" s="6" t="n">
        <v>0.07000000000000002</v>
      </c>
      <c r="N153" s="6" t="n">
        <v>0.92</v>
      </c>
      <c r="O153" s="7">
        <f>H153 / (40.078 + 15.999)</f>
        <v/>
      </c>
      <c r="P153" s="7">
        <f>I153 / (2*26.9815385 + 3*15.999)</f>
        <v/>
      </c>
      <c r="Q153" s="7">
        <f>J153 / (24.305 + 15.999)</f>
        <v/>
      </c>
      <c r="R153" s="7">
        <f>K153 / (2*39.0983 + 15.999)</f>
        <v/>
      </c>
      <c r="S153" s="7">
        <f>L153 / (2*22.98976928 + 15.999)</f>
        <v/>
      </c>
      <c r="T153" s="7">
        <f>M153 / (2*30.973761998 + 5*15.999)</f>
        <v/>
      </c>
      <c r="U153" s="7">
        <f>N153 / (47.867 + 2*15.999)</f>
        <v/>
      </c>
      <c r="V153" s="6">
        <f>IF((O153 - 10/3*T153) &gt; 0, O153 - 10/3*T153, 0)</f>
        <v/>
      </c>
      <c r="W153" s="7">
        <f>IF(V153&gt;S153, S153, V153)</f>
        <v/>
      </c>
      <c r="X153" s="7">
        <f>IF((V153-W153) &gt; 0, V153-W153, 0)</f>
        <v/>
      </c>
      <c r="Y153" s="7">
        <f>IF((Q153-X153) &gt; 0, Q153-X153, 0)</f>
        <v/>
      </c>
      <c r="Z153" s="6">
        <f>IF(AND(ISNUMBER(AVERAGE(R$173, R$174)), ISNUMBER(AVERAGE(P$173, P$174))), AVERAGE(R$173, R$174) / AVERAGE(P$173, P$174), "")</f>
        <v/>
      </c>
      <c r="AA153" s="7">
        <f>IF((P153*Z153) &lt; R153, P153*Z153, R153)</f>
        <v/>
      </c>
      <c r="AB153" s="7">
        <f>SUM(W153, S153)</f>
        <v/>
      </c>
      <c r="AC153" s="7">
        <f>SUM(W153, S153, Y153)</f>
        <v/>
      </c>
      <c r="AD153" s="6">
        <f>IF(OR(ISNUMBER(P153), ISNUMBER(W153), ISNUMBER(S153), ISNUMBER(R153)), (P153 / SUM(P153, W153, S153, R153))*100, "")</f>
        <v/>
      </c>
      <c r="AE153" s="6">
        <f>IF(OR(ISNUMBER(P153), ISNUMBER(W153), ISNUMBER(S153)), (P153 / SUM(P153, W153, S153))*100, "")</f>
        <v/>
      </c>
      <c r="AF153" s="6">
        <f>IF(OR(ISNUMBER(P153), ISNUMBER(W153), ISNUMBER(S153), ISNUMBER(AA153)), (P153 / SUM(P153, W153, S153, AA153))*100, "")</f>
        <v/>
      </c>
      <c r="AG153" s="6">
        <f>P153 / SUM(AC153, P153, AA153)</f>
        <v/>
      </c>
      <c r="AH153" s="6">
        <f>IF(AND(ISNUMBER(AVERAGE(M$173, M$174)), ISNUMBER(AVERAGE(N$173, N$174))), AVERAGE(M$173, M$174) / AVERAGE(N$173, N$174), "")</f>
        <v/>
      </c>
      <c r="AI153" s="6">
        <f>IF(AND(ISNUMBER(M153), ISNUMBER(N153), ISNUMBER(AH153)), (M153/N153) / AH153 - 1, "")</f>
        <v/>
      </c>
    </row>
    <row r="154">
      <c r="A154" t="inlineStr">
        <is>
          <t>2.45</t>
        </is>
      </c>
      <c r="B154" t="inlineStr">
        <is>
          <t>Kuksha</t>
        </is>
      </c>
      <c r="C154" t="inlineStr">
        <is>
          <t>Soomer et al., 2019</t>
        </is>
      </c>
      <c r="D154" t="inlineStr">
        <is>
          <t>1</t>
        </is>
      </c>
      <c r="E154" t="inlineStr">
        <is>
          <t>K1A16*</t>
        </is>
      </c>
      <c r="F154" s="6" t="n">
        <v>188.27</v>
      </c>
      <c r="G154" s="8" t="n">
        <v/>
      </c>
      <c r="H154" s="6" t="n">
        <v>9.52</v>
      </c>
      <c r="I154" s="6" t="n">
        <v>14.58</v>
      </c>
      <c r="J154" s="6" t="n">
        <v>4.989999999999999</v>
      </c>
      <c r="K154" s="6" t="n">
        <v>2.11</v>
      </c>
      <c r="L154" s="6" t="n">
        <v>0.38</v>
      </c>
      <c r="M154" s="6" t="n">
        <v>0.07000000000000002</v>
      </c>
      <c r="N154" s="6" t="n">
        <v>0.83</v>
      </c>
      <c r="O154" s="7">
        <f>H154 / (40.078 + 15.999)</f>
        <v/>
      </c>
      <c r="P154" s="7">
        <f>I154 / (2*26.9815385 + 3*15.999)</f>
        <v/>
      </c>
      <c r="Q154" s="7">
        <f>J154 / (24.305 + 15.999)</f>
        <v/>
      </c>
      <c r="R154" s="7">
        <f>K154 / (2*39.0983 + 15.999)</f>
        <v/>
      </c>
      <c r="S154" s="7">
        <f>L154 / (2*22.98976928 + 15.999)</f>
        <v/>
      </c>
      <c r="T154" s="7">
        <f>M154 / (2*30.973761998 + 5*15.999)</f>
        <v/>
      </c>
      <c r="U154" s="7">
        <f>N154 / (47.867 + 2*15.999)</f>
        <v/>
      </c>
      <c r="V154" s="6">
        <f>IF((O154 - 10/3*T154) &gt; 0, O154 - 10/3*T154, 0)</f>
        <v/>
      </c>
      <c r="W154" s="7">
        <f>IF(V154&gt;S154, S154, V154)</f>
        <v/>
      </c>
      <c r="X154" s="7">
        <f>IF((V154-W154) &gt; 0, V154-W154, 0)</f>
        <v/>
      </c>
      <c r="Y154" s="7">
        <f>IF((Q154-X154) &gt; 0, Q154-X154, 0)</f>
        <v/>
      </c>
      <c r="Z154" s="6">
        <f>IF(AND(ISNUMBER(AVERAGE(R$173, R$174)), ISNUMBER(AVERAGE(P$173, P$174))), AVERAGE(R$173, R$174) / AVERAGE(P$173, P$174), "")</f>
        <v/>
      </c>
      <c r="AA154" s="7">
        <f>IF((P154*Z154) &lt; R154, P154*Z154, R154)</f>
        <v/>
      </c>
      <c r="AB154" s="7">
        <f>SUM(W154, S154)</f>
        <v/>
      </c>
      <c r="AC154" s="7">
        <f>SUM(W154, S154, Y154)</f>
        <v/>
      </c>
      <c r="AD154" s="6">
        <f>IF(OR(ISNUMBER(P154), ISNUMBER(W154), ISNUMBER(S154), ISNUMBER(R154)), (P154 / SUM(P154, W154, S154, R154))*100, "")</f>
        <v/>
      </c>
      <c r="AE154" s="6">
        <f>IF(OR(ISNUMBER(P154), ISNUMBER(W154), ISNUMBER(S154)), (P154 / SUM(P154, W154, S154))*100, "")</f>
        <v/>
      </c>
      <c r="AF154" s="6">
        <f>IF(OR(ISNUMBER(P154), ISNUMBER(W154), ISNUMBER(S154), ISNUMBER(AA154)), (P154 / SUM(P154, W154, S154, AA154))*100, "")</f>
        <v/>
      </c>
      <c r="AG154" s="6">
        <f>P154 / SUM(AC154, P154, AA154)</f>
        <v/>
      </c>
      <c r="AH154" s="6">
        <f>IF(AND(ISNUMBER(AVERAGE(M$173, M$174)), ISNUMBER(AVERAGE(N$173, N$174))), AVERAGE(M$173, M$174) / AVERAGE(N$173, N$174), "")</f>
        <v/>
      </c>
      <c r="AI154" s="6">
        <f>IF(AND(ISNUMBER(M154), ISNUMBER(N154), ISNUMBER(AH154)), (M154/N154) / AH154 - 1, "")</f>
        <v/>
      </c>
    </row>
    <row r="155">
      <c r="A155" t="inlineStr">
        <is>
          <t>2.45</t>
        </is>
      </c>
      <c r="B155" t="inlineStr">
        <is>
          <t>Kuksha</t>
        </is>
      </c>
      <c r="C155" t="inlineStr">
        <is>
          <t>Soomer et al., 2019</t>
        </is>
      </c>
      <c r="D155" t="inlineStr">
        <is>
          <t>1</t>
        </is>
      </c>
      <c r="E155" t="inlineStr">
        <is>
          <t>K1A17*</t>
        </is>
      </c>
      <c r="F155" s="6" t="n">
        <v>188.59</v>
      </c>
      <c r="G155" s="8" t="n">
        <v/>
      </c>
      <c r="H155" s="6" t="n">
        <v>4.300000000000001</v>
      </c>
      <c r="I155" s="6" t="n">
        <v>16.51</v>
      </c>
      <c r="J155" s="6" t="n">
        <v>6.519999999999999</v>
      </c>
      <c r="K155" s="6" t="n">
        <v>0.11</v>
      </c>
      <c r="L155" s="6" t="n">
        <v>3.81</v>
      </c>
      <c r="M155" s="6" t="n">
        <v>0.08000000000000002</v>
      </c>
      <c r="N155" s="6" t="n">
        <v>0.93</v>
      </c>
      <c r="O155" s="7">
        <f>H155 / (40.078 + 15.999)</f>
        <v/>
      </c>
      <c r="P155" s="7">
        <f>I155 / (2*26.9815385 + 3*15.999)</f>
        <v/>
      </c>
      <c r="Q155" s="7">
        <f>J155 / (24.305 + 15.999)</f>
        <v/>
      </c>
      <c r="R155" s="7">
        <f>K155 / (2*39.0983 + 15.999)</f>
        <v/>
      </c>
      <c r="S155" s="7">
        <f>L155 / (2*22.98976928 + 15.999)</f>
        <v/>
      </c>
      <c r="T155" s="7">
        <f>M155 / (2*30.973761998 + 5*15.999)</f>
        <v/>
      </c>
      <c r="U155" s="7">
        <f>N155 / (47.867 + 2*15.999)</f>
        <v/>
      </c>
      <c r="V155" s="6">
        <f>IF((O155 - 10/3*T155) &gt; 0, O155 - 10/3*T155, 0)</f>
        <v/>
      </c>
      <c r="W155" s="7">
        <f>IF(V155&gt;S155, S155, V155)</f>
        <v/>
      </c>
      <c r="X155" s="7">
        <f>IF((V155-W155) &gt; 0, V155-W155, 0)</f>
        <v/>
      </c>
      <c r="Y155" s="7">
        <f>IF((Q155-X155) &gt; 0, Q155-X155, 0)</f>
        <v/>
      </c>
      <c r="Z155" s="6">
        <f>IF(AND(ISNUMBER(AVERAGE(R$173, R$174)), ISNUMBER(AVERAGE(P$173, P$174))), AVERAGE(R$173, R$174) / AVERAGE(P$173, P$174), "")</f>
        <v/>
      </c>
      <c r="AA155" s="7">
        <f>IF((P155*Z155) &lt; R155, P155*Z155, R155)</f>
        <v/>
      </c>
      <c r="AB155" s="7">
        <f>SUM(W155, S155)</f>
        <v/>
      </c>
      <c r="AC155" s="7">
        <f>SUM(W155, S155, Y155)</f>
        <v/>
      </c>
      <c r="AD155" s="6">
        <f>IF(OR(ISNUMBER(P155), ISNUMBER(W155), ISNUMBER(S155), ISNUMBER(R155)), (P155 / SUM(P155, W155, S155, R155))*100, "")</f>
        <v/>
      </c>
      <c r="AE155" s="6">
        <f>IF(OR(ISNUMBER(P155), ISNUMBER(W155), ISNUMBER(S155)), (P155 / SUM(P155, W155, S155))*100, "")</f>
        <v/>
      </c>
      <c r="AF155" s="6">
        <f>IF(OR(ISNUMBER(P155), ISNUMBER(W155), ISNUMBER(S155), ISNUMBER(AA155)), (P155 / SUM(P155, W155, S155, AA155))*100, "")</f>
        <v/>
      </c>
      <c r="AG155" s="6">
        <f>P155 / SUM(AC155, P155, AA155)</f>
        <v/>
      </c>
      <c r="AH155" s="6">
        <f>IF(AND(ISNUMBER(AVERAGE(M$173, M$174)), ISNUMBER(AVERAGE(N$173, N$174))), AVERAGE(M$173, M$174) / AVERAGE(N$173, N$174), "")</f>
        <v/>
      </c>
      <c r="AI155" s="6">
        <f>IF(AND(ISNUMBER(M155), ISNUMBER(N155), ISNUMBER(AH155)), (M155/N155) / AH155 - 1, "")</f>
        <v/>
      </c>
    </row>
    <row r="156">
      <c r="A156" t="inlineStr">
        <is>
          <t>2.45</t>
        </is>
      </c>
      <c r="B156" t="inlineStr">
        <is>
          <t>Kuksha</t>
        </is>
      </c>
      <c r="C156" t="inlineStr">
        <is>
          <t>Soomer et al., 2019</t>
        </is>
      </c>
      <c r="D156" t="inlineStr">
        <is>
          <t>1</t>
        </is>
      </c>
      <c r="E156" t="inlineStr">
        <is>
          <t>K1A18*</t>
        </is>
      </c>
      <c r="F156" s="6" t="n">
        <v>188.98</v>
      </c>
      <c r="G156" s="8" t="n">
        <v/>
      </c>
      <c r="H156" s="6" t="n">
        <v>11.59</v>
      </c>
      <c r="I156" s="6" t="n">
        <v>13.57</v>
      </c>
      <c r="J156" s="6" t="n">
        <v>5.519999999999999</v>
      </c>
      <c r="K156" s="6" t="n">
        <v>0.02</v>
      </c>
      <c r="L156" s="6" t="n">
        <v>3.16</v>
      </c>
      <c r="M156" s="6" t="n">
        <v>0.05000000000000001</v>
      </c>
      <c r="N156" s="6" t="n">
        <v>0.72</v>
      </c>
      <c r="O156" s="7">
        <f>H156 / (40.078 + 15.999)</f>
        <v/>
      </c>
      <c r="P156" s="7">
        <f>I156 / (2*26.9815385 + 3*15.999)</f>
        <v/>
      </c>
      <c r="Q156" s="7">
        <f>J156 / (24.305 + 15.999)</f>
        <v/>
      </c>
      <c r="R156" s="7">
        <f>K156 / (2*39.0983 + 15.999)</f>
        <v/>
      </c>
      <c r="S156" s="7">
        <f>L156 / (2*22.98976928 + 15.999)</f>
        <v/>
      </c>
      <c r="T156" s="7">
        <f>M156 / (2*30.973761998 + 5*15.999)</f>
        <v/>
      </c>
      <c r="U156" s="7">
        <f>N156 / (47.867 + 2*15.999)</f>
        <v/>
      </c>
      <c r="V156" s="6">
        <f>IF((O156 - 10/3*T156) &gt; 0, O156 - 10/3*T156, 0)</f>
        <v/>
      </c>
      <c r="W156" s="7">
        <f>IF(V156&gt;S156, S156, V156)</f>
        <v/>
      </c>
      <c r="X156" s="7">
        <f>IF((V156-W156) &gt; 0, V156-W156, 0)</f>
        <v/>
      </c>
      <c r="Y156" s="7">
        <f>IF((Q156-X156) &gt; 0, Q156-X156, 0)</f>
        <v/>
      </c>
      <c r="Z156" s="6">
        <f>IF(AND(ISNUMBER(AVERAGE(R$173, R$174)), ISNUMBER(AVERAGE(P$173, P$174))), AVERAGE(R$173, R$174) / AVERAGE(P$173, P$174), "")</f>
        <v/>
      </c>
      <c r="AA156" s="7">
        <f>IF((P156*Z156) &lt; R156, P156*Z156, R156)</f>
        <v/>
      </c>
      <c r="AB156" s="7">
        <f>SUM(W156, S156)</f>
        <v/>
      </c>
      <c r="AC156" s="7">
        <f>SUM(W156, S156, Y156)</f>
        <v/>
      </c>
      <c r="AD156" s="6">
        <f>IF(OR(ISNUMBER(P156), ISNUMBER(W156), ISNUMBER(S156), ISNUMBER(R156)), (P156 / SUM(P156, W156, S156, R156))*100, "")</f>
        <v/>
      </c>
      <c r="AE156" s="6">
        <f>IF(OR(ISNUMBER(P156), ISNUMBER(W156), ISNUMBER(S156)), (P156 / SUM(P156, W156, S156))*100, "")</f>
        <v/>
      </c>
      <c r="AF156" s="6">
        <f>IF(OR(ISNUMBER(P156), ISNUMBER(W156), ISNUMBER(S156), ISNUMBER(AA156)), (P156 / SUM(P156, W156, S156, AA156))*100, "")</f>
        <v/>
      </c>
      <c r="AG156" s="6">
        <f>P156 / SUM(AC156, P156, AA156)</f>
        <v/>
      </c>
      <c r="AH156" s="6">
        <f>IF(AND(ISNUMBER(AVERAGE(M$173, M$174)), ISNUMBER(AVERAGE(N$173, N$174))), AVERAGE(M$173, M$174) / AVERAGE(N$173, N$174), "")</f>
        <v/>
      </c>
      <c r="AI156" s="6">
        <f>IF(AND(ISNUMBER(M156), ISNUMBER(N156), ISNUMBER(AH156)), (M156/N156) / AH156 - 1, "")</f>
        <v/>
      </c>
    </row>
    <row r="157">
      <c r="A157" t="inlineStr">
        <is>
          <t>2.45</t>
        </is>
      </c>
      <c r="B157" t="inlineStr">
        <is>
          <t>Kuksha</t>
        </is>
      </c>
      <c r="C157" t="inlineStr">
        <is>
          <t>Soomer et al., 2019</t>
        </is>
      </c>
      <c r="D157" t="inlineStr">
        <is>
          <t>1</t>
        </is>
      </c>
      <c r="E157" t="inlineStr">
        <is>
          <t>1A27</t>
        </is>
      </c>
      <c r="F157" s="6" t="n">
        <v>189.21</v>
      </c>
      <c r="G157" s="8" t="n">
        <v/>
      </c>
      <c r="H157" s="6" t="n">
        <v>10.37</v>
      </c>
      <c r="I157" s="6" t="n">
        <v>13.42</v>
      </c>
      <c r="J157" s="6" t="n">
        <v>5.759999999999999</v>
      </c>
      <c r="K157" s="6" t="n">
        <v>0.03</v>
      </c>
      <c r="L157" s="6" t="n">
        <v>2.99</v>
      </c>
      <c r="M157" s="6" t="n">
        <v>0.05000000000000001</v>
      </c>
      <c r="N157" s="6" t="n">
        <v>0.73</v>
      </c>
      <c r="O157" s="7">
        <f>H157 / (40.078 + 15.999)</f>
        <v/>
      </c>
      <c r="P157" s="7">
        <f>I157 / (2*26.9815385 + 3*15.999)</f>
        <v/>
      </c>
      <c r="Q157" s="7">
        <f>J157 / (24.305 + 15.999)</f>
        <v/>
      </c>
      <c r="R157" s="7">
        <f>K157 / (2*39.0983 + 15.999)</f>
        <v/>
      </c>
      <c r="S157" s="7">
        <f>L157 / (2*22.98976928 + 15.999)</f>
        <v/>
      </c>
      <c r="T157" s="7">
        <f>M157 / (2*30.973761998 + 5*15.999)</f>
        <v/>
      </c>
      <c r="U157" s="7">
        <f>N157 / (47.867 + 2*15.999)</f>
        <v/>
      </c>
      <c r="V157" s="6">
        <f>IF((O157 - 10/3*T157) &gt; 0, O157 - 10/3*T157, 0)</f>
        <v/>
      </c>
      <c r="W157" s="7">
        <f>IF(V157&gt;S157, S157, V157)</f>
        <v/>
      </c>
      <c r="X157" s="7">
        <f>IF((V157-W157) &gt; 0, V157-W157, 0)</f>
        <v/>
      </c>
      <c r="Y157" s="7">
        <f>IF((Q157-X157) &gt; 0, Q157-X157, 0)</f>
        <v/>
      </c>
      <c r="Z157" s="6">
        <f>IF(AND(ISNUMBER(AVERAGE(R$173, R$174)), ISNUMBER(AVERAGE(P$173, P$174))), AVERAGE(R$173, R$174) / AVERAGE(P$173, P$174), "")</f>
        <v/>
      </c>
      <c r="AA157" s="7">
        <f>IF((P157*Z157) &lt; R157, P157*Z157, R157)</f>
        <v/>
      </c>
      <c r="AB157" s="7">
        <f>SUM(W157, S157)</f>
        <v/>
      </c>
      <c r="AC157" s="7">
        <f>SUM(W157, S157, Y157)</f>
        <v/>
      </c>
      <c r="AD157" s="6">
        <f>IF(OR(ISNUMBER(P157), ISNUMBER(W157), ISNUMBER(S157), ISNUMBER(R157)), (P157 / SUM(P157, W157, S157, R157))*100, "")</f>
        <v/>
      </c>
      <c r="AE157" s="6">
        <f>IF(OR(ISNUMBER(P157), ISNUMBER(W157), ISNUMBER(S157)), (P157 / SUM(P157, W157, S157))*100, "")</f>
        <v/>
      </c>
      <c r="AF157" s="6">
        <f>IF(OR(ISNUMBER(P157), ISNUMBER(W157), ISNUMBER(S157), ISNUMBER(AA157)), (P157 / SUM(P157, W157, S157, AA157))*100, "")</f>
        <v/>
      </c>
      <c r="AG157" s="6">
        <f>P157 / SUM(AC157, P157, AA157)</f>
        <v/>
      </c>
      <c r="AH157" s="6">
        <f>IF(AND(ISNUMBER(AVERAGE(M$173, M$174)), ISNUMBER(AVERAGE(N$173, N$174))), AVERAGE(M$173, M$174) / AVERAGE(N$173, N$174), "")</f>
        <v/>
      </c>
      <c r="AI157" s="6">
        <f>IF(AND(ISNUMBER(M157), ISNUMBER(N157), ISNUMBER(AH157)), (M157/N157) / AH157 - 1, "")</f>
        <v/>
      </c>
    </row>
    <row r="158">
      <c r="A158" t="inlineStr">
        <is>
          <t>2.45</t>
        </is>
      </c>
      <c r="B158" t="inlineStr">
        <is>
          <t>Kuksha</t>
        </is>
      </c>
      <c r="C158" t="inlineStr">
        <is>
          <t>Soomer et al., 2019</t>
        </is>
      </c>
      <c r="D158" t="inlineStr">
        <is>
          <t>1</t>
        </is>
      </c>
      <c r="E158" t="inlineStr">
        <is>
          <t>K1A19*</t>
        </is>
      </c>
      <c r="F158" s="6" t="n">
        <v>189.41</v>
      </c>
      <c r="G158" s="8" t="n">
        <v/>
      </c>
      <c r="H158" s="6" t="n">
        <v>10.38</v>
      </c>
      <c r="I158" s="6" t="n">
        <v>13.7</v>
      </c>
      <c r="J158" s="6" t="n">
        <v>5.519999999999999</v>
      </c>
      <c r="K158" s="6" t="n">
        <v/>
      </c>
      <c r="L158" s="6" t="n">
        <v>3.36</v>
      </c>
      <c r="M158" s="6" t="n">
        <v>0.07000000000000002</v>
      </c>
      <c r="N158" s="6" t="n">
        <v>0.78</v>
      </c>
      <c r="O158" s="7">
        <f>H158 / (40.078 + 15.999)</f>
        <v/>
      </c>
      <c r="P158" s="7">
        <f>I158 / (2*26.9815385 + 3*15.999)</f>
        <v/>
      </c>
      <c r="Q158" s="7">
        <f>J158 / (24.305 + 15.999)</f>
        <v/>
      </c>
      <c r="R158" s="7">
        <f>K158 / (2*39.0983 + 15.999)</f>
        <v/>
      </c>
      <c r="S158" s="7">
        <f>L158 / (2*22.98976928 + 15.999)</f>
        <v/>
      </c>
      <c r="T158" s="7">
        <f>M158 / (2*30.973761998 + 5*15.999)</f>
        <v/>
      </c>
      <c r="U158" s="7">
        <f>N158 / (47.867 + 2*15.999)</f>
        <v/>
      </c>
      <c r="V158" s="6">
        <f>IF((O158 - 10/3*T158) &gt; 0, O158 - 10/3*T158, 0)</f>
        <v/>
      </c>
      <c r="W158" s="7">
        <f>IF(V158&gt;S158, S158, V158)</f>
        <v/>
      </c>
      <c r="X158" s="7">
        <f>IF((V158-W158) &gt; 0, V158-W158, 0)</f>
        <v/>
      </c>
      <c r="Y158" s="7">
        <f>IF((Q158-X158) &gt; 0, Q158-X158, 0)</f>
        <v/>
      </c>
      <c r="Z158" s="6">
        <f>IF(AND(ISNUMBER(AVERAGE(R$173, R$174)), ISNUMBER(AVERAGE(P$173, P$174))), AVERAGE(R$173, R$174) / AVERAGE(P$173, P$174), "")</f>
        <v/>
      </c>
      <c r="AA158" s="7">
        <f>IF((P158*Z158) &lt; R158, P158*Z158, R158)</f>
        <v/>
      </c>
      <c r="AB158" s="7">
        <f>SUM(W158, S158)</f>
        <v/>
      </c>
      <c r="AC158" s="7">
        <f>SUM(W158, S158, Y158)</f>
        <v/>
      </c>
      <c r="AD158" s="6">
        <f>IF(OR(ISNUMBER(P158), ISNUMBER(W158), ISNUMBER(S158), ISNUMBER(R158)), (P158 / SUM(P158, W158, S158, R158))*100, "")</f>
        <v/>
      </c>
      <c r="AE158" s="6">
        <f>IF(OR(ISNUMBER(P158), ISNUMBER(W158), ISNUMBER(S158)), (P158 / SUM(P158, W158, S158))*100, "")</f>
        <v/>
      </c>
      <c r="AF158" s="6">
        <f>IF(OR(ISNUMBER(P158), ISNUMBER(W158), ISNUMBER(S158), ISNUMBER(AA158)), (P158 / SUM(P158, W158, S158, AA158))*100, "")</f>
        <v/>
      </c>
      <c r="AG158" s="6">
        <f>P158 / SUM(AC158, P158, AA158)</f>
        <v/>
      </c>
      <c r="AH158" s="6">
        <f>IF(AND(ISNUMBER(AVERAGE(M$173, M$174)), ISNUMBER(AVERAGE(N$173, N$174))), AVERAGE(M$173, M$174) / AVERAGE(N$173, N$174), "")</f>
        <v/>
      </c>
      <c r="AI158" s="6">
        <f>IF(AND(ISNUMBER(M158), ISNUMBER(N158), ISNUMBER(AH158)), (M158/N158) / AH158 - 1, "")</f>
        <v/>
      </c>
    </row>
    <row r="159">
      <c r="A159" t="inlineStr">
        <is>
          <t>2.45</t>
        </is>
      </c>
      <c r="B159" t="inlineStr">
        <is>
          <t>Kuksha</t>
        </is>
      </c>
      <c r="C159" t="inlineStr">
        <is>
          <t>Soomer et al., 2019</t>
        </is>
      </c>
      <c r="D159" t="inlineStr">
        <is>
          <t>1</t>
        </is>
      </c>
      <c r="E159" t="inlineStr">
        <is>
          <t>1A28</t>
        </is>
      </c>
      <c r="F159" s="6" t="n">
        <v>190.18</v>
      </c>
      <c r="G159" s="8" t="n">
        <v/>
      </c>
      <c r="H159" s="6" t="n">
        <v>7.790000000000001</v>
      </c>
      <c r="I159" s="6" t="n">
        <v>14.8</v>
      </c>
      <c r="J159" s="6" t="n">
        <v>6.109999999999999</v>
      </c>
      <c r="K159" s="6" t="n">
        <v>0.02</v>
      </c>
      <c r="L159" s="6" t="n">
        <v>3.4</v>
      </c>
      <c r="M159" s="6" t="n">
        <v>0.05000000000000001</v>
      </c>
      <c r="N159" s="6" t="n">
        <v>0.73</v>
      </c>
      <c r="O159" s="7">
        <f>H159 / (40.078 + 15.999)</f>
        <v/>
      </c>
      <c r="P159" s="7">
        <f>I159 / (2*26.9815385 + 3*15.999)</f>
        <v/>
      </c>
      <c r="Q159" s="7">
        <f>J159 / (24.305 + 15.999)</f>
        <v/>
      </c>
      <c r="R159" s="7">
        <f>K159 / (2*39.0983 + 15.999)</f>
        <v/>
      </c>
      <c r="S159" s="7">
        <f>L159 / (2*22.98976928 + 15.999)</f>
        <v/>
      </c>
      <c r="T159" s="7">
        <f>M159 / (2*30.973761998 + 5*15.999)</f>
        <v/>
      </c>
      <c r="U159" s="7">
        <f>N159 / (47.867 + 2*15.999)</f>
        <v/>
      </c>
      <c r="V159" s="6">
        <f>IF((O159 - 10/3*T159) &gt; 0, O159 - 10/3*T159, 0)</f>
        <v/>
      </c>
      <c r="W159" s="7">
        <f>IF(V159&gt;S159, S159, V159)</f>
        <v/>
      </c>
      <c r="X159" s="7">
        <f>IF((V159-W159) &gt; 0, V159-W159, 0)</f>
        <v/>
      </c>
      <c r="Y159" s="7">
        <f>IF((Q159-X159) &gt; 0, Q159-X159, 0)</f>
        <v/>
      </c>
      <c r="Z159" s="6">
        <f>IF(AND(ISNUMBER(AVERAGE(R$173, R$174)), ISNUMBER(AVERAGE(P$173, P$174))), AVERAGE(R$173, R$174) / AVERAGE(P$173, P$174), "")</f>
        <v/>
      </c>
      <c r="AA159" s="7">
        <f>IF((P159*Z159) &lt; R159, P159*Z159, R159)</f>
        <v/>
      </c>
      <c r="AB159" s="7">
        <f>SUM(W159, S159)</f>
        <v/>
      </c>
      <c r="AC159" s="7">
        <f>SUM(W159, S159, Y159)</f>
        <v/>
      </c>
      <c r="AD159" s="6">
        <f>IF(OR(ISNUMBER(P159), ISNUMBER(W159), ISNUMBER(S159), ISNUMBER(R159)), (P159 / SUM(P159, W159, S159, R159))*100, "")</f>
        <v/>
      </c>
      <c r="AE159" s="6">
        <f>IF(OR(ISNUMBER(P159), ISNUMBER(W159), ISNUMBER(S159)), (P159 / SUM(P159, W159, S159))*100, "")</f>
        <v/>
      </c>
      <c r="AF159" s="6">
        <f>IF(OR(ISNUMBER(P159), ISNUMBER(W159), ISNUMBER(S159), ISNUMBER(AA159)), (P159 / SUM(P159, W159, S159, AA159))*100, "")</f>
        <v/>
      </c>
      <c r="AG159" s="6">
        <f>P159 / SUM(AC159, P159, AA159)</f>
        <v/>
      </c>
      <c r="AH159" s="6">
        <f>IF(AND(ISNUMBER(AVERAGE(M$173, M$174)), ISNUMBER(AVERAGE(N$173, N$174))), AVERAGE(M$173, M$174) / AVERAGE(N$173, N$174), "")</f>
        <v/>
      </c>
      <c r="AI159" s="6">
        <f>IF(AND(ISNUMBER(M159), ISNUMBER(N159), ISNUMBER(AH159)), (M159/N159) / AH159 - 1, "")</f>
        <v/>
      </c>
    </row>
    <row r="160">
      <c r="A160" t="inlineStr">
        <is>
          <t>2.45</t>
        </is>
      </c>
      <c r="B160" t="inlineStr">
        <is>
          <t>Kuksha</t>
        </is>
      </c>
      <c r="C160" t="inlineStr">
        <is>
          <t>Soomer et al., 2019</t>
        </is>
      </c>
      <c r="D160" t="inlineStr">
        <is>
          <t>1</t>
        </is>
      </c>
      <c r="E160" t="inlineStr">
        <is>
          <t>K1A20*</t>
        </is>
      </c>
      <c r="F160" s="6" t="n">
        <v>190.66</v>
      </c>
      <c r="G160" s="8" t="n">
        <v/>
      </c>
      <c r="H160" s="6" t="n">
        <v>7.340000000000001</v>
      </c>
      <c r="I160" s="6" t="n">
        <v>14.8</v>
      </c>
      <c r="J160" s="6" t="n">
        <v>6.19</v>
      </c>
      <c r="K160" s="6" t="n">
        <v/>
      </c>
      <c r="L160" s="6" t="n">
        <v>3.47</v>
      </c>
      <c r="M160" s="6" t="n">
        <v>0.07000000000000002</v>
      </c>
      <c r="N160" s="6" t="n">
        <v>0.8</v>
      </c>
      <c r="O160" s="7">
        <f>H160 / (40.078 + 15.999)</f>
        <v/>
      </c>
      <c r="P160" s="7">
        <f>I160 / (2*26.9815385 + 3*15.999)</f>
        <v/>
      </c>
      <c r="Q160" s="7">
        <f>J160 / (24.305 + 15.999)</f>
        <v/>
      </c>
      <c r="R160" s="7">
        <f>K160 / (2*39.0983 + 15.999)</f>
        <v/>
      </c>
      <c r="S160" s="7">
        <f>L160 / (2*22.98976928 + 15.999)</f>
        <v/>
      </c>
      <c r="T160" s="7">
        <f>M160 / (2*30.973761998 + 5*15.999)</f>
        <v/>
      </c>
      <c r="U160" s="7">
        <f>N160 / (47.867 + 2*15.999)</f>
        <v/>
      </c>
      <c r="V160" s="6">
        <f>IF((O160 - 10/3*T160) &gt; 0, O160 - 10/3*T160, 0)</f>
        <v/>
      </c>
      <c r="W160" s="7">
        <f>IF(V160&gt;S160, S160, V160)</f>
        <v/>
      </c>
      <c r="X160" s="7">
        <f>IF((V160-W160) &gt; 0, V160-W160, 0)</f>
        <v/>
      </c>
      <c r="Y160" s="7">
        <f>IF((Q160-X160) &gt; 0, Q160-X160, 0)</f>
        <v/>
      </c>
      <c r="Z160" s="6">
        <f>IF(AND(ISNUMBER(AVERAGE(R$173, R$174)), ISNUMBER(AVERAGE(P$173, P$174))), AVERAGE(R$173, R$174) / AVERAGE(P$173, P$174), "")</f>
        <v/>
      </c>
      <c r="AA160" s="7">
        <f>IF((P160*Z160) &lt; R160, P160*Z160, R160)</f>
        <v/>
      </c>
      <c r="AB160" s="7">
        <f>SUM(W160, S160)</f>
        <v/>
      </c>
      <c r="AC160" s="7">
        <f>SUM(W160, S160, Y160)</f>
        <v/>
      </c>
      <c r="AD160" s="6">
        <f>IF(OR(ISNUMBER(P160), ISNUMBER(W160), ISNUMBER(S160), ISNUMBER(R160)), (P160 / SUM(P160, W160, S160, R160))*100, "")</f>
        <v/>
      </c>
      <c r="AE160" s="6">
        <f>IF(OR(ISNUMBER(P160), ISNUMBER(W160), ISNUMBER(S160)), (P160 / SUM(P160, W160, S160))*100, "")</f>
        <v/>
      </c>
      <c r="AF160" s="6">
        <f>IF(OR(ISNUMBER(P160), ISNUMBER(W160), ISNUMBER(S160), ISNUMBER(AA160)), (P160 / SUM(P160, W160, S160, AA160))*100, "")</f>
        <v/>
      </c>
      <c r="AG160" s="6">
        <f>P160 / SUM(AC160, P160, AA160)</f>
        <v/>
      </c>
      <c r="AH160" s="6">
        <f>IF(AND(ISNUMBER(AVERAGE(M$173, M$174)), ISNUMBER(AVERAGE(N$173, N$174))), AVERAGE(M$173, M$174) / AVERAGE(N$173, N$174), "")</f>
        <v/>
      </c>
      <c r="AI160" s="6">
        <f>IF(AND(ISNUMBER(M160), ISNUMBER(N160), ISNUMBER(AH160)), (M160/N160) / AH160 - 1, "")</f>
        <v/>
      </c>
    </row>
    <row r="161">
      <c r="A161" t="inlineStr">
        <is>
          <t>2.45</t>
        </is>
      </c>
      <c r="B161" t="inlineStr">
        <is>
          <t>Kuksha</t>
        </is>
      </c>
      <c r="C161" t="inlineStr">
        <is>
          <t>Soomer et al., 2019</t>
        </is>
      </c>
      <c r="D161" t="inlineStr">
        <is>
          <t>1</t>
        </is>
      </c>
      <c r="E161" t="inlineStr">
        <is>
          <t>1A29</t>
        </is>
      </c>
      <c r="F161" s="6" t="n">
        <v>191.04</v>
      </c>
      <c r="G161" s="8" t="n">
        <v/>
      </c>
      <c r="H161" s="6" t="n">
        <v>7</v>
      </c>
      <c r="I161" s="6" t="n">
        <v>15.66</v>
      </c>
      <c r="J161" s="6" t="n">
        <v>6.779999999999998</v>
      </c>
      <c r="K161" s="6" t="n">
        <v/>
      </c>
      <c r="L161" s="6" t="n">
        <v>3.59</v>
      </c>
      <c r="M161" s="6" t="n">
        <v>0.06</v>
      </c>
      <c r="N161" s="6" t="n">
        <v>0.8499999999999999</v>
      </c>
      <c r="O161" s="7">
        <f>H161 / (40.078 + 15.999)</f>
        <v/>
      </c>
      <c r="P161" s="7">
        <f>I161 / (2*26.9815385 + 3*15.999)</f>
        <v/>
      </c>
      <c r="Q161" s="7">
        <f>J161 / (24.305 + 15.999)</f>
        <v/>
      </c>
      <c r="R161" s="7">
        <f>K161 / (2*39.0983 + 15.999)</f>
        <v/>
      </c>
      <c r="S161" s="7">
        <f>L161 / (2*22.98976928 + 15.999)</f>
        <v/>
      </c>
      <c r="T161" s="7">
        <f>M161 / (2*30.973761998 + 5*15.999)</f>
        <v/>
      </c>
      <c r="U161" s="7">
        <f>N161 / (47.867 + 2*15.999)</f>
        <v/>
      </c>
      <c r="V161" s="6">
        <f>IF((O161 - 10/3*T161) &gt; 0, O161 - 10/3*T161, 0)</f>
        <v/>
      </c>
      <c r="W161" s="7">
        <f>IF(V161&gt;S161, S161, V161)</f>
        <v/>
      </c>
      <c r="X161" s="7">
        <f>IF((V161-W161) &gt; 0, V161-W161, 0)</f>
        <v/>
      </c>
      <c r="Y161" s="7">
        <f>IF((Q161-X161) &gt; 0, Q161-X161, 0)</f>
        <v/>
      </c>
      <c r="Z161" s="6">
        <f>IF(AND(ISNUMBER(AVERAGE(R$173, R$174)), ISNUMBER(AVERAGE(P$173, P$174))), AVERAGE(R$173, R$174) / AVERAGE(P$173, P$174), "")</f>
        <v/>
      </c>
      <c r="AA161" s="7">
        <f>IF((P161*Z161) &lt; R161, P161*Z161, R161)</f>
        <v/>
      </c>
      <c r="AB161" s="7">
        <f>SUM(W161, S161)</f>
        <v/>
      </c>
      <c r="AC161" s="7">
        <f>SUM(W161, S161, Y161)</f>
        <v/>
      </c>
      <c r="AD161" s="6">
        <f>IF(OR(ISNUMBER(P161), ISNUMBER(W161), ISNUMBER(S161), ISNUMBER(R161)), (P161 / SUM(P161, W161, S161, R161))*100, "")</f>
        <v/>
      </c>
      <c r="AE161" s="6">
        <f>IF(OR(ISNUMBER(P161), ISNUMBER(W161), ISNUMBER(S161)), (P161 / SUM(P161, W161, S161))*100, "")</f>
        <v/>
      </c>
      <c r="AF161" s="6">
        <f>IF(OR(ISNUMBER(P161), ISNUMBER(W161), ISNUMBER(S161), ISNUMBER(AA161)), (P161 / SUM(P161, W161, S161, AA161))*100, "")</f>
        <v/>
      </c>
      <c r="AG161" s="6">
        <f>P161 / SUM(AC161, P161, AA161)</f>
        <v/>
      </c>
      <c r="AH161" s="6">
        <f>IF(AND(ISNUMBER(AVERAGE(M$173, M$174)), ISNUMBER(AVERAGE(N$173, N$174))), AVERAGE(M$173, M$174) / AVERAGE(N$173, N$174), "")</f>
        <v/>
      </c>
      <c r="AI161" s="6">
        <f>IF(AND(ISNUMBER(M161), ISNUMBER(N161), ISNUMBER(AH161)), (M161/N161) / AH161 - 1, "")</f>
        <v/>
      </c>
    </row>
    <row r="162">
      <c r="A162" t="inlineStr">
        <is>
          <t>2.45</t>
        </is>
      </c>
      <c r="B162" t="inlineStr">
        <is>
          <t>Kuksha</t>
        </is>
      </c>
      <c r="C162" t="inlineStr">
        <is>
          <t>Soomer et al., 2019</t>
        </is>
      </c>
      <c r="D162" t="inlineStr">
        <is>
          <t>1</t>
        </is>
      </c>
      <c r="E162" t="inlineStr">
        <is>
          <t>K1A21*</t>
        </is>
      </c>
      <c r="F162" s="6" t="n">
        <v>191.14</v>
      </c>
      <c r="G162" s="8" t="n">
        <v/>
      </c>
      <c r="H162" s="6" t="n">
        <v>11.3</v>
      </c>
      <c r="I162" s="6" t="n">
        <v>13.16</v>
      </c>
      <c r="J162" s="6" t="n">
        <v>7.049999999999999</v>
      </c>
      <c r="K162" s="6" t="n">
        <v/>
      </c>
      <c r="L162" s="6" t="n">
        <v>1.98</v>
      </c>
      <c r="M162" s="6" t="n">
        <v>0.06</v>
      </c>
      <c r="N162" s="6" t="n">
        <v>0.67</v>
      </c>
      <c r="O162" s="7">
        <f>H162 / (40.078 + 15.999)</f>
        <v/>
      </c>
      <c r="P162" s="7">
        <f>I162 / (2*26.9815385 + 3*15.999)</f>
        <v/>
      </c>
      <c r="Q162" s="7">
        <f>J162 / (24.305 + 15.999)</f>
        <v/>
      </c>
      <c r="R162" s="7">
        <f>K162 / (2*39.0983 + 15.999)</f>
        <v/>
      </c>
      <c r="S162" s="7">
        <f>L162 / (2*22.98976928 + 15.999)</f>
        <v/>
      </c>
      <c r="T162" s="7">
        <f>M162 / (2*30.973761998 + 5*15.999)</f>
        <v/>
      </c>
      <c r="U162" s="7">
        <f>N162 / (47.867 + 2*15.999)</f>
        <v/>
      </c>
      <c r="V162" s="6">
        <f>IF((O162 - 10/3*T162) &gt; 0, O162 - 10/3*T162, 0)</f>
        <v/>
      </c>
      <c r="W162" s="7">
        <f>IF(V162&gt;S162, S162, V162)</f>
        <v/>
      </c>
      <c r="X162" s="7">
        <f>IF((V162-W162) &gt; 0, V162-W162, 0)</f>
        <v/>
      </c>
      <c r="Y162" s="7">
        <f>IF((Q162-X162) &gt; 0, Q162-X162, 0)</f>
        <v/>
      </c>
      <c r="Z162" s="6">
        <f>IF(AND(ISNUMBER(AVERAGE(R$173, R$174)), ISNUMBER(AVERAGE(P$173, P$174))), AVERAGE(R$173, R$174) / AVERAGE(P$173, P$174), "")</f>
        <v/>
      </c>
      <c r="AA162" s="7">
        <f>IF((P162*Z162) &lt; R162, P162*Z162, R162)</f>
        <v/>
      </c>
      <c r="AB162" s="7">
        <f>SUM(W162, S162)</f>
        <v/>
      </c>
      <c r="AC162" s="7">
        <f>SUM(W162, S162, Y162)</f>
        <v/>
      </c>
      <c r="AD162" s="6">
        <f>IF(OR(ISNUMBER(P162), ISNUMBER(W162), ISNUMBER(S162), ISNUMBER(R162)), (P162 / SUM(P162, W162, S162, R162))*100, "")</f>
        <v/>
      </c>
      <c r="AE162" s="6">
        <f>IF(OR(ISNUMBER(P162), ISNUMBER(W162), ISNUMBER(S162)), (P162 / SUM(P162, W162, S162))*100, "")</f>
        <v/>
      </c>
      <c r="AF162" s="6">
        <f>IF(OR(ISNUMBER(P162), ISNUMBER(W162), ISNUMBER(S162), ISNUMBER(AA162)), (P162 / SUM(P162, W162, S162, AA162))*100, "")</f>
        <v/>
      </c>
      <c r="AG162" s="6">
        <f>P162 / SUM(AC162, P162, AA162)</f>
        <v/>
      </c>
      <c r="AH162" s="6">
        <f>IF(AND(ISNUMBER(AVERAGE(M$173, M$174)), ISNUMBER(AVERAGE(N$173, N$174))), AVERAGE(M$173, M$174) / AVERAGE(N$173, N$174), "")</f>
        <v/>
      </c>
      <c r="AI162" s="6">
        <f>IF(AND(ISNUMBER(M162), ISNUMBER(N162), ISNUMBER(AH162)), (M162/N162) / AH162 - 1, "")</f>
        <v/>
      </c>
    </row>
    <row r="163">
      <c r="A163" t="inlineStr">
        <is>
          <t>2.45</t>
        </is>
      </c>
      <c r="B163" t="inlineStr">
        <is>
          <t>Kuksha</t>
        </is>
      </c>
      <c r="C163" t="inlineStr">
        <is>
          <t>Soomer et al., 2019</t>
        </is>
      </c>
      <c r="D163" t="inlineStr">
        <is>
          <t>1</t>
        </is>
      </c>
      <c r="E163" t="inlineStr">
        <is>
          <t>1A30</t>
        </is>
      </c>
      <c r="F163" s="6" t="n">
        <v>191.88</v>
      </c>
      <c r="G163" s="8" t="n">
        <v/>
      </c>
      <c r="H163" s="6" t="n">
        <v>7.130000000000001</v>
      </c>
      <c r="I163" s="6" t="n">
        <v>15.03</v>
      </c>
      <c r="J163" s="6" t="n">
        <v>5.759999999999999</v>
      </c>
      <c r="K163" s="6" t="n">
        <v/>
      </c>
      <c r="L163" s="6" t="n">
        <v>3.87</v>
      </c>
      <c r="M163" s="6" t="n">
        <v>0.08000000000000002</v>
      </c>
      <c r="N163" s="6" t="n">
        <v>0.8499999999999999</v>
      </c>
      <c r="O163" s="7">
        <f>H163 / (40.078 + 15.999)</f>
        <v/>
      </c>
      <c r="P163" s="7">
        <f>I163 / (2*26.9815385 + 3*15.999)</f>
        <v/>
      </c>
      <c r="Q163" s="7">
        <f>J163 / (24.305 + 15.999)</f>
        <v/>
      </c>
      <c r="R163" s="7">
        <f>K163 / (2*39.0983 + 15.999)</f>
        <v/>
      </c>
      <c r="S163" s="7">
        <f>L163 / (2*22.98976928 + 15.999)</f>
        <v/>
      </c>
      <c r="T163" s="7">
        <f>M163 / (2*30.973761998 + 5*15.999)</f>
        <v/>
      </c>
      <c r="U163" s="7">
        <f>N163 / (47.867 + 2*15.999)</f>
        <v/>
      </c>
      <c r="V163" s="6">
        <f>IF((O163 - 10/3*T163) &gt; 0, O163 - 10/3*T163, 0)</f>
        <v/>
      </c>
      <c r="W163" s="7">
        <f>IF(V163&gt;S163, S163, V163)</f>
        <v/>
      </c>
      <c r="X163" s="7">
        <f>IF((V163-W163) &gt; 0, V163-W163, 0)</f>
        <v/>
      </c>
      <c r="Y163" s="7">
        <f>IF((Q163-X163) &gt; 0, Q163-X163, 0)</f>
        <v/>
      </c>
      <c r="Z163" s="6">
        <f>IF(AND(ISNUMBER(AVERAGE(R$173, R$174)), ISNUMBER(AVERAGE(P$173, P$174))), AVERAGE(R$173, R$174) / AVERAGE(P$173, P$174), "")</f>
        <v/>
      </c>
      <c r="AA163" s="7">
        <f>IF((P163*Z163) &lt; R163, P163*Z163, R163)</f>
        <v/>
      </c>
      <c r="AB163" s="7">
        <f>SUM(W163, S163)</f>
        <v/>
      </c>
      <c r="AC163" s="7">
        <f>SUM(W163, S163, Y163)</f>
        <v/>
      </c>
      <c r="AD163" s="6">
        <f>IF(OR(ISNUMBER(P163), ISNUMBER(W163), ISNUMBER(S163), ISNUMBER(R163)), (P163 / SUM(P163, W163, S163, R163))*100, "")</f>
        <v/>
      </c>
      <c r="AE163" s="6">
        <f>IF(OR(ISNUMBER(P163), ISNUMBER(W163), ISNUMBER(S163)), (P163 / SUM(P163, W163, S163))*100, "")</f>
        <v/>
      </c>
      <c r="AF163" s="6">
        <f>IF(OR(ISNUMBER(P163), ISNUMBER(W163), ISNUMBER(S163), ISNUMBER(AA163)), (P163 / SUM(P163, W163, S163, AA163))*100, "")</f>
        <v/>
      </c>
      <c r="AG163" s="6">
        <f>P163 / SUM(AC163, P163, AA163)</f>
        <v/>
      </c>
      <c r="AH163" s="6">
        <f>IF(AND(ISNUMBER(AVERAGE(M$173, M$174)), ISNUMBER(AVERAGE(N$173, N$174))), AVERAGE(M$173, M$174) / AVERAGE(N$173, N$174), "")</f>
        <v/>
      </c>
      <c r="AI163" s="6">
        <f>IF(AND(ISNUMBER(M163), ISNUMBER(N163), ISNUMBER(AH163)), (M163/N163) / AH163 - 1, "")</f>
        <v/>
      </c>
    </row>
    <row r="164">
      <c r="A164" t="inlineStr">
        <is>
          <t>2.45</t>
        </is>
      </c>
      <c r="B164" t="inlineStr">
        <is>
          <t>Kuksha</t>
        </is>
      </c>
      <c r="C164" t="inlineStr">
        <is>
          <t>Soomer et al., 2019</t>
        </is>
      </c>
      <c r="D164" t="inlineStr">
        <is>
          <t>1</t>
        </is>
      </c>
      <c r="E164" t="inlineStr">
        <is>
          <t>K1A22</t>
        </is>
      </c>
      <c r="F164" s="6" t="n">
        <v>192.71</v>
      </c>
      <c r="G164" s="8" t="n">
        <v/>
      </c>
      <c r="H164" s="6" t="n">
        <v>12.15</v>
      </c>
      <c r="I164" s="6" t="n">
        <v>13.86</v>
      </c>
      <c r="J164" s="6" t="n">
        <v>5.869999999999999</v>
      </c>
      <c r="K164" s="6" t="n">
        <v/>
      </c>
      <c r="L164" s="6" t="n">
        <v>3.26</v>
      </c>
      <c r="M164" s="6" t="n">
        <v>0.06</v>
      </c>
      <c r="N164" s="6" t="n">
        <v>0.68</v>
      </c>
      <c r="O164" s="7">
        <f>H164 / (40.078 + 15.999)</f>
        <v/>
      </c>
      <c r="P164" s="7">
        <f>I164 / (2*26.9815385 + 3*15.999)</f>
        <v/>
      </c>
      <c r="Q164" s="7">
        <f>J164 / (24.305 + 15.999)</f>
        <v/>
      </c>
      <c r="R164" s="7">
        <f>K164 / (2*39.0983 + 15.999)</f>
        <v/>
      </c>
      <c r="S164" s="7">
        <f>L164 / (2*22.98976928 + 15.999)</f>
        <v/>
      </c>
      <c r="T164" s="7">
        <f>M164 / (2*30.973761998 + 5*15.999)</f>
        <v/>
      </c>
      <c r="U164" s="7">
        <f>N164 / (47.867 + 2*15.999)</f>
        <v/>
      </c>
      <c r="V164" s="6">
        <f>IF((O164 - 10/3*T164) &gt; 0, O164 - 10/3*T164, 0)</f>
        <v/>
      </c>
      <c r="W164" s="7">
        <f>IF(V164&gt;S164, S164, V164)</f>
        <v/>
      </c>
      <c r="X164" s="7">
        <f>IF((V164-W164) &gt; 0, V164-W164, 0)</f>
        <v/>
      </c>
      <c r="Y164" s="7">
        <f>IF((Q164-X164) &gt; 0, Q164-X164, 0)</f>
        <v/>
      </c>
      <c r="Z164" s="6">
        <f>IF(AND(ISNUMBER(AVERAGE(R$173, R$174)), ISNUMBER(AVERAGE(P$173, P$174))), AVERAGE(R$173, R$174) / AVERAGE(P$173, P$174), "")</f>
        <v/>
      </c>
      <c r="AA164" s="7">
        <f>IF((P164*Z164) &lt; R164, P164*Z164, R164)</f>
        <v/>
      </c>
      <c r="AB164" s="7">
        <f>SUM(W164, S164)</f>
        <v/>
      </c>
      <c r="AC164" s="7">
        <f>SUM(W164, S164, Y164)</f>
        <v/>
      </c>
      <c r="AD164" s="6">
        <f>IF(OR(ISNUMBER(P164), ISNUMBER(W164), ISNUMBER(S164), ISNUMBER(R164)), (P164 / SUM(P164, W164, S164, R164))*100, "")</f>
        <v/>
      </c>
      <c r="AE164" s="6">
        <f>IF(OR(ISNUMBER(P164), ISNUMBER(W164), ISNUMBER(S164)), (P164 / SUM(P164, W164, S164))*100, "")</f>
        <v/>
      </c>
      <c r="AF164" s="6">
        <f>IF(OR(ISNUMBER(P164), ISNUMBER(W164), ISNUMBER(S164), ISNUMBER(AA164)), (P164 / SUM(P164, W164, S164, AA164))*100, "")</f>
        <v/>
      </c>
      <c r="AG164" s="6">
        <f>P164 / SUM(AC164, P164, AA164)</f>
        <v/>
      </c>
      <c r="AH164" s="6">
        <f>IF(AND(ISNUMBER(AVERAGE(M$173, M$174)), ISNUMBER(AVERAGE(N$173, N$174))), AVERAGE(M$173, M$174) / AVERAGE(N$173, N$174), "")</f>
        <v/>
      </c>
      <c r="AI164" s="6">
        <f>IF(AND(ISNUMBER(M164), ISNUMBER(N164), ISNUMBER(AH164)), (M164/N164) / AH164 - 1, "")</f>
        <v/>
      </c>
    </row>
    <row r="165">
      <c r="A165" t="inlineStr">
        <is>
          <t>2.45</t>
        </is>
      </c>
      <c r="B165" t="inlineStr">
        <is>
          <t>Kuksha</t>
        </is>
      </c>
      <c r="C165" t="inlineStr">
        <is>
          <t>Soomer et al., 2019</t>
        </is>
      </c>
      <c r="D165" t="inlineStr">
        <is>
          <t>1</t>
        </is>
      </c>
      <c r="E165" t="inlineStr">
        <is>
          <t>1A31</t>
        </is>
      </c>
      <c r="F165" s="6" t="n">
        <v>193.13</v>
      </c>
      <c r="G165" s="8" t="n">
        <v/>
      </c>
      <c r="H165" s="6" t="n">
        <v>6.66</v>
      </c>
      <c r="I165" s="6" t="n">
        <v>13.19</v>
      </c>
      <c r="J165" s="6" t="n">
        <v>8.039999999999999</v>
      </c>
      <c r="K165" s="6" t="n">
        <v/>
      </c>
      <c r="L165" s="6" t="n">
        <v>0.82</v>
      </c>
      <c r="M165" s="6" t="n">
        <v>0.09000000000000001</v>
      </c>
      <c r="N165" s="6" t="n">
        <v>1.11</v>
      </c>
      <c r="O165" s="7">
        <f>H165 / (40.078 + 15.999)</f>
        <v/>
      </c>
      <c r="P165" s="7">
        <f>I165 / (2*26.9815385 + 3*15.999)</f>
        <v/>
      </c>
      <c r="Q165" s="7">
        <f>J165 / (24.305 + 15.999)</f>
        <v/>
      </c>
      <c r="R165" s="7">
        <f>K165 / (2*39.0983 + 15.999)</f>
        <v/>
      </c>
      <c r="S165" s="7">
        <f>L165 / (2*22.98976928 + 15.999)</f>
        <v/>
      </c>
      <c r="T165" s="7">
        <f>M165 / (2*30.973761998 + 5*15.999)</f>
        <v/>
      </c>
      <c r="U165" s="7">
        <f>N165 / (47.867 + 2*15.999)</f>
        <v/>
      </c>
      <c r="V165" s="6">
        <f>IF((O165 - 10/3*T165) &gt; 0, O165 - 10/3*T165, 0)</f>
        <v/>
      </c>
      <c r="W165" s="7">
        <f>IF(V165&gt;S165, S165, V165)</f>
        <v/>
      </c>
      <c r="X165" s="7">
        <f>IF((V165-W165) &gt; 0, V165-W165, 0)</f>
        <v/>
      </c>
      <c r="Y165" s="7">
        <f>IF((Q165-X165) &gt; 0, Q165-X165, 0)</f>
        <v/>
      </c>
      <c r="Z165" s="6">
        <f>IF(AND(ISNUMBER(AVERAGE(R$173, R$174)), ISNUMBER(AVERAGE(P$173, P$174))), AVERAGE(R$173, R$174) / AVERAGE(P$173, P$174), "")</f>
        <v/>
      </c>
      <c r="AA165" s="7">
        <f>IF((P165*Z165) &lt; R165, P165*Z165, R165)</f>
        <v/>
      </c>
      <c r="AB165" s="7">
        <f>SUM(W165, S165)</f>
        <v/>
      </c>
      <c r="AC165" s="7">
        <f>SUM(W165, S165, Y165)</f>
        <v/>
      </c>
      <c r="AD165" s="6">
        <f>IF(OR(ISNUMBER(P165), ISNUMBER(W165), ISNUMBER(S165), ISNUMBER(R165)), (P165 / SUM(P165, W165, S165, R165))*100, "")</f>
        <v/>
      </c>
      <c r="AE165" s="6">
        <f>IF(OR(ISNUMBER(P165), ISNUMBER(W165), ISNUMBER(S165)), (P165 / SUM(P165, W165, S165))*100, "")</f>
        <v/>
      </c>
      <c r="AF165" s="6">
        <f>IF(OR(ISNUMBER(P165), ISNUMBER(W165), ISNUMBER(S165), ISNUMBER(AA165)), (P165 / SUM(P165, W165, S165, AA165))*100, "")</f>
        <v/>
      </c>
      <c r="AG165" s="6">
        <f>P165 / SUM(AC165, P165, AA165)</f>
        <v/>
      </c>
      <c r="AH165" s="6">
        <f>IF(AND(ISNUMBER(AVERAGE(M$173, M$174)), ISNUMBER(AVERAGE(N$173, N$174))), AVERAGE(M$173, M$174) / AVERAGE(N$173, N$174), "")</f>
        <v/>
      </c>
      <c r="AI165" s="6">
        <f>IF(AND(ISNUMBER(M165), ISNUMBER(N165), ISNUMBER(AH165)), (M165/N165) / AH165 - 1, "")</f>
        <v/>
      </c>
    </row>
    <row r="166">
      <c r="A166" t="inlineStr">
        <is>
          <t>2.45</t>
        </is>
      </c>
      <c r="B166" t="inlineStr">
        <is>
          <t>Kuksha</t>
        </is>
      </c>
      <c r="C166" t="inlineStr">
        <is>
          <t>Soomer et al., 2019</t>
        </is>
      </c>
      <c r="D166" t="inlineStr">
        <is>
          <t>1</t>
        </is>
      </c>
      <c r="E166" t="inlineStr">
        <is>
          <t>K1A23*</t>
        </is>
      </c>
      <c r="F166" s="6" t="n">
        <v>193.23</v>
      </c>
      <c r="G166" s="8" t="n">
        <v/>
      </c>
      <c r="H166" s="6" t="n">
        <v>9.090000000000002</v>
      </c>
      <c r="I166" s="6" t="n">
        <v>12.94</v>
      </c>
      <c r="J166" s="6" t="n">
        <v>6.69</v>
      </c>
      <c r="K166" s="6" t="n">
        <v/>
      </c>
      <c r="L166" s="6" t="n">
        <v>0.96</v>
      </c>
      <c r="M166" s="6" t="n">
        <v>0.08000000000000002</v>
      </c>
      <c r="N166" s="6" t="n">
        <v>0.9900000000000001</v>
      </c>
      <c r="O166" s="7">
        <f>H166 / (40.078 + 15.999)</f>
        <v/>
      </c>
      <c r="P166" s="7">
        <f>I166 / (2*26.9815385 + 3*15.999)</f>
        <v/>
      </c>
      <c r="Q166" s="7">
        <f>J166 / (24.305 + 15.999)</f>
        <v/>
      </c>
      <c r="R166" s="7">
        <f>K166 / (2*39.0983 + 15.999)</f>
        <v/>
      </c>
      <c r="S166" s="7">
        <f>L166 / (2*22.98976928 + 15.999)</f>
        <v/>
      </c>
      <c r="T166" s="7">
        <f>M166 / (2*30.973761998 + 5*15.999)</f>
        <v/>
      </c>
      <c r="U166" s="7">
        <f>N166 / (47.867 + 2*15.999)</f>
        <v/>
      </c>
      <c r="V166" s="6">
        <f>IF((O166 - 10/3*T166) &gt; 0, O166 - 10/3*T166, 0)</f>
        <v/>
      </c>
      <c r="W166" s="7">
        <f>IF(V166&gt;S166, S166, V166)</f>
        <v/>
      </c>
      <c r="X166" s="7">
        <f>IF((V166-W166) &gt; 0, V166-W166, 0)</f>
        <v/>
      </c>
      <c r="Y166" s="7">
        <f>IF((Q166-X166) &gt; 0, Q166-X166, 0)</f>
        <v/>
      </c>
      <c r="Z166" s="6">
        <f>IF(AND(ISNUMBER(AVERAGE(R$173, R$174)), ISNUMBER(AVERAGE(P$173, P$174))), AVERAGE(R$173, R$174) / AVERAGE(P$173, P$174), "")</f>
        <v/>
      </c>
      <c r="AA166" s="7">
        <f>IF((P166*Z166) &lt; R166, P166*Z166, R166)</f>
        <v/>
      </c>
      <c r="AB166" s="7">
        <f>SUM(W166, S166)</f>
        <v/>
      </c>
      <c r="AC166" s="7">
        <f>SUM(W166, S166, Y166)</f>
        <v/>
      </c>
      <c r="AD166" s="6">
        <f>IF(OR(ISNUMBER(P166), ISNUMBER(W166), ISNUMBER(S166), ISNUMBER(R166)), (P166 / SUM(P166, W166, S166, R166))*100, "")</f>
        <v/>
      </c>
      <c r="AE166" s="6">
        <f>IF(OR(ISNUMBER(P166), ISNUMBER(W166), ISNUMBER(S166)), (P166 / SUM(P166, W166, S166))*100, "")</f>
        <v/>
      </c>
      <c r="AF166" s="6">
        <f>IF(OR(ISNUMBER(P166), ISNUMBER(W166), ISNUMBER(S166), ISNUMBER(AA166)), (P166 / SUM(P166, W166, S166, AA166))*100, "")</f>
        <v/>
      </c>
      <c r="AG166" s="6">
        <f>P166 / SUM(AC166, P166, AA166)</f>
        <v/>
      </c>
      <c r="AH166" s="6">
        <f>IF(AND(ISNUMBER(AVERAGE(M$173, M$174)), ISNUMBER(AVERAGE(N$173, N$174))), AVERAGE(M$173, M$174) / AVERAGE(N$173, N$174), "")</f>
        <v/>
      </c>
      <c r="AI166" s="6">
        <f>IF(AND(ISNUMBER(M166), ISNUMBER(N166), ISNUMBER(AH166)), (M166/N166) / AH166 - 1, "")</f>
        <v/>
      </c>
    </row>
    <row r="167">
      <c r="A167" t="inlineStr">
        <is>
          <t>2.45</t>
        </is>
      </c>
      <c r="B167" t="inlineStr">
        <is>
          <t>Kuksha</t>
        </is>
      </c>
      <c r="C167" t="inlineStr">
        <is>
          <t>Soomer et al., 2019</t>
        </is>
      </c>
      <c r="D167" t="inlineStr">
        <is>
          <t>1</t>
        </is>
      </c>
      <c r="E167" t="inlineStr">
        <is>
          <t>FD03</t>
        </is>
      </c>
      <c r="F167" s="6" t="n">
        <v>193.72</v>
      </c>
      <c r="G167" s="8" t="n">
        <v/>
      </c>
      <c r="H167" s="6" t="n">
        <v>7.91</v>
      </c>
      <c r="I167" s="6" t="n">
        <v>14.7</v>
      </c>
      <c r="J167" s="6" t="n">
        <v>6.759999999999999</v>
      </c>
      <c r="K167" s="6" t="n">
        <v/>
      </c>
      <c r="L167" s="6" t="n">
        <v>2.68</v>
      </c>
      <c r="M167" s="6" t="n">
        <v>0.07000000000000002</v>
      </c>
      <c r="N167" s="6" t="n">
        <v>0.7890000000000001</v>
      </c>
      <c r="O167" s="7">
        <f>H167 / (40.078 + 15.999)</f>
        <v/>
      </c>
      <c r="P167" s="7">
        <f>I167 / (2*26.9815385 + 3*15.999)</f>
        <v/>
      </c>
      <c r="Q167" s="7">
        <f>J167 / (24.305 + 15.999)</f>
        <v/>
      </c>
      <c r="R167" s="7">
        <f>K167 / (2*39.0983 + 15.999)</f>
        <v/>
      </c>
      <c r="S167" s="7">
        <f>L167 / (2*22.98976928 + 15.999)</f>
        <v/>
      </c>
      <c r="T167" s="7">
        <f>M167 / (2*30.973761998 + 5*15.999)</f>
        <v/>
      </c>
      <c r="U167" s="7">
        <f>N167 / (47.867 + 2*15.999)</f>
        <v/>
      </c>
      <c r="V167" s="6">
        <f>IF((O167 - 10/3*T167) &gt; 0, O167 - 10/3*T167, 0)</f>
        <v/>
      </c>
      <c r="W167" s="7">
        <f>IF(V167&gt;S167, S167, V167)</f>
        <v/>
      </c>
      <c r="X167" s="7">
        <f>IF((V167-W167) &gt; 0, V167-W167, 0)</f>
        <v/>
      </c>
      <c r="Y167" s="7">
        <f>IF((Q167-X167) &gt; 0, Q167-X167, 0)</f>
        <v/>
      </c>
      <c r="Z167" s="6">
        <f>IF(AND(ISNUMBER(AVERAGE(R$173, R$174)), ISNUMBER(AVERAGE(P$173, P$174))), AVERAGE(R$173, R$174) / AVERAGE(P$173, P$174), "")</f>
        <v/>
      </c>
      <c r="AA167" s="7">
        <f>IF((P167*Z167) &lt; R167, P167*Z167, R167)</f>
        <v/>
      </c>
      <c r="AB167" s="7">
        <f>SUM(W167, S167)</f>
        <v/>
      </c>
      <c r="AC167" s="7">
        <f>SUM(W167, S167, Y167)</f>
        <v/>
      </c>
      <c r="AD167" s="6">
        <f>IF(OR(ISNUMBER(P167), ISNUMBER(W167), ISNUMBER(S167), ISNUMBER(R167)), (P167 / SUM(P167, W167, S167, R167))*100, "")</f>
        <v/>
      </c>
      <c r="AE167" s="6">
        <f>IF(OR(ISNUMBER(P167), ISNUMBER(W167), ISNUMBER(S167)), (P167 / SUM(P167, W167, S167))*100, "")</f>
        <v/>
      </c>
      <c r="AF167" s="6">
        <f>IF(OR(ISNUMBER(P167), ISNUMBER(W167), ISNUMBER(S167), ISNUMBER(AA167)), (P167 / SUM(P167, W167, S167, AA167))*100, "")</f>
        <v/>
      </c>
      <c r="AG167" s="6">
        <f>P167 / SUM(AC167, P167, AA167)</f>
        <v/>
      </c>
      <c r="AH167" s="6">
        <f>IF(AND(ISNUMBER(AVERAGE(M$173, M$174)), ISNUMBER(AVERAGE(N$173, N$174))), AVERAGE(M$173, M$174) / AVERAGE(N$173, N$174), "")</f>
        <v/>
      </c>
      <c r="AI167" s="6">
        <f>IF(AND(ISNUMBER(M167), ISNUMBER(N167), ISNUMBER(AH167)), (M167/N167) / AH167 - 1, "")</f>
        <v/>
      </c>
    </row>
    <row r="168">
      <c r="A168" t="inlineStr">
        <is>
          <t>2.45</t>
        </is>
      </c>
      <c r="B168" t="inlineStr">
        <is>
          <t>Kuksha</t>
        </is>
      </c>
      <c r="C168" t="inlineStr">
        <is>
          <t>Soomer et al., 2019</t>
        </is>
      </c>
      <c r="D168" t="inlineStr">
        <is>
          <t>1</t>
        </is>
      </c>
      <c r="E168" t="inlineStr">
        <is>
          <t>K1A24</t>
        </is>
      </c>
      <c r="F168" s="6" t="n">
        <v>194.62</v>
      </c>
      <c r="G168" s="8" t="n">
        <v/>
      </c>
      <c r="H168" s="6" t="n">
        <v>10.46</v>
      </c>
      <c r="I168" s="6" t="n">
        <v>14.21</v>
      </c>
      <c r="J168" s="6" t="n">
        <v>6.679999999999998</v>
      </c>
      <c r="K168" s="6" t="n">
        <v/>
      </c>
      <c r="L168" s="6" t="n">
        <v>2.88</v>
      </c>
      <c r="M168" s="6" t="n">
        <v>0.06</v>
      </c>
      <c r="N168" s="6" t="n">
        <v>0.72</v>
      </c>
      <c r="O168" s="7">
        <f>H168 / (40.078 + 15.999)</f>
        <v/>
      </c>
      <c r="P168" s="7">
        <f>I168 / (2*26.9815385 + 3*15.999)</f>
        <v/>
      </c>
      <c r="Q168" s="7">
        <f>J168 / (24.305 + 15.999)</f>
        <v/>
      </c>
      <c r="R168" s="7">
        <f>K168 / (2*39.0983 + 15.999)</f>
        <v/>
      </c>
      <c r="S168" s="7">
        <f>L168 / (2*22.98976928 + 15.999)</f>
        <v/>
      </c>
      <c r="T168" s="7">
        <f>M168 / (2*30.973761998 + 5*15.999)</f>
        <v/>
      </c>
      <c r="U168" s="7">
        <f>N168 / (47.867 + 2*15.999)</f>
        <v/>
      </c>
      <c r="V168" s="6">
        <f>IF((O168 - 10/3*T168) &gt; 0, O168 - 10/3*T168, 0)</f>
        <v/>
      </c>
      <c r="W168" s="7">
        <f>IF(V168&gt;S168, S168, V168)</f>
        <v/>
      </c>
      <c r="X168" s="7">
        <f>IF((V168-W168) &gt; 0, V168-W168, 0)</f>
        <v/>
      </c>
      <c r="Y168" s="7">
        <f>IF((Q168-X168) &gt; 0, Q168-X168, 0)</f>
        <v/>
      </c>
      <c r="Z168" s="6">
        <f>IF(AND(ISNUMBER(AVERAGE(R$173, R$174)), ISNUMBER(AVERAGE(P$173, P$174))), AVERAGE(R$173, R$174) / AVERAGE(P$173, P$174), "")</f>
        <v/>
      </c>
      <c r="AA168" s="7">
        <f>IF((P168*Z168) &lt; R168, P168*Z168, R168)</f>
        <v/>
      </c>
      <c r="AB168" s="7">
        <f>SUM(W168, S168)</f>
        <v/>
      </c>
      <c r="AC168" s="7">
        <f>SUM(W168, S168, Y168)</f>
        <v/>
      </c>
      <c r="AD168" s="6">
        <f>IF(OR(ISNUMBER(P168), ISNUMBER(W168), ISNUMBER(S168), ISNUMBER(R168)), (P168 / SUM(P168, W168, S168, R168))*100, "")</f>
        <v/>
      </c>
      <c r="AE168" s="6">
        <f>IF(OR(ISNUMBER(P168), ISNUMBER(W168), ISNUMBER(S168)), (P168 / SUM(P168, W168, S168))*100, "")</f>
        <v/>
      </c>
      <c r="AF168" s="6">
        <f>IF(OR(ISNUMBER(P168), ISNUMBER(W168), ISNUMBER(S168), ISNUMBER(AA168)), (P168 / SUM(P168, W168, S168, AA168))*100, "")</f>
        <v/>
      </c>
      <c r="AG168" s="6">
        <f>P168 / SUM(AC168, P168, AA168)</f>
        <v/>
      </c>
      <c r="AH168" s="6">
        <f>IF(AND(ISNUMBER(AVERAGE(M$173, M$174)), ISNUMBER(AVERAGE(N$173, N$174))), AVERAGE(M$173, M$174) / AVERAGE(N$173, N$174), "")</f>
        <v/>
      </c>
      <c r="AI168" s="6">
        <f>IF(AND(ISNUMBER(M168), ISNUMBER(N168), ISNUMBER(AH168)), (M168/N168) / AH168 - 1, "")</f>
        <v/>
      </c>
    </row>
    <row r="169">
      <c r="A169" t="inlineStr">
        <is>
          <t>2.45</t>
        </is>
      </c>
      <c r="B169" t="inlineStr">
        <is>
          <t>Kuksha</t>
        </is>
      </c>
      <c r="C169" t="inlineStr">
        <is>
          <t>Soomer et al., 2019</t>
        </is>
      </c>
      <c r="D169" t="inlineStr">
        <is>
          <t>1</t>
        </is>
      </c>
      <c r="E169" t="inlineStr">
        <is>
          <t>K1A25*</t>
        </is>
      </c>
      <c r="F169" s="6" t="n">
        <v>195.27</v>
      </c>
      <c r="G169" s="8" t="n">
        <v/>
      </c>
      <c r="H169" s="6" t="n">
        <v>14.4</v>
      </c>
      <c r="I169" s="6" t="n">
        <v>12.53</v>
      </c>
      <c r="J169" s="6" t="n">
        <v>5.94</v>
      </c>
      <c r="K169" s="6" t="n">
        <v/>
      </c>
      <c r="L169" s="6" t="n">
        <v>2.22</v>
      </c>
      <c r="M169" s="6" t="n">
        <v>0.05000000000000001</v>
      </c>
      <c r="N169" s="6" t="n">
        <v>0.63</v>
      </c>
      <c r="O169" s="7">
        <f>H169 / (40.078 + 15.999)</f>
        <v/>
      </c>
      <c r="P169" s="7">
        <f>I169 / (2*26.9815385 + 3*15.999)</f>
        <v/>
      </c>
      <c r="Q169" s="7">
        <f>J169 / (24.305 + 15.999)</f>
        <v/>
      </c>
      <c r="R169" s="7">
        <f>K169 / (2*39.0983 + 15.999)</f>
        <v/>
      </c>
      <c r="S169" s="7">
        <f>L169 / (2*22.98976928 + 15.999)</f>
        <v/>
      </c>
      <c r="T169" s="7">
        <f>M169 / (2*30.973761998 + 5*15.999)</f>
        <v/>
      </c>
      <c r="U169" s="7">
        <f>N169 / (47.867 + 2*15.999)</f>
        <v/>
      </c>
      <c r="V169" s="6">
        <f>IF((O169 - 10/3*T169) &gt; 0, O169 - 10/3*T169, 0)</f>
        <v/>
      </c>
      <c r="W169" s="7">
        <f>IF(V169&gt;S169, S169, V169)</f>
        <v/>
      </c>
      <c r="X169" s="7">
        <f>IF((V169-W169) &gt; 0, V169-W169, 0)</f>
        <v/>
      </c>
      <c r="Y169" s="7">
        <f>IF((Q169-X169) &gt; 0, Q169-X169, 0)</f>
        <v/>
      </c>
      <c r="Z169" s="6">
        <f>IF(AND(ISNUMBER(AVERAGE(R$173, R$174)), ISNUMBER(AVERAGE(P$173, P$174))), AVERAGE(R$173, R$174) / AVERAGE(P$173, P$174), "")</f>
        <v/>
      </c>
      <c r="AA169" s="7">
        <f>IF((P169*Z169) &lt; R169, P169*Z169, R169)</f>
        <v/>
      </c>
      <c r="AB169" s="7">
        <f>SUM(W169, S169)</f>
        <v/>
      </c>
      <c r="AC169" s="7">
        <f>SUM(W169, S169, Y169)</f>
        <v/>
      </c>
      <c r="AD169" s="6">
        <f>IF(OR(ISNUMBER(P169), ISNUMBER(W169), ISNUMBER(S169), ISNUMBER(R169)), (P169 / SUM(P169, W169, S169, R169))*100, "")</f>
        <v/>
      </c>
      <c r="AE169" s="6">
        <f>IF(OR(ISNUMBER(P169), ISNUMBER(W169), ISNUMBER(S169)), (P169 / SUM(P169, W169, S169))*100, "")</f>
        <v/>
      </c>
      <c r="AF169" s="6">
        <f>IF(OR(ISNUMBER(P169), ISNUMBER(W169), ISNUMBER(S169), ISNUMBER(AA169)), (P169 / SUM(P169, W169, S169, AA169))*100, "")</f>
        <v/>
      </c>
      <c r="AG169" s="6">
        <f>P169 / SUM(AC169, P169, AA169)</f>
        <v/>
      </c>
      <c r="AH169" s="6">
        <f>IF(AND(ISNUMBER(AVERAGE(M$173, M$174)), ISNUMBER(AVERAGE(N$173, N$174))), AVERAGE(M$173, M$174) / AVERAGE(N$173, N$174), "")</f>
        <v/>
      </c>
      <c r="AI169" s="6">
        <f>IF(AND(ISNUMBER(M169), ISNUMBER(N169), ISNUMBER(AH169)), (M169/N169) / AH169 - 1, "")</f>
        <v/>
      </c>
    </row>
    <row r="170">
      <c r="A170" t="inlineStr">
        <is>
          <t>2.45</t>
        </is>
      </c>
      <c r="B170" t="inlineStr">
        <is>
          <t>Kuksha</t>
        </is>
      </c>
      <c r="C170" t="inlineStr">
        <is>
          <t>Soomer et al., 2019</t>
        </is>
      </c>
      <c r="D170" t="inlineStr">
        <is>
          <t>1</t>
        </is>
      </c>
      <c r="E170" t="inlineStr">
        <is>
          <t>K1A26</t>
        </is>
      </c>
      <c r="F170" s="6" t="n">
        <v>196.51</v>
      </c>
      <c r="G170" s="8" t="n">
        <v/>
      </c>
      <c r="H170" s="6" t="n">
        <v>9.23</v>
      </c>
      <c r="I170" s="6" t="n">
        <v>14.93</v>
      </c>
      <c r="J170" s="6" t="n">
        <v>7.529999999999999</v>
      </c>
      <c r="K170" s="6" t="n">
        <v/>
      </c>
      <c r="L170" s="6" t="n">
        <v>2.38</v>
      </c>
      <c r="M170" s="6" t="n">
        <v>0.07000000000000002</v>
      </c>
      <c r="N170" s="6" t="n">
        <v>0.84</v>
      </c>
      <c r="O170" s="7">
        <f>H170 / (40.078 + 15.999)</f>
        <v/>
      </c>
      <c r="P170" s="7">
        <f>I170 / (2*26.9815385 + 3*15.999)</f>
        <v/>
      </c>
      <c r="Q170" s="7">
        <f>J170 / (24.305 + 15.999)</f>
        <v/>
      </c>
      <c r="R170" s="7">
        <f>K170 / (2*39.0983 + 15.999)</f>
        <v/>
      </c>
      <c r="S170" s="7">
        <f>L170 / (2*22.98976928 + 15.999)</f>
        <v/>
      </c>
      <c r="T170" s="7">
        <f>M170 / (2*30.973761998 + 5*15.999)</f>
        <v/>
      </c>
      <c r="U170" s="7">
        <f>N170 / (47.867 + 2*15.999)</f>
        <v/>
      </c>
      <c r="V170" s="6">
        <f>IF((O170 - 10/3*T170) &gt; 0, O170 - 10/3*T170, 0)</f>
        <v/>
      </c>
      <c r="W170" s="7">
        <f>IF(V170&gt;S170, S170, V170)</f>
        <v/>
      </c>
      <c r="X170" s="7">
        <f>IF((V170-W170) &gt; 0, V170-W170, 0)</f>
        <v/>
      </c>
      <c r="Y170" s="7">
        <f>IF((Q170-X170) &gt; 0, Q170-X170, 0)</f>
        <v/>
      </c>
      <c r="Z170" s="6">
        <f>IF(AND(ISNUMBER(AVERAGE(R$173, R$174)), ISNUMBER(AVERAGE(P$173, P$174))), AVERAGE(R$173, R$174) / AVERAGE(P$173, P$174), "")</f>
        <v/>
      </c>
      <c r="AA170" s="7">
        <f>IF((P170*Z170) &lt; R170, P170*Z170, R170)</f>
        <v/>
      </c>
      <c r="AB170" s="7">
        <f>SUM(W170, S170)</f>
        <v/>
      </c>
      <c r="AC170" s="7">
        <f>SUM(W170, S170, Y170)</f>
        <v/>
      </c>
      <c r="AD170" s="6">
        <f>IF(OR(ISNUMBER(P170), ISNUMBER(W170), ISNUMBER(S170), ISNUMBER(R170)), (P170 / SUM(P170, W170, S170, R170))*100, "")</f>
        <v/>
      </c>
      <c r="AE170" s="6">
        <f>IF(OR(ISNUMBER(P170), ISNUMBER(W170), ISNUMBER(S170)), (P170 / SUM(P170, W170, S170))*100, "")</f>
        <v/>
      </c>
      <c r="AF170" s="6">
        <f>IF(OR(ISNUMBER(P170), ISNUMBER(W170), ISNUMBER(S170), ISNUMBER(AA170)), (P170 / SUM(P170, W170, S170, AA170))*100, "")</f>
        <v/>
      </c>
      <c r="AG170" s="6">
        <f>P170 / SUM(AC170, P170, AA170)</f>
        <v/>
      </c>
      <c r="AH170" s="6">
        <f>IF(AND(ISNUMBER(AVERAGE(M$173, M$174)), ISNUMBER(AVERAGE(N$173, N$174))), AVERAGE(M$173, M$174) / AVERAGE(N$173, N$174), "")</f>
        <v/>
      </c>
      <c r="AI170" s="6">
        <f>IF(AND(ISNUMBER(M170), ISNUMBER(N170), ISNUMBER(AH170)), (M170/N170) / AH170 - 1, "")</f>
        <v/>
      </c>
    </row>
    <row r="171">
      <c r="A171" t="inlineStr">
        <is>
          <t>2.45</t>
        </is>
      </c>
      <c r="B171" t="inlineStr">
        <is>
          <t>Kuksha</t>
        </is>
      </c>
      <c r="C171" t="inlineStr">
        <is>
          <t>Soomer et al., 2019</t>
        </is>
      </c>
      <c r="D171" t="inlineStr">
        <is>
          <t>1</t>
        </is>
      </c>
      <c r="E171" t="inlineStr">
        <is>
          <t>K1A27*</t>
        </is>
      </c>
      <c r="F171" s="6" t="n">
        <v>197.24</v>
      </c>
      <c r="G171" s="8" t="n">
        <v/>
      </c>
      <c r="H171" s="6" t="n">
        <v>11.3</v>
      </c>
      <c r="I171" s="6" t="n">
        <v>14.67</v>
      </c>
      <c r="J171" s="6" t="n">
        <v>6.509999999999999</v>
      </c>
      <c r="K171" s="6" t="n">
        <v/>
      </c>
      <c r="L171" s="6" t="n">
        <v>1.81</v>
      </c>
      <c r="M171" s="6" t="n">
        <v>0.08000000000000002</v>
      </c>
      <c r="N171" s="6" t="n">
        <v>0.84</v>
      </c>
      <c r="O171" s="7">
        <f>H171 / (40.078 + 15.999)</f>
        <v/>
      </c>
      <c r="P171" s="7">
        <f>I171 / (2*26.9815385 + 3*15.999)</f>
        <v/>
      </c>
      <c r="Q171" s="7">
        <f>J171 / (24.305 + 15.999)</f>
        <v/>
      </c>
      <c r="R171" s="7">
        <f>K171 / (2*39.0983 + 15.999)</f>
        <v/>
      </c>
      <c r="S171" s="7">
        <f>L171 / (2*22.98976928 + 15.999)</f>
        <v/>
      </c>
      <c r="T171" s="7">
        <f>M171 / (2*30.973761998 + 5*15.999)</f>
        <v/>
      </c>
      <c r="U171" s="7">
        <f>N171 / (47.867 + 2*15.999)</f>
        <v/>
      </c>
      <c r="V171" s="6">
        <f>IF((O171 - 10/3*T171) &gt; 0, O171 - 10/3*T171, 0)</f>
        <v/>
      </c>
      <c r="W171" s="7">
        <f>IF(V171&gt;S171, S171, V171)</f>
        <v/>
      </c>
      <c r="X171" s="7">
        <f>IF((V171-W171) &gt; 0, V171-W171, 0)</f>
        <v/>
      </c>
      <c r="Y171" s="7">
        <f>IF((Q171-X171) &gt; 0, Q171-X171, 0)</f>
        <v/>
      </c>
      <c r="Z171" s="6">
        <f>IF(AND(ISNUMBER(AVERAGE(R$173, R$174)), ISNUMBER(AVERAGE(P$173, P$174))), AVERAGE(R$173, R$174) / AVERAGE(P$173, P$174), "")</f>
        <v/>
      </c>
      <c r="AA171" s="7">
        <f>IF((P171*Z171) &lt; R171, P171*Z171, R171)</f>
        <v/>
      </c>
      <c r="AB171" s="7">
        <f>SUM(W171, S171)</f>
        <v/>
      </c>
      <c r="AC171" s="7">
        <f>SUM(W171, S171, Y171)</f>
        <v/>
      </c>
      <c r="AD171" s="6">
        <f>IF(OR(ISNUMBER(P171), ISNUMBER(W171), ISNUMBER(S171), ISNUMBER(R171)), (P171 / SUM(P171, W171, S171, R171))*100, "")</f>
        <v/>
      </c>
      <c r="AE171" s="6">
        <f>IF(OR(ISNUMBER(P171), ISNUMBER(W171), ISNUMBER(S171)), (P171 / SUM(P171, W171, S171))*100, "")</f>
        <v/>
      </c>
      <c r="AF171" s="6">
        <f>IF(OR(ISNUMBER(P171), ISNUMBER(W171), ISNUMBER(S171), ISNUMBER(AA171)), (P171 / SUM(P171, W171, S171, AA171))*100, "")</f>
        <v/>
      </c>
      <c r="AG171" s="6">
        <f>P171 / SUM(AC171, P171, AA171)</f>
        <v/>
      </c>
      <c r="AH171" s="6">
        <f>IF(AND(ISNUMBER(AVERAGE(M$173, M$174)), ISNUMBER(AVERAGE(N$173, N$174))), AVERAGE(M$173, M$174) / AVERAGE(N$173, N$174), "")</f>
        <v/>
      </c>
      <c r="AI171" s="6">
        <f>IF(AND(ISNUMBER(M171), ISNUMBER(N171), ISNUMBER(AH171)), (M171/N171) / AH171 - 1, "")</f>
        <v/>
      </c>
    </row>
    <row r="172">
      <c r="A172" t="inlineStr">
        <is>
          <t>2.45</t>
        </is>
      </c>
      <c r="B172" t="inlineStr">
        <is>
          <t>Kuksha</t>
        </is>
      </c>
      <c r="C172" t="inlineStr">
        <is>
          <t>Soomer et al., 2019</t>
        </is>
      </c>
      <c r="D172" t="inlineStr">
        <is>
          <t>1</t>
        </is>
      </c>
      <c r="E172" t="inlineStr">
        <is>
          <t>K1A28</t>
        </is>
      </c>
      <c r="F172" s="6" t="n">
        <v>198.04</v>
      </c>
      <c r="G172" s="8" t="n">
        <v/>
      </c>
      <c r="H172" s="6" t="n">
        <v>6.77</v>
      </c>
      <c r="I172" s="6" t="n">
        <v>13.11</v>
      </c>
      <c r="J172" s="6" t="n">
        <v>6.629999999999999</v>
      </c>
      <c r="K172" s="6" t="n">
        <v/>
      </c>
      <c r="L172" s="6" t="n">
        <v>2.39</v>
      </c>
      <c r="M172" s="6" t="n">
        <v>0.08000000000000002</v>
      </c>
      <c r="N172" s="6" t="n">
        <v>0.95</v>
      </c>
      <c r="O172" s="7">
        <f>H172 / (40.078 + 15.999)</f>
        <v/>
      </c>
      <c r="P172" s="7">
        <f>I172 / (2*26.9815385 + 3*15.999)</f>
        <v/>
      </c>
      <c r="Q172" s="7">
        <f>J172 / (24.305 + 15.999)</f>
        <v/>
      </c>
      <c r="R172" s="7">
        <f>K172 / (2*39.0983 + 15.999)</f>
        <v/>
      </c>
      <c r="S172" s="7">
        <f>L172 / (2*22.98976928 + 15.999)</f>
        <v/>
      </c>
      <c r="T172" s="7">
        <f>M172 / (2*30.973761998 + 5*15.999)</f>
        <v/>
      </c>
      <c r="U172" s="7">
        <f>N172 / (47.867 + 2*15.999)</f>
        <v/>
      </c>
      <c r="V172" s="6">
        <f>IF((O172 - 10/3*T172) &gt; 0, O172 - 10/3*T172, 0)</f>
        <v/>
      </c>
      <c r="W172" s="7">
        <f>IF(V172&gt;S172, S172, V172)</f>
        <v/>
      </c>
      <c r="X172" s="7">
        <f>IF((V172-W172) &gt; 0, V172-W172, 0)</f>
        <v/>
      </c>
      <c r="Y172" s="7">
        <f>IF((Q172-X172) &gt; 0, Q172-X172, 0)</f>
        <v/>
      </c>
      <c r="Z172" s="6">
        <f>IF(AND(ISNUMBER(AVERAGE(R$173, R$174)), ISNUMBER(AVERAGE(P$173, P$174))), AVERAGE(R$173, R$174) / AVERAGE(P$173, P$174), "")</f>
        <v/>
      </c>
      <c r="AA172" s="7">
        <f>IF((P172*Z172) &lt; R172, P172*Z172, R172)</f>
        <v/>
      </c>
      <c r="AB172" s="7">
        <f>SUM(W172, S172)</f>
        <v/>
      </c>
      <c r="AC172" s="7">
        <f>SUM(W172, S172, Y172)</f>
        <v/>
      </c>
      <c r="AD172" s="6">
        <f>IF(OR(ISNUMBER(P172), ISNUMBER(W172), ISNUMBER(S172), ISNUMBER(R172)), (P172 / SUM(P172, W172, S172, R172))*100, "")</f>
        <v/>
      </c>
      <c r="AE172" s="6">
        <f>IF(OR(ISNUMBER(P172), ISNUMBER(W172), ISNUMBER(S172)), (P172 / SUM(P172, W172, S172))*100, "")</f>
        <v/>
      </c>
      <c r="AF172" s="6">
        <f>IF(OR(ISNUMBER(P172), ISNUMBER(W172), ISNUMBER(S172), ISNUMBER(AA172)), (P172 / SUM(P172, W172, S172, AA172))*100, "")</f>
        <v/>
      </c>
      <c r="AG172" s="6">
        <f>P172 / SUM(AC172, P172, AA172)</f>
        <v/>
      </c>
      <c r="AH172" s="6">
        <f>IF(AND(ISNUMBER(AVERAGE(M$173, M$174)), ISNUMBER(AVERAGE(N$173, N$174))), AVERAGE(M$173, M$174) / AVERAGE(N$173, N$174), "")</f>
        <v/>
      </c>
      <c r="AI172" s="6">
        <f>IF(AND(ISNUMBER(M172), ISNUMBER(N172), ISNUMBER(AH172)), (M172/N172) / AH172 - 1, "")</f>
        <v/>
      </c>
    </row>
    <row r="173">
      <c r="A173" t="inlineStr">
        <is>
          <t>2.45</t>
        </is>
      </c>
      <c r="B173" t="inlineStr">
        <is>
          <t>Kuksha</t>
        </is>
      </c>
      <c r="C173" t="inlineStr">
        <is>
          <t>Soomer et al., 2019</t>
        </is>
      </c>
      <c r="D173" t="inlineStr">
        <is>
          <t>1</t>
        </is>
      </c>
      <c r="E173" t="inlineStr">
        <is>
          <t>K1A29*</t>
        </is>
      </c>
      <c r="F173" s="6" t="n">
        <v>198.99</v>
      </c>
      <c r="G173" t="inlineStr">
        <is>
          <t>proto</t>
        </is>
      </c>
      <c r="H173" s="6" t="n">
        <v>11.5</v>
      </c>
      <c r="I173" s="6" t="n">
        <v>14.21</v>
      </c>
      <c r="J173" s="6" t="n">
        <v>6.69</v>
      </c>
      <c r="K173" s="6" t="n">
        <v>0.01</v>
      </c>
      <c r="L173" s="6" t="n">
        <v>2.64</v>
      </c>
      <c r="M173" s="6" t="n">
        <v>0.05000000000000001</v>
      </c>
      <c r="N173" s="6" t="n">
        <v>0.67</v>
      </c>
      <c r="O173" s="7">
        <f>H173 / (40.078 + 15.999)</f>
        <v/>
      </c>
      <c r="P173" s="7">
        <f>I173 / (2*26.9815385 + 3*15.999)</f>
        <v/>
      </c>
      <c r="Q173" s="7">
        <f>J173 / (24.305 + 15.999)</f>
        <v/>
      </c>
      <c r="R173" s="7">
        <f>K173 / (2*39.0983 + 15.999)</f>
        <v/>
      </c>
      <c r="S173" s="7">
        <f>L173 / (2*22.98976928 + 15.999)</f>
        <v/>
      </c>
      <c r="T173" s="7">
        <f>M173 / (2*30.973761998 + 5*15.999)</f>
        <v/>
      </c>
      <c r="U173" s="7">
        <f>N173 / (47.867 + 2*15.999)</f>
        <v/>
      </c>
      <c r="V173" s="6">
        <f>IF((O173 - 10/3*T173) &gt; 0, O173 - 10/3*T173, 0)</f>
        <v/>
      </c>
      <c r="W173" s="7">
        <f>IF(V173&gt;S173, S173, V173)</f>
        <v/>
      </c>
      <c r="X173" s="7">
        <f>IF((V173-W173) &gt; 0, V173-W173, 0)</f>
        <v/>
      </c>
      <c r="Y173" s="7">
        <f>IF((Q173-X173) &gt; 0, Q173-X173, 0)</f>
        <v/>
      </c>
      <c r="Z173" s="6">
        <f>IF(AND(ISNUMBER(AVERAGE(R$173, R$174)), ISNUMBER(AVERAGE(P$173, P$174))), AVERAGE(R$173, R$174) / AVERAGE(P$173, P$174), "")</f>
        <v/>
      </c>
      <c r="AA173" s="7">
        <f>IF((P173*Z173) &lt; R173, P173*Z173, R173)</f>
        <v/>
      </c>
      <c r="AB173" s="7">
        <f>SUM(W173, S173)</f>
        <v/>
      </c>
      <c r="AC173" s="7">
        <f>SUM(W173, S173, Y173)</f>
        <v/>
      </c>
      <c r="AD173" s="6">
        <f>IF(OR(ISNUMBER(P173), ISNUMBER(W173), ISNUMBER(S173), ISNUMBER(R173)), (P173 / SUM(P173, W173, S173, R173))*100, "")</f>
        <v/>
      </c>
      <c r="AE173" s="6">
        <f>IF(OR(ISNUMBER(P173), ISNUMBER(W173), ISNUMBER(S173)), (P173 / SUM(P173, W173, S173))*100, "")</f>
        <v/>
      </c>
      <c r="AF173" s="6">
        <f>IF(OR(ISNUMBER(P173), ISNUMBER(W173), ISNUMBER(S173), ISNUMBER(AA173)), (P173 / SUM(P173, W173, S173, AA173))*100, "")</f>
        <v/>
      </c>
      <c r="AG173" s="6">
        <f>P173 / SUM(AC173, P173, AA173)</f>
        <v/>
      </c>
      <c r="AH173" s="6">
        <f>IF(AND(ISNUMBER(AVERAGE(M$173, M$174)), ISNUMBER(AVERAGE(N$173, N$174))), AVERAGE(M$173, M$174) / AVERAGE(N$173, N$174), "")</f>
        <v/>
      </c>
      <c r="AI173" s="6">
        <f>IF(AND(ISNUMBER(M173), ISNUMBER(N173), ISNUMBER(AH173)), (M173/N173) / AH173 - 1, "")</f>
        <v/>
      </c>
    </row>
    <row r="174">
      <c r="A174" t="inlineStr">
        <is>
          <t>2.45</t>
        </is>
      </c>
      <c r="B174" t="inlineStr">
        <is>
          <t>Kuksha</t>
        </is>
      </c>
      <c r="C174" t="inlineStr">
        <is>
          <t>Soomer et al., 2019</t>
        </is>
      </c>
      <c r="D174" t="inlineStr">
        <is>
          <t>1</t>
        </is>
      </c>
      <c r="E174" t="inlineStr">
        <is>
          <t>FD04</t>
        </is>
      </c>
      <c r="F174" s="6" t="n">
        <v>200.15</v>
      </c>
      <c r="G174" t="inlineStr">
        <is>
          <t>proto</t>
        </is>
      </c>
      <c r="H174" s="6" t="n">
        <v>9.140000000000001</v>
      </c>
      <c r="I174" s="6" t="n">
        <v>14.9</v>
      </c>
      <c r="J174" s="6" t="n">
        <v>7.28</v>
      </c>
      <c r="K174" s="6" t="n">
        <v>0.023</v>
      </c>
      <c r="L174" s="6" t="n">
        <v>2.96</v>
      </c>
      <c r="M174" s="6" t="n">
        <v>0.06900000000000002</v>
      </c>
      <c r="N174" s="6" t="n">
        <v>0.759</v>
      </c>
      <c r="O174" s="7">
        <f>H174 / (40.078 + 15.999)</f>
        <v/>
      </c>
      <c r="P174" s="7">
        <f>I174 / (2*26.9815385 + 3*15.999)</f>
        <v/>
      </c>
      <c r="Q174" s="7">
        <f>J174 / (24.305 + 15.999)</f>
        <v/>
      </c>
      <c r="R174" s="7">
        <f>K174 / (2*39.0983 + 15.999)</f>
        <v/>
      </c>
      <c r="S174" s="7">
        <f>L174 / (2*22.98976928 + 15.999)</f>
        <v/>
      </c>
      <c r="T174" s="7">
        <f>M174 / (2*30.973761998 + 5*15.999)</f>
        <v/>
      </c>
      <c r="U174" s="7">
        <f>N174 / (47.867 + 2*15.999)</f>
        <v/>
      </c>
      <c r="V174" s="6">
        <f>IF((O174 - 10/3*T174) &gt; 0, O174 - 10/3*T174, 0)</f>
        <v/>
      </c>
      <c r="W174" s="7">
        <f>IF(V174&gt;S174, S174, V174)</f>
        <v/>
      </c>
      <c r="X174" s="7">
        <f>IF((V174-W174) &gt; 0, V174-W174, 0)</f>
        <v/>
      </c>
      <c r="Y174" s="7">
        <f>IF((Q174-X174) &gt; 0, Q174-X174, 0)</f>
        <v/>
      </c>
      <c r="Z174" s="6">
        <f>IF(AND(ISNUMBER(AVERAGE(R$173, R$174)), ISNUMBER(AVERAGE(P$173, P$174))), AVERAGE(R$173, R$174) / AVERAGE(P$173, P$174), "")</f>
        <v/>
      </c>
      <c r="AA174" s="7">
        <f>IF((P174*Z174) &lt; R174, P174*Z174, R174)</f>
        <v/>
      </c>
      <c r="AB174" s="7">
        <f>SUM(W174, S174)</f>
        <v/>
      </c>
      <c r="AC174" s="7">
        <f>SUM(W174, S174, Y174)</f>
        <v/>
      </c>
      <c r="AD174" s="6">
        <f>IF(OR(ISNUMBER(P174), ISNUMBER(W174), ISNUMBER(S174), ISNUMBER(R174)), (P174 / SUM(P174, W174, S174, R174))*100, "")</f>
        <v/>
      </c>
      <c r="AE174" s="6">
        <f>IF(OR(ISNUMBER(P174), ISNUMBER(W174), ISNUMBER(S174)), (P174 / SUM(P174, W174, S174))*100, "")</f>
        <v/>
      </c>
      <c r="AF174" s="6">
        <f>IF(OR(ISNUMBER(P174), ISNUMBER(W174), ISNUMBER(S174), ISNUMBER(AA174)), (P174 / SUM(P174, W174, S174, AA174))*100, "")</f>
        <v/>
      </c>
      <c r="AG174" s="6">
        <f>P174 / SUM(AC174, P174, AA174)</f>
        <v/>
      </c>
      <c r="AH174" s="6">
        <f>IF(AND(ISNUMBER(AVERAGE(M$173, M$174)), ISNUMBER(AVERAGE(N$173, N$174))), AVERAGE(M$173, M$174) / AVERAGE(N$173, N$174), "")</f>
        <v/>
      </c>
      <c r="AI174" s="6">
        <f>IF(AND(ISNUMBER(M174), ISNUMBER(N174), ISNUMBER(AH174)), (M174/N174) / AH174 - 1, "")</f>
        <v/>
      </c>
    </row>
    <row r="175">
      <c r="A175" s="2" t="inlineStr">
        <is>
          <t>2.3</t>
        </is>
      </c>
      <c r="B175" s="2" t="inlineStr">
        <is>
          <t>Ville Marie</t>
        </is>
      </c>
      <c r="C175" s="2" t="inlineStr">
        <is>
          <t>Panahi et al., 2000</t>
        </is>
      </c>
      <c r="D175" s="2" t="inlineStr">
        <is>
          <t>1</t>
        </is>
      </c>
      <c r="E175" s="2" t="inlineStr">
        <is>
          <t>TR 87-9</t>
        </is>
      </c>
      <c r="F175" s="3" t="n">
        <v>0.6</v>
      </c>
      <c r="G175" s="2" t="inlineStr">
        <is>
          <t>top</t>
        </is>
      </c>
      <c r="H175" s="3" t="n">
        <v>0.05</v>
      </c>
      <c r="I175" s="3" t="n">
        <v>14.26</v>
      </c>
      <c r="J175" s="3" t="n">
        <v>0.45</v>
      </c>
      <c r="K175" s="3" t="n">
        <v>7.94</v>
      </c>
      <c r="L175" s="3" t="n">
        <v>0.1</v>
      </c>
      <c r="M175" s="3" t="n">
        <v>0.05000000000000001</v>
      </c>
      <c r="N175" s="3" t="n">
        <v>0.27</v>
      </c>
      <c r="O175" s="4">
        <f>H175 / (40.078 + 15.999)</f>
        <v/>
      </c>
      <c r="P175" s="4">
        <f>I175 / (2*26.9815385 + 3*15.999)</f>
        <v/>
      </c>
      <c r="Q175" s="4">
        <f>J175 / (24.305 + 15.999)</f>
        <v/>
      </c>
      <c r="R175" s="4">
        <f>K175 / (2*39.0983 + 15.999)</f>
        <v/>
      </c>
      <c r="S175" s="4">
        <f>L175 / (2*22.98976928 + 15.999)</f>
        <v/>
      </c>
      <c r="T175" s="4">
        <f>M175 / (2*30.973761998 + 5*15.999)</f>
        <v/>
      </c>
      <c r="U175" s="4">
        <f>N175 / (47.867 + 2*15.999)</f>
        <v/>
      </c>
      <c r="V175" s="3">
        <f>IF((O175 - 10/3*T175) &gt; 0, O175 - 10/3*T175, 0)</f>
        <v/>
      </c>
      <c r="W175" s="4">
        <f>IF(V175&gt;S175, S175, V175)</f>
        <v/>
      </c>
      <c r="X175" s="4">
        <f>IF((V175-W175) &gt; 0, V175-W175, 0)</f>
        <v/>
      </c>
      <c r="Y175" s="4">
        <f>IF((Q175-X175) &gt; 0, Q175-X175, 0)</f>
        <v/>
      </c>
      <c r="Z175" s="3">
        <f>IF(AND(ISNUMBER(R$186), ISNUMBER(P$186)), R$186 / P$186, "")</f>
        <v/>
      </c>
      <c r="AA175" s="4">
        <f>IF((P175*Z175) &lt; R175, P175*Z175, R175)</f>
        <v/>
      </c>
      <c r="AB175" s="4">
        <f>SUM(W175, S175)</f>
        <v/>
      </c>
      <c r="AC175" s="4">
        <f>SUM(W175, S175, Y175)</f>
        <v/>
      </c>
      <c r="AD175" s="3">
        <f>IF(OR(ISNUMBER(P175), ISNUMBER(W175), ISNUMBER(S175), ISNUMBER(R175)), (P175 / SUM(P175, W175, S175, R175))*100, "")</f>
        <v/>
      </c>
      <c r="AE175" s="3">
        <f>IF(OR(ISNUMBER(P175), ISNUMBER(W175), ISNUMBER(S175)), (P175 / SUM(P175, W175, S175))*100, "")</f>
        <v/>
      </c>
      <c r="AF175" s="3">
        <f>IF(OR(ISNUMBER(P175), ISNUMBER(W175), ISNUMBER(S175), ISNUMBER(AA175)), (P175 / SUM(P175, W175, S175, AA175))*100, "")</f>
        <v/>
      </c>
      <c r="AG175" s="3">
        <f>P175 / SUM(AC175, P175, AA175)</f>
        <v/>
      </c>
      <c r="AH175" s="3">
        <f>IF(AND(ISNUMBER(M$186), ISNUMBER(N$186)), M$186 / N$186, "")</f>
        <v/>
      </c>
      <c r="AI175" s="3">
        <f>IF(AND(ISNUMBER(M175), ISNUMBER(N175), ISNUMBER(AH175)), (M175/N175) / AH175 - 1, "")</f>
        <v/>
      </c>
    </row>
    <row r="176">
      <c r="A176" s="2" t="inlineStr">
        <is>
          <t>2.3</t>
        </is>
      </c>
      <c r="B176" s="2" t="inlineStr">
        <is>
          <t>Ville Marie</t>
        </is>
      </c>
      <c r="C176" s="2" t="inlineStr">
        <is>
          <t>Panahi et al., 2000</t>
        </is>
      </c>
      <c r="D176" s="2" t="inlineStr">
        <is>
          <t>1</t>
        </is>
      </c>
      <c r="E176" s="2" t="inlineStr">
        <is>
          <t>TR 87-8</t>
        </is>
      </c>
      <c r="F176" s="3" t="n">
        <v>1.8</v>
      </c>
      <c r="G176" s="2" t="inlineStr">
        <is>
          <t>top</t>
        </is>
      </c>
      <c r="H176" s="3" t="n">
        <v>0.09</v>
      </c>
      <c r="I176" s="3" t="n">
        <v>14.97</v>
      </c>
      <c r="J176" s="3" t="n">
        <v>0.6299999999999999</v>
      </c>
      <c r="K176" s="3" t="n">
        <v>7.18</v>
      </c>
      <c r="L176" s="3" t="n">
        <v>0.09</v>
      </c>
      <c r="M176" s="3" t="n">
        <v>0.06</v>
      </c>
      <c r="N176" s="3" t="n">
        <v>0.26</v>
      </c>
      <c r="O176" s="4">
        <f>H176 / (40.078 + 15.999)</f>
        <v/>
      </c>
      <c r="P176" s="4">
        <f>I176 / (2*26.9815385 + 3*15.999)</f>
        <v/>
      </c>
      <c r="Q176" s="4">
        <f>J176 / (24.305 + 15.999)</f>
        <v/>
      </c>
      <c r="R176" s="4">
        <f>K176 / (2*39.0983 + 15.999)</f>
        <v/>
      </c>
      <c r="S176" s="4">
        <f>L176 / (2*22.98976928 + 15.999)</f>
        <v/>
      </c>
      <c r="T176" s="4">
        <f>M176 / (2*30.973761998 + 5*15.999)</f>
        <v/>
      </c>
      <c r="U176" s="4">
        <f>N176 / (47.867 + 2*15.999)</f>
        <v/>
      </c>
      <c r="V176" s="3">
        <f>IF((O176 - 10/3*T176) &gt; 0, O176 - 10/3*T176, 0)</f>
        <v/>
      </c>
      <c r="W176" s="4">
        <f>IF(V176&gt;S176, S176, V176)</f>
        <v/>
      </c>
      <c r="X176" s="4">
        <f>IF((V176-W176) &gt; 0, V176-W176, 0)</f>
        <v/>
      </c>
      <c r="Y176" s="4">
        <f>IF((Q176-X176) &gt; 0, Q176-X176, 0)</f>
        <v/>
      </c>
      <c r="Z176" s="3">
        <f>IF(AND(ISNUMBER(R$186), ISNUMBER(P$186)), R$186 / P$186, "")</f>
        <v/>
      </c>
      <c r="AA176" s="4">
        <f>IF((P176*Z176) &lt; R176, P176*Z176, R176)</f>
        <v/>
      </c>
      <c r="AB176" s="4">
        <f>SUM(W176, S176)</f>
        <v/>
      </c>
      <c r="AC176" s="4">
        <f>SUM(W176, S176, Y176)</f>
        <v/>
      </c>
      <c r="AD176" s="3">
        <f>IF(OR(ISNUMBER(P176), ISNUMBER(W176), ISNUMBER(S176), ISNUMBER(R176)), (P176 / SUM(P176, W176, S176, R176))*100, "")</f>
        <v/>
      </c>
      <c r="AE176" s="3">
        <f>IF(OR(ISNUMBER(P176), ISNUMBER(W176), ISNUMBER(S176)), (P176 / SUM(P176, W176, S176))*100, "")</f>
        <v/>
      </c>
      <c r="AF176" s="3">
        <f>IF(OR(ISNUMBER(P176), ISNUMBER(W176), ISNUMBER(S176), ISNUMBER(AA176)), (P176 / SUM(P176, W176, S176, AA176))*100, "")</f>
        <v/>
      </c>
      <c r="AG176" s="3">
        <f>P176 / SUM(AC176, P176, AA176)</f>
        <v/>
      </c>
      <c r="AH176" s="3">
        <f>IF(AND(ISNUMBER(M$186), ISNUMBER(N$186)), M$186 / N$186, "")</f>
        <v/>
      </c>
      <c r="AI176" s="3">
        <f>IF(AND(ISNUMBER(M176), ISNUMBER(N176), ISNUMBER(AH176)), (M176/N176) / AH176 - 1, "")</f>
        <v/>
      </c>
    </row>
    <row r="177">
      <c r="A177" s="2" t="inlineStr">
        <is>
          <t>2.3</t>
        </is>
      </c>
      <c r="B177" s="2" t="inlineStr">
        <is>
          <t>Ville Marie</t>
        </is>
      </c>
      <c r="C177" s="2" t="inlineStr">
        <is>
          <t>Panahi et al., 2000</t>
        </is>
      </c>
      <c r="D177" s="2" t="inlineStr">
        <is>
          <t>1</t>
        </is>
      </c>
      <c r="E177" s="2" t="inlineStr">
        <is>
          <t>TR 87-7</t>
        </is>
      </c>
      <c r="F177" s="3" t="n">
        <v>2.9</v>
      </c>
      <c r="G177" s="5" t="n">
        <v/>
      </c>
      <c r="H177" s="3" t="n">
        <v>0.07000000000000001</v>
      </c>
      <c r="I177" s="3" t="n">
        <v>14.25</v>
      </c>
      <c r="J177" s="3" t="n">
        <v>0.5099999999999999</v>
      </c>
      <c r="K177" s="3" t="n">
        <v>7.5</v>
      </c>
      <c r="L177" s="3" t="n">
        <v>0.08</v>
      </c>
      <c r="M177" s="3" t="n">
        <v>0.06</v>
      </c>
      <c r="N177" s="3" t="n">
        <v>0.29</v>
      </c>
      <c r="O177" s="4">
        <f>H177 / (40.078 + 15.999)</f>
        <v/>
      </c>
      <c r="P177" s="4">
        <f>I177 / (2*26.9815385 + 3*15.999)</f>
        <v/>
      </c>
      <c r="Q177" s="4">
        <f>J177 / (24.305 + 15.999)</f>
        <v/>
      </c>
      <c r="R177" s="4">
        <f>K177 / (2*39.0983 + 15.999)</f>
        <v/>
      </c>
      <c r="S177" s="4">
        <f>L177 / (2*22.98976928 + 15.999)</f>
        <v/>
      </c>
      <c r="T177" s="4">
        <f>M177 / (2*30.973761998 + 5*15.999)</f>
        <v/>
      </c>
      <c r="U177" s="4">
        <f>N177 / (47.867 + 2*15.999)</f>
        <v/>
      </c>
      <c r="V177" s="3">
        <f>IF((O177 - 10/3*T177) &gt; 0, O177 - 10/3*T177, 0)</f>
        <v/>
      </c>
      <c r="W177" s="4">
        <f>IF(V177&gt;S177, S177, V177)</f>
        <v/>
      </c>
      <c r="X177" s="4">
        <f>IF((V177-W177) &gt; 0, V177-W177, 0)</f>
        <v/>
      </c>
      <c r="Y177" s="4">
        <f>IF((Q177-X177) &gt; 0, Q177-X177, 0)</f>
        <v/>
      </c>
      <c r="Z177" s="3">
        <f>IF(AND(ISNUMBER(R$186), ISNUMBER(P$186)), R$186 / P$186, "")</f>
        <v/>
      </c>
      <c r="AA177" s="4">
        <f>IF((P177*Z177) &lt; R177, P177*Z177, R177)</f>
        <v/>
      </c>
      <c r="AB177" s="4">
        <f>SUM(W177, S177)</f>
        <v/>
      </c>
      <c r="AC177" s="4">
        <f>SUM(W177, S177, Y177)</f>
        <v/>
      </c>
      <c r="AD177" s="3">
        <f>IF(OR(ISNUMBER(P177), ISNUMBER(W177), ISNUMBER(S177), ISNUMBER(R177)), (P177 / SUM(P177, W177, S177, R177))*100, "")</f>
        <v/>
      </c>
      <c r="AE177" s="3">
        <f>IF(OR(ISNUMBER(P177), ISNUMBER(W177), ISNUMBER(S177)), (P177 / SUM(P177, W177, S177))*100, "")</f>
        <v/>
      </c>
      <c r="AF177" s="3">
        <f>IF(OR(ISNUMBER(P177), ISNUMBER(W177), ISNUMBER(S177), ISNUMBER(AA177)), (P177 / SUM(P177, W177, S177, AA177))*100, "")</f>
        <v/>
      </c>
      <c r="AG177" s="3">
        <f>P177 / SUM(AC177, P177, AA177)</f>
        <v/>
      </c>
      <c r="AH177" s="3">
        <f>IF(AND(ISNUMBER(M$186), ISNUMBER(N$186)), M$186 / N$186, "")</f>
        <v/>
      </c>
      <c r="AI177" s="3">
        <f>IF(AND(ISNUMBER(M177), ISNUMBER(N177), ISNUMBER(AH177)), (M177/N177) / AH177 - 1, "")</f>
        <v/>
      </c>
    </row>
    <row r="178">
      <c r="A178" s="2" t="inlineStr">
        <is>
          <t>2.3</t>
        </is>
      </c>
      <c r="B178" s="2" t="inlineStr">
        <is>
          <t>Ville Marie</t>
        </is>
      </c>
      <c r="C178" s="2" t="inlineStr">
        <is>
          <t>Panahi et al., 2000</t>
        </is>
      </c>
      <c r="D178" s="2" t="inlineStr">
        <is>
          <t>1</t>
        </is>
      </c>
      <c r="E178" s="2" t="inlineStr">
        <is>
          <t>TR 87-6</t>
        </is>
      </c>
      <c r="F178" s="3" t="n">
        <v>4.3</v>
      </c>
      <c r="G178" s="5" t="n">
        <v/>
      </c>
      <c r="H178" s="3" t="n">
        <v>0.05</v>
      </c>
      <c r="I178" s="3" t="n">
        <v>14.29</v>
      </c>
      <c r="J178" s="3" t="n">
        <v>0.4899999999999999</v>
      </c>
      <c r="K178" s="3" t="n">
        <v>7.459999999999999</v>
      </c>
      <c r="L178" s="3" t="n">
        <v>0.09</v>
      </c>
      <c r="M178" s="3" t="n">
        <v>0.04000000000000001</v>
      </c>
      <c r="N178" s="3" t="n">
        <v>0.27</v>
      </c>
      <c r="O178" s="4">
        <f>H178 / (40.078 + 15.999)</f>
        <v/>
      </c>
      <c r="P178" s="4">
        <f>I178 / (2*26.9815385 + 3*15.999)</f>
        <v/>
      </c>
      <c r="Q178" s="4">
        <f>J178 / (24.305 + 15.999)</f>
        <v/>
      </c>
      <c r="R178" s="4">
        <f>K178 / (2*39.0983 + 15.999)</f>
        <v/>
      </c>
      <c r="S178" s="4">
        <f>L178 / (2*22.98976928 + 15.999)</f>
        <v/>
      </c>
      <c r="T178" s="4">
        <f>M178 / (2*30.973761998 + 5*15.999)</f>
        <v/>
      </c>
      <c r="U178" s="4">
        <f>N178 / (47.867 + 2*15.999)</f>
        <v/>
      </c>
      <c r="V178" s="3">
        <f>IF((O178 - 10/3*T178) &gt; 0, O178 - 10/3*T178, 0)</f>
        <v/>
      </c>
      <c r="W178" s="4">
        <f>IF(V178&gt;S178, S178, V178)</f>
        <v/>
      </c>
      <c r="X178" s="4">
        <f>IF((V178-W178) &gt; 0, V178-W178, 0)</f>
        <v/>
      </c>
      <c r="Y178" s="4">
        <f>IF((Q178-X178) &gt; 0, Q178-X178, 0)</f>
        <v/>
      </c>
      <c r="Z178" s="3">
        <f>IF(AND(ISNUMBER(R$186), ISNUMBER(P$186)), R$186 / P$186, "")</f>
        <v/>
      </c>
      <c r="AA178" s="4">
        <f>IF((P178*Z178) &lt; R178, P178*Z178, R178)</f>
        <v/>
      </c>
      <c r="AB178" s="4">
        <f>SUM(W178, S178)</f>
        <v/>
      </c>
      <c r="AC178" s="4">
        <f>SUM(W178, S178, Y178)</f>
        <v/>
      </c>
      <c r="AD178" s="3">
        <f>IF(OR(ISNUMBER(P178), ISNUMBER(W178), ISNUMBER(S178), ISNUMBER(R178)), (P178 / SUM(P178, W178, S178, R178))*100, "")</f>
        <v/>
      </c>
      <c r="AE178" s="3">
        <f>IF(OR(ISNUMBER(P178), ISNUMBER(W178), ISNUMBER(S178)), (P178 / SUM(P178, W178, S178))*100, "")</f>
        <v/>
      </c>
      <c r="AF178" s="3">
        <f>IF(OR(ISNUMBER(P178), ISNUMBER(W178), ISNUMBER(S178), ISNUMBER(AA178)), (P178 / SUM(P178, W178, S178, AA178))*100, "")</f>
        <v/>
      </c>
      <c r="AG178" s="3">
        <f>P178 / SUM(AC178, P178, AA178)</f>
        <v/>
      </c>
      <c r="AH178" s="3">
        <f>IF(AND(ISNUMBER(M$186), ISNUMBER(N$186)), M$186 / N$186, "")</f>
        <v/>
      </c>
      <c r="AI178" s="3">
        <f>IF(AND(ISNUMBER(M178), ISNUMBER(N178), ISNUMBER(AH178)), (M178/N178) / AH178 - 1, "")</f>
        <v/>
      </c>
    </row>
    <row r="179">
      <c r="A179" s="2" t="inlineStr">
        <is>
          <t>2.3</t>
        </is>
      </c>
      <c r="B179" s="2" t="inlineStr">
        <is>
          <t>Ville Marie</t>
        </is>
      </c>
      <c r="C179" s="2" t="inlineStr">
        <is>
          <t>Panahi et al., 2000</t>
        </is>
      </c>
      <c r="D179" s="2" t="inlineStr">
        <is>
          <t>1</t>
        </is>
      </c>
      <c r="E179" s="2" t="inlineStr">
        <is>
          <t>TR 87-5</t>
        </is>
      </c>
      <c r="F179" s="3" t="n">
        <v>6.2</v>
      </c>
      <c r="G179" s="5" t="n">
        <v/>
      </c>
      <c r="H179" s="3" t="n">
        <v>0.11</v>
      </c>
      <c r="I179" s="3" t="n">
        <v>17.63</v>
      </c>
      <c r="J179" s="3" t="n">
        <v>0.9299999999999999</v>
      </c>
      <c r="K179" s="3" t="n">
        <v>8.9</v>
      </c>
      <c r="L179" s="3" t="n">
        <v>0.11</v>
      </c>
      <c r="M179" s="3" t="n">
        <v>0.06</v>
      </c>
      <c r="N179" s="3" t="n">
        <v>0.28</v>
      </c>
      <c r="O179" s="4">
        <f>H179 / (40.078 + 15.999)</f>
        <v/>
      </c>
      <c r="P179" s="4">
        <f>I179 / (2*26.9815385 + 3*15.999)</f>
        <v/>
      </c>
      <c r="Q179" s="4">
        <f>J179 / (24.305 + 15.999)</f>
        <v/>
      </c>
      <c r="R179" s="4">
        <f>K179 / (2*39.0983 + 15.999)</f>
        <v/>
      </c>
      <c r="S179" s="4">
        <f>L179 / (2*22.98976928 + 15.999)</f>
        <v/>
      </c>
      <c r="T179" s="4">
        <f>M179 / (2*30.973761998 + 5*15.999)</f>
        <v/>
      </c>
      <c r="U179" s="4">
        <f>N179 / (47.867 + 2*15.999)</f>
        <v/>
      </c>
      <c r="V179" s="3">
        <f>IF((O179 - 10/3*T179) &gt; 0, O179 - 10/3*T179, 0)</f>
        <v/>
      </c>
      <c r="W179" s="4">
        <f>IF(V179&gt;S179, S179, V179)</f>
        <v/>
      </c>
      <c r="X179" s="4">
        <f>IF((V179-W179) &gt; 0, V179-W179, 0)</f>
        <v/>
      </c>
      <c r="Y179" s="4">
        <f>IF((Q179-X179) &gt; 0, Q179-X179, 0)</f>
        <v/>
      </c>
      <c r="Z179" s="3">
        <f>IF(AND(ISNUMBER(R$186), ISNUMBER(P$186)), R$186 / P$186, "")</f>
        <v/>
      </c>
      <c r="AA179" s="4">
        <f>IF((P179*Z179) &lt; R179, P179*Z179, R179)</f>
        <v/>
      </c>
      <c r="AB179" s="4">
        <f>SUM(W179, S179)</f>
        <v/>
      </c>
      <c r="AC179" s="4">
        <f>SUM(W179, S179, Y179)</f>
        <v/>
      </c>
      <c r="AD179" s="3">
        <f>IF(OR(ISNUMBER(P179), ISNUMBER(W179), ISNUMBER(S179), ISNUMBER(R179)), (P179 / SUM(P179, W179, S179, R179))*100, "")</f>
        <v/>
      </c>
      <c r="AE179" s="3">
        <f>IF(OR(ISNUMBER(P179), ISNUMBER(W179), ISNUMBER(S179)), (P179 / SUM(P179, W179, S179))*100, "")</f>
        <v/>
      </c>
      <c r="AF179" s="3">
        <f>IF(OR(ISNUMBER(P179), ISNUMBER(W179), ISNUMBER(S179), ISNUMBER(AA179)), (P179 / SUM(P179, W179, S179, AA179))*100, "")</f>
        <v/>
      </c>
      <c r="AG179" s="3">
        <f>P179 / SUM(AC179, P179, AA179)</f>
        <v/>
      </c>
      <c r="AH179" s="3">
        <f>IF(AND(ISNUMBER(M$186), ISNUMBER(N$186)), M$186 / N$186, "")</f>
        <v/>
      </c>
      <c r="AI179" s="3">
        <f>IF(AND(ISNUMBER(M179), ISNUMBER(N179), ISNUMBER(AH179)), (M179/N179) / AH179 - 1, "")</f>
        <v/>
      </c>
    </row>
    <row r="180">
      <c r="A180" s="2" t="inlineStr">
        <is>
          <t>2.3</t>
        </is>
      </c>
      <c r="B180" s="2" t="inlineStr">
        <is>
          <t>Ville Marie</t>
        </is>
      </c>
      <c r="C180" s="2" t="inlineStr">
        <is>
          <t>Panahi et al., 2000</t>
        </is>
      </c>
      <c r="D180" s="2" t="inlineStr">
        <is>
          <t>1</t>
        </is>
      </c>
      <c r="E180" s="2" t="inlineStr">
        <is>
          <t>TR 87-3</t>
        </is>
      </c>
      <c r="F180" s="3" t="n">
        <v>8.4</v>
      </c>
      <c r="G180" s="5" t="n">
        <v/>
      </c>
      <c r="H180" s="3" t="n">
        <v>0.53</v>
      </c>
      <c r="I180" s="3" t="n">
        <v>13.34</v>
      </c>
      <c r="J180" s="3" t="n">
        <v>0.6699999999999999</v>
      </c>
      <c r="K180" s="3" t="n">
        <v>5.95</v>
      </c>
      <c r="L180" s="3" t="n">
        <v>1.5</v>
      </c>
      <c r="M180" s="3" t="n">
        <v>0.12</v>
      </c>
      <c r="N180" s="3" t="n">
        <v>0.23</v>
      </c>
      <c r="O180" s="4">
        <f>H180 / (40.078 + 15.999)</f>
        <v/>
      </c>
      <c r="P180" s="4">
        <f>I180 / (2*26.9815385 + 3*15.999)</f>
        <v/>
      </c>
      <c r="Q180" s="4">
        <f>J180 / (24.305 + 15.999)</f>
        <v/>
      </c>
      <c r="R180" s="4">
        <f>K180 / (2*39.0983 + 15.999)</f>
        <v/>
      </c>
      <c r="S180" s="4">
        <f>L180 / (2*22.98976928 + 15.999)</f>
        <v/>
      </c>
      <c r="T180" s="4">
        <f>M180 / (2*30.973761998 + 5*15.999)</f>
        <v/>
      </c>
      <c r="U180" s="4">
        <f>N180 / (47.867 + 2*15.999)</f>
        <v/>
      </c>
      <c r="V180" s="3">
        <f>IF((O180 - 10/3*T180) &gt; 0, O180 - 10/3*T180, 0)</f>
        <v/>
      </c>
      <c r="W180" s="4">
        <f>IF(V180&gt;S180, S180, V180)</f>
        <v/>
      </c>
      <c r="X180" s="4">
        <f>IF((V180-W180) &gt; 0, V180-W180, 0)</f>
        <v/>
      </c>
      <c r="Y180" s="4">
        <f>IF((Q180-X180) &gt; 0, Q180-X180, 0)</f>
        <v/>
      </c>
      <c r="Z180" s="3">
        <f>IF(AND(ISNUMBER(R$186), ISNUMBER(P$186)), R$186 / P$186, "")</f>
        <v/>
      </c>
      <c r="AA180" s="4">
        <f>IF((P180*Z180) &lt; R180, P180*Z180, R180)</f>
        <v/>
      </c>
      <c r="AB180" s="4">
        <f>SUM(W180, S180)</f>
        <v/>
      </c>
      <c r="AC180" s="4">
        <f>SUM(W180, S180, Y180)</f>
        <v/>
      </c>
      <c r="AD180" s="3">
        <f>IF(OR(ISNUMBER(P180), ISNUMBER(W180), ISNUMBER(S180), ISNUMBER(R180)), (P180 / SUM(P180, W180, S180, R180))*100, "")</f>
        <v/>
      </c>
      <c r="AE180" s="3">
        <f>IF(OR(ISNUMBER(P180), ISNUMBER(W180), ISNUMBER(S180)), (P180 / SUM(P180, W180, S180))*100, "")</f>
        <v/>
      </c>
      <c r="AF180" s="3">
        <f>IF(OR(ISNUMBER(P180), ISNUMBER(W180), ISNUMBER(S180), ISNUMBER(AA180)), (P180 / SUM(P180, W180, S180, AA180))*100, "")</f>
        <v/>
      </c>
      <c r="AG180" s="3">
        <f>P180 / SUM(AC180, P180, AA180)</f>
        <v/>
      </c>
      <c r="AH180" s="3">
        <f>IF(AND(ISNUMBER(M$186), ISNUMBER(N$186)), M$186 / N$186, "")</f>
        <v/>
      </c>
      <c r="AI180" s="3">
        <f>IF(AND(ISNUMBER(M180), ISNUMBER(N180), ISNUMBER(AH180)), (M180/N180) / AH180 - 1, "")</f>
        <v/>
      </c>
    </row>
    <row r="181">
      <c r="A181" s="2" t="inlineStr">
        <is>
          <t>2.3</t>
        </is>
      </c>
      <c r="B181" s="2" t="inlineStr">
        <is>
          <t>Ville Marie</t>
        </is>
      </c>
      <c r="C181" s="2" t="inlineStr">
        <is>
          <t>Panahi et al., 2000</t>
        </is>
      </c>
      <c r="D181" s="2" t="inlineStr">
        <is>
          <t>1</t>
        </is>
      </c>
      <c r="E181" s="2" t="inlineStr">
        <is>
          <t>TR 87-2</t>
        </is>
      </c>
      <c r="F181" s="3" t="n">
        <v>10.6</v>
      </c>
      <c r="G181" s="5" t="n">
        <v/>
      </c>
      <c r="H181" s="3" t="n">
        <v>0.41</v>
      </c>
      <c r="I181" s="3" t="n">
        <v>13.98</v>
      </c>
      <c r="J181" s="3" t="n">
        <v>0.5299999999999999</v>
      </c>
      <c r="K181" s="3" t="n">
        <v>4.7</v>
      </c>
      <c r="L181" s="3" t="n">
        <v>4.13</v>
      </c>
      <c r="M181" s="3" t="n">
        <v>0.09000000000000001</v>
      </c>
      <c r="N181" s="3" t="n">
        <v>0.25</v>
      </c>
      <c r="O181" s="4">
        <f>H181 / (40.078 + 15.999)</f>
        <v/>
      </c>
      <c r="P181" s="4">
        <f>I181 / (2*26.9815385 + 3*15.999)</f>
        <v/>
      </c>
      <c r="Q181" s="4">
        <f>J181 / (24.305 + 15.999)</f>
        <v/>
      </c>
      <c r="R181" s="4">
        <f>K181 / (2*39.0983 + 15.999)</f>
        <v/>
      </c>
      <c r="S181" s="4">
        <f>L181 / (2*22.98976928 + 15.999)</f>
        <v/>
      </c>
      <c r="T181" s="4">
        <f>M181 / (2*30.973761998 + 5*15.999)</f>
        <v/>
      </c>
      <c r="U181" s="4">
        <f>N181 / (47.867 + 2*15.999)</f>
        <v/>
      </c>
      <c r="V181" s="3">
        <f>IF((O181 - 10/3*T181) &gt; 0, O181 - 10/3*T181, 0)</f>
        <v/>
      </c>
      <c r="W181" s="4">
        <f>IF(V181&gt;S181, S181, V181)</f>
        <v/>
      </c>
      <c r="X181" s="4">
        <f>IF((V181-W181) &gt; 0, V181-W181, 0)</f>
        <v/>
      </c>
      <c r="Y181" s="4">
        <f>IF((Q181-X181) &gt; 0, Q181-X181, 0)</f>
        <v/>
      </c>
      <c r="Z181" s="3">
        <f>IF(AND(ISNUMBER(R$186), ISNUMBER(P$186)), R$186 / P$186, "")</f>
        <v/>
      </c>
      <c r="AA181" s="4">
        <f>IF((P181*Z181) &lt; R181, P181*Z181, R181)</f>
        <v/>
      </c>
      <c r="AB181" s="4">
        <f>SUM(W181, S181)</f>
        <v/>
      </c>
      <c r="AC181" s="4">
        <f>SUM(W181, S181, Y181)</f>
        <v/>
      </c>
      <c r="AD181" s="3">
        <f>IF(OR(ISNUMBER(P181), ISNUMBER(W181), ISNUMBER(S181), ISNUMBER(R181)), (P181 / SUM(P181, W181, S181, R181))*100, "")</f>
        <v/>
      </c>
      <c r="AE181" s="3">
        <f>IF(OR(ISNUMBER(P181), ISNUMBER(W181), ISNUMBER(S181)), (P181 / SUM(P181, W181, S181))*100, "")</f>
        <v/>
      </c>
      <c r="AF181" s="3">
        <f>IF(OR(ISNUMBER(P181), ISNUMBER(W181), ISNUMBER(S181), ISNUMBER(AA181)), (P181 / SUM(P181, W181, S181, AA181))*100, "")</f>
        <v/>
      </c>
      <c r="AG181" s="3">
        <f>P181 / SUM(AC181, P181, AA181)</f>
        <v/>
      </c>
      <c r="AH181" s="3">
        <f>IF(AND(ISNUMBER(M$186), ISNUMBER(N$186)), M$186 / N$186, "")</f>
        <v/>
      </c>
      <c r="AI181" s="3">
        <f>IF(AND(ISNUMBER(M181), ISNUMBER(N181), ISNUMBER(AH181)), (M181/N181) / AH181 - 1, "")</f>
        <v/>
      </c>
    </row>
    <row r="182">
      <c r="A182" s="2" t="inlineStr">
        <is>
          <t>2.3</t>
        </is>
      </c>
      <c r="B182" s="2" t="inlineStr">
        <is>
          <t>Ville Marie</t>
        </is>
      </c>
      <c r="C182" s="2" t="inlineStr">
        <is>
          <t>Panahi et al., 2000</t>
        </is>
      </c>
      <c r="D182" s="2" t="inlineStr">
        <is>
          <t>1</t>
        </is>
      </c>
      <c r="E182" s="2" t="inlineStr">
        <is>
          <t>TR 88-7</t>
        </is>
      </c>
      <c r="F182" s="3" t="n">
        <v>11.2</v>
      </c>
      <c r="G182" s="5" t="n">
        <v/>
      </c>
      <c r="H182" s="3" t="n">
        <v>0.7700000000000001</v>
      </c>
      <c r="I182" s="3" t="n">
        <v>14.1</v>
      </c>
      <c r="J182" s="3" t="n">
        <v>0.34</v>
      </c>
      <c r="K182" s="3" t="n">
        <v>5.1</v>
      </c>
      <c r="L182" s="3" t="n">
        <v>4.03</v>
      </c>
      <c r="M182" s="3" t="n">
        <v>0.14</v>
      </c>
      <c r="N182" s="3" t="n">
        <v>0.22</v>
      </c>
      <c r="O182" s="4">
        <f>H182 / (40.078 + 15.999)</f>
        <v/>
      </c>
      <c r="P182" s="4">
        <f>I182 / (2*26.9815385 + 3*15.999)</f>
        <v/>
      </c>
      <c r="Q182" s="4">
        <f>J182 / (24.305 + 15.999)</f>
        <v/>
      </c>
      <c r="R182" s="4">
        <f>K182 / (2*39.0983 + 15.999)</f>
        <v/>
      </c>
      <c r="S182" s="4">
        <f>L182 / (2*22.98976928 + 15.999)</f>
        <v/>
      </c>
      <c r="T182" s="4">
        <f>M182 / (2*30.973761998 + 5*15.999)</f>
        <v/>
      </c>
      <c r="U182" s="4">
        <f>N182 / (47.867 + 2*15.999)</f>
        <v/>
      </c>
      <c r="V182" s="3">
        <f>IF((O182 - 10/3*T182) &gt; 0, O182 - 10/3*T182, 0)</f>
        <v/>
      </c>
      <c r="W182" s="4">
        <f>IF(V182&gt;S182, S182, V182)</f>
        <v/>
      </c>
      <c r="X182" s="4">
        <f>IF((V182-W182) &gt; 0, V182-W182, 0)</f>
        <v/>
      </c>
      <c r="Y182" s="4">
        <f>IF((Q182-X182) &gt; 0, Q182-X182, 0)</f>
        <v/>
      </c>
      <c r="Z182" s="3">
        <f>IF(AND(ISNUMBER(R$186), ISNUMBER(P$186)), R$186 / P$186, "")</f>
        <v/>
      </c>
      <c r="AA182" s="4">
        <f>IF((P182*Z182) &lt; R182, P182*Z182, R182)</f>
        <v/>
      </c>
      <c r="AB182" s="4">
        <f>SUM(W182, S182)</f>
        <v/>
      </c>
      <c r="AC182" s="4">
        <f>SUM(W182, S182, Y182)</f>
        <v/>
      </c>
      <c r="AD182" s="3">
        <f>IF(OR(ISNUMBER(P182), ISNUMBER(W182), ISNUMBER(S182), ISNUMBER(R182)), (P182 / SUM(P182, W182, S182, R182))*100, "")</f>
        <v/>
      </c>
      <c r="AE182" s="3">
        <f>IF(OR(ISNUMBER(P182), ISNUMBER(W182), ISNUMBER(S182)), (P182 / SUM(P182, W182, S182))*100, "")</f>
        <v/>
      </c>
      <c r="AF182" s="3">
        <f>IF(OR(ISNUMBER(P182), ISNUMBER(W182), ISNUMBER(S182), ISNUMBER(AA182)), (P182 / SUM(P182, W182, S182, AA182))*100, "")</f>
        <v/>
      </c>
      <c r="AG182" s="3">
        <f>P182 / SUM(AC182, P182, AA182)</f>
        <v/>
      </c>
      <c r="AH182" s="3">
        <f>IF(AND(ISNUMBER(M$186), ISNUMBER(N$186)), M$186 / N$186, "")</f>
        <v/>
      </c>
      <c r="AI182" s="3">
        <f>IF(AND(ISNUMBER(M182), ISNUMBER(N182), ISNUMBER(AH182)), (M182/N182) / AH182 - 1, "")</f>
        <v/>
      </c>
    </row>
    <row r="183">
      <c r="A183" s="2" t="inlineStr">
        <is>
          <t>2.3</t>
        </is>
      </c>
      <c r="B183" s="2" t="inlineStr">
        <is>
          <t>Ville Marie</t>
        </is>
      </c>
      <c r="C183" s="2" t="inlineStr">
        <is>
          <t>Panahi et al., 2000</t>
        </is>
      </c>
      <c r="D183" s="2" t="inlineStr">
        <is>
          <t>1</t>
        </is>
      </c>
      <c r="E183" s="2" t="inlineStr">
        <is>
          <t>TR 88-6</t>
        </is>
      </c>
      <c r="F183" s="3" t="n">
        <v>11.4</v>
      </c>
      <c r="G183" s="5" t="n">
        <v/>
      </c>
      <c r="H183" s="3" t="n">
        <v>0.72</v>
      </c>
      <c r="I183" s="3" t="n">
        <v>14.35</v>
      </c>
      <c r="J183" s="3" t="n">
        <v>0.4</v>
      </c>
      <c r="K183" s="3" t="n">
        <v>5.19</v>
      </c>
      <c r="L183" s="3" t="n">
        <v>3.84</v>
      </c>
      <c r="M183" s="3" t="n">
        <v>0.11</v>
      </c>
      <c r="N183" s="3" t="n">
        <v>0.28</v>
      </c>
      <c r="O183" s="4">
        <f>H183 / (40.078 + 15.999)</f>
        <v/>
      </c>
      <c r="P183" s="4">
        <f>I183 / (2*26.9815385 + 3*15.999)</f>
        <v/>
      </c>
      <c r="Q183" s="4">
        <f>J183 / (24.305 + 15.999)</f>
        <v/>
      </c>
      <c r="R183" s="4">
        <f>K183 / (2*39.0983 + 15.999)</f>
        <v/>
      </c>
      <c r="S183" s="4">
        <f>L183 / (2*22.98976928 + 15.999)</f>
        <v/>
      </c>
      <c r="T183" s="4">
        <f>M183 / (2*30.973761998 + 5*15.999)</f>
        <v/>
      </c>
      <c r="U183" s="4">
        <f>N183 / (47.867 + 2*15.999)</f>
        <v/>
      </c>
      <c r="V183" s="3">
        <f>IF((O183 - 10/3*T183) &gt; 0, O183 - 10/3*T183, 0)</f>
        <v/>
      </c>
      <c r="W183" s="4">
        <f>IF(V183&gt;S183, S183, V183)</f>
        <v/>
      </c>
      <c r="X183" s="4">
        <f>IF((V183-W183) &gt; 0, V183-W183, 0)</f>
        <v/>
      </c>
      <c r="Y183" s="4">
        <f>IF((Q183-X183) &gt; 0, Q183-X183, 0)</f>
        <v/>
      </c>
      <c r="Z183" s="3">
        <f>IF(AND(ISNUMBER(R$186), ISNUMBER(P$186)), R$186 / P$186, "")</f>
        <v/>
      </c>
      <c r="AA183" s="4">
        <f>IF((P183*Z183) &lt; R183, P183*Z183, R183)</f>
        <v/>
      </c>
      <c r="AB183" s="4">
        <f>SUM(W183, S183)</f>
        <v/>
      </c>
      <c r="AC183" s="4">
        <f>SUM(W183, S183, Y183)</f>
        <v/>
      </c>
      <c r="AD183" s="3">
        <f>IF(OR(ISNUMBER(P183), ISNUMBER(W183), ISNUMBER(S183), ISNUMBER(R183)), (P183 / SUM(P183, W183, S183, R183))*100, "")</f>
        <v/>
      </c>
      <c r="AE183" s="3">
        <f>IF(OR(ISNUMBER(P183), ISNUMBER(W183), ISNUMBER(S183)), (P183 / SUM(P183, W183, S183))*100, "")</f>
        <v/>
      </c>
      <c r="AF183" s="3">
        <f>IF(OR(ISNUMBER(P183), ISNUMBER(W183), ISNUMBER(S183), ISNUMBER(AA183)), (P183 / SUM(P183, W183, S183, AA183))*100, "")</f>
        <v/>
      </c>
      <c r="AG183" s="3">
        <f>P183 / SUM(AC183, P183, AA183)</f>
        <v/>
      </c>
      <c r="AH183" s="3">
        <f>IF(AND(ISNUMBER(M$186), ISNUMBER(N$186)), M$186 / N$186, "")</f>
        <v/>
      </c>
      <c r="AI183" s="3">
        <f>IF(AND(ISNUMBER(M183), ISNUMBER(N183), ISNUMBER(AH183)), (M183/N183) / AH183 - 1, "")</f>
        <v/>
      </c>
    </row>
    <row r="184">
      <c r="A184" s="2" t="inlineStr">
        <is>
          <t>2.3</t>
        </is>
      </c>
      <c r="B184" s="2" t="inlineStr">
        <is>
          <t>Ville Marie</t>
        </is>
      </c>
      <c r="C184" s="2" t="inlineStr">
        <is>
          <t>Panahi et al., 2000</t>
        </is>
      </c>
      <c r="D184" s="2" t="inlineStr">
        <is>
          <t>1</t>
        </is>
      </c>
      <c r="E184" s="2" t="inlineStr">
        <is>
          <t>TR 88-5</t>
        </is>
      </c>
      <c r="F184" s="3" t="n">
        <v>11.6</v>
      </c>
      <c r="G184" s="5" t="n">
        <v/>
      </c>
      <c r="H184" s="3" t="n">
        <v>0.54</v>
      </c>
      <c r="I184" s="3" t="n">
        <v>15.53</v>
      </c>
      <c r="J184" s="3" t="n">
        <v>0.6099999999999999</v>
      </c>
      <c r="K184" s="3" t="n">
        <v>5.46</v>
      </c>
      <c r="L184" s="3" t="n">
        <v>3.89</v>
      </c>
      <c r="M184" s="3" t="n">
        <v>0.12</v>
      </c>
      <c r="N184" s="3" t="n">
        <v>0.31</v>
      </c>
      <c r="O184" s="4">
        <f>H184 / (40.078 + 15.999)</f>
        <v/>
      </c>
      <c r="P184" s="4">
        <f>I184 / (2*26.9815385 + 3*15.999)</f>
        <v/>
      </c>
      <c r="Q184" s="4">
        <f>J184 / (24.305 + 15.999)</f>
        <v/>
      </c>
      <c r="R184" s="4">
        <f>K184 / (2*39.0983 + 15.999)</f>
        <v/>
      </c>
      <c r="S184" s="4">
        <f>L184 / (2*22.98976928 + 15.999)</f>
        <v/>
      </c>
      <c r="T184" s="4">
        <f>M184 / (2*30.973761998 + 5*15.999)</f>
        <v/>
      </c>
      <c r="U184" s="4">
        <f>N184 / (47.867 + 2*15.999)</f>
        <v/>
      </c>
      <c r="V184" s="3">
        <f>IF((O184 - 10/3*T184) &gt; 0, O184 - 10/3*T184, 0)</f>
        <v/>
      </c>
      <c r="W184" s="4">
        <f>IF(V184&gt;S184, S184, V184)</f>
        <v/>
      </c>
      <c r="X184" s="4">
        <f>IF((V184-W184) &gt; 0, V184-W184, 0)</f>
        <v/>
      </c>
      <c r="Y184" s="4">
        <f>IF((Q184-X184) &gt; 0, Q184-X184, 0)</f>
        <v/>
      </c>
      <c r="Z184" s="3">
        <f>IF(AND(ISNUMBER(R$186), ISNUMBER(P$186)), R$186 / P$186, "")</f>
        <v/>
      </c>
      <c r="AA184" s="4">
        <f>IF((P184*Z184) &lt; R184, P184*Z184, R184)</f>
        <v/>
      </c>
      <c r="AB184" s="4">
        <f>SUM(W184, S184)</f>
        <v/>
      </c>
      <c r="AC184" s="4">
        <f>SUM(W184, S184, Y184)</f>
        <v/>
      </c>
      <c r="AD184" s="3">
        <f>IF(OR(ISNUMBER(P184), ISNUMBER(W184), ISNUMBER(S184), ISNUMBER(R184)), (P184 / SUM(P184, W184, S184, R184))*100, "")</f>
        <v/>
      </c>
      <c r="AE184" s="3">
        <f>IF(OR(ISNUMBER(P184), ISNUMBER(W184), ISNUMBER(S184)), (P184 / SUM(P184, W184, S184))*100, "")</f>
        <v/>
      </c>
      <c r="AF184" s="3">
        <f>IF(OR(ISNUMBER(P184), ISNUMBER(W184), ISNUMBER(S184), ISNUMBER(AA184)), (P184 / SUM(P184, W184, S184, AA184))*100, "")</f>
        <v/>
      </c>
      <c r="AG184" s="3">
        <f>P184 / SUM(AC184, P184, AA184)</f>
        <v/>
      </c>
      <c r="AH184" s="3">
        <f>IF(AND(ISNUMBER(M$186), ISNUMBER(N$186)), M$186 / N$186, "")</f>
        <v/>
      </c>
      <c r="AI184" s="3">
        <f>IF(AND(ISNUMBER(M184), ISNUMBER(N184), ISNUMBER(AH184)), (M184/N184) / AH184 - 1, "")</f>
        <v/>
      </c>
    </row>
    <row r="185">
      <c r="A185" s="2" t="inlineStr">
        <is>
          <t>2.3</t>
        </is>
      </c>
      <c r="B185" s="2" t="inlineStr">
        <is>
          <t>Ville Marie</t>
        </is>
      </c>
      <c r="C185" s="2" t="inlineStr">
        <is>
          <t>Panahi et al., 2000</t>
        </is>
      </c>
      <c r="D185" s="2" t="inlineStr">
        <is>
          <t>1</t>
        </is>
      </c>
      <c r="E185" s="2" t="inlineStr">
        <is>
          <t>TR 88-4</t>
        </is>
      </c>
      <c r="F185" s="3" t="n">
        <v>11.8</v>
      </c>
      <c r="G185" s="5" t="n">
        <v/>
      </c>
      <c r="H185" s="3" t="n">
        <v>0.2600000000000001</v>
      </c>
      <c r="I185" s="3" t="n">
        <v>14.81</v>
      </c>
      <c r="J185" s="3" t="n">
        <v>0.4799999999999999</v>
      </c>
      <c r="K185" s="3" t="n">
        <v>6.04</v>
      </c>
      <c r="L185" s="3" t="n">
        <v>3.03</v>
      </c>
      <c r="M185" s="3" t="n">
        <v>0.1</v>
      </c>
      <c r="N185" s="3" t="n">
        <v>0.23</v>
      </c>
      <c r="O185" s="4">
        <f>H185 / (40.078 + 15.999)</f>
        <v/>
      </c>
      <c r="P185" s="4">
        <f>I185 / (2*26.9815385 + 3*15.999)</f>
        <v/>
      </c>
      <c r="Q185" s="4">
        <f>J185 / (24.305 + 15.999)</f>
        <v/>
      </c>
      <c r="R185" s="4">
        <f>K185 / (2*39.0983 + 15.999)</f>
        <v/>
      </c>
      <c r="S185" s="4">
        <f>L185 / (2*22.98976928 + 15.999)</f>
        <v/>
      </c>
      <c r="T185" s="4">
        <f>M185 / (2*30.973761998 + 5*15.999)</f>
        <v/>
      </c>
      <c r="U185" s="4">
        <f>N185 / (47.867 + 2*15.999)</f>
        <v/>
      </c>
      <c r="V185" s="3">
        <f>IF((O185 - 10/3*T185) &gt; 0, O185 - 10/3*T185, 0)</f>
        <v/>
      </c>
      <c r="W185" s="4">
        <f>IF(V185&gt;S185, S185, V185)</f>
        <v/>
      </c>
      <c r="X185" s="4">
        <f>IF((V185-W185) &gt; 0, V185-W185, 0)</f>
        <v/>
      </c>
      <c r="Y185" s="4">
        <f>IF((Q185-X185) &gt; 0, Q185-X185, 0)</f>
        <v/>
      </c>
      <c r="Z185" s="3">
        <f>IF(AND(ISNUMBER(R$186), ISNUMBER(P$186)), R$186 / P$186, "")</f>
        <v/>
      </c>
      <c r="AA185" s="4">
        <f>IF((P185*Z185) &lt; R185, P185*Z185, R185)</f>
        <v/>
      </c>
      <c r="AB185" s="4">
        <f>SUM(W185, S185)</f>
        <v/>
      </c>
      <c r="AC185" s="4">
        <f>SUM(W185, S185, Y185)</f>
        <v/>
      </c>
      <c r="AD185" s="3">
        <f>IF(OR(ISNUMBER(P185), ISNUMBER(W185), ISNUMBER(S185), ISNUMBER(R185)), (P185 / SUM(P185, W185, S185, R185))*100, "")</f>
        <v/>
      </c>
      <c r="AE185" s="3">
        <f>IF(OR(ISNUMBER(P185), ISNUMBER(W185), ISNUMBER(S185)), (P185 / SUM(P185, W185, S185))*100, "")</f>
        <v/>
      </c>
      <c r="AF185" s="3">
        <f>IF(OR(ISNUMBER(P185), ISNUMBER(W185), ISNUMBER(S185), ISNUMBER(AA185)), (P185 / SUM(P185, W185, S185, AA185))*100, "")</f>
        <v/>
      </c>
      <c r="AG185" s="3">
        <f>P185 / SUM(AC185, P185, AA185)</f>
        <v/>
      </c>
      <c r="AH185" s="3">
        <f>IF(AND(ISNUMBER(M$186), ISNUMBER(N$186)), M$186 / N$186, "")</f>
        <v/>
      </c>
      <c r="AI185" s="3">
        <f>IF(AND(ISNUMBER(M185), ISNUMBER(N185), ISNUMBER(AH185)), (M185/N185) / AH185 - 1, "")</f>
        <v/>
      </c>
    </row>
    <row r="186">
      <c r="A186" s="2" t="inlineStr">
        <is>
          <t>2.3</t>
        </is>
      </c>
      <c r="B186" s="2" t="inlineStr">
        <is>
          <t>Ville Marie</t>
        </is>
      </c>
      <c r="C186" s="2" t="inlineStr">
        <is>
          <t>Panahi et al., 2000</t>
        </is>
      </c>
      <c r="D186" s="2" t="inlineStr">
        <is>
          <t>1</t>
        </is>
      </c>
      <c r="E186" s="2" t="inlineStr">
        <is>
          <t>TR 87-1</t>
        </is>
      </c>
      <c r="F186" s="3" t="n">
        <v>13</v>
      </c>
      <c r="G186" s="2" t="inlineStr">
        <is>
          <t>proto</t>
        </is>
      </c>
      <c r="H186" s="3" t="n">
        <v>0.47</v>
      </c>
      <c r="I186" s="3" t="n">
        <v>13.8</v>
      </c>
      <c r="J186" s="3" t="n">
        <v>0.42</v>
      </c>
      <c r="K186" s="3" t="n">
        <v>4.65</v>
      </c>
      <c r="L186" s="3" t="n">
        <v>4.15</v>
      </c>
      <c r="M186" s="3" t="n">
        <v>0.1</v>
      </c>
      <c r="N186" s="3" t="n">
        <v>0.22</v>
      </c>
      <c r="O186" s="4">
        <f>H186 / (40.078 + 15.999)</f>
        <v/>
      </c>
      <c r="P186" s="4">
        <f>I186 / (2*26.9815385 + 3*15.999)</f>
        <v/>
      </c>
      <c r="Q186" s="4">
        <f>J186 / (24.305 + 15.999)</f>
        <v/>
      </c>
      <c r="R186" s="4">
        <f>K186 / (2*39.0983 + 15.999)</f>
        <v/>
      </c>
      <c r="S186" s="4">
        <f>L186 / (2*22.98976928 + 15.999)</f>
        <v/>
      </c>
      <c r="T186" s="4">
        <f>M186 / (2*30.973761998 + 5*15.999)</f>
        <v/>
      </c>
      <c r="U186" s="4">
        <f>N186 / (47.867 + 2*15.999)</f>
        <v/>
      </c>
      <c r="V186" s="3">
        <f>IF((O186 - 10/3*T186) &gt; 0, O186 - 10/3*T186, 0)</f>
        <v/>
      </c>
      <c r="W186" s="4">
        <f>IF(V186&gt;S186, S186, V186)</f>
        <v/>
      </c>
      <c r="X186" s="4">
        <f>IF((V186-W186) &gt; 0, V186-W186, 0)</f>
        <v/>
      </c>
      <c r="Y186" s="4">
        <f>IF((Q186-X186) &gt; 0, Q186-X186, 0)</f>
        <v/>
      </c>
      <c r="Z186" s="3">
        <f>IF(AND(ISNUMBER(R$186), ISNUMBER(P$186)), R$186 / P$186, "")</f>
        <v/>
      </c>
      <c r="AA186" s="4">
        <f>IF((P186*Z186) &lt; R186, P186*Z186, R186)</f>
        <v/>
      </c>
      <c r="AB186" s="4">
        <f>SUM(W186, S186)</f>
        <v/>
      </c>
      <c r="AC186" s="4">
        <f>SUM(W186, S186, Y186)</f>
        <v/>
      </c>
      <c r="AD186" s="3">
        <f>IF(OR(ISNUMBER(P186), ISNUMBER(W186), ISNUMBER(S186), ISNUMBER(R186)), (P186 / SUM(P186, W186, S186, R186))*100, "")</f>
        <v/>
      </c>
      <c r="AE186" s="3">
        <f>IF(OR(ISNUMBER(P186), ISNUMBER(W186), ISNUMBER(S186)), (P186 / SUM(P186, W186, S186))*100, "")</f>
        <v/>
      </c>
      <c r="AF186" s="3">
        <f>IF(OR(ISNUMBER(P186), ISNUMBER(W186), ISNUMBER(S186), ISNUMBER(AA186)), (P186 / SUM(P186, W186, S186, AA186))*100, "")</f>
        <v/>
      </c>
      <c r="AG186" s="3">
        <f>P186 / SUM(AC186, P186, AA186)</f>
        <v/>
      </c>
      <c r="AH186" s="3">
        <f>IF(AND(ISNUMBER(M$186), ISNUMBER(N$186)), M$186 / N$186, "")</f>
        <v/>
      </c>
      <c r="AI186" s="3">
        <f>IF(AND(ISNUMBER(M186), ISNUMBER(N186), ISNUMBER(AH186)), (M186/N186) / AH186 - 1, "")</f>
        <v/>
      </c>
    </row>
    <row r="187">
      <c r="A187" t="inlineStr">
        <is>
          <t>2.3</t>
        </is>
      </c>
      <c r="B187" t="inlineStr">
        <is>
          <t>Ville Marie</t>
        </is>
      </c>
      <c r="C187" t="inlineStr">
        <is>
          <t>Panahi et al., 2000</t>
        </is>
      </c>
      <c r="D187" t="inlineStr">
        <is>
          <t>2</t>
        </is>
      </c>
      <c r="E187" t="inlineStr">
        <is>
          <t>VM-9</t>
        </is>
      </c>
      <c r="F187" s="6" t="n">
        <v>2.12</v>
      </c>
      <c r="G187" s="8" t="n">
        <v/>
      </c>
      <c r="H187" s="6" t="n">
        <v>0.2</v>
      </c>
      <c r="I187" s="6" t="n">
        <v>15.37</v>
      </c>
      <c r="J187" s="6" t="n">
        <v>0.84</v>
      </c>
      <c r="K187" s="6" t="n">
        <v>7.79</v>
      </c>
      <c r="L187" s="6" t="n">
        <v>0.09</v>
      </c>
      <c r="M187" s="6" t="n">
        <v>0.03</v>
      </c>
      <c r="N187" s="6" t="n">
        <v>0.29</v>
      </c>
      <c r="O187" s="7">
        <f>H187 / (40.078 + 15.999)</f>
        <v/>
      </c>
      <c r="P187" s="7">
        <f>I187 / (2*26.9815385 + 3*15.999)</f>
        <v/>
      </c>
      <c r="Q187" s="7">
        <f>J187 / (24.305 + 15.999)</f>
        <v/>
      </c>
      <c r="R187" s="7">
        <f>K187 / (2*39.0983 + 15.999)</f>
        <v/>
      </c>
      <c r="S187" s="7">
        <f>L187 / (2*22.98976928 + 15.999)</f>
        <v/>
      </c>
      <c r="T187" s="7">
        <f>M187 / (2*30.973761998 + 5*15.999)</f>
        <v/>
      </c>
      <c r="U187" s="7">
        <f>N187 / (47.867 + 2*15.999)</f>
        <v/>
      </c>
      <c r="V187" s="6">
        <f>IF((O187 - 10/3*T187) &gt; 0, O187 - 10/3*T187, 0)</f>
        <v/>
      </c>
      <c r="W187" s="7">
        <f>IF(V187&gt;S187, S187, V187)</f>
        <v/>
      </c>
      <c r="X187" s="7">
        <f>IF((V187-W187) &gt; 0, V187-W187, 0)</f>
        <v/>
      </c>
      <c r="Y187" s="7">
        <f>IF((Q187-X187) &gt; 0, Q187-X187, 0)</f>
        <v/>
      </c>
      <c r="Z187" s="6">
        <f>IF(AND(ISNUMBER(R$195), ISNUMBER(P$195)), R$195 / P$195, "")</f>
        <v/>
      </c>
      <c r="AA187" s="7">
        <f>IF((P187*Z187) &lt; R187, P187*Z187, R187)</f>
        <v/>
      </c>
      <c r="AB187" s="7">
        <f>SUM(W187, S187)</f>
        <v/>
      </c>
      <c r="AC187" s="7">
        <f>SUM(W187, S187, Y187)</f>
        <v/>
      </c>
      <c r="AD187" s="6">
        <f>IF(OR(ISNUMBER(P187), ISNUMBER(W187), ISNUMBER(S187), ISNUMBER(R187)), (P187 / SUM(P187, W187, S187, R187))*100, "")</f>
        <v/>
      </c>
      <c r="AE187" s="6">
        <f>IF(OR(ISNUMBER(P187), ISNUMBER(W187), ISNUMBER(S187)), (P187 / SUM(P187, W187, S187))*100, "")</f>
        <v/>
      </c>
      <c r="AF187" s="6">
        <f>IF(OR(ISNUMBER(P187), ISNUMBER(W187), ISNUMBER(S187), ISNUMBER(AA187)), (P187 / SUM(P187, W187, S187, AA187))*100, "")</f>
        <v/>
      </c>
      <c r="AG187" s="6">
        <f>P187 / SUM(AC187, P187, AA187)</f>
        <v/>
      </c>
      <c r="AH187" s="6">
        <f>IF(AND(ISNUMBER(M$195), ISNUMBER(N$195)), M$195 / N$195, "")</f>
        <v/>
      </c>
      <c r="AI187" s="6">
        <f>IF(AND(ISNUMBER(M187), ISNUMBER(N187), ISNUMBER(AH187)), (M187/N187) / AH187 - 1, "")</f>
        <v/>
      </c>
    </row>
    <row r="188">
      <c r="A188" t="inlineStr">
        <is>
          <t>2.3</t>
        </is>
      </c>
      <c r="B188" t="inlineStr">
        <is>
          <t>Ville Marie</t>
        </is>
      </c>
      <c r="C188" t="inlineStr">
        <is>
          <t>Panahi et al., 2000</t>
        </is>
      </c>
      <c r="D188" t="inlineStr">
        <is>
          <t>2</t>
        </is>
      </c>
      <c r="E188" t="inlineStr">
        <is>
          <t>VM-8</t>
        </is>
      </c>
      <c r="F188" s="6" t="n">
        <v>2.3</v>
      </c>
      <c r="G188" s="8" t="n">
        <v/>
      </c>
      <c r="H188" s="6" t="n">
        <v>0.15</v>
      </c>
      <c r="I188" s="6" t="n">
        <v>15.89</v>
      </c>
      <c r="J188" s="6" t="n">
        <v>0.8799999999999999</v>
      </c>
      <c r="K188" s="6" t="n">
        <v>8.449999999999999</v>
      </c>
      <c r="L188" s="6" t="n">
        <v>0.1</v>
      </c>
      <c r="M188" s="6" t="n">
        <v>0.04000000000000001</v>
      </c>
      <c r="N188" s="6" t="n">
        <v>0.3</v>
      </c>
      <c r="O188" s="7">
        <f>H188 / (40.078 + 15.999)</f>
        <v/>
      </c>
      <c r="P188" s="7">
        <f>I188 / (2*26.9815385 + 3*15.999)</f>
        <v/>
      </c>
      <c r="Q188" s="7">
        <f>J188 / (24.305 + 15.999)</f>
        <v/>
      </c>
      <c r="R188" s="7">
        <f>K188 / (2*39.0983 + 15.999)</f>
        <v/>
      </c>
      <c r="S188" s="7">
        <f>L188 / (2*22.98976928 + 15.999)</f>
        <v/>
      </c>
      <c r="T188" s="7">
        <f>M188 / (2*30.973761998 + 5*15.999)</f>
        <v/>
      </c>
      <c r="U188" s="7">
        <f>N188 / (47.867 + 2*15.999)</f>
        <v/>
      </c>
      <c r="V188" s="6">
        <f>IF((O188 - 10/3*T188) &gt; 0, O188 - 10/3*T188, 0)</f>
        <v/>
      </c>
      <c r="W188" s="7">
        <f>IF(V188&gt;S188, S188, V188)</f>
        <v/>
      </c>
      <c r="X188" s="7">
        <f>IF((V188-W188) &gt; 0, V188-W188, 0)</f>
        <v/>
      </c>
      <c r="Y188" s="7">
        <f>IF((Q188-X188) &gt; 0, Q188-X188, 0)</f>
        <v/>
      </c>
      <c r="Z188" s="6">
        <f>IF(AND(ISNUMBER(R$195), ISNUMBER(P$195)), R$195 / P$195, "")</f>
        <v/>
      </c>
      <c r="AA188" s="7">
        <f>IF((P188*Z188) &lt; R188, P188*Z188, R188)</f>
        <v/>
      </c>
      <c r="AB188" s="7">
        <f>SUM(W188, S188)</f>
        <v/>
      </c>
      <c r="AC188" s="7">
        <f>SUM(W188, S188, Y188)</f>
        <v/>
      </c>
      <c r="AD188" s="6">
        <f>IF(OR(ISNUMBER(P188), ISNUMBER(W188), ISNUMBER(S188), ISNUMBER(R188)), (P188 / SUM(P188, W188, S188, R188))*100, "")</f>
        <v/>
      </c>
      <c r="AE188" s="6">
        <f>IF(OR(ISNUMBER(P188), ISNUMBER(W188), ISNUMBER(S188)), (P188 / SUM(P188, W188, S188))*100, "")</f>
        <v/>
      </c>
      <c r="AF188" s="6">
        <f>IF(OR(ISNUMBER(P188), ISNUMBER(W188), ISNUMBER(S188), ISNUMBER(AA188)), (P188 / SUM(P188, W188, S188, AA188))*100, "")</f>
        <v/>
      </c>
      <c r="AG188" s="6">
        <f>P188 / SUM(AC188, P188, AA188)</f>
        <v/>
      </c>
      <c r="AH188" s="6">
        <f>IF(AND(ISNUMBER(M$195), ISNUMBER(N$195)), M$195 / N$195, "")</f>
        <v/>
      </c>
      <c r="AI188" s="6">
        <f>IF(AND(ISNUMBER(M188), ISNUMBER(N188), ISNUMBER(AH188)), (M188/N188) / AH188 - 1, "")</f>
        <v/>
      </c>
    </row>
    <row r="189">
      <c r="A189" t="inlineStr">
        <is>
          <t>2.3</t>
        </is>
      </c>
      <c r="B189" t="inlineStr">
        <is>
          <t>Ville Marie</t>
        </is>
      </c>
      <c r="C189" t="inlineStr">
        <is>
          <t>Panahi et al., 2000</t>
        </is>
      </c>
      <c r="D189" t="inlineStr">
        <is>
          <t>2</t>
        </is>
      </c>
      <c r="E189" t="inlineStr">
        <is>
          <t>VM-7</t>
        </is>
      </c>
      <c r="F189" s="6" t="n">
        <v>2.5</v>
      </c>
      <c r="G189" s="8" t="n">
        <v/>
      </c>
      <c r="H189" s="6" t="n">
        <v>0.15</v>
      </c>
      <c r="I189" s="6" t="n">
        <v>15.15</v>
      </c>
      <c r="J189" s="6" t="n">
        <v>0.8499999999999999</v>
      </c>
      <c r="K189" s="6" t="n">
        <v>7.97</v>
      </c>
      <c r="L189" s="6" t="n">
        <v>0.12</v>
      </c>
      <c r="M189" s="6" t="n">
        <v>0.03</v>
      </c>
      <c r="N189" s="6" t="n">
        <v>0.24</v>
      </c>
      <c r="O189" s="7">
        <f>H189 / (40.078 + 15.999)</f>
        <v/>
      </c>
      <c r="P189" s="7">
        <f>I189 / (2*26.9815385 + 3*15.999)</f>
        <v/>
      </c>
      <c r="Q189" s="7">
        <f>J189 / (24.305 + 15.999)</f>
        <v/>
      </c>
      <c r="R189" s="7">
        <f>K189 / (2*39.0983 + 15.999)</f>
        <v/>
      </c>
      <c r="S189" s="7">
        <f>L189 / (2*22.98976928 + 15.999)</f>
        <v/>
      </c>
      <c r="T189" s="7">
        <f>M189 / (2*30.973761998 + 5*15.999)</f>
        <v/>
      </c>
      <c r="U189" s="7">
        <f>N189 / (47.867 + 2*15.999)</f>
        <v/>
      </c>
      <c r="V189" s="6">
        <f>IF((O189 - 10/3*T189) &gt; 0, O189 - 10/3*T189, 0)</f>
        <v/>
      </c>
      <c r="W189" s="7">
        <f>IF(V189&gt;S189, S189, V189)</f>
        <v/>
      </c>
      <c r="X189" s="7">
        <f>IF((V189-W189) &gt; 0, V189-W189, 0)</f>
        <v/>
      </c>
      <c r="Y189" s="7">
        <f>IF((Q189-X189) &gt; 0, Q189-X189, 0)</f>
        <v/>
      </c>
      <c r="Z189" s="6">
        <f>IF(AND(ISNUMBER(R$195), ISNUMBER(P$195)), R$195 / P$195, "")</f>
        <v/>
      </c>
      <c r="AA189" s="7">
        <f>IF((P189*Z189) &lt; R189, P189*Z189, R189)</f>
        <v/>
      </c>
      <c r="AB189" s="7">
        <f>SUM(W189, S189)</f>
        <v/>
      </c>
      <c r="AC189" s="7">
        <f>SUM(W189, S189, Y189)</f>
        <v/>
      </c>
      <c r="AD189" s="6">
        <f>IF(OR(ISNUMBER(P189), ISNUMBER(W189), ISNUMBER(S189), ISNUMBER(R189)), (P189 / SUM(P189, W189, S189, R189))*100, "")</f>
        <v/>
      </c>
      <c r="AE189" s="6">
        <f>IF(OR(ISNUMBER(P189), ISNUMBER(W189), ISNUMBER(S189)), (P189 / SUM(P189, W189, S189))*100, "")</f>
        <v/>
      </c>
      <c r="AF189" s="6">
        <f>IF(OR(ISNUMBER(P189), ISNUMBER(W189), ISNUMBER(S189), ISNUMBER(AA189)), (P189 / SUM(P189, W189, S189, AA189))*100, "")</f>
        <v/>
      </c>
      <c r="AG189" s="6">
        <f>P189 / SUM(AC189, P189, AA189)</f>
        <v/>
      </c>
      <c r="AH189" s="6">
        <f>IF(AND(ISNUMBER(M$195), ISNUMBER(N$195)), M$195 / N$195, "")</f>
        <v/>
      </c>
      <c r="AI189" s="6">
        <f>IF(AND(ISNUMBER(M189), ISNUMBER(N189), ISNUMBER(AH189)), (M189/N189) / AH189 - 1, "")</f>
        <v/>
      </c>
    </row>
    <row r="190">
      <c r="A190" t="inlineStr">
        <is>
          <t>2.3</t>
        </is>
      </c>
      <c r="B190" t="inlineStr">
        <is>
          <t>Ville Marie</t>
        </is>
      </c>
      <c r="C190" t="inlineStr">
        <is>
          <t>Panahi et al., 2000</t>
        </is>
      </c>
      <c r="D190" t="inlineStr">
        <is>
          <t>2</t>
        </is>
      </c>
      <c r="E190" t="inlineStr">
        <is>
          <t>VM-6</t>
        </is>
      </c>
      <c r="F190" s="6" t="n">
        <v>2.65</v>
      </c>
      <c r="G190" s="8" t="n">
        <v/>
      </c>
      <c r="H190" s="6" t="n">
        <v>0.19</v>
      </c>
      <c r="I190" s="6" t="n">
        <v>14.96</v>
      </c>
      <c r="J190" s="6" t="n">
        <v>0.8899999999999998</v>
      </c>
      <c r="K190" s="6" t="n">
        <v>7.88</v>
      </c>
      <c r="L190" s="6" t="n">
        <v>0.32</v>
      </c>
      <c r="M190" s="6" t="n">
        <v>0.05000000000000001</v>
      </c>
      <c r="N190" s="6" t="n">
        <v>0.23</v>
      </c>
      <c r="O190" s="7">
        <f>H190 / (40.078 + 15.999)</f>
        <v/>
      </c>
      <c r="P190" s="7">
        <f>I190 / (2*26.9815385 + 3*15.999)</f>
        <v/>
      </c>
      <c r="Q190" s="7">
        <f>J190 / (24.305 + 15.999)</f>
        <v/>
      </c>
      <c r="R190" s="7">
        <f>K190 / (2*39.0983 + 15.999)</f>
        <v/>
      </c>
      <c r="S190" s="7">
        <f>L190 / (2*22.98976928 + 15.999)</f>
        <v/>
      </c>
      <c r="T190" s="7">
        <f>M190 / (2*30.973761998 + 5*15.999)</f>
        <v/>
      </c>
      <c r="U190" s="7">
        <f>N190 / (47.867 + 2*15.999)</f>
        <v/>
      </c>
      <c r="V190" s="6">
        <f>IF((O190 - 10/3*T190) &gt; 0, O190 - 10/3*T190, 0)</f>
        <v/>
      </c>
      <c r="W190" s="7">
        <f>IF(V190&gt;S190, S190, V190)</f>
        <v/>
      </c>
      <c r="X190" s="7">
        <f>IF((V190-W190) &gt; 0, V190-W190, 0)</f>
        <v/>
      </c>
      <c r="Y190" s="7">
        <f>IF((Q190-X190) &gt; 0, Q190-X190, 0)</f>
        <v/>
      </c>
      <c r="Z190" s="6">
        <f>IF(AND(ISNUMBER(R$195), ISNUMBER(P$195)), R$195 / P$195, "")</f>
        <v/>
      </c>
      <c r="AA190" s="7">
        <f>IF((P190*Z190) &lt; R190, P190*Z190, R190)</f>
        <v/>
      </c>
      <c r="AB190" s="7">
        <f>SUM(W190, S190)</f>
        <v/>
      </c>
      <c r="AC190" s="7">
        <f>SUM(W190, S190, Y190)</f>
        <v/>
      </c>
      <c r="AD190" s="6">
        <f>IF(OR(ISNUMBER(P190), ISNUMBER(W190), ISNUMBER(S190), ISNUMBER(R190)), (P190 / SUM(P190, W190, S190, R190))*100, "")</f>
        <v/>
      </c>
      <c r="AE190" s="6">
        <f>IF(OR(ISNUMBER(P190), ISNUMBER(W190), ISNUMBER(S190)), (P190 / SUM(P190, W190, S190))*100, "")</f>
        <v/>
      </c>
      <c r="AF190" s="6">
        <f>IF(OR(ISNUMBER(P190), ISNUMBER(W190), ISNUMBER(S190), ISNUMBER(AA190)), (P190 / SUM(P190, W190, S190, AA190))*100, "")</f>
        <v/>
      </c>
      <c r="AG190" s="6">
        <f>P190 / SUM(AC190, P190, AA190)</f>
        <v/>
      </c>
      <c r="AH190" s="6">
        <f>IF(AND(ISNUMBER(M$195), ISNUMBER(N$195)), M$195 / N$195, "")</f>
        <v/>
      </c>
      <c r="AI190" s="6">
        <f>IF(AND(ISNUMBER(M190), ISNUMBER(N190), ISNUMBER(AH190)), (M190/N190) / AH190 - 1, "")</f>
        <v/>
      </c>
    </row>
    <row r="191">
      <c r="A191" t="inlineStr">
        <is>
          <t>2.3</t>
        </is>
      </c>
      <c r="B191" t="inlineStr">
        <is>
          <t>Ville Marie</t>
        </is>
      </c>
      <c r="C191" t="inlineStr">
        <is>
          <t>Panahi et al., 2000</t>
        </is>
      </c>
      <c r="D191" t="inlineStr">
        <is>
          <t>2</t>
        </is>
      </c>
      <c r="E191" t="inlineStr">
        <is>
          <t>VM-5</t>
        </is>
      </c>
      <c r="F191" s="6" t="n">
        <v>2.95</v>
      </c>
      <c r="G191" s="8" t="n">
        <v/>
      </c>
      <c r="H191" s="6" t="n">
        <v>0.3200000000000001</v>
      </c>
      <c r="I191" s="6" t="n">
        <v>14.92</v>
      </c>
      <c r="J191" s="6" t="n">
        <v>0.8899999999999998</v>
      </c>
      <c r="K191" s="6" t="n">
        <v>7.599999999999999</v>
      </c>
      <c r="L191" s="6" t="n">
        <v>0.5</v>
      </c>
      <c r="M191" s="6" t="n">
        <v>0.05000000000000001</v>
      </c>
      <c r="N191" s="6" t="n">
        <v>0.26</v>
      </c>
      <c r="O191" s="7">
        <f>H191 / (40.078 + 15.999)</f>
        <v/>
      </c>
      <c r="P191" s="7">
        <f>I191 / (2*26.9815385 + 3*15.999)</f>
        <v/>
      </c>
      <c r="Q191" s="7">
        <f>J191 / (24.305 + 15.999)</f>
        <v/>
      </c>
      <c r="R191" s="7">
        <f>K191 / (2*39.0983 + 15.999)</f>
        <v/>
      </c>
      <c r="S191" s="7">
        <f>L191 / (2*22.98976928 + 15.999)</f>
        <v/>
      </c>
      <c r="T191" s="7">
        <f>M191 / (2*30.973761998 + 5*15.999)</f>
        <v/>
      </c>
      <c r="U191" s="7">
        <f>N191 / (47.867 + 2*15.999)</f>
        <v/>
      </c>
      <c r="V191" s="6">
        <f>IF((O191 - 10/3*T191) &gt; 0, O191 - 10/3*T191, 0)</f>
        <v/>
      </c>
      <c r="W191" s="7">
        <f>IF(V191&gt;S191, S191, V191)</f>
        <v/>
      </c>
      <c r="X191" s="7">
        <f>IF((V191-W191) &gt; 0, V191-W191, 0)</f>
        <v/>
      </c>
      <c r="Y191" s="7">
        <f>IF((Q191-X191) &gt; 0, Q191-X191, 0)</f>
        <v/>
      </c>
      <c r="Z191" s="6">
        <f>IF(AND(ISNUMBER(R$195), ISNUMBER(P$195)), R$195 / P$195, "")</f>
        <v/>
      </c>
      <c r="AA191" s="7">
        <f>IF((P191*Z191) &lt; R191, P191*Z191, R191)</f>
        <v/>
      </c>
      <c r="AB191" s="7">
        <f>SUM(W191, S191)</f>
        <v/>
      </c>
      <c r="AC191" s="7">
        <f>SUM(W191, S191, Y191)</f>
        <v/>
      </c>
      <c r="AD191" s="6">
        <f>IF(OR(ISNUMBER(P191), ISNUMBER(W191), ISNUMBER(S191), ISNUMBER(R191)), (P191 / SUM(P191, W191, S191, R191))*100, "")</f>
        <v/>
      </c>
      <c r="AE191" s="6">
        <f>IF(OR(ISNUMBER(P191), ISNUMBER(W191), ISNUMBER(S191)), (P191 / SUM(P191, W191, S191))*100, "")</f>
        <v/>
      </c>
      <c r="AF191" s="6">
        <f>IF(OR(ISNUMBER(P191), ISNUMBER(W191), ISNUMBER(S191), ISNUMBER(AA191)), (P191 / SUM(P191, W191, S191, AA191))*100, "")</f>
        <v/>
      </c>
      <c r="AG191" s="6">
        <f>P191 / SUM(AC191, P191, AA191)</f>
        <v/>
      </c>
      <c r="AH191" s="6">
        <f>IF(AND(ISNUMBER(M$195), ISNUMBER(N$195)), M$195 / N$195, "")</f>
        <v/>
      </c>
      <c r="AI191" s="6">
        <f>IF(AND(ISNUMBER(M191), ISNUMBER(N191), ISNUMBER(AH191)), (M191/N191) / AH191 - 1, "")</f>
        <v/>
      </c>
    </row>
    <row r="192">
      <c r="A192" t="inlineStr">
        <is>
          <t>2.3</t>
        </is>
      </c>
      <c r="B192" t="inlineStr">
        <is>
          <t>Ville Marie</t>
        </is>
      </c>
      <c r="C192" t="inlineStr">
        <is>
          <t>Panahi et al., 2000</t>
        </is>
      </c>
      <c r="D192" t="inlineStr">
        <is>
          <t>2</t>
        </is>
      </c>
      <c r="E192" t="inlineStr">
        <is>
          <t>VM-4</t>
        </is>
      </c>
      <c r="F192" s="6" t="n">
        <v>3.21</v>
      </c>
      <c r="G192" s="8" t="n">
        <v/>
      </c>
      <c r="H192" s="6" t="n">
        <v>0.25</v>
      </c>
      <c r="I192" s="6" t="n">
        <v>15.47</v>
      </c>
      <c r="J192" s="6" t="n">
        <v>0.91</v>
      </c>
      <c r="K192" s="6" t="n">
        <v>7.55</v>
      </c>
      <c r="L192" s="6" t="n">
        <v>0.59</v>
      </c>
      <c r="M192" s="6" t="n">
        <v>0.12</v>
      </c>
      <c r="N192" s="6" t="n">
        <v>0.24</v>
      </c>
      <c r="O192" s="7">
        <f>H192 / (40.078 + 15.999)</f>
        <v/>
      </c>
      <c r="P192" s="7">
        <f>I192 / (2*26.9815385 + 3*15.999)</f>
        <v/>
      </c>
      <c r="Q192" s="7">
        <f>J192 / (24.305 + 15.999)</f>
        <v/>
      </c>
      <c r="R192" s="7">
        <f>K192 / (2*39.0983 + 15.999)</f>
        <v/>
      </c>
      <c r="S192" s="7">
        <f>L192 / (2*22.98976928 + 15.999)</f>
        <v/>
      </c>
      <c r="T192" s="7">
        <f>M192 / (2*30.973761998 + 5*15.999)</f>
        <v/>
      </c>
      <c r="U192" s="7">
        <f>N192 / (47.867 + 2*15.999)</f>
        <v/>
      </c>
      <c r="V192" s="6">
        <f>IF((O192 - 10/3*T192) &gt; 0, O192 - 10/3*T192, 0)</f>
        <v/>
      </c>
      <c r="W192" s="7">
        <f>IF(V192&gt;S192, S192, V192)</f>
        <v/>
      </c>
      <c r="X192" s="7">
        <f>IF((V192-W192) &gt; 0, V192-W192, 0)</f>
        <v/>
      </c>
      <c r="Y192" s="7">
        <f>IF((Q192-X192) &gt; 0, Q192-X192, 0)</f>
        <v/>
      </c>
      <c r="Z192" s="6">
        <f>IF(AND(ISNUMBER(R$195), ISNUMBER(P$195)), R$195 / P$195, "")</f>
        <v/>
      </c>
      <c r="AA192" s="7">
        <f>IF((P192*Z192) &lt; R192, P192*Z192, R192)</f>
        <v/>
      </c>
      <c r="AB192" s="7">
        <f>SUM(W192, S192)</f>
        <v/>
      </c>
      <c r="AC192" s="7">
        <f>SUM(W192, S192, Y192)</f>
        <v/>
      </c>
      <c r="AD192" s="6">
        <f>IF(OR(ISNUMBER(P192), ISNUMBER(W192), ISNUMBER(S192), ISNUMBER(R192)), (P192 / SUM(P192, W192, S192, R192))*100, "")</f>
        <v/>
      </c>
      <c r="AE192" s="6">
        <f>IF(OR(ISNUMBER(P192), ISNUMBER(W192), ISNUMBER(S192)), (P192 / SUM(P192, W192, S192))*100, "")</f>
        <v/>
      </c>
      <c r="AF192" s="6">
        <f>IF(OR(ISNUMBER(P192), ISNUMBER(W192), ISNUMBER(S192), ISNUMBER(AA192)), (P192 / SUM(P192, W192, S192, AA192))*100, "")</f>
        <v/>
      </c>
      <c r="AG192" s="6">
        <f>P192 / SUM(AC192, P192, AA192)</f>
        <v/>
      </c>
      <c r="AH192" s="6">
        <f>IF(AND(ISNUMBER(M$195), ISNUMBER(N$195)), M$195 / N$195, "")</f>
        <v/>
      </c>
      <c r="AI192" s="6">
        <f>IF(AND(ISNUMBER(M192), ISNUMBER(N192), ISNUMBER(AH192)), (M192/N192) / AH192 - 1, "")</f>
        <v/>
      </c>
    </row>
    <row r="193">
      <c r="A193" t="inlineStr">
        <is>
          <t>2.3</t>
        </is>
      </c>
      <c r="B193" t="inlineStr">
        <is>
          <t>Ville Marie</t>
        </is>
      </c>
      <c r="C193" t="inlineStr">
        <is>
          <t>Panahi et al., 2000</t>
        </is>
      </c>
      <c r="D193" t="inlineStr">
        <is>
          <t>2</t>
        </is>
      </c>
      <c r="E193" t="inlineStr">
        <is>
          <t>VM-3</t>
        </is>
      </c>
      <c r="F193" s="6" t="n">
        <v>3.44</v>
      </c>
      <c r="G193" s="8" t="n">
        <v/>
      </c>
      <c r="H193" s="6" t="n">
        <v>0.25</v>
      </c>
      <c r="I193" s="6" t="n">
        <v>16.25</v>
      </c>
      <c r="J193" s="6" t="n">
        <v>0.9699999999999998</v>
      </c>
      <c r="K193" s="6" t="n">
        <v>8.06</v>
      </c>
      <c r="L193" s="6" t="n">
        <v>0.4</v>
      </c>
      <c r="M193" s="6" t="n">
        <v>0.06</v>
      </c>
      <c r="N193" s="6" t="n">
        <v>0.26</v>
      </c>
      <c r="O193" s="7">
        <f>H193 / (40.078 + 15.999)</f>
        <v/>
      </c>
      <c r="P193" s="7">
        <f>I193 / (2*26.9815385 + 3*15.999)</f>
        <v/>
      </c>
      <c r="Q193" s="7">
        <f>J193 / (24.305 + 15.999)</f>
        <v/>
      </c>
      <c r="R193" s="7">
        <f>K193 / (2*39.0983 + 15.999)</f>
        <v/>
      </c>
      <c r="S193" s="7">
        <f>L193 / (2*22.98976928 + 15.999)</f>
        <v/>
      </c>
      <c r="T193" s="7">
        <f>M193 / (2*30.973761998 + 5*15.999)</f>
        <v/>
      </c>
      <c r="U193" s="7">
        <f>N193 / (47.867 + 2*15.999)</f>
        <v/>
      </c>
      <c r="V193" s="6">
        <f>IF((O193 - 10/3*T193) &gt; 0, O193 - 10/3*T193, 0)</f>
        <v/>
      </c>
      <c r="W193" s="7">
        <f>IF(V193&gt;S193, S193, V193)</f>
        <v/>
      </c>
      <c r="X193" s="7">
        <f>IF((V193-W193) &gt; 0, V193-W193, 0)</f>
        <v/>
      </c>
      <c r="Y193" s="7">
        <f>IF((Q193-X193) &gt; 0, Q193-X193, 0)</f>
        <v/>
      </c>
      <c r="Z193" s="6">
        <f>IF(AND(ISNUMBER(R$195), ISNUMBER(P$195)), R$195 / P$195, "")</f>
        <v/>
      </c>
      <c r="AA193" s="7">
        <f>IF((P193*Z193) &lt; R193, P193*Z193, R193)</f>
        <v/>
      </c>
      <c r="AB193" s="7">
        <f>SUM(W193, S193)</f>
        <v/>
      </c>
      <c r="AC193" s="7">
        <f>SUM(W193, S193, Y193)</f>
        <v/>
      </c>
      <c r="AD193" s="6">
        <f>IF(OR(ISNUMBER(P193), ISNUMBER(W193), ISNUMBER(S193), ISNUMBER(R193)), (P193 / SUM(P193, W193, S193, R193))*100, "")</f>
        <v/>
      </c>
      <c r="AE193" s="6">
        <f>IF(OR(ISNUMBER(P193), ISNUMBER(W193), ISNUMBER(S193)), (P193 / SUM(P193, W193, S193))*100, "")</f>
        <v/>
      </c>
      <c r="AF193" s="6">
        <f>IF(OR(ISNUMBER(P193), ISNUMBER(W193), ISNUMBER(S193), ISNUMBER(AA193)), (P193 / SUM(P193, W193, S193, AA193))*100, "")</f>
        <v/>
      </c>
      <c r="AG193" s="6">
        <f>P193 / SUM(AC193, P193, AA193)</f>
        <v/>
      </c>
      <c r="AH193" s="6">
        <f>IF(AND(ISNUMBER(M$195), ISNUMBER(N$195)), M$195 / N$195, "")</f>
        <v/>
      </c>
      <c r="AI193" s="6">
        <f>IF(AND(ISNUMBER(M193), ISNUMBER(N193), ISNUMBER(AH193)), (M193/N193) / AH193 - 1, "")</f>
        <v/>
      </c>
    </row>
    <row r="194">
      <c r="A194" t="inlineStr">
        <is>
          <t>2.3</t>
        </is>
      </c>
      <c r="B194" t="inlineStr">
        <is>
          <t>Ville Marie</t>
        </is>
      </c>
      <c r="C194" t="inlineStr">
        <is>
          <t>Panahi et al., 2000</t>
        </is>
      </c>
      <c r="D194" t="inlineStr">
        <is>
          <t>2</t>
        </is>
      </c>
      <c r="E194" t="inlineStr">
        <is>
          <t>VM-2</t>
        </is>
      </c>
      <c r="F194" s="6" t="n">
        <v>3.58</v>
      </c>
      <c r="G194" s="8" t="n">
        <v/>
      </c>
      <c r="H194" s="6" t="n">
        <v>0.61</v>
      </c>
      <c r="I194" s="6" t="n">
        <v>13.7</v>
      </c>
      <c r="J194" s="6" t="n">
        <v>0.8199999999999998</v>
      </c>
      <c r="K194" s="6" t="n">
        <v>5.75</v>
      </c>
      <c r="L194" s="6" t="n">
        <v>1.21</v>
      </c>
      <c r="M194" s="6" t="n">
        <v>0.09000000000000001</v>
      </c>
      <c r="N194" s="6" t="n">
        <v>0.25</v>
      </c>
      <c r="O194" s="7">
        <f>H194 / (40.078 + 15.999)</f>
        <v/>
      </c>
      <c r="P194" s="7">
        <f>I194 / (2*26.9815385 + 3*15.999)</f>
        <v/>
      </c>
      <c r="Q194" s="7">
        <f>J194 / (24.305 + 15.999)</f>
        <v/>
      </c>
      <c r="R194" s="7">
        <f>K194 / (2*39.0983 + 15.999)</f>
        <v/>
      </c>
      <c r="S194" s="7">
        <f>L194 / (2*22.98976928 + 15.999)</f>
        <v/>
      </c>
      <c r="T194" s="7">
        <f>M194 / (2*30.973761998 + 5*15.999)</f>
        <v/>
      </c>
      <c r="U194" s="7">
        <f>N194 / (47.867 + 2*15.999)</f>
        <v/>
      </c>
      <c r="V194" s="6">
        <f>IF((O194 - 10/3*T194) &gt; 0, O194 - 10/3*T194, 0)</f>
        <v/>
      </c>
      <c r="W194" s="7">
        <f>IF(V194&gt;S194, S194, V194)</f>
        <v/>
      </c>
      <c r="X194" s="7">
        <f>IF((V194-W194) &gt; 0, V194-W194, 0)</f>
        <v/>
      </c>
      <c r="Y194" s="7">
        <f>IF((Q194-X194) &gt; 0, Q194-X194, 0)</f>
        <v/>
      </c>
      <c r="Z194" s="6">
        <f>IF(AND(ISNUMBER(R$195), ISNUMBER(P$195)), R$195 / P$195, "")</f>
        <v/>
      </c>
      <c r="AA194" s="7">
        <f>IF((P194*Z194) &lt; R194, P194*Z194, R194)</f>
        <v/>
      </c>
      <c r="AB194" s="7">
        <f>SUM(W194, S194)</f>
        <v/>
      </c>
      <c r="AC194" s="7">
        <f>SUM(W194, S194, Y194)</f>
        <v/>
      </c>
      <c r="AD194" s="6">
        <f>IF(OR(ISNUMBER(P194), ISNUMBER(W194), ISNUMBER(S194), ISNUMBER(R194)), (P194 / SUM(P194, W194, S194, R194))*100, "")</f>
        <v/>
      </c>
      <c r="AE194" s="6">
        <f>IF(OR(ISNUMBER(P194), ISNUMBER(W194), ISNUMBER(S194)), (P194 / SUM(P194, W194, S194))*100, "")</f>
        <v/>
      </c>
      <c r="AF194" s="6">
        <f>IF(OR(ISNUMBER(P194), ISNUMBER(W194), ISNUMBER(S194), ISNUMBER(AA194)), (P194 / SUM(P194, W194, S194, AA194))*100, "")</f>
        <v/>
      </c>
      <c r="AG194" s="6">
        <f>P194 / SUM(AC194, P194, AA194)</f>
        <v/>
      </c>
      <c r="AH194" s="6">
        <f>IF(AND(ISNUMBER(M$195), ISNUMBER(N$195)), M$195 / N$195, "")</f>
        <v/>
      </c>
      <c r="AI194" s="6">
        <f>IF(AND(ISNUMBER(M194), ISNUMBER(N194), ISNUMBER(AH194)), (M194/N194) / AH194 - 1, "")</f>
        <v/>
      </c>
    </row>
    <row r="195">
      <c r="A195" t="inlineStr">
        <is>
          <t>2.3</t>
        </is>
      </c>
      <c r="B195" t="inlineStr">
        <is>
          <t>Ville Marie</t>
        </is>
      </c>
      <c r="C195" t="inlineStr">
        <is>
          <t>Panahi et al., 2000</t>
        </is>
      </c>
      <c r="D195" t="inlineStr">
        <is>
          <t>2</t>
        </is>
      </c>
      <c r="E195" t="inlineStr">
        <is>
          <t>VM-1</t>
        </is>
      </c>
      <c r="F195" s="6" t="n">
        <v>3.9</v>
      </c>
      <c r="G195" t="inlineStr">
        <is>
          <t>proto</t>
        </is>
      </c>
      <c r="H195" s="6" t="n">
        <v>0.6000000000000001</v>
      </c>
      <c r="I195" s="6" t="n">
        <v>13.9</v>
      </c>
      <c r="J195" s="6" t="n">
        <v>0.5600000000000001</v>
      </c>
      <c r="K195" s="6" t="n">
        <v>4.83</v>
      </c>
      <c r="L195" s="6" t="n">
        <v>4.03</v>
      </c>
      <c r="M195" s="6" t="n">
        <v>0.18</v>
      </c>
      <c r="N195" s="6" t="n">
        <v>0.23</v>
      </c>
      <c r="O195" s="7">
        <f>H195 / (40.078 + 15.999)</f>
        <v/>
      </c>
      <c r="P195" s="7">
        <f>I195 / (2*26.9815385 + 3*15.999)</f>
        <v/>
      </c>
      <c r="Q195" s="7">
        <f>J195 / (24.305 + 15.999)</f>
        <v/>
      </c>
      <c r="R195" s="7">
        <f>K195 / (2*39.0983 + 15.999)</f>
        <v/>
      </c>
      <c r="S195" s="7">
        <f>L195 / (2*22.98976928 + 15.999)</f>
        <v/>
      </c>
      <c r="T195" s="7">
        <f>M195 / (2*30.973761998 + 5*15.999)</f>
        <v/>
      </c>
      <c r="U195" s="7">
        <f>N195 / (47.867 + 2*15.999)</f>
        <v/>
      </c>
      <c r="V195" s="6">
        <f>IF((O195 - 10/3*T195) &gt; 0, O195 - 10/3*T195, 0)</f>
        <v/>
      </c>
      <c r="W195" s="7">
        <f>IF(V195&gt;S195, S195, V195)</f>
        <v/>
      </c>
      <c r="X195" s="7">
        <f>IF((V195-W195) &gt; 0, V195-W195, 0)</f>
        <v/>
      </c>
      <c r="Y195" s="7">
        <f>IF((Q195-X195) &gt; 0, Q195-X195, 0)</f>
        <v/>
      </c>
      <c r="Z195" s="6">
        <f>IF(AND(ISNUMBER(R$195), ISNUMBER(P$195)), R$195 / P$195, "")</f>
        <v/>
      </c>
      <c r="AA195" s="7">
        <f>IF((P195*Z195) &lt; R195, P195*Z195, R195)</f>
        <v/>
      </c>
      <c r="AB195" s="7">
        <f>SUM(W195, S195)</f>
        <v/>
      </c>
      <c r="AC195" s="7">
        <f>SUM(W195, S195, Y195)</f>
        <v/>
      </c>
      <c r="AD195" s="6">
        <f>IF(OR(ISNUMBER(P195), ISNUMBER(W195), ISNUMBER(S195), ISNUMBER(R195)), (P195 / SUM(P195, W195, S195, R195))*100, "")</f>
        <v/>
      </c>
      <c r="AE195" s="6">
        <f>IF(OR(ISNUMBER(P195), ISNUMBER(W195), ISNUMBER(S195)), (P195 / SUM(P195, W195, S195))*100, "")</f>
        <v/>
      </c>
      <c r="AF195" s="6">
        <f>IF(OR(ISNUMBER(P195), ISNUMBER(W195), ISNUMBER(S195), ISNUMBER(AA195)), (P195 / SUM(P195, W195, S195, AA195))*100, "")</f>
        <v/>
      </c>
      <c r="AG195" s="6">
        <f>P195 / SUM(AC195, P195, AA195)</f>
        <v/>
      </c>
      <c r="AH195" s="6">
        <f>IF(AND(ISNUMBER(M$195), ISNUMBER(N$195)), M$195 / N$195, "")</f>
        <v/>
      </c>
      <c r="AI195" s="6">
        <f>IF(AND(ISNUMBER(M195), ISNUMBER(N195), ISNUMBER(AH195)), (M195/N195) / AH195 - 1, "")</f>
        <v/>
      </c>
    </row>
    <row r="196">
      <c r="A196" s="2" t="inlineStr">
        <is>
          <t>2.3</t>
        </is>
      </c>
      <c r="B196" s="2" t="inlineStr">
        <is>
          <t>Hokkalampi</t>
        </is>
      </c>
      <c r="C196" s="2" t="inlineStr">
        <is>
          <t>Stafford, 2007</t>
        </is>
      </c>
      <c r="D196" s="2" t="inlineStr">
        <is>
          <t>PaukkValivaara</t>
        </is>
      </c>
      <c r="E196" s="2" t="inlineStr">
        <is>
          <t>00 PK 39</t>
        </is>
      </c>
      <c r="F196" s="3" t="n">
        <v>0.3</v>
      </c>
      <c r="G196" s="2" t="inlineStr">
        <is>
          <t>top</t>
        </is>
      </c>
      <c r="H196" s="3" t="n">
        <v>0.01</v>
      </c>
      <c r="I196" s="3" t="n">
        <v>17.18</v>
      </c>
      <c r="J196" s="3" t="n">
        <v>0.02</v>
      </c>
      <c r="K196" s="3" t="n">
        <v>1.14</v>
      </c>
      <c r="L196" s="3" t="n">
        <v>0.05</v>
      </c>
      <c r="M196" s="3" t="n">
        <v/>
      </c>
      <c r="N196" s="3" t="n">
        <v>0.14</v>
      </c>
      <c r="O196" s="4">
        <f>H196 / (40.078 + 15.999)</f>
        <v/>
      </c>
      <c r="P196" s="4">
        <f>I196 / (2*26.9815385 + 3*15.999)</f>
        <v/>
      </c>
      <c r="Q196" s="4">
        <f>J196 / (24.305 + 15.999)</f>
        <v/>
      </c>
      <c r="R196" s="4">
        <f>K196 / (2*39.0983 + 15.999)</f>
        <v/>
      </c>
      <c r="S196" s="4">
        <f>L196 / (2*22.98976928 + 15.999)</f>
        <v/>
      </c>
      <c r="T196" s="4">
        <f>M196 / (2*30.973761998 + 5*15.999)</f>
        <v/>
      </c>
      <c r="U196" s="4">
        <f>N196 / (47.867 + 2*15.999)</f>
        <v/>
      </c>
      <c r="V196" s="3">
        <f>IF((O196 - 10/3*T196) &gt; 0, O196 - 10/3*T196, 0)</f>
        <v/>
      </c>
      <c r="W196" s="4">
        <f>IF(V196&gt;S196, S196, V196)</f>
        <v/>
      </c>
      <c r="X196" s="4">
        <f>IF((V196-W196) &gt; 0, V196-W196, 0)</f>
        <v/>
      </c>
      <c r="Y196" s="4">
        <f>IF((Q196-X196) &gt; 0, Q196-X196, 0)</f>
        <v/>
      </c>
      <c r="Z196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196" s="4">
        <f>IF((P196*Z196) &lt; R196, P196*Z196, R196)</f>
        <v/>
      </c>
      <c r="AB196" s="4">
        <f>SUM(W196, S196)</f>
        <v/>
      </c>
      <c r="AC196" s="4">
        <f>SUM(W196, S196, Y196)</f>
        <v/>
      </c>
      <c r="AD196" s="3">
        <f>IF(OR(ISNUMBER(P196), ISNUMBER(W196), ISNUMBER(S196), ISNUMBER(R196)), (P196 / SUM(P196, W196, S196, R196))*100, "")</f>
        <v/>
      </c>
      <c r="AE196" s="3">
        <f>IF(OR(ISNUMBER(P196), ISNUMBER(W196), ISNUMBER(S196)), (P196 / SUM(P196, W196, S196))*100, "")</f>
        <v/>
      </c>
      <c r="AF196" s="3">
        <f>IF(OR(ISNUMBER(P196), ISNUMBER(W196), ISNUMBER(S196), ISNUMBER(AA196)), (P196 / SUM(P196, W196, S196, AA196))*100, "")</f>
        <v/>
      </c>
      <c r="AG196" s="3">
        <f>P196 / SUM(AC196, P196, AA196)</f>
        <v/>
      </c>
      <c r="AH196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196" s="3">
        <f>IF(AND(ISNUMBER(M196), ISNUMBER(N196), ISNUMBER(AH196)), (M196/N196) / AH196 - 1, "")</f>
        <v/>
      </c>
    </row>
    <row r="197">
      <c r="A197" s="2" t="inlineStr">
        <is>
          <t>2.3</t>
        </is>
      </c>
      <c r="B197" s="2" t="inlineStr">
        <is>
          <t>Hokkalampi</t>
        </is>
      </c>
      <c r="C197" s="2" t="inlineStr">
        <is>
          <t>Stafford, 2007</t>
        </is>
      </c>
      <c r="D197" s="2" t="inlineStr">
        <is>
          <t>PaukkValivaara</t>
        </is>
      </c>
      <c r="E197" s="2" t="inlineStr">
        <is>
          <t>00 PK 38</t>
        </is>
      </c>
      <c r="F197" s="3" t="n">
        <v>0.6</v>
      </c>
      <c r="G197" s="2" t="inlineStr">
        <is>
          <t>top</t>
        </is>
      </c>
      <c r="H197" s="3" t="n">
        <v>0.01</v>
      </c>
      <c r="I197" s="3" t="n">
        <v>18.34</v>
      </c>
      <c r="J197" s="3" t="n">
        <v>0.02</v>
      </c>
      <c r="K197" s="3" t="n">
        <v>1.8</v>
      </c>
      <c r="L197" s="3" t="n">
        <v>0.13</v>
      </c>
      <c r="M197" s="3" t="n">
        <v>0.02</v>
      </c>
      <c r="N197" s="3" t="n">
        <v>0.4500000000000001</v>
      </c>
      <c r="O197" s="4">
        <f>H197 / (40.078 + 15.999)</f>
        <v/>
      </c>
      <c r="P197" s="4">
        <f>I197 / (2*26.9815385 + 3*15.999)</f>
        <v/>
      </c>
      <c r="Q197" s="4">
        <f>J197 / (24.305 + 15.999)</f>
        <v/>
      </c>
      <c r="R197" s="4">
        <f>K197 / (2*39.0983 + 15.999)</f>
        <v/>
      </c>
      <c r="S197" s="4">
        <f>L197 / (2*22.98976928 + 15.999)</f>
        <v/>
      </c>
      <c r="T197" s="4">
        <f>M197 / (2*30.973761998 + 5*15.999)</f>
        <v/>
      </c>
      <c r="U197" s="4">
        <f>N197 / (47.867 + 2*15.999)</f>
        <v/>
      </c>
      <c r="V197" s="3">
        <f>IF((O197 - 10/3*T197) &gt; 0, O197 - 10/3*T197, 0)</f>
        <v/>
      </c>
      <c r="W197" s="4">
        <f>IF(V197&gt;S197, S197, V197)</f>
        <v/>
      </c>
      <c r="X197" s="4">
        <f>IF((V197-W197) &gt; 0, V197-W197, 0)</f>
        <v/>
      </c>
      <c r="Y197" s="4">
        <f>IF((Q197-X197) &gt; 0, Q197-X197, 0)</f>
        <v/>
      </c>
      <c r="Z197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197" s="4">
        <f>IF((P197*Z197) &lt; R197, P197*Z197, R197)</f>
        <v/>
      </c>
      <c r="AB197" s="4">
        <f>SUM(W197, S197)</f>
        <v/>
      </c>
      <c r="AC197" s="4">
        <f>SUM(W197, S197, Y197)</f>
        <v/>
      </c>
      <c r="AD197" s="3">
        <f>IF(OR(ISNUMBER(P197), ISNUMBER(W197), ISNUMBER(S197), ISNUMBER(R197)), (P197 / SUM(P197, W197, S197, R197))*100, "")</f>
        <v/>
      </c>
      <c r="AE197" s="3">
        <f>IF(OR(ISNUMBER(P197), ISNUMBER(W197), ISNUMBER(S197)), (P197 / SUM(P197, W197, S197))*100, "")</f>
        <v/>
      </c>
      <c r="AF197" s="3">
        <f>IF(OR(ISNUMBER(P197), ISNUMBER(W197), ISNUMBER(S197), ISNUMBER(AA197)), (P197 / SUM(P197, W197, S197, AA197))*100, "")</f>
        <v/>
      </c>
      <c r="AG197" s="3">
        <f>P197 / SUM(AC197, P197, AA197)</f>
        <v/>
      </c>
      <c r="AH197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197" s="3">
        <f>IF(AND(ISNUMBER(M197), ISNUMBER(N197), ISNUMBER(AH197)), (M197/N197) / AH197 - 1, "")</f>
        <v/>
      </c>
    </row>
    <row r="198">
      <c r="A198" s="2" t="inlineStr">
        <is>
          <t>2.3</t>
        </is>
      </c>
      <c r="B198" s="2" t="inlineStr">
        <is>
          <t>Hokkalampi</t>
        </is>
      </c>
      <c r="C198" s="2" t="inlineStr">
        <is>
          <t>Stafford, 2007</t>
        </is>
      </c>
      <c r="D198" s="2" t="inlineStr">
        <is>
          <t>PaukkValivaara</t>
        </is>
      </c>
      <c r="E198" s="2" t="inlineStr">
        <is>
          <t>00 PK 37</t>
        </is>
      </c>
      <c r="F198" s="3" t="n">
        <v>1</v>
      </c>
      <c r="G198" s="2" t="inlineStr">
        <is>
          <t>top</t>
        </is>
      </c>
      <c r="H198" s="3" t="n">
        <v>0.01</v>
      </c>
      <c r="I198" s="3" t="n">
        <v>18.44</v>
      </c>
      <c r="J198" s="3" t="n">
        <v>0.009999999999999998</v>
      </c>
      <c r="K198" s="3" t="n">
        <v>1.24</v>
      </c>
      <c r="L198" s="3" t="n">
        <v>0.1</v>
      </c>
      <c r="M198" s="3" t="n">
        <v/>
      </c>
      <c r="N198" s="3" t="n">
        <v>0.32</v>
      </c>
      <c r="O198" s="4">
        <f>H198 / (40.078 + 15.999)</f>
        <v/>
      </c>
      <c r="P198" s="4">
        <f>I198 / (2*26.9815385 + 3*15.999)</f>
        <v/>
      </c>
      <c r="Q198" s="4">
        <f>J198 / (24.305 + 15.999)</f>
        <v/>
      </c>
      <c r="R198" s="4">
        <f>K198 / (2*39.0983 + 15.999)</f>
        <v/>
      </c>
      <c r="S198" s="4">
        <f>L198 / (2*22.98976928 + 15.999)</f>
        <v/>
      </c>
      <c r="T198" s="4">
        <f>M198 / (2*30.973761998 + 5*15.999)</f>
        <v/>
      </c>
      <c r="U198" s="4">
        <f>N198 / (47.867 + 2*15.999)</f>
        <v/>
      </c>
      <c r="V198" s="3">
        <f>IF((O198 - 10/3*T198) &gt; 0, O198 - 10/3*T198, 0)</f>
        <v/>
      </c>
      <c r="W198" s="4">
        <f>IF(V198&gt;S198, S198, V198)</f>
        <v/>
      </c>
      <c r="X198" s="4">
        <f>IF((V198-W198) &gt; 0, V198-W198, 0)</f>
        <v/>
      </c>
      <c r="Y198" s="4">
        <f>IF((Q198-X198) &gt; 0, Q198-X198, 0)</f>
        <v/>
      </c>
      <c r="Z198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198" s="4">
        <f>IF((P198*Z198) &lt; R198, P198*Z198, R198)</f>
        <v/>
      </c>
      <c r="AB198" s="4">
        <f>SUM(W198, S198)</f>
        <v/>
      </c>
      <c r="AC198" s="4">
        <f>SUM(W198, S198, Y198)</f>
        <v/>
      </c>
      <c r="AD198" s="3">
        <f>IF(OR(ISNUMBER(P198), ISNUMBER(W198), ISNUMBER(S198), ISNUMBER(R198)), (P198 / SUM(P198, W198, S198, R198))*100, "")</f>
        <v/>
      </c>
      <c r="AE198" s="3">
        <f>IF(OR(ISNUMBER(P198), ISNUMBER(W198), ISNUMBER(S198)), (P198 / SUM(P198, W198, S198))*100, "")</f>
        <v/>
      </c>
      <c r="AF198" s="3">
        <f>IF(OR(ISNUMBER(P198), ISNUMBER(W198), ISNUMBER(S198), ISNUMBER(AA198)), (P198 / SUM(P198, W198, S198, AA198))*100, "")</f>
        <v/>
      </c>
      <c r="AG198" s="3">
        <f>P198 / SUM(AC198, P198, AA198)</f>
        <v/>
      </c>
      <c r="AH198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198" s="3">
        <f>IF(AND(ISNUMBER(M198), ISNUMBER(N198), ISNUMBER(AH198)), (M198/N198) / AH198 - 1, "")</f>
        <v/>
      </c>
    </row>
    <row r="199">
      <c r="A199" s="2" t="inlineStr">
        <is>
          <t>2.3</t>
        </is>
      </c>
      <c r="B199" s="2" t="inlineStr">
        <is>
          <t>Hokkalampi</t>
        </is>
      </c>
      <c r="C199" s="2" t="inlineStr">
        <is>
          <t>Stafford, 2007</t>
        </is>
      </c>
      <c r="D199" s="2" t="inlineStr">
        <is>
          <t>PaukkValivaara</t>
        </is>
      </c>
      <c r="E199" s="2" t="inlineStr">
        <is>
          <t>00 PK 36</t>
        </is>
      </c>
      <c r="F199" s="3" t="n">
        <v>2</v>
      </c>
      <c r="G199" s="2" t="inlineStr">
        <is>
          <t>top</t>
        </is>
      </c>
      <c r="H199" s="3" t="n">
        <v>0.04000000000000001</v>
      </c>
      <c r="I199" s="3" t="n">
        <v>18.19</v>
      </c>
      <c r="J199" s="3" t="n">
        <v>0.009999999999999998</v>
      </c>
      <c r="K199" s="3" t="n">
        <v>1.19</v>
      </c>
      <c r="L199" s="3" t="n">
        <v>0.06</v>
      </c>
      <c r="M199" s="3" t="n">
        <v>0.05000000000000001</v>
      </c>
      <c r="N199" s="3" t="n">
        <v>0.19</v>
      </c>
      <c r="O199" s="4">
        <f>H199 / (40.078 + 15.999)</f>
        <v/>
      </c>
      <c r="P199" s="4">
        <f>I199 / (2*26.9815385 + 3*15.999)</f>
        <v/>
      </c>
      <c r="Q199" s="4">
        <f>J199 / (24.305 + 15.999)</f>
        <v/>
      </c>
      <c r="R199" s="4">
        <f>K199 / (2*39.0983 + 15.999)</f>
        <v/>
      </c>
      <c r="S199" s="4">
        <f>L199 / (2*22.98976928 + 15.999)</f>
        <v/>
      </c>
      <c r="T199" s="4">
        <f>M199 / (2*30.973761998 + 5*15.999)</f>
        <v/>
      </c>
      <c r="U199" s="4">
        <f>N199 / (47.867 + 2*15.999)</f>
        <v/>
      </c>
      <c r="V199" s="3">
        <f>IF((O199 - 10/3*T199) &gt; 0, O199 - 10/3*T199, 0)</f>
        <v/>
      </c>
      <c r="W199" s="4">
        <f>IF(V199&gt;S199, S199, V199)</f>
        <v/>
      </c>
      <c r="X199" s="4">
        <f>IF((V199-W199) &gt; 0, V199-W199, 0)</f>
        <v/>
      </c>
      <c r="Y199" s="4">
        <f>IF((Q199-X199) &gt; 0, Q199-X199, 0)</f>
        <v/>
      </c>
      <c r="Z199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199" s="4">
        <f>IF((P199*Z199) &lt; R199, P199*Z199, R199)</f>
        <v/>
      </c>
      <c r="AB199" s="4">
        <f>SUM(W199, S199)</f>
        <v/>
      </c>
      <c r="AC199" s="4">
        <f>SUM(W199, S199, Y199)</f>
        <v/>
      </c>
      <c r="AD199" s="3">
        <f>IF(OR(ISNUMBER(P199), ISNUMBER(W199), ISNUMBER(S199), ISNUMBER(R199)), (P199 / SUM(P199, W199, S199, R199))*100, "")</f>
        <v/>
      </c>
      <c r="AE199" s="3">
        <f>IF(OR(ISNUMBER(P199), ISNUMBER(W199), ISNUMBER(S199)), (P199 / SUM(P199, W199, S199))*100, "")</f>
        <v/>
      </c>
      <c r="AF199" s="3">
        <f>IF(OR(ISNUMBER(P199), ISNUMBER(W199), ISNUMBER(S199), ISNUMBER(AA199)), (P199 / SUM(P199, W199, S199, AA199))*100, "")</f>
        <v/>
      </c>
      <c r="AG199" s="3">
        <f>P199 / SUM(AC199, P199, AA199)</f>
        <v/>
      </c>
      <c r="AH199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199" s="3">
        <f>IF(AND(ISNUMBER(M199), ISNUMBER(N199), ISNUMBER(AH199)), (M199/N199) / AH199 - 1, "")</f>
        <v/>
      </c>
    </row>
    <row r="200">
      <c r="A200" s="2" t="inlineStr">
        <is>
          <t>2.3</t>
        </is>
      </c>
      <c r="B200" s="2" t="inlineStr">
        <is>
          <t>Hokkalampi</t>
        </is>
      </c>
      <c r="C200" s="2" t="inlineStr">
        <is>
          <t>Stafford, 2007</t>
        </is>
      </c>
      <c r="D200" s="2" t="inlineStr">
        <is>
          <t>PaukkValivaara</t>
        </is>
      </c>
      <c r="E200" s="2" t="inlineStr">
        <is>
          <t>00 PK 41</t>
        </is>
      </c>
      <c r="F200" s="3" t="n">
        <v>3</v>
      </c>
      <c r="G200" s="5" t="n">
        <v/>
      </c>
      <c r="H200" s="3" t="n">
        <v>0.02</v>
      </c>
      <c r="I200" s="3" t="n">
        <v>17.92</v>
      </c>
      <c r="J200" s="3" t="n">
        <v>0.009999999999999998</v>
      </c>
      <c r="K200" s="3" t="n">
        <v>1.64</v>
      </c>
      <c r="L200" s="3" t="n">
        <v>0.1</v>
      </c>
      <c r="M200" s="3" t="n">
        <v>0.02</v>
      </c>
      <c r="N200" s="3" t="n">
        <v>0.27</v>
      </c>
      <c r="O200" s="4">
        <f>H200 / (40.078 + 15.999)</f>
        <v/>
      </c>
      <c r="P200" s="4">
        <f>I200 / (2*26.9815385 + 3*15.999)</f>
        <v/>
      </c>
      <c r="Q200" s="4">
        <f>J200 / (24.305 + 15.999)</f>
        <v/>
      </c>
      <c r="R200" s="4">
        <f>K200 / (2*39.0983 + 15.999)</f>
        <v/>
      </c>
      <c r="S200" s="4">
        <f>L200 / (2*22.98976928 + 15.999)</f>
        <v/>
      </c>
      <c r="T200" s="4">
        <f>M200 / (2*30.973761998 + 5*15.999)</f>
        <v/>
      </c>
      <c r="U200" s="4">
        <f>N200 / (47.867 + 2*15.999)</f>
        <v/>
      </c>
      <c r="V200" s="3">
        <f>IF((O200 - 10/3*T200) &gt; 0, O200 - 10/3*T200, 0)</f>
        <v/>
      </c>
      <c r="W200" s="4">
        <f>IF(V200&gt;S200, S200, V200)</f>
        <v/>
      </c>
      <c r="X200" s="4">
        <f>IF((V200-W200) &gt; 0, V200-W200, 0)</f>
        <v/>
      </c>
      <c r="Y200" s="4">
        <f>IF((Q200-X200) &gt; 0, Q200-X200, 0)</f>
        <v/>
      </c>
      <c r="Z200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200" s="4">
        <f>IF((P200*Z200) &lt; R200, P200*Z200, R200)</f>
        <v/>
      </c>
      <c r="AB200" s="4">
        <f>SUM(W200, S200)</f>
        <v/>
      </c>
      <c r="AC200" s="4">
        <f>SUM(W200, S200, Y200)</f>
        <v/>
      </c>
      <c r="AD200" s="3">
        <f>IF(OR(ISNUMBER(P200), ISNUMBER(W200), ISNUMBER(S200), ISNUMBER(R200)), (P200 / SUM(P200, W200, S200, R200))*100, "")</f>
        <v/>
      </c>
      <c r="AE200" s="3">
        <f>IF(OR(ISNUMBER(P200), ISNUMBER(W200), ISNUMBER(S200)), (P200 / SUM(P200, W200, S200))*100, "")</f>
        <v/>
      </c>
      <c r="AF200" s="3">
        <f>IF(OR(ISNUMBER(P200), ISNUMBER(W200), ISNUMBER(S200), ISNUMBER(AA200)), (P200 / SUM(P200, W200, S200, AA200))*100, "")</f>
        <v/>
      </c>
      <c r="AG200" s="3">
        <f>P200 / SUM(AC200, P200, AA200)</f>
        <v/>
      </c>
      <c r="AH200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200" s="3">
        <f>IF(AND(ISNUMBER(M200), ISNUMBER(N200), ISNUMBER(AH200)), (M200/N200) / AH200 - 1, "")</f>
        <v/>
      </c>
    </row>
    <row r="201">
      <c r="A201" s="2" t="inlineStr">
        <is>
          <t>2.3</t>
        </is>
      </c>
      <c r="B201" s="2" t="inlineStr">
        <is>
          <t>Hokkalampi</t>
        </is>
      </c>
      <c r="C201" s="2" t="inlineStr">
        <is>
          <t>Stafford, 2007</t>
        </is>
      </c>
      <c r="D201" s="2" t="inlineStr">
        <is>
          <t>PaukkValivaara</t>
        </is>
      </c>
      <c r="E201" s="2" t="inlineStr">
        <is>
          <t>00 PK 40</t>
        </is>
      </c>
      <c r="F201" s="3" t="n">
        <v>3.4</v>
      </c>
      <c r="G201" s="5" t="n">
        <v/>
      </c>
      <c r="H201" s="3" t="n">
        <v>0.04000000000000001</v>
      </c>
      <c r="I201" s="3" t="n">
        <v>17.93</v>
      </c>
      <c r="J201" s="3" t="n">
        <v>0.03999999999999999</v>
      </c>
      <c r="K201" s="3" t="n">
        <v>1.79</v>
      </c>
      <c r="L201" s="3" t="n">
        <v>0.15</v>
      </c>
      <c r="M201" s="3" t="n">
        <v>0.04000000000000001</v>
      </c>
      <c r="N201" s="3" t="n">
        <v>0.63</v>
      </c>
      <c r="O201" s="4">
        <f>H201 / (40.078 + 15.999)</f>
        <v/>
      </c>
      <c r="P201" s="4">
        <f>I201 / (2*26.9815385 + 3*15.999)</f>
        <v/>
      </c>
      <c r="Q201" s="4">
        <f>J201 / (24.305 + 15.999)</f>
        <v/>
      </c>
      <c r="R201" s="4">
        <f>K201 / (2*39.0983 + 15.999)</f>
        <v/>
      </c>
      <c r="S201" s="4">
        <f>L201 / (2*22.98976928 + 15.999)</f>
        <v/>
      </c>
      <c r="T201" s="4">
        <f>M201 / (2*30.973761998 + 5*15.999)</f>
        <v/>
      </c>
      <c r="U201" s="4">
        <f>N201 / (47.867 + 2*15.999)</f>
        <v/>
      </c>
      <c r="V201" s="3">
        <f>IF((O201 - 10/3*T201) &gt; 0, O201 - 10/3*T201, 0)</f>
        <v/>
      </c>
      <c r="W201" s="4">
        <f>IF(V201&gt;S201, S201, V201)</f>
        <v/>
      </c>
      <c r="X201" s="4">
        <f>IF((V201-W201) &gt; 0, V201-W201, 0)</f>
        <v/>
      </c>
      <c r="Y201" s="4">
        <f>IF((Q201-X201) &gt; 0, Q201-X201, 0)</f>
        <v/>
      </c>
      <c r="Z201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201" s="4">
        <f>IF((P201*Z201) &lt; R201, P201*Z201, R201)</f>
        <v/>
      </c>
      <c r="AB201" s="4">
        <f>SUM(W201, S201)</f>
        <v/>
      </c>
      <c r="AC201" s="4">
        <f>SUM(W201, S201, Y201)</f>
        <v/>
      </c>
      <c r="AD201" s="3">
        <f>IF(OR(ISNUMBER(P201), ISNUMBER(W201), ISNUMBER(S201), ISNUMBER(R201)), (P201 / SUM(P201, W201, S201, R201))*100, "")</f>
        <v/>
      </c>
      <c r="AE201" s="3">
        <f>IF(OR(ISNUMBER(P201), ISNUMBER(W201), ISNUMBER(S201)), (P201 / SUM(P201, W201, S201))*100, "")</f>
        <v/>
      </c>
      <c r="AF201" s="3">
        <f>IF(OR(ISNUMBER(P201), ISNUMBER(W201), ISNUMBER(S201), ISNUMBER(AA201)), (P201 / SUM(P201, W201, S201, AA201))*100, "")</f>
        <v/>
      </c>
      <c r="AG201" s="3">
        <f>P201 / SUM(AC201, P201, AA201)</f>
        <v/>
      </c>
      <c r="AH201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201" s="3">
        <f>IF(AND(ISNUMBER(M201), ISNUMBER(N201), ISNUMBER(AH201)), (M201/N201) / AH201 - 1, "")</f>
        <v/>
      </c>
    </row>
    <row r="202">
      <c r="A202" s="2" t="inlineStr">
        <is>
          <t>2.3</t>
        </is>
      </c>
      <c r="B202" s="2" t="inlineStr">
        <is>
          <t>Hokkalampi</t>
        </is>
      </c>
      <c r="C202" s="2" t="inlineStr">
        <is>
          <t>Stafford, 2007</t>
        </is>
      </c>
      <c r="D202" s="2" t="inlineStr">
        <is>
          <t>PaukkValivaara</t>
        </is>
      </c>
      <c r="E202" s="2" t="inlineStr">
        <is>
          <t>00 PK 33</t>
        </is>
      </c>
      <c r="F202" s="3" t="n">
        <v>3.7</v>
      </c>
      <c r="G202" s="5" t="n">
        <v/>
      </c>
      <c r="H202" s="3" t="n">
        <v>0.02</v>
      </c>
      <c r="I202" s="3" t="n">
        <v>16.79</v>
      </c>
      <c r="J202" s="3" t="n">
        <v>0.03</v>
      </c>
      <c r="K202" s="3" t="n">
        <v>3.26</v>
      </c>
      <c r="L202" s="3" t="n">
        <v>0.24</v>
      </c>
      <c r="M202" s="3" t="n">
        <v/>
      </c>
      <c r="N202" s="3" t="n">
        <v>0.27</v>
      </c>
      <c r="O202" s="4">
        <f>H202 / (40.078 + 15.999)</f>
        <v/>
      </c>
      <c r="P202" s="4">
        <f>I202 / (2*26.9815385 + 3*15.999)</f>
        <v/>
      </c>
      <c r="Q202" s="4">
        <f>J202 / (24.305 + 15.999)</f>
        <v/>
      </c>
      <c r="R202" s="4">
        <f>K202 / (2*39.0983 + 15.999)</f>
        <v/>
      </c>
      <c r="S202" s="4">
        <f>L202 / (2*22.98976928 + 15.999)</f>
        <v/>
      </c>
      <c r="T202" s="4">
        <f>M202 / (2*30.973761998 + 5*15.999)</f>
        <v/>
      </c>
      <c r="U202" s="4">
        <f>N202 / (47.867 + 2*15.999)</f>
        <v/>
      </c>
      <c r="V202" s="3">
        <f>IF((O202 - 10/3*T202) &gt; 0, O202 - 10/3*T202, 0)</f>
        <v/>
      </c>
      <c r="W202" s="4">
        <f>IF(V202&gt;S202, S202, V202)</f>
        <v/>
      </c>
      <c r="X202" s="4">
        <f>IF((V202-W202) &gt; 0, V202-W202, 0)</f>
        <v/>
      </c>
      <c r="Y202" s="4">
        <f>IF((Q202-X202) &gt; 0, Q202-X202, 0)</f>
        <v/>
      </c>
      <c r="Z202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202" s="4">
        <f>IF((P202*Z202) &lt; R202, P202*Z202, R202)</f>
        <v/>
      </c>
      <c r="AB202" s="4">
        <f>SUM(W202, S202)</f>
        <v/>
      </c>
      <c r="AC202" s="4">
        <f>SUM(W202, S202, Y202)</f>
        <v/>
      </c>
      <c r="AD202" s="3">
        <f>IF(OR(ISNUMBER(P202), ISNUMBER(W202), ISNUMBER(S202), ISNUMBER(R202)), (P202 / SUM(P202, W202, S202, R202))*100, "")</f>
        <v/>
      </c>
      <c r="AE202" s="3">
        <f>IF(OR(ISNUMBER(P202), ISNUMBER(W202), ISNUMBER(S202)), (P202 / SUM(P202, W202, S202))*100, "")</f>
        <v/>
      </c>
      <c r="AF202" s="3">
        <f>IF(OR(ISNUMBER(P202), ISNUMBER(W202), ISNUMBER(S202), ISNUMBER(AA202)), (P202 / SUM(P202, W202, S202, AA202))*100, "")</f>
        <v/>
      </c>
      <c r="AG202" s="3">
        <f>P202 / SUM(AC202, P202, AA202)</f>
        <v/>
      </c>
      <c r="AH202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202" s="3">
        <f>IF(AND(ISNUMBER(M202), ISNUMBER(N202), ISNUMBER(AH202)), (M202/N202) / AH202 - 1, "")</f>
        <v/>
      </c>
    </row>
    <row r="203">
      <c r="A203" s="2" t="inlineStr">
        <is>
          <t>2.3</t>
        </is>
      </c>
      <c r="B203" s="2" t="inlineStr">
        <is>
          <t>Hokkalampi</t>
        </is>
      </c>
      <c r="C203" s="2" t="inlineStr">
        <is>
          <t>Stafford, 2007</t>
        </is>
      </c>
      <c r="D203" s="2" t="inlineStr">
        <is>
          <t>PaukkValivaara</t>
        </is>
      </c>
      <c r="E203" s="2" t="inlineStr">
        <is>
          <t>00 PK 32</t>
        </is>
      </c>
      <c r="F203" s="3" t="n">
        <v>4.9</v>
      </c>
      <c r="G203" s="5" t="n">
        <v/>
      </c>
      <c r="H203" s="3" t="n">
        <v>0.07000000000000001</v>
      </c>
      <c r="I203" s="3" t="n">
        <v>17.12</v>
      </c>
      <c r="J203" s="3" t="n">
        <v>0.14</v>
      </c>
      <c r="K203" s="3" t="n">
        <v>4.74</v>
      </c>
      <c r="L203" s="3" t="n">
        <v>0.25</v>
      </c>
      <c r="M203" s="3" t="n">
        <v>0.04000000000000001</v>
      </c>
      <c r="N203" s="3" t="n">
        <v>0.39</v>
      </c>
      <c r="O203" s="4">
        <f>H203 / (40.078 + 15.999)</f>
        <v/>
      </c>
      <c r="P203" s="4">
        <f>I203 / (2*26.9815385 + 3*15.999)</f>
        <v/>
      </c>
      <c r="Q203" s="4">
        <f>J203 / (24.305 + 15.999)</f>
        <v/>
      </c>
      <c r="R203" s="4">
        <f>K203 / (2*39.0983 + 15.999)</f>
        <v/>
      </c>
      <c r="S203" s="4">
        <f>L203 / (2*22.98976928 + 15.999)</f>
        <v/>
      </c>
      <c r="T203" s="4">
        <f>M203 / (2*30.973761998 + 5*15.999)</f>
        <v/>
      </c>
      <c r="U203" s="4">
        <f>N203 / (47.867 + 2*15.999)</f>
        <v/>
      </c>
      <c r="V203" s="3">
        <f>IF((O203 - 10/3*T203) &gt; 0, O203 - 10/3*T203, 0)</f>
        <v/>
      </c>
      <c r="W203" s="4">
        <f>IF(V203&gt;S203, S203, V203)</f>
        <v/>
      </c>
      <c r="X203" s="4">
        <f>IF((V203-W203) &gt; 0, V203-W203, 0)</f>
        <v/>
      </c>
      <c r="Y203" s="4">
        <f>IF((Q203-X203) &gt; 0, Q203-X203, 0)</f>
        <v/>
      </c>
      <c r="Z203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203" s="4">
        <f>IF((P203*Z203) &lt; R203, P203*Z203, R203)</f>
        <v/>
      </c>
      <c r="AB203" s="4">
        <f>SUM(W203, S203)</f>
        <v/>
      </c>
      <c r="AC203" s="4">
        <f>SUM(W203, S203, Y203)</f>
        <v/>
      </c>
      <c r="AD203" s="3">
        <f>IF(OR(ISNUMBER(P203), ISNUMBER(W203), ISNUMBER(S203), ISNUMBER(R203)), (P203 / SUM(P203, W203, S203, R203))*100, "")</f>
        <v/>
      </c>
      <c r="AE203" s="3">
        <f>IF(OR(ISNUMBER(P203), ISNUMBER(W203), ISNUMBER(S203)), (P203 / SUM(P203, W203, S203))*100, "")</f>
        <v/>
      </c>
      <c r="AF203" s="3">
        <f>IF(OR(ISNUMBER(P203), ISNUMBER(W203), ISNUMBER(S203), ISNUMBER(AA203)), (P203 / SUM(P203, W203, S203, AA203))*100, "")</f>
        <v/>
      </c>
      <c r="AG203" s="3">
        <f>P203 / SUM(AC203, P203, AA203)</f>
        <v/>
      </c>
      <c r="AH203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203" s="3">
        <f>IF(AND(ISNUMBER(M203), ISNUMBER(N203), ISNUMBER(AH203)), (M203/N203) / AH203 - 1, "")</f>
        <v/>
      </c>
    </row>
    <row r="204">
      <c r="A204" s="2" t="inlineStr">
        <is>
          <t>2.3</t>
        </is>
      </c>
      <c r="B204" s="2" t="inlineStr">
        <is>
          <t>Hokkalampi</t>
        </is>
      </c>
      <c r="C204" s="2" t="inlineStr">
        <is>
          <t>Stafford, 2007</t>
        </is>
      </c>
      <c r="D204" s="2" t="inlineStr">
        <is>
          <t>PaukkValivaara</t>
        </is>
      </c>
      <c r="E204" s="2" t="inlineStr">
        <is>
          <t>00 PK 31</t>
        </is>
      </c>
      <c r="F204" s="3" t="n">
        <v>5.4</v>
      </c>
      <c r="G204" s="5" t="n">
        <v/>
      </c>
      <c r="H204" s="3" t="n">
        <v>0.1</v>
      </c>
      <c r="I204" s="3" t="n">
        <v>15.91</v>
      </c>
      <c r="J204" s="3" t="n">
        <v>0.15</v>
      </c>
      <c r="K204" s="3" t="n">
        <v>4.49</v>
      </c>
      <c r="L204" s="3" t="n">
        <v>0.28</v>
      </c>
      <c r="M204" s="3" t="n">
        <v>0.06</v>
      </c>
      <c r="N204" s="3" t="n">
        <v>0.3</v>
      </c>
      <c r="O204" s="4">
        <f>H204 / (40.078 + 15.999)</f>
        <v/>
      </c>
      <c r="P204" s="4">
        <f>I204 / (2*26.9815385 + 3*15.999)</f>
        <v/>
      </c>
      <c r="Q204" s="4">
        <f>J204 / (24.305 + 15.999)</f>
        <v/>
      </c>
      <c r="R204" s="4">
        <f>K204 / (2*39.0983 + 15.999)</f>
        <v/>
      </c>
      <c r="S204" s="4">
        <f>L204 / (2*22.98976928 + 15.999)</f>
        <v/>
      </c>
      <c r="T204" s="4">
        <f>M204 / (2*30.973761998 + 5*15.999)</f>
        <v/>
      </c>
      <c r="U204" s="4">
        <f>N204 / (47.867 + 2*15.999)</f>
        <v/>
      </c>
      <c r="V204" s="3">
        <f>IF((O204 - 10/3*T204) &gt; 0, O204 - 10/3*T204, 0)</f>
        <v/>
      </c>
      <c r="W204" s="4">
        <f>IF(V204&gt;S204, S204, V204)</f>
        <v/>
      </c>
      <c r="X204" s="4">
        <f>IF((V204-W204) &gt; 0, V204-W204, 0)</f>
        <v/>
      </c>
      <c r="Y204" s="4">
        <f>IF((Q204-X204) &gt; 0, Q204-X204, 0)</f>
        <v/>
      </c>
      <c r="Z204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204" s="4">
        <f>IF((P204*Z204) &lt; R204, P204*Z204, R204)</f>
        <v/>
      </c>
      <c r="AB204" s="4">
        <f>SUM(W204, S204)</f>
        <v/>
      </c>
      <c r="AC204" s="4">
        <f>SUM(W204, S204, Y204)</f>
        <v/>
      </c>
      <c r="AD204" s="3">
        <f>IF(OR(ISNUMBER(P204), ISNUMBER(W204), ISNUMBER(S204), ISNUMBER(R204)), (P204 / SUM(P204, W204, S204, R204))*100, "")</f>
        <v/>
      </c>
      <c r="AE204" s="3">
        <f>IF(OR(ISNUMBER(P204), ISNUMBER(W204), ISNUMBER(S204)), (P204 / SUM(P204, W204, S204))*100, "")</f>
        <v/>
      </c>
      <c r="AF204" s="3">
        <f>IF(OR(ISNUMBER(P204), ISNUMBER(W204), ISNUMBER(S204), ISNUMBER(AA204)), (P204 / SUM(P204, W204, S204, AA204))*100, "")</f>
        <v/>
      </c>
      <c r="AG204" s="3">
        <f>P204 / SUM(AC204, P204, AA204)</f>
        <v/>
      </c>
      <c r="AH204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204" s="3">
        <f>IF(AND(ISNUMBER(M204), ISNUMBER(N204), ISNUMBER(AH204)), (M204/N204) / AH204 - 1, "")</f>
        <v/>
      </c>
    </row>
    <row r="205">
      <c r="A205" s="2" t="inlineStr">
        <is>
          <t>2.3</t>
        </is>
      </c>
      <c r="B205" s="2" t="inlineStr">
        <is>
          <t>Hokkalampi</t>
        </is>
      </c>
      <c r="C205" s="2" t="inlineStr">
        <is>
          <t>Stafford, 2007</t>
        </is>
      </c>
      <c r="D205" s="2" t="inlineStr">
        <is>
          <t>PaukkValivaara</t>
        </is>
      </c>
      <c r="E205" s="2" t="inlineStr">
        <is>
          <t>00 PK 30</t>
        </is>
      </c>
      <c r="F205" s="3" t="n">
        <v>6.4</v>
      </c>
      <c r="G205" s="5" t="n">
        <v/>
      </c>
      <c r="H205" s="3" t="n">
        <v>0.08000000000000002</v>
      </c>
      <c r="I205" s="3" t="n">
        <v>15.37</v>
      </c>
      <c r="J205" s="3" t="n">
        <v>0.12</v>
      </c>
      <c r="K205" s="3" t="n">
        <v>4.34</v>
      </c>
      <c r="L205" s="3" t="n">
        <v>0.23</v>
      </c>
      <c r="M205" s="3" t="n">
        <v>0.05000000000000001</v>
      </c>
      <c r="N205" s="3" t="n">
        <v>0.26</v>
      </c>
      <c r="O205" s="4">
        <f>H205 / (40.078 + 15.999)</f>
        <v/>
      </c>
      <c r="P205" s="4">
        <f>I205 / (2*26.9815385 + 3*15.999)</f>
        <v/>
      </c>
      <c r="Q205" s="4">
        <f>J205 / (24.305 + 15.999)</f>
        <v/>
      </c>
      <c r="R205" s="4">
        <f>K205 / (2*39.0983 + 15.999)</f>
        <v/>
      </c>
      <c r="S205" s="4">
        <f>L205 / (2*22.98976928 + 15.999)</f>
        <v/>
      </c>
      <c r="T205" s="4">
        <f>M205 / (2*30.973761998 + 5*15.999)</f>
        <v/>
      </c>
      <c r="U205" s="4">
        <f>N205 / (47.867 + 2*15.999)</f>
        <v/>
      </c>
      <c r="V205" s="3">
        <f>IF((O205 - 10/3*T205) &gt; 0, O205 - 10/3*T205, 0)</f>
        <v/>
      </c>
      <c r="W205" s="4">
        <f>IF(V205&gt;S205, S205, V205)</f>
        <v/>
      </c>
      <c r="X205" s="4">
        <f>IF((V205-W205) &gt; 0, V205-W205, 0)</f>
        <v/>
      </c>
      <c r="Y205" s="4">
        <f>IF((Q205-X205) &gt; 0, Q205-X205, 0)</f>
        <v/>
      </c>
      <c r="Z205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205" s="4">
        <f>IF((P205*Z205) &lt; R205, P205*Z205, R205)</f>
        <v/>
      </c>
      <c r="AB205" s="4">
        <f>SUM(W205, S205)</f>
        <v/>
      </c>
      <c r="AC205" s="4">
        <f>SUM(W205, S205, Y205)</f>
        <v/>
      </c>
      <c r="AD205" s="3">
        <f>IF(OR(ISNUMBER(P205), ISNUMBER(W205), ISNUMBER(S205), ISNUMBER(R205)), (P205 / SUM(P205, W205, S205, R205))*100, "")</f>
        <v/>
      </c>
      <c r="AE205" s="3">
        <f>IF(OR(ISNUMBER(P205), ISNUMBER(W205), ISNUMBER(S205)), (P205 / SUM(P205, W205, S205))*100, "")</f>
        <v/>
      </c>
      <c r="AF205" s="3">
        <f>IF(OR(ISNUMBER(P205), ISNUMBER(W205), ISNUMBER(S205), ISNUMBER(AA205)), (P205 / SUM(P205, W205, S205, AA205))*100, "")</f>
        <v/>
      </c>
      <c r="AG205" s="3">
        <f>P205 / SUM(AC205, P205, AA205)</f>
        <v/>
      </c>
      <c r="AH205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205" s="3">
        <f>IF(AND(ISNUMBER(M205), ISNUMBER(N205), ISNUMBER(AH205)), (M205/N205) / AH205 - 1, "")</f>
        <v/>
      </c>
    </row>
    <row r="206">
      <c r="A206" s="2" t="inlineStr">
        <is>
          <t>2.3</t>
        </is>
      </c>
      <c r="B206" s="2" t="inlineStr">
        <is>
          <t>Hokkalampi</t>
        </is>
      </c>
      <c r="C206" s="2" t="inlineStr">
        <is>
          <t>Stafford, 2007</t>
        </is>
      </c>
      <c r="D206" s="2" t="inlineStr">
        <is>
          <t>PaukkValivaara</t>
        </is>
      </c>
      <c r="E206" s="2" t="inlineStr">
        <is>
          <t>00 PK 22</t>
        </is>
      </c>
      <c r="F206" s="3" t="n">
        <v>10</v>
      </c>
      <c r="G206" s="5" t="n">
        <v/>
      </c>
      <c r="H206" s="3" t="n">
        <v>0.03</v>
      </c>
      <c r="I206" s="3" t="n">
        <v>13.26</v>
      </c>
      <c r="J206" s="3" t="n">
        <v>0.9499999999999998</v>
      </c>
      <c r="K206" s="3" t="n">
        <v>4.89</v>
      </c>
      <c r="L206" s="3" t="n">
        <v>0.14</v>
      </c>
      <c r="M206" s="3" t="n">
        <v/>
      </c>
      <c r="N206" s="3" t="n">
        <v>0.15</v>
      </c>
      <c r="O206" s="4">
        <f>H206 / (40.078 + 15.999)</f>
        <v/>
      </c>
      <c r="P206" s="4">
        <f>I206 / (2*26.9815385 + 3*15.999)</f>
        <v/>
      </c>
      <c r="Q206" s="4">
        <f>J206 / (24.305 + 15.999)</f>
        <v/>
      </c>
      <c r="R206" s="4">
        <f>K206 / (2*39.0983 + 15.999)</f>
        <v/>
      </c>
      <c r="S206" s="4">
        <f>L206 / (2*22.98976928 + 15.999)</f>
        <v/>
      </c>
      <c r="T206" s="4">
        <f>M206 / (2*30.973761998 + 5*15.999)</f>
        <v/>
      </c>
      <c r="U206" s="4">
        <f>N206 / (47.867 + 2*15.999)</f>
        <v/>
      </c>
      <c r="V206" s="3">
        <f>IF((O206 - 10/3*T206) &gt; 0, O206 - 10/3*T206, 0)</f>
        <v/>
      </c>
      <c r="W206" s="4">
        <f>IF(V206&gt;S206, S206, V206)</f>
        <v/>
      </c>
      <c r="X206" s="4">
        <f>IF((V206-W206) &gt; 0, V206-W206, 0)</f>
        <v/>
      </c>
      <c r="Y206" s="4">
        <f>IF((Q206-X206) &gt; 0, Q206-X206, 0)</f>
        <v/>
      </c>
      <c r="Z206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206" s="4">
        <f>IF((P206*Z206) &lt; R206, P206*Z206, R206)</f>
        <v/>
      </c>
      <c r="AB206" s="4">
        <f>SUM(W206, S206)</f>
        <v/>
      </c>
      <c r="AC206" s="4">
        <f>SUM(W206, S206, Y206)</f>
        <v/>
      </c>
      <c r="AD206" s="3">
        <f>IF(OR(ISNUMBER(P206), ISNUMBER(W206), ISNUMBER(S206), ISNUMBER(R206)), (P206 / SUM(P206, W206, S206, R206))*100, "")</f>
        <v/>
      </c>
      <c r="AE206" s="3">
        <f>IF(OR(ISNUMBER(P206), ISNUMBER(W206), ISNUMBER(S206)), (P206 / SUM(P206, W206, S206))*100, "")</f>
        <v/>
      </c>
      <c r="AF206" s="3">
        <f>IF(OR(ISNUMBER(P206), ISNUMBER(W206), ISNUMBER(S206), ISNUMBER(AA206)), (P206 / SUM(P206, W206, S206, AA206))*100, "")</f>
        <v/>
      </c>
      <c r="AG206" s="3">
        <f>P206 / SUM(AC206, P206, AA206)</f>
        <v/>
      </c>
      <c r="AH206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206" s="3">
        <f>IF(AND(ISNUMBER(M206), ISNUMBER(N206), ISNUMBER(AH206)), (M206/N206) / AH206 - 1, "")</f>
        <v/>
      </c>
    </row>
    <row r="207">
      <c r="A207" s="2" t="inlineStr">
        <is>
          <t>2.3</t>
        </is>
      </c>
      <c r="B207" s="2" t="inlineStr">
        <is>
          <t>Hokkalampi</t>
        </is>
      </c>
      <c r="C207" s="2" t="inlineStr">
        <is>
          <t>Stafford, 2007</t>
        </is>
      </c>
      <c r="D207" s="2" t="inlineStr">
        <is>
          <t>PaukkValivaara</t>
        </is>
      </c>
      <c r="E207" s="2" t="inlineStr">
        <is>
          <t>00 PK 43</t>
        </is>
      </c>
      <c r="F207" s="3" t="n">
        <v>14</v>
      </c>
      <c r="G207" s="5" t="n">
        <v/>
      </c>
      <c r="H207" s="3" t="n">
        <v>0.17</v>
      </c>
      <c r="I207" s="3" t="n">
        <v>13.71</v>
      </c>
      <c r="J207" s="3" t="n">
        <v>1.11</v>
      </c>
      <c r="K207" s="3" t="n">
        <v>1.96</v>
      </c>
      <c r="L207" s="3" t="n">
        <v>5.18</v>
      </c>
      <c r="M207" s="3" t="n">
        <v/>
      </c>
      <c r="N207" s="3" t="n">
        <v>0.1</v>
      </c>
      <c r="O207" s="4">
        <f>H207 / (40.078 + 15.999)</f>
        <v/>
      </c>
      <c r="P207" s="4">
        <f>I207 / (2*26.9815385 + 3*15.999)</f>
        <v/>
      </c>
      <c r="Q207" s="4">
        <f>J207 / (24.305 + 15.999)</f>
        <v/>
      </c>
      <c r="R207" s="4">
        <f>K207 / (2*39.0983 + 15.999)</f>
        <v/>
      </c>
      <c r="S207" s="4">
        <f>L207 / (2*22.98976928 + 15.999)</f>
        <v/>
      </c>
      <c r="T207" s="4">
        <f>M207 / (2*30.973761998 + 5*15.999)</f>
        <v/>
      </c>
      <c r="U207" s="4">
        <f>N207 / (47.867 + 2*15.999)</f>
        <v/>
      </c>
      <c r="V207" s="3">
        <f>IF((O207 - 10/3*T207) &gt; 0, O207 - 10/3*T207, 0)</f>
        <v/>
      </c>
      <c r="W207" s="4">
        <f>IF(V207&gt;S207, S207, V207)</f>
        <v/>
      </c>
      <c r="X207" s="4">
        <f>IF((V207-W207) &gt; 0, V207-W207, 0)</f>
        <v/>
      </c>
      <c r="Y207" s="4">
        <f>IF((Q207-X207) &gt; 0, Q207-X207, 0)</f>
        <v/>
      </c>
      <c r="Z207" s="3">
        <f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/>
      </c>
      <c r="AA207" s="4">
        <f>IF((P207*Z207) &lt; R207, P207*Z207, R207)</f>
        <v/>
      </c>
      <c r="AB207" s="4">
        <f>SUM(W207, S207)</f>
        <v/>
      </c>
      <c r="AC207" s="4">
        <f>SUM(W207, S207, Y207)</f>
        <v/>
      </c>
      <c r="AD207" s="3">
        <f>IF(OR(ISNUMBER(P207), ISNUMBER(W207), ISNUMBER(S207), ISNUMBER(R207)), (P207 / SUM(P207, W207, S207, R207))*100, "")</f>
        <v/>
      </c>
      <c r="AE207" s="3">
        <f>IF(OR(ISNUMBER(P207), ISNUMBER(W207), ISNUMBER(S207)), (P207 / SUM(P207, W207, S207))*100, "")</f>
        <v/>
      </c>
      <c r="AF207" s="3">
        <f>IF(OR(ISNUMBER(P207), ISNUMBER(W207), ISNUMBER(S207), ISNUMBER(AA207)), (P207 / SUM(P207, W207, S207, AA207))*100, "")</f>
        <v/>
      </c>
      <c r="AG207" s="3">
        <f>P207 / SUM(AC207, P207, AA207)</f>
        <v/>
      </c>
      <c r="AH207" s="3">
        <f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/>
      </c>
      <c r="AI207" s="3">
        <f>IF(AND(ISNUMBER(M207), ISNUMBER(N207), ISNUMBER(AH207)), (M207/N207) / AH207 - 1, "")</f>
        <v/>
      </c>
    </row>
    <row r="208">
      <c r="A208" t="inlineStr">
        <is>
          <t>2.3</t>
        </is>
      </c>
      <c r="B208" t="inlineStr">
        <is>
          <t>Hokkalampi</t>
        </is>
      </c>
      <c r="C208" t="inlineStr">
        <is>
          <t>Stafford, 2007</t>
        </is>
      </c>
      <c r="D208" t="inlineStr">
        <is>
          <t>Nuutilervaara</t>
        </is>
      </c>
      <c r="E208" t="inlineStr">
        <is>
          <t>R303 N 66.5</t>
        </is>
      </c>
      <c r="F208" s="6" t="n">
        <v>2</v>
      </c>
      <c r="G208" t="inlineStr">
        <is>
          <t>top</t>
        </is>
      </c>
      <c r="H208" s="6" t="n">
        <v>0.4400000000000001</v>
      </c>
      <c r="I208" s="6" t="n">
        <v>23.78</v>
      </c>
      <c r="J208" s="6" t="n">
        <v>0.47</v>
      </c>
      <c r="K208" s="6" t="n">
        <v>8</v>
      </c>
      <c r="L208" s="6" t="n">
        <v>0.45</v>
      </c>
      <c r="M208" s="6" t="n">
        <v>0.3100000000000001</v>
      </c>
      <c r="N208" s="6" t="n">
        <v>1.01</v>
      </c>
      <c r="O208" s="7">
        <f>H208 / (40.078 + 15.999)</f>
        <v/>
      </c>
      <c r="P208" s="7">
        <f>I208 / (2*26.9815385 + 3*15.999)</f>
        <v/>
      </c>
      <c r="Q208" s="7">
        <f>J208 / (24.305 + 15.999)</f>
        <v/>
      </c>
      <c r="R208" s="7">
        <f>K208 / (2*39.0983 + 15.999)</f>
        <v/>
      </c>
      <c r="S208" s="7">
        <f>L208 / (2*22.98976928 + 15.999)</f>
        <v/>
      </c>
      <c r="T208" s="7">
        <f>M208 / (2*30.973761998 + 5*15.999)</f>
        <v/>
      </c>
      <c r="U208" s="7">
        <f>N208 / (47.867 + 2*15.999)</f>
        <v/>
      </c>
      <c r="V208" s="6">
        <f>IF((O208 - 10/3*T208) &gt; 0, O208 - 10/3*T208, 0)</f>
        <v/>
      </c>
      <c r="W208" s="7">
        <f>IF(V208&gt;S208, S208, V208)</f>
        <v/>
      </c>
      <c r="X208" s="7">
        <f>IF((V208-W208) &gt; 0, V208-W208, 0)</f>
        <v/>
      </c>
      <c r="Y208" s="7">
        <f>IF((Q208-X208) &gt; 0, Q208-X208, 0)</f>
        <v/>
      </c>
      <c r="Z208" s="6">
        <f>IF(AND(ISNUMBER(AVERAGE(R$212, R$213, R$214)), ISNUMBER(AVERAGE(P$212, P$213, P$214))), AVERAGE(R$212, R$213, R$214) / AVERAGE(P$212, P$213, P$214), "")</f>
        <v/>
      </c>
      <c r="AA208" s="7">
        <f>IF((P208*Z208) &lt; R208, P208*Z208, R208)</f>
        <v/>
      </c>
      <c r="AB208" s="7">
        <f>SUM(W208, S208)</f>
        <v/>
      </c>
      <c r="AC208" s="7">
        <f>SUM(W208, S208, Y208)</f>
        <v/>
      </c>
      <c r="AD208" s="6">
        <f>IF(OR(ISNUMBER(P208), ISNUMBER(W208), ISNUMBER(S208), ISNUMBER(R208)), (P208 / SUM(P208, W208, S208, R208))*100, "")</f>
        <v/>
      </c>
      <c r="AE208" s="6">
        <f>IF(OR(ISNUMBER(P208), ISNUMBER(W208), ISNUMBER(S208)), (P208 / SUM(P208, W208, S208))*100, "")</f>
        <v/>
      </c>
      <c r="AF208" s="6">
        <f>IF(OR(ISNUMBER(P208), ISNUMBER(W208), ISNUMBER(S208), ISNUMBER(AA208)), (P208 / SUM(P208, W208, S208, AA208))*100, "")</f>
        <v/>
      </c>
      <c r="AG208" s="6">
        <f>P208 / SUM(AC208, P208, AA208)</f>
        <v/>
      </c>
      <c r="AH208" s="6">
        <f>IF(AND(ISNUMBER(AVERAGE(M$212, M$213, M$214)), ISNUMBER(AVERAGE(N$212, N$213, N$214))), AVERAGE(M$212, M$213, M$214) / AVERAGE(N$212, N$213, N$214), "")</f>
        <v/>
      </c>
      <c r="AI208" s="6">
        <f>IF(AND(ISNUMBER(M208), ISNUMBER(N208), ISNUMBER(AH208)), (M208/N208) / AH208 - 1, "")</f>
        <v/>
      </c>
    </row>
    <row r="209">
      <c r="A209" t="inlineStr">
        <is>
          <t>2.3</t>
        </is>
      </c>
      <c r="B209" t="inlineStr">
        <is>
          <t>Hokkalampi</t>
        </is>
      </c>
      <c r="C209" t="inlineStr">
        <is>
          <t>Stafford, 2007</t>
        </is>
      </c>
      <c r="D209" t="inlineStr">
        <is>
          <t>Nuutilervaara</t>
        </is>
      </c>
      <c r="E209" t="inlineStr">
        <is>
          <t>8303 N 70.3</t>
        </is>
      </c>
      <c r="F209" s="6" t="n">
        <v>5.8</v>
      </c>
      <c r="G209" s="8" t="n">
        <v/>
      </c>
      <c r="H209" s="6" t="n">
        <v>2.94</v>
      </c>
      <c r="I209" s="6" t="n">
        <v>13.89</v>
      </c>
      <c r="J209" s="6" t="n">
        <v>0.6199999999999999</v>
      </c>
      <c r="K209" s="6" t="n">
        <v>2.94</v>
      </c>
      <c r="L209" s="6" t="n">
        <v>2.3</v>
      </c>
      <c r="M209" s="6" t="n">
        <v>0.05000000000000001</v>
      </c>
      <c r="N209" s="6" t="n">
        <v>0.11</v>
      </c>
      <c r="O209" s="7">
        <f>H209 / (40.078 + 15.999)</f>
        <v/>
      </c>
      <c r="P209" s="7">
        <f>I209 / (2*26.9815385 + 3*15.999)</f>
        <v/>
      </c>
      <c r="Q209" s="7">
        <f>J209 / (24.305 + 15.999)</f>
        <v/>
      </c>
      <c r="R209" s="7">
        <f>K209 / (2*39.0983 + 15.999)</f>
        <v/>
      </c>
      <c r="S209" s="7">
        <f>L209 / (2*22.98976928 + 15.999)</f>
        <v/>
      </c>
      <c r="T209" s="7">
        <f>M209 / (2*30.973761998 + 5*15.999)</f>
        <v/>
      </c>
      <c r="U209" s="7">
        <f>N209 / (47.867 + 2*15.999)</f>
        <v/>
      </c>
      <c r="V209" s="6">
        <f>IF((O209 - 10/3*T209) &gt; 0, O209 - 10/3*T209, 0)</f>
        <v/>
      </c>
      <c r="W209" s="7">
        <f>IF(V209&gt;S209, S209, V209)</f>
        <v/>
      </c>
      <c r="X209" s="7">
        <f>IF((V209-W209) &gt; 0, V209-W209, 0)</f>
        <v/>
      </c>
      <c r="Y209" s="7">
        <f>IF((Q209-X209) &gt; 0, Q209-X209, 0)</f>
        <v/>
      </c>
      <c r="Z209" s="6">
        <f>IF(AND(ISNUMBER(AVERAGE(R$212, R$213, R$214)), ISNUMBER(AVERAGE(P$212, P$213, P$214))), AVERAGE(R$212, R$213, R$214) / AVERAGE(P$212, P$213, P$214), "")</f>
        <v/>
      </c>
      <c r="AA209" s="7">
        <f>IF((P209*Z209) &lt; R209, P209*Z209, R209)</f>
        <v/>
      </c>
      <c r="AB209" s="7">
        <f>SUM(W209, S209)</f>
        <v/>
      </c>
      <c r="AC209" s="7">
        <f>SUM(W209, S209, Y209)</f>
        <v/>
      </c>
      <c r="AD209" s="6">
        <f>IF(OR(ISNUMBER(P209), ISNUMBER(W209), ISNUMBER(S209), ISNUMBER(R209)), (P209 / SUM(P209, W209, S209, R209))*100, "")</f>
        <v/>
      </c>
      <c r="AE209" s="6">
        <f>IF(OR(ISNUMBER(P209), ISNUMBER(W209), ISNUMBER(S209)), (P209 / SUM(P209, W209, S209))*100, "")</f>
        <v/>
      </c>
      <c r="AF209" s="6">
        <f>IF(OR(ISNUMBER(P209), ISNUMBER(W209), ISNUMBER(S209), ISNUMBER(AA209)), (P209 / SUM(P209, W209, S209, AA209))*100, "")</f>
        <v/>
      </c>
      <c r="AG209" s="6">
        <f>P209 / SUM(AC209, P209, AA209)</f>
        <v/>
      </c>
      <c r="AH209" s="6">
        <f>IF(AND(ISNUMBER(AVERAGE(M$212, M$213, M$214)), ISNUMBER(AVERAGE(N$212, N$213, N$214))), AVERAGE(M$212, M$213, M$214) / AVERAGE(N$212, N$213, N$214), "")</f>
        <v/>
      </c>
      <c r="AI209" s="6">
        <f>IF(AND(ISNUMBER(M209), ISNUMBER(N209), ISNUMBER(AH209)), (M209/N209) / AH209 - 1, "")</f>
        <v/>
      </c>
    </row>
    <row r="210">
      <c r="A210" t="inlineStr">
        <is>
          <t>2.3</t>
        </is>
      </c>
      <c r="B210" t="inlineStr">
        <is>
          <t>Hokkalampi</t>
        </is>
      </c>
      <c r="C210" t="inlineStr">
        <is>
          <t>Stafford, 2007</t>
        </is>
      </c>
      <c r="D210" t="inlineStr">
        <is>
          <t>Nuutilervaara</t>
        </is>
      </c>
      <c r="E210" t="inlineStr">
        <is>
          <t>R303 N 76.5</t>
        </is>
      </c>
      <c r="F210" s="6" t="n">
        <v>11</v>
      </c>
      <c r="G210" s="8" t="n">
        <v/>
      </c>
      <c r="H210" s="6" t="n">
        <v>1.6</v>
      </c>
      <c r="I210" s="6" t="n">
        <v>12.95</v>
      </c>
      <c r="J210" s="6" t="n">
        <v>0.7099999999999999</v>
      </c>
      <c r="K210" s="6" t="n">
        <v>2.99</v>
      </c>
      <c r="L210" s="6" t="n">
        <v>2.26</v>
      </c>
      <c r="M210" s="6" t="n">
        <v>0.05000000000000001</v>
      </c>
      <c r="N210" s="6" t="n">
        <v>0.14</v>
      </c>
      <c r="O210" s="7">
        <f>H210 / (40.078 + 15.999)</f>
        <v/>
      </c>
      <c r="P210" s="7">
        <f>I210 / (2*26.9815385 + 3*15.999)</f>
        <v/>
      </c>
      <c r="Q210" s="7">
        <f>J210 / (24.305 + 15.999)</f>
        <v/>
      </c>
      <c r="R210" s="7">
        <f>K210 / (2*39.0983 + 15.999)</f>
        <v/>
      </c>
      <c r="S210" s="7">
        <f>L210 / (2*22.98976928 + 15.999)</f>
        <v/>
      </c>
      <c r="T210" s="7">
        <f>M210 / (2*30.973761998 + 5*15.999)</f>
        <v/>
      </c>
      <c r="U210" s="7">
        <f>N210 / (47.867 + 2*15.999)</f>
        <v/>
      </c>
      <c r="V210" s="6">
        <f>IF((O210 - 10/3*T210) &gt; 0, O210 - 10/3*T210, 0)</f>
        <v/>
      </c>
      <c r="W210" s="7">
        <f>IF(V210&gt;S210, S210, V210)</f>
        <v/>
      </c>
      <c r="X210" s="7">
        <f>IF((V210-W210) &gt; 0, V210-W210, 0)</f>
        <v/>
      </c>
      <c r="Y210" s="7">
        <f>IF((Q210-X210) &gt; 0, Q210-X210, 0)</f>
        <v/>
      </c>
      <c r="Z210" s="6">
        <f>IF(AND(ISNUMBER(AVERAGE(R$212, R$213, R$214)), ISNUMBER(AVERAGE(P$212, P$213, P$214))), AVERAGE(R$212, R$213, R$214) / AVERAGE(P$212, P$213, P$214), "")</f>
        <v/>
      </c>
      <c r="AA210" s="7">
        <f>IF((P210*Z210) &lt; R210, P210*Z210, R210)</f>
        <v/>
      </c>
      <c r="AB210" s="7">
        <f>SUM(W210, S210)</f>
        <v/>
      </c>
      <c r="AC210" s="7">
        <f>SUM(W210, S210, Y210)</f>
        <v/>
      </c>
      <c r="AD210" s="6">
        <f>IF(OR(ISNUMBER(P210), ISNUMBER(W210), ISNUMBER(S210), ISNUMBER(R210)), (P210 / SUM(P210, W210, S210, R210))*100, "")</f>
        <v/>
      </c>
      <c r="AE210" s="6">
        <f>IF(OR(ISNUMBER(P210), ISNUMBER(W210), ISNUMBER(S210)), (P210 / SUM(P210, W210, S210))*100, "")</f>
        <v/>
      </c>
      <c r="AF210" s="6">
        <f>IF(OR(ISNUMBER(P210), ISNUMBER(W210), ISNUMBER(S210), ISNUMBER(AA210)), (P210 / SUM(P210, W210, S210, AA210))*100, "")</f>
        <v/>
      </c>
      <c r="AG210" s="6">
        <f>P210 / SUM(AC210, P210, AA210)</f>
        <v/>
      </c>
      <c r="AH210" s="6">
        <f>IF(AND(ISNUMBER(AVERAGE(M$212, M$213, M$214)), ISNUMBER(AVERAGE(N$212, N$213, N$214))), AVERAGE(M$212, M$213, M$214) / AVERAGE(N$212, N$213, N$214), "")</f>
        <v/>
      </c>
      <c r="AI210" s="6">
        <f>IF(AND(ISNUMBER(M210), ISNUMBER(N210), ISNUMBER(AH210)), (M210/N210) / AH210 - 1, "")</f>
        <v/>
      </c>
    </row>
    <row r="211">
      <c r="A211" t="inlineStr">
        <is>
          <t>2.3</t>
        </is>
      </c>
      <c r="B211" t="inlineStr">
        <is>
          <t>Hokkalampi</t>
        </is>
      </c>
      <c r="C211" t="inlineStr">
        <is>
          <t>Stafford, 2007</t>
        </is>
      </c>
      <c r="D211" t="inlineStr">
        <is>
          <t>Nuutilervaara</t>
        </is>
      </c>
      <c r="E211" t="inlineStr">
        <is>
          <t>8303 N 80.1</t>
        </is>
      </c>
      <c r="F211" s="6" t="n">
        <v>15</v>
      </c>
      <c r="G211" s="8" t="n">
        <v/>
      </c>
      <c r="H211" s="6" t="n">
        <v>1.08</v>
      </c>
      <c r="I211" s="6" t="n">
        <v>15.66</v>
      </c>
      <c r="J211" s="6" t="n">
        <v>1.43</v>
      </c>
      <c r="K211" s="6" t="n">
        <v>5.26</v>
      </c>
      <c r="L211" s="6" t="n">
        <v>0.42</v>
      </c>
      <c r="M211" s="6" t="n">
        <v>0.16</v>
      </c>
      <c r="N211" s="6" t="n">
        <v>0.29</v>
      </c>
      <c r="O211" s="7">
        <f>H211 / (40.078 + 15.999)</f>
        <v/>
      </c>
      <c r="P211" s="7">
        <f>I211 / (2*26.9815385 + 3*15.999)</f>
        <v/>
      </c>
      <c r="Q211" s="7">
        <f>J211 / (24.305 + 15.999)</f>
        <v/>
      </c>
      <c r="R211" s="7">
        <f>K211 / (2*39.0983 + 15.999)</f>
        <v/>
      </c>
      <c r="S211" s="7">
        <f>L211 / (2*22.98976928 + 15.999)</f>
        <v/>
      </c>
      <c r="T211" s="7">
        <f>M211 / (2*30.973761998 + 5*15.999)</f>
        <v/>
      </c>
      <c r="U211" s="7">
        <f>N211 / (47.867 + 2*15.999)</f>
        <v/>
      </c>
      <c r="V211" s="6">
        <f>IF((O211 - 10/3*T211) &gt; 0, O211 - 10/3*T211, 0)</f>
        <v/>
      </c>
      <c r="W211" s="7">
        <f>IF(V211&gt;S211, S211, V211)</f>
        <v/>
      </c>
      <c r="X211" s="7">
        <f>IF((V211-W211) &gt; 0, V211-W211, 0)</f>
        <v/>
      </c>
      <c r="Y211" s="7">
        <f>IF((Q211-X211) &gt; 0, Q211-X211, 0)</f>
        <v/>
      </c>
      <c r="Z211" s="6">
        <f>IF(AND(ISNUMBER(AVERAGE(R$212, R$213, R$214)), ISNUMBER(AVERAGE(P$212, P$213, P$214))), AVERAGE(R$212, R$213, R$214) / AVERAGE(P$212, P$213, P$214), "")</f>
        <v/>
      </c>
      <c r="AA211" s="7">
        <f>IF((P211*Z211) &lt; R211, P211*Z211, R211)</f>
        <v/>
      </c>
      <c r="AB211" s="7">
        <f>SUM(W211, S211)</f>
        <v/>
      </c>
      <c r="AC211" s="7">
        <f>SUM(W211, S211, Y211)</f>
        <v/>
      </c>
      <c r="AD211" s="6">
        <f>IF(OR(ISNUMBER(P211), ISNUMBER(W211), ISNUMBER(S211), ISNUMBER(R211)), (P211 / SUM(P211, W211, S211, R211))*100, "")</f>
        <v/>
      </c>
      <c r="AE211" s="6">
        <f>IF(OR(ISNUMBER(P211), ISNUMBER(W211), ISNUMBER(S211)), (P211 / SUM(P211, W211, S211))*100, "")</f>
        <v/>
      </c>
      <c r="AF211" s="6">
        <f>IF(OR(ISNUMBER(P211), ISNUMBER(W211), ISNUMBER(S211), ISNUMBER(AA211)), (P211 / SUM(P211, W211, S211, AA211))*100, "")</f>
        <v/>
      </c>
      <c r="AG211" s="6">
        <f>P211 / SUM(AC211, P211, AA211)</f>
        <v/>
      </c>
      <c r="AH211" s="6">
        <f>IF(AND(ISNUMBER(AVERAGE(M$212, M$213, M$214)), ISNUMBER(AVERAGE(N$212, N$213, N$214))), AVERAGE(M$212, M$213, M$214) / AVERAGE(N$212, N$213, N$214), "")</f>
        <v/>
      </c>
      <c r="AI211" s="6">
        <f>IF(AND(ISNUMBER(M211), ISNUMBER(N211), ISNUMBER(AH211)), (M211/N211) / AH211 - 1, "")</f>
        <v/>
      </c>
    </row>
    <row r="212">
      <c r="A212" t="inlineStr">
        <is>
          <t>2.3</t>
        </is>
      </c>
      <c r="B212" t="inlineStr">
        <is>
          <t>Hokkalampi</t>
        </is>
      </c>
      <c r="C212" t="inlineStr">
        <is>
          <t>Stafford, 2007</t>
        </is>
      </c>
      <c r="D212" t="inlineStr">
        <is>
          <t>Nuutilervaara</t>
        </is>
      </c>
      <c r="E212" t="inlineStr">
        <is>
          <t>Parent IA</t>
        </is>
      </c>
      <c r="F212" s="6" t="inlineStr">
        <is>
          <t>&gt;15.0</t>
        </is>
      </c>
      <c r="G212" t="inlineStr">
        <is>
          <t>proto</t>
        </is>
      </c>
      <c r="H212" s="6" t="n">
        <v>0.3</v>
      </c>
      <c r="I212" s="6" t="n">
        <v>15.56</v>
      </c>
      <c r="J212" s="6" t="n">
        <v>1.64</v>
      </c>
      <c r="K212" s="6" t="n">
        <v>2.68</v>
      </c>
      <c r="L212" s="6" t="n">
        <v>4.63</v>
      </c>
      <c r="M212" s="6" t="n">
        <v>0.06</v>
      </c>
      <c r="N212" s="6" t="n">
        <v>0.22</v>
      </c>
      <c r="O212" s="7">
        <f>H212 / (40.078 + 15.999)</f>
        <v/>
      </c>
      <c r="P212" s="7">
        <f>I212 / (2*26.9815385 + 3*15.999)</f>
        <v/>
      </c>
      <c r="Q212" s="7">
        <f>J212 / (24.305 + 15.999)</f>
        <v/>
      </c>
      <c r="R212" s="7">
        <f>K212 / (2*39.0983 + 15.999)</f>
        <v/>
      </c>
      <c r="S212" s="7">
        <f>L212 / (2*22.98976928 + 15.999)</f>
        <v/>
      </c>
      <c r="T212" s="7">
        <f>M212 / (2*30.973761998 + 5*15.999)</f>
        <v/>
      </c>
      <c r="U212" s="7">
        <f>N212 / (47.867 + 2*15.999)</f>
        <v/>
      </c>
      <c r="V212" s="6">
        <f>IF((O212 - 10/3*T212) &gt; 0, O212 - 10/3*T212, 0)</f>
        <v/>
      </c>
      <c r="W212" s="7">
        <f>IF(V212&gt;S212, S212, V212)</f>
        <v/>
      </c>
      <c r="X212" s="7">
        <f>IF((V212-W212) &gt; 0, V212-W212, 0)</f>
        <v/>
      </c>
      <c r="Y212" s="7">
        <f>IF((Q212-X212) &gt; 0, Q212-X212, 0)</f>
        <v/>
      </c>
      <c r="Z212" s="6">
        <f>IF(AND(ISNUMBER(AVERAGE(R$212, R$213, R$214)), ISNUMBER(AVERAGE(P$212, P$213, P$214))), AVERAGE(R$212, R$213, R$214) / AVERAGE(P$212, P$213, P$214), "")</f>
        <v/>
      </c>
      <c r="AA212" s="7">
        <f>IF((P212*Z212) &lt; R212, P212*Z212, R212)</f>
        <v/>
      </c>
      <c r="AB212" s="7">
        <f>SUM(W212, S212)</f>
        <v/>
      </c>
      <c r="AC212" s="7">
        <f>SUM(W212, S212, Y212)</f>
        <v/>
      </c>
      <c r="AD212" s="6">
        <f>IF(OR(ISNUMBER(P212), ISNUMBER(W212), ISNUMBER(S212), ISNUMBER(R212)), (P212 / SUM(P212, W212, S212, R212))*100, "")</f>
        <v/>
      </c>
      <c r="AE212" s="6">
        <f>IF(OR(ISNUMBER(P212), ISNUMBER(W212), ISNUMBER(S212)), (P212 / SUM(P212, W212, S212))*100, "")</f>
        <v/>
      </c>
      <c r="AF212" s="6">
        <f>IF(OR(ISNUMBER(P212), ISNUMBER(W212), ISNUMBER(S212), ISNUMBER(AA212)), (P212 / SUM(P212, W212, S212, AA212))*100, "")</f>
        <v/>
      </c>
      <c r="AG212" s="6">
        <f>P212 / SUM(AC212, P212, AA212)</f>
        <v/>
      </c>
      <c r="AH212" s="6">
        <f>IF(AND(ISNUMBER(AVERAGE(M$212, M$213, M$214)), ISNUMBER(AVERAGE(N$212, N$213, N$214))), AVERAGE(M$212, M$213, M$214) / AVERAGE(N$212, N$213, N$214), "")</f>
        <v/>
      </c>
      <c r="AI212" s="6">
        <f>IF(AND(ISNUMBER(M212), ISNUMBER(N212), ISNUMBER(AH212)), (M212/N212) / AH212 - 1, "")</f>
        <v/>
      </c>
    </row>
    <row r="213">
      <c r="A213" t="inlineStr">
        <is>
          <t>2.3</t>
        </is>
      </c>
      <c r="B213" t="inlineStr">
        <is>
          <t>Hokkalampi</t>
        </is>
      </c>
      <c r="C213" t="inlineStr">
        <is>
          <t>Stafford, 2007</t>
        </is>
      </c>
      <c r="D213" t="inlineStr">
        <is>
          <t>Nuutilervaara</t>
        </is>
      </c>
      <c r="E213" t="inlineStr">
        <is>
          <t>Parent 2</t>
        </is>
      </c>
      <c r="F213" s="6" t="inlineStr">
        <is>
          <t>&gt;15.0</t>
        </is>
      </c>
      <c r="G213" t="inlineStr">
        <is>
          <t>proto</t>
        </is>
      </c>
      <c r="H213" s="6" t="n">
        <v>0.24</v>
      </c>
      <c r="I213" s="6" t="n">
        <v>14.27</v>
      </c>
      <c r="J213" s="6" t="n">
        <v>1.12</v>
      </c>
      <c r="K213" s="6" t="n">
        <v>2.55</v>
      </c>
      <c r="L213" s="6" t="n">
        <v>4.17</v>
      </c>
      <c r="M213" s="6" t="n">
        <v>0.02</v>
      </c>
      <c r="N213" s="6" t="n">
        <v>0.13</v>
      </c>
      <c r="O213" s="7">
        <f>H213 / (40.078 + 15.999)</f>
        <v/>
      </c>
      <c r="P213" s="7">
        <f>I213 / (2*26.9815385 + 3*15.999)</f>
        <v/>
      </c>
      <c r="Q213" s="7">
        <f>J213 / (24.305 + 15.999)</f>
        <v/>
      </c>
      <c r="R213" s="7">
        <f>K213 / (2*39.0983 + 15.999)</f>
        <v/>
      </c>
      <c r="S213" s="7">
        <f>L213 / (2*22.98976928 + 15.999)</f>
        <v/>
      </c>
      <c r="T213" s="7">
        <f>M213 / (2*30.973761998 + 5*15.999)</f>
        <v/>
      </c>
      <c r="U213" s="7">
        <f>N213 / (47.867 + 2*15.999)</f>
        <v/>
      </c>
      <c r="V213" s="6">
        <f>IF((O213 - 10/3*T213) &gt; 0, O213 - 10/3*T213, 0)</f>
        <v/>
      </c>
      <c r="W213" s="7">
        <f>IF(V213&gt;S213, S213, V213)</f>
        <v/>
      </c>
      <c r="X213" s="7">
        <f>IF((V213-W213) &gt; 0, V213-W213, 0)</f>
        <v/>
      </c>
      <c r="Y213" s="7">
        <f>IF((Q213-X213) &gt; 0, Q213-X213, 0)</f>
        <v/>
      </c>
      <c r="Z213" s="6">
        <f>IF(AND(ISNUMBER(AVERAGE(R$212, R$213, R$214)), ISNUMBER(AVERAGE(P$212, P$213, P$214))), AVERAGE(R$212, R$213, R$214) / AVERAGE(P$212, P$213, P$214), "")</f>
        <v/>
      </c>
      <c r="AA213" s="7">
        <f>IF((P213*Z213) &lt; R213, P213*Z213, R213)</f>
        <v/>
      </c>
      <c r="AB213" s="7">
        <f>SUM(W213, S213)</f>
        <v/>
      </c>
      <c r="AC213" s="7">
        <f>SUM(W213, S213, Y213)</f>
        <v/>
      </c>
      <c r="AD213" s="6">
        <f>IF(OR(ISNUMBER(P213), ISNUMBER(W213), ISNUMBER(S213), ISNUMBER(R213)), (P213 / SUM(P213, W213, S213, R213))*100, "")</f>
        <v/>
      </c>
      <c r="AE213" s="6">
        <f>IF(OR(ISNUMBER(P213), ISNUMBER(W213), ISNUMBER(S213)), (P213 / SUM(P213, W213, S213))*100, "")</f>
        <v/>
      </c>
      <c r="AF213" s="6">
        <f>IF(OR(ISNUMBER(P213), ISNUMBER(W213), ISNUMBER(S213), ISNUMBER(AA213)), (P213 / SUM(P213, W213, S213, AA213))*100, "")</f>
        <v/>
      </c>
      <c r="AG213" s="6">
        <f>P213 / SUM(AC213, P213, AA213)</f>
        <v/>
      </c>
      <c r="AH213" s="6">
        <f>IF(AND(ISNUMBER(AVERAGE(M$212, M$213, M$214)), ISNUMBER(AVERAGE(N$212, N$213, N$214))), AVERAGE(M$212, M$213, M$214) / AVERAGE(N$212, N$213, N$214), "")</f>
        <v/>
      </c>
      <c r="AI213" s="6">
        <f>IF(AND(ISNUMBER(M213), ISNUMBER(N213), ISNUMBER(AH213)), (M213/N213) / AH213 - 1, "")</f>
        <v/>
      </c>
    </row>
    <row r="214">
      <c r="A214" t="inlineStr">
        <is>
          <t>2.3</t>
        </is>
      </c>
      <c r="B214" t="inlineStr">
        <is>
          <t>Hokkalampi</t>
        </is>
      </c>
      <c r="C214" t="inlineStr">
        <is>
          <t>Stafford, 2007</t>
        </is>
      </c>
      <c r="D214" t="inlineStr">
        <is>
          <t>Nuutilervaara</t>
        </is>
      </c>
      <c r="E214" t="inlineStr">
        <is>
          <t>Parent 4</t>
        </is>
      </c>
      <c r="F214" s="6" t="inlineStr">
        <is>
          <t>&gt;15.0</t>
        </is>
      </c>
      <c r="G214" t="inlineStr">
        <is>
          <t>proto</t>
        </is>
      </c>
      <c r="H214" s="6" t="n">
        <v>0.53</v>
      </c>
      <c r="I214" s="6" t="n">
        <v>16.05</v>
      </c>
      <c r="J214" s="6" t="n">
        <v>0.8599999999999999</v>
      </c>
      <c r="K214" s="6" t="n">
        <v>2.86</v>
      </c>
      <c r="L214" s="6" t="n">
        <v>4.53</v>
      </c>
      <c r="M214" s="6" t="n">
        <v>0.17</v>
      </c>
      <c r="N214" s="6" t="n">
        <v>0.43</v>
      </c>
      <c r="O214" s="7">
        <f>H214 / (40.078 + 15.999)</f>
        <v/>
      </c>
      <c r="P214" s="7">
        <f>I214 / (2*26.9815385 + 3*15.999)</f>
        <v/>
      </c>
      <c r="Q214" s="7">
        <f>J214 / (24.305 + 15.999)</f>
        <v/>
      </c>
      <c r="R214" s="7">
        <f>K214 / (2*39.0983 + 15.999)</f>
        <v/>
      </c>
      <c r="S214" s="7">
        <f>L214 / (2*22.98976928 + 15.999)</f>
        <v/>
      </c>
      <c r="T214" s="7">
        <f>M214 / (2*30.973761998 + 5*15.999)</f>
        <v/>
      </c>
      <c r="U214" s="7">
        <f>N214 / (47.867 + 2*15.999)</f>
        <v/>
      </c>
      <c r="V214" s="6">
        <f>IF((O214 - 10/3*T214) &gt; 0, O214 - 10/3*T214, 0)</f>
        <v/>
      </c>
      <c r="W214" s="7">
        <f>IF(V214&gt;S214, S214, V214)</f>
        <v/>
      </c>
      <c r="X214" s="7">
        <f>IF((V214-W214) &gt; 0, V214-W214, 0)</f>
        <v/>
      </c>
      <c r="Y214" s="7">
        <f>IF((Q214-X214) &gt; 0, Q214-X214, 0)</f>
        <v/>
      </c>
      <c r="Z214" s="6">
        <f>IF(AND(ISNUMBER(AVERAGE(R$212, R$213, R$214)), ISNUMBER(AVERAGE(P$212, P$213, P$214))), AVERAGE(R$212, R$213, R$214) / AVERAGE(P$212, P$213, P$214), "")</f>
        <v/>
      </c>
      <c r="AA214" s="7">
        <f>IF((P214*Z214) &lt; R214, P214*Z214, R214)</f>
        <v/>
      </c>
      <c r="AB214" s="7">
        <f>SUM(W214, S214)</f>
        <v/>
      </c>
      <c r="AC214" s="7">
        <f>SUM(W214, S214, Y214)</f>
        <v/>
      </c>
      <c r="AD214" s="6">
        <f>IF(OR(ISNUMBER(P214), ISNUMBER(W214), ISNUMBER(S214), ISNUMBER(R214)), (P214 / SUM(P214, W214, S214, R214))*100, "")</f>
        <v/>
      </c>
      <c r="AE214" s="6">
        <f>IF(OR(ISNUMBER(P214), ISNUMBER(W214), ISNUMBER(S214)), (P214 / SUM(P214, W214, S214))*100, "")</f>
        <v/>
      </c>
      <c r="AF214" s="6">
        <f>IF(OR(ISNUMBER(P214), ISNUMBER(W214), ISNUMBER(S214), ISNUMBER(AA214)), (P214 / SUM(P214, W214, S214, AA214))*100, "")</f>
        <v/>
      </c>
      <c r="AG214" s="6">
        <f>P214 / SUM(AC214, P214, AA214)</f>
        <v/>
      </c>
      <c r="AH214" s="6">
        <f>IF(AND(ISNUMBER(AVERAGE(M$212, M$213, M$214)), ISNUMBER(AVERAGE(N$212, N$213, N$214))), AVERAGE(M$212, M$213, M$214) / AVERAGE(N$212, N$213, N$214), "")</f>
        <v/>
      </c>
      <c r="AI214" s="6">
        <f>IF(AND(ISNUMBER(M214), ISNUMBER(N214), ISNUMBER(AH214)), (M214/N214) / AH214 - 1, "")</f>
        <v/>
      </c>
    </row>
    <row r="215">
      <c r="A215" s="2" t="inlineStr">
        <is>
          <t>2.3</t>
        </is>
      </c>
      <c r="B215" s="2" t="inlineStr">
        <is>
          <t>Hokkalampi</t>
        </is>
      </c>
      <c r="C215" s="2" t="inlineStr">
        <is>
          <t>Marmo, 1992</t>
        </is>
      </c>
      <c r="D215" s="2" t="inlineStr">
        <is>
          <t>DH303</t>
        </is>
      </c>
      <c r="E215" s="2" t="inlineStr">
        <is>
          <t>9</t>
        </is>
      </c>
      <c r="F215" s="3" t="n">
        <v>1</v>
      </c>
      <c r="G215" s="2" t="inlineStr">
        <is>
          <t>top</t>
        </is>
      </c>
      <c r="H215" s="3" t="n">
        <v>0.55</v>
      </c>
      <c r="I215" s="3" t="n">
        <v>18.57</v>
      </c>
      <c r="J215" s="3" t="n">
        <v>0.6899999999999998</v>
      </c>
      <c r="K215" s="3" t="n">
        <v>5.73</v>
      </c>
      <c r="L215" s="3" t="n">
        <v>0.39</v>
      </c>
      <c r="M215" s="3" t="n">
        <v>0.21</v>
      </c>
      <c r="N215" s="3" t="n">
        <v>0.55</v>
      </c>
      <c r="O215" s="4">
        <f>H215 / (40.078 + 15.999)</f>
        <v/>
      </c>
      <c r="P215" s="4">
        <f>I215 / (2*26.9815385 + 3*15.999)</f>
        <v/>
      </c>
      <c r="Q215" s="4">
        <f>J215 / (24.305 + 15.999)</f>
        <v/>
      </c>
      <c r="R215" s="4">
        <f>K215 / (2*39.0983 + 15.999)</f>
        <v/>
      </c>
      <c r="S215" s="4">
        <f>L215 / (2*22.98976928 + 15.999)</f>
        <v/>
      </c>
      <c r="T215" s="4">
        <f>M215 / (2*30.973761998 + 5*15.999)</f>
        <v/>
      </c>
      <c r="U215" s="4">
        <f>N215 / (47.867 + 2*15.999)</f>
        <v/>
      </c>
      <c r="V215" s="3">
        <f>IF((O215 - 10/3*T215) &gt; 0, O215 - 10/3*T215, 0)</f>
        <v/>
      </c>
      <c r="W215" s="4">
        <f>IF(V215&gt;S215, S215, V215)</f>
        <v/>
      </c>
      <c r="X215" s="4">
        <f>IF((V215-W215) &gt; 0, V215-W215, 0)</f>
        <v/>
      </c>
      <c r="Y215" s="4">
        <f>IF((Q215-X215) &gt; 0, Q215-X215, 0)</f>
        <v/>
      </c>
      <c r="Z215" s="3">
        <f>IF(AND(ISNUMBER(R$218), ISNUMBER(P$218)), R$218 / P$218, "")</f>
        <v/>
      </c>
      <c r="AA215" s="4">
        <f>IF((P215*Z215) &lt; R215, P215*Z215, R215)</f>
        <v/>
      </c>
      <c r="AB215" s="4">
        <f>SUM(W215, S215)</f>
        <v/>
      </c>
      <c r="AC215" s="4">
        <f>SUM(W215, S215, Y215)</f>
        <v/>
      </c>
      <c r="AD215" s="3">
        <f>IF(OR(ISNUMBER(P215), ISNUMBER(W215), ISNUMBER(S215), ISNUMBER(R215)), (P215 / SUM(P215, W215, S215, R215))*100, "")</f>
        <v/>
      </c>
      <c r="AE215" s="3">
        <f>IF(OR(ISNUMBER(P215), ISNUMBER(W215), ISNUMBER(S215)), (P215 / SUM(P215, W215, S215))*100, "")</f>
        <v/>
      </c>
      <c r="AF215" s="3">
        <f>IF(OR(ISNUMBER(P215), ISNUMBER(W215), ISNUMBER(S215), ISNUMBER(AA215)), (P215 / SUM(P215, W215, S215, AA215))*100, "")</f>
        <v/>
      </c>
      <c r="AG215" s="3">
        <f>P215 / SUM(AC215, P215, AA215)</f>
        <v/>
      </c>
      <c r="AH215" s="3">
        <f>IF(AND(ISNUMBER(M$218), ISNUMBER(N$218)), M$218 / N$218, "")</f>
        <v/>
      </c>
      <c r="AI215" s="3">
        <f>IF(AND(ISNUMBER(M215), ISNUMBER(N215), ISNUMBER(AH215)), (M215/N215) / AH215 - 1, "")</f>
        <v/>
      </c>
    </row>
    <row r="216">
      <c r="A216" s="2" t="inlineStr">
        <is>
          <t>2.3</t>
        </is>
      </c>
      <c r="B216" s="2" t="inlineStr">
        <is>
          <t>Hokkalampi</t>
        </is>
      </c>
      <c r="C216" s="2" t="inlineStr">
        <is>
          <t>Marmo, 1992</t>
        </is>
      </c>
      <c r="D216" s="2" t="inlineStr">
        <is>
          <t>DH303</t>
        </is>
      </c>
      <c r="E216" s="2" t="inlineStr">
        <is>
          <t>10</t>
        </is>
      </c>
      <c r="F216" s="3" t="n">
        <v>4.5</v>
      </c>
      <c r="G216" s="5" t="n">
        <v/>
      </c>
      <c r="H216" s="3" t="n">
        <v>0.8100000000000001</v>
      </c>
      <c r="I216" s="3" t="n">
        <v>17.14</v>
      </c>
      <c r="J216" s="3" t="n">
        <v>1.41</v>
      </c>
      <c r="K216" s="3" t="n">
        <v>5.23</v>
      </c>
      <c r="L216" s="3" t="n">
        <v>0.24</v>
      </c>
      <c r="M216" s="3" t="n">
        <v>0.2500000000000001</v>
      </c>
      <c r="N216" s="3" t="n">
        <v>0.47</v>
      </c>
      <c r="O216" s="4">
        <f>H216 / (40.078 + 15.999)</f>
        <v/>
      </c>
      <c r="P216" s="4">
        <f>I216 / (2*26.9815385 + 3*15.999)</f>
        <v/>
      </c>
      <c r="Q216" s="4">
        <f>J216 / (24.305 + 15.999)</f>
        <v/>
      </c>
      <c r="R216" s="4">
        <f>K216 / (2*39.0983 + 15.999)</f>
        <v/>
      </c>
      <c r="S216" s="4">
        <f>L216 / (2*22.98976928 + 15.999)</f>
        <v/>
      </c>
      <c r="T216" s="4">
        <f>M216 / (2*30.973761998 + 5*15.999)</f>
        <v/>
      </c>
      <c r="U216" s="4">
        <f>N216 / (47.867 + 2*15.999)</f>
        <v/>
      </c>
      <c r="V216" s="3">
        <f>IF((O216 - 10/3*T216) &gt; 0, O216 - 10/3*T216, 0)</f>
        <v/>
      </c>
      <c r="W216" s="4">
        <f>IF(V216&gt;S216, S216, V216)</f>
        <v/>
      </c>
      <c r="X216" s="4">
        <f>IF((V216-W216) &gt; 0, V216-W216, 0)</f>
        <v/>
      </c>
      <c r="Y216" s="4">
        <f>IF((Q216-X216) &gt; 0, Q216-X216, 0)</f>
        <v/>
      </c>
      <c r="Z216" s="3">
        <f>IF(AND(ISNUMBER(R$218), ISNUMBER(P$218)), R$218 / P$218, "")</f>
        <v/>
      </c>
      <c r="AA216" s="4">
        <f>IF((P216*Z216) &lt; R216, P216*Z216, R216)</f>
        <v/>
      </c>
      <c r="AB216" s="4">
        <f>SUM(W216, S216)</f>
        <v/>
      </c>
      <c r="AC216" s="4">
        <f>SUM(W216, S216, Y216)</f>
        <v/>
      </c>
      <c r="AD216" s="3">
        <f>IF(OR(ISNUMBER(P216), ISNUMBER(W216), ISNUMBER(S216), ISNUMBER(R216)), (P216 / SUM(P216, W216, S216, R216))*100, "")</f>
        <v/>
      </c>
      <c r="AE216" s="3">
        <f>IF(OR(ISNUMBER(P216), ISNUMBER(W216), ISNUMBER(S216)), (P216 / SUM(P216, W216, S216))*100, "")</f>
        <v/>
      </c>
      <c r="AF216" s="3">
        <f>IF(OR(ISNUMBER(P216), ISNUMBER(W216), ISNUMBER(S216), ISNUMBER(AA216)), (P216 / SUM(P216, W216, S216, AA216))*100, "")</f>
        <v/>
      </c>
      <c r="AG216" s="3">
        <f>P216 / SUM(AC216, P216, AA216)</f>
        <v/>
      </c>
      <c r="AH216" s="3">
        <f>IF(AND(ISNUMBER(M$218), ISNUMBER(N$218)), M$218 / N$218, "")</f>
        <v/>
      </c>
      <c r="AI216" s="3">
        <f>IF(AND(ISNUMBER(M216), ISNUMBER(N216), ISNUMBER(AH216)), (M216/N216) / AH216 - 1, "")</f>
        <v/>
      </c>
    </row>
    <row r="217">
      <c r="A217" s="2" t="inlineStr">
        <is>
          <t>2.3</t>
        </is>
      </c>
      <c r="B217" s="2" t="inlineStr">
        <is>
          <t>Hokkalampi</t>
        </is>
      </c>
      <c r="C217" s="2" t="inlineStr">
        <is>
          <t>Marmo, 1992</t>
        </is>
      </c>
      <c r="D217" s="2" t="inlineStr">
        <is>
          <t>DH303</t>
        </is>
      </c>
      <c r="E217" s="2" t="inlineStr">
        <is>
          <t>11</t>
        </is>
      </c>
      <c r="F217" s="3" t="n">
        <v>10</v>
      </c>
      <c r="G217" s="5" t="n">
        <v/>
      </c>
      <c r="H217" s="3" t="n">
        <v>1.83</v>
      </c>
      <c r="I217" s="3" t="n">
        <v>14.24</v>
      </c>
      <c r="J217" s="3" t="n">
        <v>0.91</v>
      </c>
      <c r="K217" s="3" t="n">
        <v>4.34</v>
      </c>
      <c r="L217" s="3" t="n">
        <v>0.83</v>
      </c>
      <c r="M217" s="3" t="n">
        <v>0.09000000000000001</v>
      </c>
      <c r="N217" s="3" t="n">
        <v>0.2</v>
      </c>
      <c r="O217" s="4">
        <f>H217 / (40.078 + 15.999)</f>
        <v/>
      </c>
      <c r="P217" s="4">
        <f>I217 / (2*26.9815385 + 3*15.999)</f>
        <v/>
      </c>
      <c r="Q217" s="4">
        <f>J217 / (24.305 + 15.999)</f>
        <v/>
      </c>
      <c r="R217" s="4">
        <f>K217 / (2*39.0983 + 15.999)</f>
        <v/>
      </c>
      <c r="S217" s="4">
        <f>L217 / (2*22.98976928 + 15.999)</f>
        <v/>
      </c>
      <c r="T217" s="4">
        <f>M217 / (2*30.973761998 + 5*15.999)</f>
        <v/>
      </c>
      <c r="U217" s="4">
        <f>N217 / (47.867 + 2*15.999)</f>
        <v/>
      </c>
      <c r="V217" s="3">
        <f>IF((O217 - 10/3*T217) &gt; 0, O217 - 10/3*T217, 0)</f>
        <v/>
      </c>
      <c r="W217" s="4">
        <f>IF(V217&gt;S217, S217, V217)</f>
        <v/>
      </c>
      <c r="X217" s="4">
        <f>IF((V217-W217) &gt; 0, V217-W217, 0)</f>
        <v/>
      </c>
      <c r="Y217" s="4">
        <f>IF((Q217-X217) &gt; 0, Q217-X217, 0)</f>
        <v/>
      </c>
      <c r="Z217" s="3">
        <f>IF(AND(ISNUMBER(R$218), ISNUMBER(P$218)), R$218 / P$218, "")</f>
        <v/>
      </c>
      <c r="AA217" s="4">
        <f>IF((P217*Z217) &lt; R217, P217*Z217, R217)</f>
        <v/>
      </c>
      <c r="AB217" s="4">
        <f>SUM(W217, S217)</f>
        <v/>
      </c>
      <c r="AC217" s="4">
        <f>SUM(W217, S217, Y217)</f>
        <v/>
      </c>
      <c r="AD217" s="3">
        <f>IF(OR(ISNUMBER(P217), ISNUMBER(W217), ISNUMBER(S217), ISNUMBER(R217)), (P217 / SUM(P217, W217, S217, R217))*100, "")</f>
        <v/>
      </c>
      <c r="AE217" s="3">
        <f>IF(OR(ISNUMBER(P217), ISNUMBER(W217), ISNUMBER(S217)), (P217 / SUM(P217, W217, S217))*100, "")</f>
        <v/>
      </c>
      <c r="AF217" s="3">
        <f>IF(OR(ISNUMBER(P217), ISNUMBER(W217), ISNUMBER(S217), ISNUMBER(AA217)), (P217 / SUM(P217, W217, S217, AA217))*100, "")</f>
        <v/>
      </c>
      <c r="AG217" s="3">
        <f>P217 / SUM(AC217, P217, AA217)</f>
        <v/>
      </c>
      <c r="AH217" s="3">
        <f>IF(AND(ISNUMBER(M$218), ISNUMBER(N$218)), M$218 / N$218, "")</f>
        <v/>
      </c>
      <c r="AI217" s="3">
        <f>IF(AND(ISNUMBER(M217), ISNUMBER(N217), ISNUMBER(AH217)), (M217/N217) / AH217 - 1, "")</f>
        <v/>
      </c>
    </row>
    <row r="218">
      <c r="A218" s="2" t="inlineStr">
        <is>
          <t>2.3</t>
        </is>
      </c>
      <c r="B218" s="2" t="inlineStr">
        <is>
          <t>Hokkalampi</t>
        </is>
      </c>
      <c r="C218" s="2" t="inlineStr">
        <is>
          <t>Marmo, 1992</t>
        </is>
      </c>
      <c r="D218" s="2" t="inlineStr">
        <is>
          <t>DH303</t>
        </is>
      </c>
      <c r="E218" s="2" t="inlineStr">
        <is>
          <t>12</t>
        </is>
      </c>
      <c r="F218" s="3" t="n">
        <v>16</v>
      </c>
      <c r="G218" s="2" t="inlineStr">
        <is>
          <t>proto</t>
        </is>
      </c>
      <c r="H218" s="3" t="n">
        <v>2.2</v>
      </c>
      <c r="I218" s="3" t="n">
        <v>16.32</v>
      </c>
      <c r="J218" s="3" t="n">
        <v>1.12</v>
      </c>
      <c r="K218" s="3" t="n">
        <v>4.12</v>
      </c>
      <c r="L218" s="3" t="n">
        <v>2.48</v>
      </c>
      <c r="M218" s="3" t="n">
        <v>0.18</v>
      </c>
      <c r="N218" s="3" t="n">
        <v>0.39</v>
      </c>
      <c r="O218" s="4">
        <f>H218 / (40.078 + 15.999)</f>
        <v/>
      </c>
      <c r="P218" s="4">
        <f>I218 / (2*26.9815385 + 3*15.999)</f>
        <v/>
      </c>
      <c r="Q218" s="4">
        <f>J218 / (24.305 + 15.999)</f>
        <v/>
      </c>
      <c r="R218" s="4">
        <f>K218 / (2*39.0983 + 15.999)</f>
        <v/>
      </c>
      <c r="S218" s="4">
        <f>L218 / (2*22.98976928 + 15.999)</f>
        <v/>
      </c>
      <c r="T218" s="4">
        <f>M218 / (2*30.973761998 + 5*15.999)</f>
        <v/>
      </c>
      <c r="U218" s="4">
        <f>N218 / (47.867 + 2*15.999)</f>
        <v/>
      </c>
      <c r="V218" s="3">
        <f>IF((O218 - 10/3*T218) &gt; 0, O218 - 10/3*T218, 0)</f>
        <v/>
      </c>
      <c r="W218" s="4">
        <f>IF(V218&gt;S218, S218, V218)</f>
        <v/>
      </c>
      <c r="X218" s="4">
        <f>IF((V218-W218) &gt; 0, V218-W218, 0)</f>
        <v/>
      </c>
      <c r="Y218" s="4">
        <f>IF((Q218-X218) &gt; 0, Q218-X218, 0)</f>
        <v/>
      </c>
      <c r="Z218" s="3">
        <f>IF(AND(ISNUMBER(R$218), ISNUMBER(P$218)), R$218 / P$218, "")</f>
        <v/>
      </c>
      <c r="AA218" s="4">
        <f>IF((P218*Z218) &lt; R218, P218*Z218, R218)</f>
        <v/>
      </c>
      <c r="AB218" s="4">
        <f>SUM(W218, S218)</f>
        <v/>
      </c>
      <c r="AC218" s="4">
        <f>SUM(W218, S218, Y218)</f>
        <v/>
      </c>
      <c r="AD218" s="3">
        <f>IF(OR(ISNUMBER(P218), ISNUMBER(W218), ISNUMBER(S218), ISNUMBER(R218)), (P218 / SUM(P218, W218, S218, R218))*100, "")</f>
        <v/>
      </c>
      <c r="AE218" s="3">
        <f>IF(OR(ISNUMBER(P218), ISNUMBER(W218), ISNUMBER(S218)), (P218 / SUM(P218, W218, S218))*100, "")</f>
        <v/>
      </c>
      <c r="AF218" s="3">
        <f>IF(OR(ISNUMBER(P218), ISNUMBER(W218), ISNUMBER(S218), ISNUMBER(AA218)), (P218 / SUM(P218, W218, S218, AA218))*100, "")</f>
        <v/>
      </c>
      <c r="AG218" s="3">
        <f>P218 / SUM(AC218, P218, AA218)</f>
        <v/>
      </c>
      <c r="AH218" s="3">
        <f>IF(AND(ISNUMBER(M$218), ISNUMBER(N$218)), M$218 / N$218, "")</f>
        <v/>
      </c>
      <c r="AI218" s="3">
        <f>IF(AND(ISNUMBER(M218), ISNUMBER(N218), ISNUMBER(AH218)), (M218/N218) / AH218 - 1, "")</f>
        <v/>
      </c>
    </row>
    <row r="219">
      <c r="A219" t="inlineStr">
        <is>
          <t>2.3</t>
        </is>
      </c>
      <c r="B219" t="inlineStr">
        <is>
          <t>Hokkalampi</t>
        </is>
      </c>
      <c r="C219" t="inlineStr">
        <is>
          <t>Marmo, 1992</t>
        </is>
      </c>
      <c r="D219" t="inlineStr">
        <is>
          <t>DH301</t>
        </is>
      </c>
      <c r="E219" t="inlineStr">
        <is>
          <t>1</t>
        </is>
      </c>
      <c r="F219" s="6" t="n">
        <v>2</v>
      </c>
      <c r="G219" t="inlineStr">
        <is>
          <t>top</t>
        </is>
      </c>
      <c r="H219" s="6" t="n">
        <v/>
      </c>
      <c r="I219" s="6" t="n">
        <v>11.41</v>
      </c>
      <c r="J219" s="6" t="n">
        <v/>
      </c>
      <c r="K219" s="6" t="n">
        <v>2.85</v>
      </c>
      <c r="L219" s="6" t="n">
        <v>0.13</v>
      </c>
      <c r="M219" s="6" t="n">
        <v>0.02</v>
      </c>
      <c r="N219" s="6" t="n">
        <v>0.19</v>
      </c>
      <c r="O219" s="7">
        <f>H219 / (40.078 + 15.999)</f>
        <v/>
      </c>
      <c r="P219" s="7">
        <f>I219 / (2*26.9815385 + 3*15.999)</f>
        <v/>
      </c>
      <c r="Q219" s="7">
        <f>J219 / (24.305 + 15.999)</f>
        <v/>
      </c>
      <c r="R219" s="7">
        <f>K219 / (2*39.0983 + 15.999)</f>
        <v/>
      </c>
      <c r="S219" s="7">
        <f>L219 / (2*22.98976928 + 15.999)</f>
        <v/>
      </c>
      <c r="T219" s="7">
        <f>M219 / (2*30.973761998 + 5*15.999)</f>
        <v/>
      </c>
      <c r="U219" s="7">
        <f>N219 / (47.867 + 2*15.999)</f>
        <v/>
      </c>
      <c r="V219" s="6">
        <f>IF((O219 - 10/3*T219) &gt; 0, O219 - 10/3*T219, 0)</f>
        <v/>
      </c>
      <c r="W219" s="7">
        <f>IF(V219&gt;S219, S219, V219)</f>
        <v/>
      </c>
      <c r="X219" s="7">
        <f>IF((V219-W219) &gt; 0, V219-W219, 0)</f>
        <v/>
      </c>
      <c r="Y219" s="7">
        <f>IF((Q219-X219) &gt; 0, Q219-X219, 0)</f>
        <v/>
      </c>
      <c r="Z219" s="6">
        <f>IF(AND(ISNUMBER(AVERAGE(R$223, R$224)), ISNUMBER(AVERAGE(P$223, P$224))), AVERAGE(R$223, R$224) / AVERAGE(P$223, P$224), "")</f>
        <v/>
      </c>
      <c r="AA219" s="7">
        <f>IF((P219*Z219) &lt; R219, P219*Z219, R219)</f>
        <v/>
      </c>
      <c r="AB219" s="7">
        <f>SUM(W219, S219)</f>
        <v/>
      </c>
      <c r="AC219" s="7">
        <f>SUM(W219, S219, Y219)</f>
        <v/>
      </c>
      <c r="AD219" s="6">
        <f>IF(OR(ISNUMBER(P219), ISNUMBER(W219), ISNUMBER(S219), ISNUMBER(R219)), (P219 / SUM(P219, W219, S219, R219))*100, "")</f>
        <v/>
      </c>
      <c r="AE219" s="6">
        <f>IF(OR(ISNUMBER(P219), ISNUMBER(W219), ISNUMBER(S219)), (P219 / SUM(P219, W219, S219))*100, "")</f>
        <v/>
      </c>
      <c r="AF219" s="6">
        <f>IF(OR(ISNUMBER(P219), ISNUMBER(W219), ISNUMBER(S219), ISNUMBER(AA219)), (P219 / SUM(P219, W219, S219, AA219))*100, "")</f>
        <v/>
      </c>
      <c r="AG219" s="6">
        <f>P219 / SUM(AC219, P219, AA219)</f>
        <v/>
      </c>
      <c r="AH219" s="6">
        <f>IF(AND(ISNUMBER(AVERAGE(M$223, M$224)), ISNUMBER(AVERAGE(N$223, N$224))), AVERAGE(M$223, M$224) / AVERAGE(N$223, N$224), "")</f>
        <v/>
      </c>
      <c r="AI219" s="6">
        <f>IF(AND(ISNUMBER(M219), ISNUMBER(N219), ISNUMBER(AH219)), (M219/N219) / AH219 - 1, "")</f>
        <v/>
      </c>
    </row>
    <row r="220">
      <c r="A220" t="inlineStr">
        <is>
          <t>2.3</t>
        </is>
      </c>
      <c r="B220" t="inlineStr">
        <is>
          <t>Hokkalampi</t>
        </is>
      </c>
      <c r="C220" t="inlineStr">
        <is>
          <t>Marmo, 1992</t>
        </is>
      </c>
      <c r="D220" t="inlineStr">
        <is>
          <t>DH301</t>
        </is>
      </c>
      <c r="E220" t="inlineStr">
        <is>
          <t>2</t>
        </is>
      </c>
      <c r="F220" s="6" t="n">
        <v>5</v>
      </c>
      <c r="G220" s="8" t="n">
        <v/>
      </c>
      <c r="H220" s="6" t="n">
        <v>0.06</v>
      </c>
      <c r="I220" s="6" t="n">
        <v>13.85</v>
      </c>
      <c r="J220" s="6" t="n">
        <v>0.17</v>
      </c>
      <c r="K220" s="6" t="n">
        <v>3.15</v>
      </c>
      <c r="L220" s="6" t="n">
        <v>0.16</v>
      </c>
      <c r="M220" s="6" t="n">
        <v>0.07000000000000002</v>
      </c>
      <c r="N220" s="6" t="n">
        <v>9.5</v>
      </c>
      <c r="O220" s="7">
        <f>H220 / (40.078 + 15.999)</f>
        <v/>
      </c>
      <c r="P220" s="7">
        <f>I220 / (2*26.9815385 + 3*15.999)</f>
        <v/>
      </c>
      <c r="Q220" s="7">
        <f>J220 / (24.305 + 15.999)</f>
        <v/>
      </c>
      <c r="R220" s="7">
        <f>K220 / (2*39.0983 + 15.999)</f>
        <v/>
      </c>
      <c r="S220" s="7">
        <f>L220 / (2*22.98976928 + 15.999)</f>
        <v/>
      </c>
      <c r="T220" s="7">
        <f>M220 / (2*30.973761998 + 5*15.999)</f>
        <v/>
      </c>
      <c r="U220" s="7">
        <f>N220 / (47.867 + 2*15.999)</f>
        <v/>
      </c>
      <c r="V220" s="6">
        <f>IF((O220 - 10/3*T220) &gt; 0, O220 - 10/3*T220, 0)</f>
        <v/>
      </c>
      <c r="W220" s="7">
        <f>IF(V220&gt;S220, S220, V220)</f>
        <v/>
      </c>
      <c r="X220" s="7">
        <f>IF((V220-W220) &gt; 0, V220-W220, 0)</f>
        <v/>
      </c>
      <c r="Y220" s="7">
        <f>IF((Q220-X220) &gt; 0, Q220-X220, 0)</f>
        <v/>
      </c>
      <c r="Z220" s="6">
        <f>IF(AND(ISNUMBER(AVERAGE(R$223, R$224)), ISNUMBER(AVERAGE(P$223, P$224))), AVERAGE(R$223, R$224) / AVERAGE(P$223, P$224), "")</f>
        <v/>
      </c>
      <c r="AA220" s="7">
        <f>IF((P220*Z220) &lt; R220, P220*Z220, R220)</f>
        <v/>
      </c>
      <c r="AB220" s="7">
        <f>SUM(W220, S220)</f>
        <v/>
      </c>
      <c r="AC220" s="7">
        <f>SUM(W220, S220, Y220)</f>
        <v/>
      </c>
      <c r="AD220" s="6">
        <f>IF(OR(ISNUMBER(P220), ISNUMBER(W220), ISNUMBER(S220), ISNUMBER(R220)), (P220 / SUM(P220, W220, S220, R220))*100, "")</f>
        <v/>
      </c>
      <c r="AE220" s="6">
        <f>IF(OR(ISNUMBER(P220), ISNUMBER(W220), ISNUMBER(S220)), (P220 / SUM(P220, W220, S220))*100, "")</f>
        <v/>
      </c>
      <c r="AF220" s="6">
        <f>IF(OR(ISNUMBER(P220), ISNUMBER(W220), ISNUMBER(S220), ISNUMBER(AA220)), (P220 / SUM(P220, W220, S220, AA220))*100, "")</f>
        <v/>
      </c>
      <c r="AG220" s="6">
        <f>P220 / SUM(AC220, P220, AA220)</f>
        <v/>
      </c>
      <c r="AH220" s="6">
        <f>IF(AND(ISNUMBER(AVERAGE(M$223, M$224)), ISNUMBER(AVERAGE(N$223, N$224))), AVERAGE(M$223, M$224) / AVERAGE(N$223, N$224), "")</f>
        <v/>
      </c>
      <c r="AI220" s="6">
        <f>IF(AND(ISNUMBER(M220), ISNUMBER(N220), ISNUMBER(AH220)), (M220/N220) / AH220 - 1, "")</f>
        <v/>
      </c>
    </row>
    <row r="221">
      <c r="A221" t="inlineStr">
        <is>
          <t>2.3</t>
        </is>
      </c>
      <c r="B221" t="inlineStr">
        <is>
          <t>Hokkalampi</t>
        </is>
      </c>
      <c r="C221" t="inlineStr">
        <is>
          <t>Marmo, 1992</t>
        </is>
      </c>
      <c r="D221" t="inlineStr">
        <is>
          <t>DH301</t>
        </is>
      </c>
      <c r="E221" t="inlineStr">
        <is>
          <t>3</t>
        </is>
      </c>
      <c r="F221" s="6" t="n">
        <v>7</v>
      </c>
      <c r="G221" s="8" t="n">
        <v/>
      </c>
      <c r="H221" s="6" t="n">
        <v>0.2</v>
      </c>
      <c r="I221" s="6" t="n">
        <v>20.5</v>
      </c>
      <c r="J221" s="6" t="n">
        <v>0.4799999999999999</v>
      </c>
      <c r="K221" s="6" t="n">
        <v>6.019999999999999</v>
      </c>
      <c r="L221" s="6" t="n">
        <v>0.22</v>
      </c>
      <c r="M221" s="6" t="n">
        <v>0.07000000000000002</v>
      </c>
      <c r="N221" s="6" t="n">
        <v>0.6</v>
      </c>
      <c r="O221" s="7">
        <f>H221 / (40.078 + 15.999)</f>
        <v/>
      </c>
      <c r="P221" s="7">
        <f>I221 / (2*26.9815385 + 3*15.999)</f>
        <v/>
      </c>
      <c r="Q221" s="7">
        <f>J221 / (24.305 + 15.999)</f>
        <v/>
      </c>
      <c r="R221" s="7">
        <f>K221 / (2*39.0983 + 15.999)</f>
        <v/>
      </c>
      <c r="S221" s="7">
        <f>L221 / (2*22.98976928 + 15.999)</f>
        <v/>
      </c>
      <c r="T221" s="7">
        <f>M221 / (2*30.973761998 + 5*15.999)</f>
        <v/>
      </c>
      <c r="U221" s="7">
        <f>N221 / (47.867 + 2*15.999)</f>
        <v/>
      </c>
      <c r="V221" s="6">
        <f>IF((O221 - 10/3*T221) &gt; 0, O221 - 10/3*T221, 0)</f>
        <v/>
      </c>
      <c r="W221" s="7">
        <f>IF(V221&gt;S221, S221, V221)</f>
        <v/>
      </c>
      <c r="X221" s="7">
        <f>IF((V221-W221) &gt; 0, V221-W221, 0)</f>
        <v/>
      </c>
      <c r="Y221" s="7">
        <f>IF((Q221-X221) &gt; 0, Q221-X221, 0)</f>
        <v/>
      </c>
      <c r="Z221" s="6">
        <f>IF(AND(ISNUMBER(AVERAGE(R$223, R$224)), ISNUMBER(AVERAGE(P$223, P$224))), AVERAGE(R$223, R$224) / AVERAGE(P$223, P$224), "")</f>
        <v/>
      </c>
      <c r="AA221" s="7">
        <f>IF((P221*Z221) &lt; R221, P221*Z221, R221)</f>
        <v/>
      </c>
      <c r="AB221" s="7">
        <f>SUM(W221, S221)</f>
        <v/>
      </c>
      <c r="AC221" s="7">
        <f>SUM(W221, S221, Y221)</f>
        <v/>
      </c>
      <c r="AD221" s="6">
        <f>IF(OR(ISNUMBER(P221), ISNUMBER(W221), ISNUMBER(S221), ISNUMBER(R221)), (P221 / SUM(P221, W221, S221, R221))*100, "")</f>
        <v/>
      </c>
      <c r="AE221" s="6">
        <f>IF(OR(ISNUMBER(P221), ISNUMBER(W221), ISNUMBER(S221)), (P221 / SUM(P221, W221, S221))*100, "")</f>
        <v/>
      </c>
      <c r="AF221" s="6">
        <f>IF(OR(ISNUMBER(P221), ISNUMBER(W221), ISNUMBER(S221), ISNUMBER(AA221)), (P221 / SUM(P221, W221, S221, AA221))*100, "")</f>
        <v/>
      </c>
      <c r="AG221" s="6">
        <f>P221 / SUM(AC221, P221, AA221)</f>
        <v/>
      </c>
      <c r="AH221" s="6">
        <f>IF(AND(ISNUMBER(AVERAGE(M$223, M$224)), ISNUMBER(AVERAGE(N$223, N$224))), AVERAGE(M$223, M$224) / AVERAGE(N$223, N$224), "")</f>
        <v/>
      </c>
      <c r="AI221" s="6">
        <f>IF(AND(ISNUMBER(M221), ISNUMBER(N221), ISNUMBER(AH221)), (M221/N221) / AH221 - 1, "")</f>
        <v/>
      </c>
    </row>
    <row r="222">
      <c r="A222" t="inlineStr">
        <is>
          <t>2.3</t>
        </is>
      </c>
      <c r="B222" t="inlineStr">
        <is>
          <t>Hokkalampi</t>
        </is>
      </c>
      <c r="C222" t="inlineStr">
        <is>
          <t>Marmo, 1992</t>
        </is>
      </c>
      <c r="D222" t="inlineStr">
        <is>
          <t>DH301</t>
        </is>
      </c>
      <c r="E222" t="inlineStr">
        <is>
          <t>4</t>
        </is>
      </c>
      <c r="F222" s="6" t="n">
        <v>9.5</v>
      </c>
      <c r="G222" s="8" t="n">
        <v/>
      </c>
      <c r="H222" s="6" t="n">
        <v>0.45</v>
      </c>
      <c r="I222" s="6" t="n">
        <v>14.6</v>
      </c>
      <c r="J222" s="6" t="n">
        <v>0.8099999999999999</v>
      </c>
      <c r="K222" s="6" t="n">
        <v>3.39</v>
      </c>
      <c r="L222" s="6" t="n">
        <v>2.23</v>
      </c>
      <c r="M222" s="6" t="n">
        <v>0.19</v>
      </c>
      <c r="N222" s="6" t="n">
        <v>0.21</v>
      </c>
      <c r="O222" s="7">
        <f>H222 / (40.078 + 15.999)</f>
        <v/>
      </c>
      <c r="P222" s="7">
        <f>I222 / (2*26.9815385 + 3*15.999)</f>
        <v/>
      </c>
      <c r="Q222" s="7">
        <f>J222 / (24.305 + 15.999)</f>
        <v/>
      </c>
      <c r="R222" s="7">
        <f>K222 / (2*39.0983 + 15.999)</f>
        <v/>
      </c>
      <c r="S222" s="7">
        <f>L222 / (2*22.98976928 + 15.999)</f>
        <v/>
      </c>
      <c r="T222" s="7">
        <f>M222 / (2*30.973761998 + 5*15.999)</f>
        <v/>
      </c>
      <c r="U222" s="7">
        <f>N222 / (47.867 + 2*15.999)</f>
        <v/>
      </c>
      <c r="V222" s="6">
        <f>IF((O222 - 10/3*T222) &gt; 0, O222 - 10/3*T222, 0)</f>
        <v/>
      </c>
      <c r="W222" s="7">
        <f>IF(V222&gt;S222, S222, V222)</f>
        <v/>
      </c>
      <c r="X222" s="7">
        <f>IF((V222-W222) &gt; 0, V222-W222, 0)</f>
        <v/>
      </c>
      <c r="Y222" s="7">
        <f>IF((Q222-X222) &gt; 0, Q222-X222, 0)</f>
        <v/>
      </c>
      <c r="Z222" s="6">
        <f>IF(AND(ISNUMBER(AVERAGE(R$223, R$224)), ISNUMBER(AVERAGE(P$223, P$224))), AVERAGE(R$223, R$224) / AVERAGE(P$223, P$224), "")</f>
        <v/>
      </c>
      <c r="AA222" s="7">
        <f>IF((P222*Z222) &lt; R222, P222*Z222, R222)</f>
        <v/>
      </c>
      <c r="AB222" s="7">
        <f>SUM(W222, S222)</f>
        <v/>
      </c>
      <c r="AC222" s="7">
        <f>SUM(W222, S222, Y222)</f>
        <v/>
      </c>
      <c r="AD222" s="6">
        <f>IF(OR(ISNUMBER(P222), ISNUMBER(W222), ISNUMBER(S222), ISNUMBER(R222)), (P222 / SUM(P222, W222, S222, R222))*100, "")</f>
        <v/>
      </c>
      <c r="AE222" s="6">
        <f>IF(OR(ISNUMBER(P222), ISNUMBER(W222), ISNUMBER(S222)), (P222 / SUM(P222, W222, S222))*100, "")</f>
        <v/>
      </c>
      <c r="AF222" s="6">
        <f>IF(OR(ISNUMBER(P222), ISNUMBER(W222), ISNUMBER(S222), ISNUMBER(AA222)), (P222 / SUM(P222, W222, S222, AA222))*100, "")</f>
        <v/>
      </c>
      <c r="AG222" s="6">
        <f>P222 / SUM(AC222, P222, AA222)</f>
        <v/>
      </c>
      <c r="AH222" s="6">
        <f>IF(AND(ISNUMBER(AVERAGE(M$223, M$224)), ISNUMBER(AVERAGE(N$223, N$224))), AVERAGE(M$223, M$224) / AVERAGE(N$223, N$224), "")</f>
        <v/>
      </c>
      <c r="AI222" s="6">
        <f>IF(AND(ISNUMBER(M222), ISNUMBER(N222), ISNUMBER(AH222)), (M222/N222) / AH222 - 1, "")</f>
        <v/>
      </c>
    </row>
    <row r="223">
      <c r="A223" t="inlineStr">
        <is>
          <t>2.3</t>
        </is>
      </c>
      <c r="B223" t="inlineStr">
        <is>
          <t>Hokkalampi</t>
        </is>
      </c>
      <c r="C223" t="inlineStr">
        <is>
          <t>Marmo, 1992</t>
        </is>
      </c>
      <c r="D223" t="inlineStr">
        <is>
          <t>DH301</t>
        </is>
      </c>
      <c r="E223" t="inlineStr">
        <is>
          <t>5</t>
        </is>
      </c>
      <c r="F223" s="6" t="n">
        <v>11</v>
      </c>
      <c r="G223" t="inlineStr">
        <is>
          <t>proto</t>
        </is>
      </c>
      <c r="H223" s="6" t="n">
        <v>1.31</v>
      </c>
      <c r="I223" s="6" t="n">
        <v>15.15</v>
      </c>
      <c r="J223" s="6" t="n">
        <v>1.15</v>
      </c>
      <c r="K223" s="6" t="n">
        <v>3.22</v>
      </c>
      <c r="L223" s="6" t="n">
        <v>3.38</v>
      </c>
      <c r="M223" s="6" t="n">
        <v>0.08000000000000002</v>
      </c>
      <c r="N223" s="6" t="n">
        <v>0.3</v>
      </c>
      <c r="O223" s="7">
        <f>H223 / (40.078 + 15.999)</f>
        <v/>
      </c>
      <c r="P223" s="7">
        <f>I223 / (2*26.9815385 + 3*15.999)</f>
        <v/>
      </c>
      <c r="Q223" s="7">
        <f>J223 / (24.305 + 15.999)</f>
        <v/>
      </c>
      <c r="R223" s="7">
        <f>K223 / (2*39.0983 + 15.999)</f>
        <v/>
      </c>
      <c r="S223" s="7">
        <f>L223 / (2*22.98976928 + 15.999)</f>
        <v/>
      </c>
      <c r="T223" s="7">
        <f>M223 / (2*30.973761998 + 5*15.999)</f>
        <v/>
      </c>
      <c r="U223" s="7">
        <f>N223 / (47.867 + 2*15.999)</f>
        <v/>
      </c>
      <c r="V223" s="6">
        <f>IF((O223 - 10/3*T223) &gt; 0, O223 - 10/3*T223, 0)</f>
        <v/>
      </c>
      <c r="W223" s="7">
        <f>IF(V223&gt;S223, S223, V223)</f>
        <v/>
      </c>
      <c r="X223" s="7">
        <f>IF((V223-W223) &gt; 0, V223-W223, 0)</f>
        <v/>
      </c>
      <c r="Y223" s="7">
        <f>IF((Q223-X223) &gt; 0, Q223-X223, 0)</f>
        <v/>
      </c>
      <c r="Z223" s="6">
        <f>IF(AND(ISNUMBER(AVERAGE(R$223, R$224)), ISNUMBER(AVERAGE(P$223, P$224))), AVERAGE(R$223, R$224) / AVERAGE(P$223, P$224), "")</f>
        <v/>
      </c>
      <c r="AA223" s="7">
        <f>IF((P223*Z223) &lt; R223, P223*Z223, R223)</f>
        <v/>
      </c>
      <c r="AB223" s="7">
        <f>SUM(W223, S223)</f>
        <v/>
      </c>
      <c r="AC223" s="7">
        <f>SUM(W223, S223, Y223)</f>
        <v/>
      </c>
      <c r="AD223" s="6">
        <f>IF(OR(ISNUMBER(P223), ISNUMBER(W223), ISNUMBER(S223), ISNUMBER(R223)), (P223 / SUM(P223, W223, S223, R223))*100, "")</f>
        <v/>
      </c>
      <c r="AE223" s="6">
        <f>IF(OR(ISNUMBER(P223), ISNUMBER(W223), ISNUMBER(S223)), (P223 / SUM(P223, W223, S223))*100, "")</f>
        <v/>
      </c>
      <c r="AF223" s="6">
        <f>IF(OR(ISNUMBER(P223), ISNUMBER(W223), ISNUMBER(S223), ISNUMBER(AA223)), (P223 / SUM(P223, W223, S223, AA223))*100, "")</f>
        <v/>
      </c>
      <c r="AG223" s="6">
        <f>P223 / SUM(AC223, P223, AA223)</f>
        <v/>
      </c>
      <c r="AH223" s="6">
        <f>IF(AND(ISNUMBER(AVERAGE(M$223, M$224)), ISNUMBER(AVERAGE(N$223, N$224))), AVERAGE(M$223, M$224) / AVERAGE(N$223, N$224), "")</f>
        <v/>
      </c>
      <c r="AI223" s="6">
        <f>IF(AND(ISNUMBER(M223), ISNUMBER(N223), ISNUMBER(AH223)), (M223/N223) / AH223 - 1, "")</f>
        <v/>
      </c>
    </row>
    <row r="224">
      <c r="A224" t="inlineStr">
        <is>
          <t>2.3</t>
        </is>
      </c>
      <c r="B224" t="inlineStr">
        <is>
          <t>Hokkalampi</t>
        </is>
      </c>
      <c r="C224" t="inlineStr">
        <is>
          <t>Marmo, 1992</t>
        </is>
      </c>
      <c r="D224" t="inlineStr">
        <is>
          <t>DH301</t>
        </is>
      </c>
      <c r="E224" t="inlineStr">
        <is>
          <t>6</t>
        </is>
      </c>
      <c r="F224" s="6" t="n">
        <v>21</v>
      </c>
      <c r="G224" t="inlineStr">
        <is>
          <t>proto</t>
        </is>
      </c>
      <c r="H224" s="6" t="n">
        <v>1.9</v>
      </c>
      <c r="I224" s="6" t="n">
        <v>15.26</v>
      </c>
      <c r="J224" s="6" t="n">
        <v>1.27</v>
      </c>
      <c r="K224" s="6" t="n">
        <v>4.5</v>
      </c>
      <c r="L224" s="6" t="n">
        <v>3.129999999999999</v>
      </c>
      <c r="M224" s="6" t="n">
        <v>0.18</v>
      </c>
      <c r="N224" s="6" t="n">
        <v>0.36</v>
      </c>
      <c r="O224" s="7">
        <f>H224 / (40.078 + 15.999)</f>
        <v/>
      </c>
      <c r="P224" s="7">
        <f>I224 / (2*26.9815385 + 3*15.999)</f>
        <v/>
      </c>
      <c r="Q224" s="7">
        <f>J224 / (24.305 + 15.999)</f>
        <v/>
      </c>
      <c r="R224" s="7">
        <f>K224 / (2*39.0983 + 15.999)</f>
        <v/>
      </c>
      <c r="S224" s="7">
        <f>L224 / (2*22.98976928 + 15.999)</f>
        <v/>
      </c>
      <c r="T224" s="7">
        <f>M224 / (2*30.973761998 + 5*15.999)</f>
        <v/>
      </c>
      <c r="U224" s="7">
        <f>N224 / (47.867 + 2*15.999)</f>
        <v/>
      </c>
      <c r="V224" s="6">
        <f>IF((O224 - 10/3*T224) &gt; 0, O224 - 10/3*T224, 0)</f>
        <v/>
      </c>
      <c r="W224" s="7">
        <f>IF(V224&gt;S224, S224, V224)</f>
        <v/>
      </c>
      <c r="X224" s="7">
        <f>IF((V224-W224) &gt; 0, V224-W224, 0)</f>
        <v/>
      </c>
      <c r="Y224" s="7">
        <f>IF((Q224-X224) &gt; 0, Q224-X224, 0)</f>
        <v/>
      </c>
      <c r="Z224" s="6">
        <f>IF(AND(ISNUMBER(AVERAGE(R$223, R$224)), ISNUMBER(AVERAGE(P$223, P$224))), AVERAGE(R$223, R$224) / AVERAGE(P$223, P$224), "")</f>
        <v/>
      </c>
      <c r="AA224" s="7">
        <f>IF((P224*Z224) &lt; R224, P224*Z224, R224)</f>
        <v/>
      </c>
      <c r="AB224" s="7">
        <f>SUM(W224, S224)</f>
        <v/>
      </c>
      <c r="AC224" s="7">
        <f>SUM(W224, S224, Y224)</f>
        <v/>
      </c>
      <c r="AD224" s="6">
        <f>IF(OR(ISNUMBER(P224), ISNUMBER(W224), ISNUMBER(S224), ISNUMBER(R224)), (P224 / SUM(P224, W224, S224, R224))*100, "")</f>
        <v/>
      </c>
      <c r="AE224" s="6">
        <f>IF(OR(ISNUMBER(P224), ISNUMBER(W224), ISNUMBER(S224)), (P224 / SUM(P224, W224, S224))*100, "")</f>
        <v/>
      </c>
      <c r="AF224" s="6">
        <f>IF(OR(ISNUMBER(P224), ISNUMBER(W224), ISNUMBER(S224), ISNUMBER(AA224)), (P224 / SUM(P224, W224, S224, AA224))*100, "")</f>
        <v/>
      </c>
      <c r="AG224" s="6">
        <f>P224 / SUM(AC224, P224, AA224)</f>
        <v/>
      </c>
      <c r="AH224" s="6">
        <f>IF(AND(ISNUMBER(AVERAGE(M$223, M$224)), ISNUMBER(AVERAGE(N$223, N$224))), AVERAGE(M$223, M$224) / AVERAGE(N$223, N$224), "")</f>
        <v/>
      </c>
      <c r="AI224" s="6">
        <f>IF(AND(ISNUMBER(M224), ISNUMBER(N224), ISNUMBER(AH224)), (M224/N224) / AH224 - 1, "")</f>
        <v/>
      </c>
    </row>
    <row r="225">
      <c r="A225" s="2" t="inlineStr">
        <is>
          <t>2.3</t>
        </is>
      </c>
      <c r="B225" s="2" t="inlineStr">
        <is>
          <t>Hokkalampi</t>
        </is>
      </c>
      <c r="C225" s="2" t="inlineStr">
        <is>
          <t>Marmo, 1992</t>
        </is>
      </c>
      <c r="D225" s="2" t="inlineStr">
        <is>
          <t>DH302</t>
        </is>
      </c>
      <c r="E225" s="2" t="inlineStr">
        <is>
          <t>1</t>
        </is>
      </c>
      <c r="F225" s="3" t="n">
        <v>4</v>
      </c>
      <c r="G225" s="2" t="inlineStr">
        <is>
          <t>top</t>
        </is>
      </c>
      <c r="H225" s="3" t="n">
        <v>0.03</v>
      </c>
      <c r="I225" s="3" t="n">
        <v>11.26</v>
      </c>
      <c r="J225" s="3" t="n">
        <v>0.16</v>
      </c>
      <c r="K225" s="3" t="n">
        <v>3.44</v>
      </c>
      <c r="L225" s="3" t="n">
        <v>0.22</v>
      </c>
      <c r="M225" s="3" t="n">
        <v>0.04000000000000001</v>
      </c>
      <c r="N225" s="3" t="n">
        <v>0.2</v>
      </c>
      <c r="O225" s="4">
        <f>H225 / (40.078 + 15.999)</f>
        <v/>
      </c>
      <c r="P225" s="4">
        <f>I225 / (2*26.9815385 + 3*15.999)</f>
        <v/>
      </c>
      <c r="Q225" s="4">
        <f>J225 / (24.305 + 15.999)</f>
        <v/>
      </c>
      <c r="R225" s="4">
        <f>K225 / (2*39.0983 + 15.999)</f>
        <v/>
      </c>
      <c r="S225" s="4">
        <f>L225 / (2*22.98976928 + 15.999)</f>
        <v/>
      </c>
      <c r="T225" s="4">
        <f>M225 / (2*30.973761998 + 5*15.999)</f>
        <v/>
      </c>
      <c r="U225" s="4">
        <f>N225 / (47.867 + 2*15.999)</f>
        <v/>
      </c>
      <c r="V225" s="3">
        <f>IF((O225 - 10/3*T225) &gt; 0, O225 - 10/3*T225, 0)</f>
        <v/>
      </c>
      <c r="W225" s="4">
        <f>IF(V225&gt;S225, S225, V225)</f>
        <v/>
      </c>
      <c r="X225" s="4">
        <f>IF((V225-W225) &gt; 0, V225-W225, 0)</f>
        <v/>
      </c>
      <c r="Y225" s="4">
        <f>IF((Q225-X225) &gt; 0, Q225-X225, 0)</f>
        <v/>
      </c>
      <c r="Z225" s="3">
        <f>IF(AND(ISNUMBER(R$229), ISNUMBER(P$229)), R$229 / P$229, "")</f>
        <v/>
      </c>
      <c r="AA225" s="4">
        <f>IF((P225*Z225) &lt; R225, P225*Z225, R225)</f>
        <v/>
      </c>
      <c r="AB225" s="4">
        <f>SUM(W225, S225)</f>
        <v/>
      </c>
      <c r="AC225" s="4">
        <f>SUM(W225, S225, Y225)</f>
        <v/>
      </c>
      <c r="AD225" s="3">
        <f>IF(OR(ISNUMBER(P225), ISNUMBER(W225), ISNUMBER(S225), ISNUMBER(R225)), (P225 / SUM(P225, W225, S225, R225))*100, "")</f>
        <v/>
      </c>
      <c r="AE225" s="3">
        <f>IF(OR(ISNUMBER(P225), ISNUMBER(W225), ISNUMBER(S225)), (P225 / SUM(P225, W225, S225))*100, "")</f>
        <v/>
      </c>
      <c r="AF225" s="3">
        <f>IF(OR(ISNUMBER(P225), ISNUMBER(W225), ISNUMBER(S225), ISNUMBER(AA225)), (P225 / SUM(P225, W225, S225, AA225))*100, "")</f>
        <v/>
      </c>
      <c r="AG225" s="3">
        <f>P225 / SUM(AC225, P225, AA225)</f>
        <v/>
      </c>
      <c r="AH225" s="3">
        <f>IF(AND(ISNUMBER(M$229), ISNUMBER(N$229)), M$229 / N$229, "")</f>
        <v/>
      </c>
      <c r="AI225" s="3">
        <f>IF(AND(ISNUMBER(M225), ISNUMBER(N225), ISNUMBER(AH225)), (M225/N225) / AH225 - 1, "")</f>
        <v/>
      </c>
    </row>
    <row r="226">
      <c r="A226" s="2" t="inlineStr">
        <is>
          <t>2.3</t>
        </is>
      </c>
      <c r="B226" s="2" t="inlineStr">
        <is>
          <t>Hokkalampi</t>
        </is>
      </c>
      <c r="C226" s="2" t="inlineStr">
        <is>
          <t>Marmo, 1992</t>
        </is>
      </c>
      <c r="D226" s="2" t="inlineStr">
        <is>
          <t>DH302</t>
        </is>
      </c>
      <c r="E226" s="2" t="inlineStr">
        <is>
          <t>2</t>
        </is>
      </c>
      <c r="F226" s="3" t="n">
        <v>8.5</v>
      </c>
      <c r="G226" s="5" t="n">
        <v/>
      </c>
      <c r="H226" s="3" t="n">
        <v>0.17</v>
      </c>
      <c r="I226" s="3" t="n">
        <v>15.18</v>
      </c>
      <c r="J226" s="3" t="n">
        <v>2.109999999999999</v>
      </c>
      <c r="K226" s="3" t="n">
        <v>4.51</v>
      </c>
      <c r="L226" s="3" t="n">
        <v>0.26</v>
      </c>
      <c r="M226" s="3" t="n">
        <v>0.14</v>
      </c>
      <c r="N226" s="3" t="n">
        <v>0.25</v>
      </c>
      <c r="O226" s="4">
        <f>H226 / (40.078 + 15.999)</f>
        <v/>
      </c>
      <c r="P226" s="4">
        <f>I226 / (2*26.9815385 + 3*15.999)</f>
        <v/>
      </c>
      <c r="Q226" s="4">
        <f>J226 / (24.305 + 15.999)</f>
        <v/>
      </c>
      <c r="R226" s="4">
        <f>K226 / (2*39.0983 + 15.999)</f>
        <v/>
      </c>
      <c r="S226" s="4">
        <f>L226 / (2*22.98976928 + 15.999)</f>
        <v/>
      </c>
      <c r="T226" s="4">
        <f>M226 / (2*30.973761998 + 5*15.999)</f>
        <v/>
      </c>
      <c r="U226" s="4">
        <f>N226 / (47.867 + 2*15.999)</f>
        <v/>
      </c>
      <c r="V226" s="3">
        <f>IF((O226 - 10/3*T226) &gt; 0, O226 - 10/3*T226, 0)</f>
        <v/>
      </c>
      <c r="W226" s="4">
        <f>IF(V226&gt;S226, S226, V226)</f>
        <v/>
      </c>
      <c r="X226" s="4">
        <f>IF((V226-W226) &gt; 0, V226-W226, 0)</f>
        <v/>
      </c>
      <c r="Y226" s="4">
        <f>IF((Q226-X226) &gt; 0, Q226-X226, 0)</f>
        <v/>
      </c>
      <c r="Z226" s="3">
        <f>IF(AND(ISNUMBER(R$229), ISNUMBER(P$229)), R$229 / P$229, "")</f>
        <v/>
      </c>
      <c r="AA226" s="4">
        <f>IF((P226*Z226) &lt; R226, P226*Z226, R226)</f>
        <v/>
      </c>
      <c r="AB226" s="4">
        <f>SUM(W226, S226)</f>
        <v/>
      </c>
      <c r="AC226" s="4">
        <f>SUM(W226, S226, Y226)</f>
        <v/>
      </c>
      <c r="AD226" s="3">
        <f>IF(OR(ISNUMBER(P226), ISNUMBER(W226), ISNUMBER(S226), ISNUMBER(R226)), (P226 / SUM(P226, W226, S226, R226))*100, "")</f>
        <v/>
      </c>
      <c r="AE226" s="3">
        <f>IF(OR(ISNUMBER(P226), ISNUMBER(W226), ISNUMBER(S226)), (P226 / SUM(P226, W226, S226))*100, "")</f>
        <v/>
      </c>
      <c r="AF226" s="3">
        <f>IF(OR(ISNUMBER(P226), ISNUMBER(W226), ISNUMBER(S226), ISNUMBER(AA226)), (P226 / SUM(P226, W226, S226, AA226))*100, "")</f>
        <v/>
      </c>
      <c r="AG226" s="3">
        <f>P226 / SUM(AC226, P226, AA226)</f>
        <v/>
      </c>
      <c r="AH226" s="3">
        <f>IF(AND(ISNUMBER(M$229), ISNUMBER(N$229)), M$229 / N$229, "")</f>
        <v/>
      </c>
      <c r="AI226" s="3">
        <f>IF(AND(ISNUMBER(M226), ISNUMBER(N226), ISNUMBER(AH226)), (M226/N226) / AH226 - 1, "")</f>
        <v/>
      </c>
    </row>
    <row r="227">
      <c r="A227" s="2" t="inlineStr">
        <is>
          <t>2.3</t>
        </is>
      </c>
      <c r="B227" s="2" t="inlineStr">
        <is>
          <t>Hokkalampi</t>
        </is>
      </c>
      <c r="C227" s="2" t="inlineStr">
        <is>
          <t>Marmo, 1992</t>
        </is>
      </c>
      <c r="D227" s="2" t="inlineStr">
        <is>
          <t>DH302</t>
        </is>
      </c>
      <c r="E227" s="2" t="inlineStr">
        <is>
          <t>3</t>
        </is>
      </c>
      <c r="F227" s="3" t="n">
        <v>11</v>
      </c>
      <c r="G227" s="5" t="n">
        <v/>
      </c>
      <c r="H227" s="3" t="n">
        <v>0.19</v>
      </c>
      <c r="I227" s="3" t="n">
        <v>14.79</v>
      </c>
      <c r="J227" s="3" t="n">
        <v>0.9399999999999999</v>
      </c>
      <c r="K227" s="3" t="n">
        <v>4.81</v>
      </c>
      <c r="L227" s="3" t="n">
        <v>0.21</v>
      </c>
      <c r="M227" s="3" t="n">
        <v>0.16</v>
      </c>
      <c r="N227" s="3" t="n">
        <v>0.3</v>
      </c>
      <c r="O227" s="4">
        <f>H227 / (40.078 + 15.999)</f>
        <v/>
      </c>
      <c r="P227" s="4">
        <f>I227 / (2*26.9815385 + 3*15.999)</f>
        <v/>
      </c>
      <c r="Q227" s="4">
        <f>J227 / (24.305 + 15.999)</f>
        <v/>
      </c>
      <c r="R227" s="4">
        <f>K227 / (2*39.0983 + 15.999)</f>
        <v/>
      </c>
      <c r="S227" s="4">
        <f>L227 / (2*22.98976928 + 15.999)</f>
        <v/>
      </c>
      <c r="T227" s="4">
        <f>M227 / (2*30.973761998 + 5*15.999)</f>
        <v/>
      </c>
      <c r="U227" s="4">
        <f>N227 / (47.867 + 2*15.999)</f>
        <v/>
      </c>
      <c r="V227" s="3">
        <f>IF((O227 - 10/3*T227) &gt; 0, O227 - 10/3*T227, 0)</f>
        <v/>
      </c>
      <c r="W227" s="4">
        <f>IF(V227&gt;S227, S227, V227)</f>
        <v/>
      </c>
      <c r="X227" s="4">
        <f>IF((V227-W227) &gt; 0, V227-W227, 0)</f>
        <v/>
      </c>
      <c r="Y227" s="4">
        <f>IF((Q227-X227) &gt; 0, Q227-X227, 0)</f>
        <v/>
      </c>
      <c r="Z227" s="3">
        <f>IF(AND(ISNUMBER(R$229), ISNUMBER(P$229)), R$229 / P$229, "")</f>
        <v/>
      </c>
      <c r="AA227" s="4">
        <f>IF((P227*Z227) &lt; R227, P227*Z227, R227)</f>
        <v/>
      </c>
      <c r="AB227" s="4">
        <f>SUM(W227, S227)</f>
        <v/>
      </c>
      <c r="AC227" s="4">
        <f>SUM(W227, S227, Y227)</f>
        <v/>
      </c>
      <c r="AD227" s="3">
        <f>IF(OR(ISNUMBER(P227), ISNUMBER(W227), ISNUMBER(S227), ISNUMBER(R227)), (P227 / SUM(P227, W227, S227, R227))*100, "")</f>
        <v/>
      </c>
      <c r="AE227" s="3">
        <f>IF(OR(ISNUMBER(P227), ISNUMBER(W227), ISNUMBER(S227)), (P227 / SUM(P227, W227, S227))*100, "")</f>
        <v/>
      </c>
      <c r="AF227" s="3">
        <f>IF(OR(ISNUMBER(P227), ISNUMBER(W227), ISNUMBER(S227), ISNUMBER(AA227)), (P227 / SUM(P227, W227, S227, AA227))*100, "")</f>
        <v/>
      </c>
      <c r="AG227" s="3">
        <f>P227 / SUM(AC227, P227, AA227)</f>
        <v/>
      </c>
      <c r="AH227" s="3">
        <f>IF(AND(ISNUMBER(M$229), ISNUMBER(N$229)), M$229 / N$229, "")</f>
        <v/>
      </c>
      <c r="AI227" s="3">
        <f>IF(AND(ISNUMBER(M227), ISNUMBER(N227), ISNUMBER(AH227)), (M227/N227) / AH227 - 1, "")</f>
        <v/>
      </c>
    </row>
    <row r="228">
      <c r="A228" s="2" t="inlineStr">
        <is>
          <t>2.3</t>
        </is>
      </c>
      <c r="B228" s="2" t="inlineStr">
        <is>
          <t>Hokkalampi</t>
        </is>
      </c>
      <c r="C228" s="2" t="inlineStr">
        <is>
          <t>Marmo, 1992</t>
        </is>
      </c>
      <c r="D228" s="2" t="inlineStr">
        <is>
          <t>DH302</t>
        </is>
      </c>
      <c r="E228" s="2" t="inlineStr">
        <is>
          <t>4</t>
        </is>
      </c>
      <c r="F228" s="3" t="n">
        <v>13.5</v>
      </c>
      <c r="G228" s="5" t="n">
        <v/>
      </c>
      <c r="H228" s="3" t="n">
        <v>3.44</v>
      </c>
      <c r="I228" s="3" t="n">
        <v>16.54</v>
      </c>
      <c r="J228" s="3" t="n">
        <v>1.48</v>
      </c>
      <c r="K228" s="3" t="n">
        <v>4.37</v>
      </c>
      <c r="L228" s="3" t="n">
        <v>1.57</v>
      </c>
      <c r="M228" s="3" t="n">
        <v>0.29</v>
      </c>
      <c r="N228" s="3" t="n">
        <v>0.44</v>
      </c>
      <c r="O228" s="4">
        <f>H228 / (40.078 + 15.999)</f>
        <v/>
      </c>
      <c r="P228" s="4">
        <f>I228 / (2*26.9815385 + 3*15.999)</f>
        <v/>
      </c>
      <c r="Q228" s="4">
        <f>J228 / (24.305 + 15.999)</f>
        <v/>
      </c>
      <c r="R228" s="4">
        <f>K228 / (2*39.0983 + 15.999)</f>
        <v/>
      </c>
      <c r="S228" s="4">
        <f>L228 / (2*22.98976928 + 15.999)</f>
        <v/>
      </c>
      <c r="T228" s="4">
        <f>M228 / (2*30.973761998 + 5*15.999)</f>
        <v/>
      </c>
      <c r="U228" s="4">
        <f>N228 / (47.867 + 2*15.999)</f>
        <v/>
      </c>
      <c r="V228" s="3">
        <f>IF((O228 - 10/3*T228) &gt; 0, O228 - 10/3*T228, 0)</f>
        <v/>
      </c>
      <c r="W228" s="4">
        <f>IF(V228&gt;S228, S228, V228)</f>
        <v/>
      </c>
      <c r="X228" s="4">
        <f>IF((V228-W228) &gt; 0, V228-W228, 0)</f>
        <v/>
      </c>
      <c r="Y228" s="4">
        <f>IF((Q228-X228) &gt; 0, Q228-X228, 0)</f>
        <v/>
      </c>
      <c r="Z228" s="3">
        <f>IF(AND(ISNUMBER(R$229), ISNUMBER(P$229)), R$229 / P$229, "")</f>
        <v/>
      </c>
      <c r="AA228" s="4">
        <f>IF((P228*Z228) &lt; R228, P228*Z228, R228)</f>
        <v/>
      </c>
      <c r="AB228" s="4">
        <f>SUM(W228, S228)</f>
        <v/>
      </c>
      <c r="AC228" s="4">
        <f>SUM(W228, S228, Y228)</f>
        <v/>
      </c>
      <c r="AD228" s="3">
        <f>IF(OR(ISNUMBER(P228), ISNUMBER(W228), ISNUMBER(S228), ISNUMBER(R228)), (P228 / SUM(P228, W228, S228, R228))*100, "")</f>
        <v/>
      </c>
      <c r="AE228" s="3">
        <f>IF(OR(ISNUMBER(P228), ISNUMBER(W228), ISNUMBER(S228)), (P228 / SUM(P228, W228, S228))*100, "")</f>
        <v/>
      </c>
      <c r="AF228" s="3">
        <f>IF(OR(ISNUMBER(P228), ISNUMBER(W228), ISNUMBER(S228), ISNUMBER(AA228)), (P228 / SUM(P228, W228, S228, AA228))*100, "")</f>
        <v/>
      </c>
      <c r="AG228" s="3">
        <f>P228 / SUM(AC228, P228, AA228)</f>
        <v/>
      </c>
      <c r="AH228" s="3">
        <f>IF(AND(ISNUMBER(M$229), ISNUMBER(N$229)), M$229 / N$229, "")</f>
        <v/>
      </c>
      <c r="AI228" s="3">
        <f>IF(AND(ISNUMBER(M228), ISNUMBER(N228), ISNUMBER(AH228)), (M228/N228) / AH228 - 1, "")</f>
        <v/>
      </c>
    </row>
    <row r="229">
      <c r="A229" s="2" t="inlineStr">
        <is>
          <t>2.3</t>
        </is>
      </c>
      <c r="B229" s="2" t="inlineStr">
        <is>
          <t>Hokkalampi</t>
        </is>
      </c>
      <c r="C229" s="2" t="inlineStr">
        <is>
          <t>Marmo, 1992</t>
        </is>
      </c>
      <c r="D229" s="2" t="inlineStr">
        <is>
          <t>DH302</t>
        </is>
      </c>
      <c r="E229" s="2" t="inlineStr">
        <is>
          <t>5</t>
        </is>
      </c>
      <c r="F229" s="3" t="n">
        <v>25</v>
      </c>
      <c r="G229" s="2" t="inlineStr">
        <is>
          <t>proto</t>
        </is>
      </c>
      <c r="H229" s="3" t="n">
        <v>2.490000000000001</v>
      </c>
      <c r="I229" s="3" t="n">
        <v>16.41</v>
      </c>
      <c r="J229" s="3" t="n">
        <v>0.9999999999999999</v>
      </c>
      <c r="K229" s="3" t="n">
        <v>4.31</v>
      </c>
      <c r="L229" s="3" t="n">
        <v>3.55</v>
      </c>
      <c r="M229" s="3" t="n">
        <v>0.24</v>
      </c>
      <c r="N229" s="3" t="n">
        <v>0.43</v>
      </c>
      <c r="O229" s="4">
        <f>H229 / (40.078 + 15.999)</f>
        <v/>
      </c>
      <c r="P229" s="4">
        <f>I229 / (2*26.9815385 + 3*15.999)</f>
        <v/>
      </c>
      <c r="Q229" s="4">
        <f>J229 / (24.305 + 15.999)</f>
        <v/>
      </c>
      <c r="R229" s="4">
        <f>K229 / (2*39.0983 + 15.999)</f>
        <v/>
      </c>
      <c r="S229" s="4">
        <f>L229 / (2*22.98976928 + 15.999)</f>
        <v/>
      </c>
      <c r="T229" s="4">
        <f>M229 / (2*30.973761998 + 5*15.999)</f>
        <v/>
      </c>
      <c r="U229" s="4">
        <f>N229 / (47.867 + 2*15.999)</f>
        <v/>
      </c>
      <c r="V229" s="3">
        <f>IF((O229 - 10/3*T229) &gt; 0, O229 - 10/3*T229, 0)</f>
        <v/>
      </c>
      <c r="W229" s="4">
        <f>IF(V229&gt;S229, S229, V229)</f>
        <v/>
      </c>
      <c r="X229" s="4">
        <f>IF((V229-W229) &gt; 0, V229-W229, 0)</f>
        <v/>
      </c>
      <c r="Y229" s="4">
        <f>IF((Q229-X229) &gt; 0, Q229-X229, 0)</f>
        <v/>
      </c>
      <c r="Z229" s="3">
        <f>IF(AND(ISNUMBER(R$229), ISNUMBER(P$229)), R$229 / P$229, "")</f>
        <v/>
      </c>
      <c r="AA229" s="4">
        <f>IF((P229*Z229) &lt; R229, P229*Z229, R229)</f>
        <v/>
      </c>
      <c r="AB229" s="4">
        <f>SUM(W229, S229)</f>
        <v/>
      </c>
      <c r="AC229" s="4">
        <f>SUM(W229, S229, Y229)</f>
        <v/>
      </c>
      <c r="AD229" s="3">
        <f>IF(OR(ISNUMBER(P229), ISNUMBER(W229), ISNUMBER(S229), ISNUMBER(R229)), (P229 / SUM(P229, W229, S229, R229))*100, "")</f>
        <v/>
      </c>
      <c r="AE229" s="3">
        <f>IF(OR(ISNUMBER(P229), ISNUMBER(W229), ISNUMBER(S229)), (P229 / SUM(P229, W229, S229))*100, "")</f>
        <v/>
      </c>
      <c r="AF229" s="3">
        <f>IF(OR(ISNUMBER(P229), ISNUMBER(W229), ISNUMBER(S229), ISNUMBER(AA229)), (P229 / SUM(P229, W229, S229, AA229))*100, "")</f>
        <v/>
      </c>
      <c r="AG229" s="3">
        <f>P229 / SUM(AC229, P229, AA229)</f>
        <v/>
      </c>
      <c r="AH229" s="3">
        <f>IF(AND(ISNUMBER(M$229), ISNUMBER(N$229)), M$229 / N$229, "")</f>
        <v/>
      </c>
      <c r="AI229" s="3">
        <f>IF(AND(ISNUMBER(M229), ISNUMBER(N229), ISNUMBER(AH229)), (M229/N229) / AH229 - 1, "")</f>
        <v/>
      </c>
    </row>
    <row r="230">
      <c r="A230" t="inlineStr">
        <is>
          <t>2.3</t>
        </is>
      </c>
      <c r="B230" t="inlineStr">
        <is>
          <t>Hokkalampi</t>
        </is>
      </c>
      <c r="C230" t="inlineStr">
        <is>
          <t>Marmo, 1992</t>
        </is>
      </c>
      <c r="D230" t="inlineStr">
        <is>
          <t>Composite on granite</t>
        </is>
      </c>
      <c r="E230" t="inlineStr">
        <is>
          <t>1</t>
        </is>
      </c>
      <c r="F230" s="6" t="n">
        <v/>
      </c>
      <c r="G230" t="inlineStr">
        <is>
          <t>top</t>
        </is>
      </c>
      <c r="H230" s="6" t="n">
        <v>0.03</v>
      </c>
      <c r="I230" s="6" t="n">
        <v>29.92000000000001</v>
      </c>
      <c r="J230" s="6" t="n">
        <v>0.09999999999999999</v>
      </c>
      <c r="K230" s="6" t="n">
        <v>5.01</v>
      </c>
      <c r="L230" s="6" t="n">
        <v>0.39</v>
      </c>
      <c r="M230" s="6" t="n">
        <v>0.04000000000000001</v>
      </c>
      <c r="N230" s="6" t="n">
        <v>0.6</v>
      </c>
      <c r="O230" s="7">
        <f>H230 / (40.078 + 15.999)</f>
        <v/>
      </c>
      <c r="P230" s="7">
        <f>I230 / (2*26.9815385 + 3*15.999)</f>
        <v/>
      </c>
      <c r="Q230" s="7">
        <f>J230 / (24.305 + 15.999)</f>
        <v/>
      </c>
      <c r="R230" s="7">
        <f>K230 / (2*39.0983 + 15.999)</f>
        <v/>
      </c>
      <c r="S230" s="7">
        <f>L230 / (2*22.98976928 + 15.999)</f>
        <v/>
      </c>
      <c r="T230" s="7">
        <f>M230 / (2*30.973761998 + 5*15.999)</f>
        <v/>
      </c>
      <c r="U230" s="7">
        <f>N230 / (47.867 + 2*15.999)</f>
        <v/>
      </c>
      <c r="V230" s="6">
        <f>IF((O230 - 10/3*T230) &gt; 0, O230 - 10/3*T230, 0)</f>
        <v/>
      </c>
      <c r="W230" s="7">
        <f>IF(V230&gt;S230, S230, V230)</f>
        <v/>
      </c>
      <c r="X230" s="7">
        <f>IF((V230-W230) &gt; 0, V230-W230, 0)</f>
        <v/>
      </c>
      <c r="Y230" s="7">
        <f>IF((Q230-X230) &gt; 0, Q230-X230, 0)</f>
        <v/>
      </c>
      <c r="Z230" s="6">
        <f>IF(AND(ISNUMBER(AVERAGE(R$234, R$235)), ISNUMBER(AVERAGE(P$234, P$235))), AVERAGE(R$234, R$235) / AVERAGE(P$234, P$235), "")</f>
        <v/>
      </c>
      <c r="AA230" s="7">
        <f>IF((P230*Z230) &lt; R230, P230*Z230, R230)</f>
        <v/>
      </c>
      <c r="AB230" s="7">
        <f>SUM(W230, S230)</f>
        <v/>
      </c>
      <c r="AC230" s="7">
        <f>SUM(W230, S230, Y230)</f>
        <v/>
      </c>
      <c r="AD230" s="6">
        <f>IF(OR(ISNUMBER(P230), ISNUMBER(W230), ISNUMBER(S230), ISNUMBER(R230)), (P230 / SUM(P230, W230, S230, R230))*100, "")</f>
        <v/>
      </c>
      <c r="AE230" s="6">
        <f>IF(OR(ISNUMBER(P230), ISNUMBER(W230), ISNUMBER(S230)), (P230 / SUM(P230, W230, S230))*100, "")</f>
        <v/>
      </c>
      <c r="AF230" s="6">
        <f>IF(OR(ISNUMBER(P230), ISNUMBER(W230), ISNUMBER(S230), ISNUMBER(AA230)), (P230 / SUM(P230, W230, S230, AA230))*100, "")</f>
        <v/>
      </c>
      <c r="AG230" s="6">
        <f>P230 / SUM(AC230, P230, AA230)</f>
        <v/>
      </c>
      <c r="AH230" s="6">
        <f>IF(AND(ISNUMBER(AVERAGE(M$234, M$235)), ISNUMBER(AVERAGE(N$234, N$235))), AVERAGE(M$234, M$235) / AVERAGE(N$234, N$235), "")</f>
        <v/>
      </c>
      <c r="AI230" s="6">
        <f>IF(AND(ISNUMBER(M230), ISNUMBER(N230), ISNUMBER(AH230)), (M230/N230) / AH230 - 1, "")</f>
        <v/>
      </c>
    </row>
    <row r="231">
      <c r="A231" t="inlineStr">
        <is>
          <t>2.3</t>
        </is>
      </c>
      <c r="B231" t="inlineStr">
        <is>
          <t>Hokkalampi</t>
        </is>
      </c>
      <c r="C231" t="inlineStr">
        <is>
          <t>Marmo, 1992</t>
        </is>
      </c>
      <c r="D231" t="inlineStr">
        <is>
          <t>Composite on granite</t>
        </is>
      </c>
      <c r="E231" t="inlineStr">
        <is>
          <t>2</t>
        </is>
      </c>
      <c r="F231" s="6" t="n">
        <v/>
      </c>
      <c r="G231" t="inlineStr">
        <is>
          <t>top</t>
        </is>
      </c>
      <c r="H231" s="6" t="n">
        <v/>
      </c>
      <c r="I231" s="6" t="n">
        <v>21.53</v>
      </c>
      <c r="J231" s="6" t="n">
        <v/>
      </c>
      <c r="K231" s="6" t="n">
        <v>1.79</v>
      </c>
      <c r="L231" s="6" t="n">
        <v>0.99</v>
      </c>
      <c r="M231" s="6" t="n">
        <v/>
      </c>
      <c r="N231" s="6" t="n">
        <v>0.33</v>
      </c>
      <c r="O231" s="7">
        <f>H231 / (40.078 + 15.999)</f>
        <v/>
      </c>
      <c r="P231" s="7">
        <f>I231 / (2*26.9815385 + 3*15.999)</f>
        <v/>
      </c>
      <c r="Q231" s="7">
        <f>J231 / (24.305 + 15.999)</f>
        <v/>
      </c>
      <c r="R231" s="7">
        <f>K231 / (2*39.0983 + 15.999)</f>
        <v/>
      </c>
      <c r="S231" s="7">
        <f>L231 / (2*22.98976928 + 15.999)</f>
        <v/>
      </c>
      <c r="T231" s="7">
        <f>M231 / (2*30.973761998 + 5*15.999)</f>
        <v/>
      </c>
      <c r="U231" s="7">
        <f>N231 / (47.867 + 2*15.999)</f>
        <v/>
      </c>
      <c r="V231" s="6">
        <f>IF((O231 - 10/3*T231) &gt; 0, O231 - 10/3*T231, 0)</f>
        <v/>
      </c>
      <c r="W231" s="7">
        <f>IF(V231&gt;S231, S231, V231)</f>
        <v/>
      </c>
      <c r="X231" s="7">
        <f>IF((V231-W231) &gt; 0, V231-W231, 0)</f>
        <v/>
      </c>
      <c r="Y231" s="7">
        <f>IF((Q231-X231) &gt; 0, Q231-X231, 0)</f>
        <v/>
      </c>
      <c r="Z231" s="6">
        <f>IF(AND(ISNUMBER(AVERAGE(R$234, R$235)), ISNUMBER(AVERAGE(P$234, P$235))), AVERAGE(R$234, R$235) / AVERAGE(P$234, P$235), "")</f>
        <v/>
      </c>
      <c r="AA231" s="7">
        <f>IF((P231*Z231) &lt; R231, P231*Z231, R231)</f>
        <v/>
      </c>
      <c r="AB231" s="7">
        <f>SUM(W231, S231)</f>
        <v/>
      </c>
      <c r="AC231" s="7">
        <f>SUM(W231, S231, Y231)</f>
        <v/>
      </c>
      <c r="AD231" s="6">
        <f>IF(OR(ISNUMBER(P231), ISNUMBER(W231), ISNUMBER(S231), ISNUMBER(R231)), (P231 / SUM(P231, W231, S231, R231))*100, "")</f>
        <v/>
      </c>
      <c r="AE231" s="6">
        <f>IF(OR(ISNUMBER(P231), ISNUMBER(W231), ISNUMBER(S231)), (P231 / SUM(P231, W231, S231))*100, "")</f>
        <v/>
      </c>
      <c r="AF231" s="6">
        <f>IF(OR(ISNUMBER(P231), ISNUMBER(W231), ISNUMBER(S231), ISNUMBER(AA231)), (P231 / SUM(P231, W231, S231, AA231))*100, "")</f>
        <v/>
      </c>
      <c r="AG231" s="6">
        <f>P231 / SUM(AC231, P231, AA231)</f>
        <v/>
      </c>
      <c r="AH231" s="6">
        <f>IF(AND(ISNUMBER(AVERAGE(M$234, M$235)), ISNUMBER(AVERAGE(N$234, N$235))), AVERAGE(M$234, M$235) / AVERAGE(N$234, N$235), "")</f>
        <v/>
      </c>
      <c r="AI231" s="6">
        <f>IF(AND(ISNUMBER(M231), ISNUMBER(N231), ISNUMBER(AH231)), (M231/N231) / AH231 - 1, "")</f>
        <v/>
      </c>
    </row>
    <row r="232">
      <c r="A232" t="inlineStr">
        <is>
          <t>2.3</t>
        </is>
      </c>
      <c r="B232" t="inlineStr">
        <is>
          <t>Hokkalampi</t>
        </is>
      </c>
      <c r="C232" t="inlineStr">
        <is>
          <t>Marmo, 1992</t>
        </is>
      </c>
      <c r="D232" t="inlineStr">
        <is>
          <t>Composite on granite</t>
        </is>
      </c>
      <c r="E232" t="inlineStr">
        <is>
          <t>3</t>
        </is>
      </c>
      <c r="F232" s="6" t="n">
        <v/>
      </c>
      <c r="G232" t="inlineStr">
        <is>
          <t>top</t>
        </is>
      </c>
      <c r="H232" s="6" t="n">
        <v/>
      </c>
      <c r="I232" s="6" t="n">
        <v>18.46</v>
      </c>
      <c r="J232" s="6" t="n">
        <v>0.03</v>
      </c>
      <c r="K232" s="6" t="n">
        <v>2.1</v>
      </c>
      <c r="L232" s="6" t="n">
        <v>0.08</v>
      </c>
      <c r="M232" s="6" t="n">
        <v>0.04000000000000001</v>
      </c>
      <c r="N232" s="6" t="n">
        <v>0.19</v>
      </c>
      <c r="O232" s="7">
        <f>H232 / (40.078 + 15.999)</f>
        <v/>
      </c>
      <c r="P232" s="7">
        <f>I232 / (2*26.9815385 + 3*15.999)</f>
        <v/>
      </c>
      <c r="Q232" s="7">
        <f>J232 / (24.305 + 15.999)</f>
        <v/>
      </c>
      <c r="R232" s="7">
        <f>K232 / (2*39.0983 + 15.999)</f>
        <v/>
      </c>
      <c r="S232" s="7">
        <f>L232 / (2*22.98976928 + 15.999)</f>
        <v/>
      </c>
      <c r="T232" s="7">
        <f>M232 / (2*30.973761998 + 5*15.999)</f>
        <v/>
      </c>
      <c r="U232" s="7">
        <f>N232 / (47.867 + 2*15.999)</f>
        <v/>
      </c>
      <c r="V232" s="6">
        <f>IF((O232 - 10/3*T232) &gt; 0, O232 - 10/3*T232, 0)</f>
        <v/>
      </c>
      <c r="W232" s="7">
        <f>IF(V232&gt;S232, S232, V232)</f>
        <v/>
      </c>
      <c r="X232" s="7">
        <f>IF((V232-W232) &gt; 0, V232-W232, 0)</f>
        <v/>
      </c>
      <c r="Y232" s="7">
        <f>IF((Q232-X232) &gt; 0, Q232-X232, 0)</f>
        <v/>
      </c>
      <c r="Z232" s="6">
        <f>IF(AND(ISNUMBER(AVERAGE(R$234, R$235)), ISNUMBER(AVERAGE(P$234, P$235))), AVERAGE(R$234, R$235) / AVERAGE(P$234, P$235), "")</f>
        <v/>
      </c>
      <c r="AA232" s="7">
        <f>IF((P232*Z232) &lt; R232, P232*Z232, R232)</f>
        <v/>
      </c>
      <c r="AB232" s="7">
        <f>SUM(W232, S232)</f>
        <v/>
      </c>
      <c r="AC232" s="7">
        <f>SUM(W232, S232, Y232)</f>
        <v/>
      </c>
      <c r="AD232" s="6">
        <f>IF(OR(ISNUMBER(P232), ISNUMBER(W232), ISNUMBER(S232), ISNUMBER(R232)), (P232 / SUM(P232, W232, S232, R232))*100, "")</f>
        <v/>
      </c>
      <c r="AE232" s="6">
        <f>IF(OR(ISNUMBER(P232), ISNUMBER(W232), ISNUMBER(S232)), (P232 / SUM(P232, W232, S232))*100, "")</f>
        <v/>
      </c>
      <c r="AF232" s="6">
        <f>IF(OR(ISNUMBER(P232), ISNUMBER(W232), ISNUMBER(S232), ISNUMBER(AA232)), (P232 / SUM(P232, W232, S232, AA232))*100, "")</f>
        <v/>
      </c>
      <c r="AG232" s="6">
        <f>P232 / SUM(AC232, P232, AA232)</f>
        <v/>
      </c>
      <c r="AH232" s="6">
        <f>IF(AND(ISNUMBER(AVERAGE(M$234, M$235)), ISNUMBER(AVERAGE(N$234, N$235))), AVERAGE(M$234, M$235) / AVERAGE(N$234, N$235), "")</f>
        <v/>
      </c>
      <c r="AI232" s="6">
        <f>IF(AND(ISNUMBER(M232), ISNUMBER(N232), ISNUMBER(AH232)), (M232/N232) / AH232 - 1, "")</f>
        <v/>
      </c>
    </row>
    <row r="233">
      <c r="A233" t="inlineStr">
        <is>
          <t>2.3</t>
        </is>
      </c>
      <c r="B233" t="inlineStr">
        <is>
          <t>Hokkalampi</t>
        </is>
      </c>
      <c r="C233" t="inlineStr">
        <is>
          <t>Marmo, 1992</t>
        </is>
      </c>
      <c r="D233" t="inlineStr">
        <is>
          <t>Composite on granite</t>
        </is>
      </c>
      <c r="E233" t="inlineStr">
        <is>
          <t>4</t>
        </is>
      </c>
      <c r="F233" s="6" t="n">
        <v/>
      </c>
      <c r="G233" t="inlineStr">
        <is>
          <t>top</t>
        </is>
      </c>
      <c r="H233" s="6" t="n">
        <v>0.01</v>
      </c>
      <c r="I233" s="6" t="n">
        <v>19.34</v>
      </c>
      <c r="J233" s="6" t="n">
        <v>0.03</v>
      </c>
      <c r="K233" s="6" t="n">
        <v>2.22</v>
      </c>
      <c r="L233" s="6" t="n">
        <v>0.08</v>
      </c>
      <c r="M233" s="6" t="n">
        <v/>
      </c>
      <c r="N233" s="6" t="n">
        <v>0.25</v>
      </c>
      <c r="O233" s="7">
        <f>H233 / (40.078 + 15.999)</f>
        <v/>
      </c>
      <c r="P233" s="7">
        <f>I233 / (2*26.9815385 + 3*15.999)</f>
        <v/>
      </c>
      <c r="Q233" s="7">
        <f>J233 / (24.305 + 15.999)</f>
        <v/>
      </c>
      <c r="R233" s="7">
        <f>K233 / (2*39.0983 + 15.999)</f>
        <v/>
      </c>
      <c r="S233" s="7">
        <f>L233 / (2*22.98976928 + 15.999)</f>
        <v/>
      </c>
      <c r="T233" s="7">
        <f>M233 / (2*30.973761998 + 5*15.999)</f>
        <v/>
      </c>
      <c r="U233" s="7">
        <f>N233 / (47.867 + 2*15.999)</f>
        <v/>
      </c>
      <c r="V233" s="6">
        <f>IF((O233 - 10/3*T233) &gt; 0, O233 - 10/3*T233, 0)</f>
        <v/>
      </c>
      <c r="W233" s="7">
        <f>IF(V233&gt;S233, S233, V233)</f>
        <v/>
      </c>
      <c r="X233" s="7">
        <f>IF((V233-W233) &gt; 0, V233-W233, 0)</f>
        <v/>
      </c>
      <c r="Y233" s="7">
        <f>IF((Q233-X233) &gt; 0, Q233-X233, 0)</f>
        <v/>
      </c>
      <c r="Z233" s="6">
        <f>IF(AND(ISNUMBER(AVERAGE(R$234, R$235)), ISNUMBER(AVERAGE(P$234, P$235))), AVERAGE(R$234, R$235) / AVERAGE(P$234, P$235), "")</f>
        <v/>
      </c>
      <c r="AA233" s="7">
        <f>IF((P233*Z233) &lt; R233, P233*Z233, R233)</f>
        <v/>
      </c>
      <c r="AB233" s="7">
        <f>SUM(W233, S233)</f>
        <v/>
      </c>
      <c r="AC233" s="7">
        <f>SUM(W233, S233, Y233)</f>
        <v/>
      </c>
      <c r="AD233" s="6">
        <f>IF(OR(ISNUMBER(P233), ISNUMBER(W233), ISNUMBER(S233), ISNUMBER(R233)), (P233 / SUM(P233, W233, S233, R233))*100, "")</f>
        <v/>
      </c>
      <c r="AE233" s="6">
        <f>IF(OR(ISNUMBER(P233), ISNUMBER(W233), ISNUMBER(S233)), (P233 / SUM(P233, W233, S233))*100, "")</f>
        <v/>
      </c>
      <c r="AF233" s="6">
        <f>IF(OR(ISNUMBER(P233), ISNUMBER(W233), ISNUMBER(S233), ISNUMBER(AA233)), (P233 / SUM(P233, W233, S233, AA233))*100, "")</f>
        <v/>
      </c>
      <c r="AG233" s="6">
        <f>P233 / SUM(AC233, P233, AA233)</f>
        <v/>
      </c>
      <c r="AH233" s="6">
        <f>IF(AND(ISNUMBER(AVERAGE(M$234, M$235)), ISNUMBER(AVERAGE(N$234, N$235))), AVERAGE(M$234, M$235) / AVERAGE(N$234, N$235), "")</f>
        <v/>
      </c>
      <c r="AI233" s="6">
        <f>IF(AND(ISNUMBER(M233), ISNUMBER(N233), ISNUMBER(AH233)), (M233/N233) / AH233 - 1, "")</f>
        <v/>
      </c>
    </row>
    <row r="234">
      <c r="A234" t="inlineStr">
        <is>
          <t>2.3</t>
        </is>
      </c>
      <c r="B234" t="inlineStr">
        <is>
          <t>Hokkalampi</t>
        </is>
      </c>
      <c r="C234" t="inlineStr">
        <is>
          <t>Marmo, 1992</t>
        </is>
      </c>
      <c r="D234" t="inlineStr">
        <is>
          <t>Composite on granite</t>
        </is>
      </c>
      <c r="E234" t="inlineStr">
        <is>
          <t>1</t>
        </is>
      </c>
      <c r="F234" s="6" t="n">
        <v/>
      </c>
      <c r="G234" t="inlineStr">
        <is>
          <t>proto</t>
        </is>
      </c>
      <c r="H234" s="6" t="n">
        <v>2.25</v>
      </c>
      <c r="I234" s="6" t="n">
        <v>15.6</v>
      </c>
      <c r="J234" s="6" t="n">
        <v>1.38</v>
      </c>
      <c r="K234" s="6" t="n">
        <v>3.799999999999999</v>
      </c>
      <c r="L234" s="6" t="n">
        <v>3.36</v>
      </c>
      <c r="M234" s="6" t="n">
        <v>0.2</v>
      </c>
      <c r="N234" s="6" t="n">
        <v>0.39</v>
      </c>
      <c r="O234" s="7">
        <f>H234 / (40.078 + 15.999)</f>
        <v/>
      </c>
      <c r="P234" s="7">
        <f>I234 / (2*26.9815385 + 3*15.999)</f>
        <v/>
      </c>
      <c r="Q234" s="7">
        <f>J234 / (24.305 + 15.999)</f>
        <v/>
      </c>
      <c r="R234" s="7">
        <f>K234 / (2*39.0983 + 15.999)</f>
        <v/>
      </c>
      <c r="S234" s="7">
        <f>L234 / (2*22.98976928 + 15.999)</f>
        <v/>
      </c>
      <c r="T234" s="7">
        <f>M234 / (2*30.973761998 + 5*15.999)</f>
        <v/>
      </c>
      <c r="U234" s="7">
        <f>N234 / (47.867 + 2*15.999)</f>
        <v/>
      </c>
      <c r="V234" s="6">
        <f>IF((O234 - 10/3*T234) &gt; 0, O234 - 10/3*T234, 0)</f>
        <v/>
      </c>
      <c r="W234" s="7">
        <f>IF(V234&gt;S234, S234, V234)</f>
        <v/>
      </c>
      <c r="X234" s="7">
        <f>IF((V234-W234) &gt; 0, V234-W234, 0)</f>
        <v/>
      </c>
      <c r="Y234" s="7">
        <f>IF((Q234-X234) &gt; 0, Q234-X234, 0)</f>
        <v/>
      </c>
      <c r="Z234" s="6">
        <f>IF(AND(ISNUMBER(AVERAGE(R$234, R$235)), ISNUMBER(AVERAGE(P$234, P$235))), AVERAGE(R$234, R$235) / AVERAGE(P$234, P$235), "")</f>
        <v/>
      </c>
      <c r="AA234" s="7">
        <f>IF((P234*Z234) &lt; R234, P234*Z234, R234)</f>
        <v/>
      </c>
      <c r="AB234" s="7">
        <f>SUM(W234, S234)</f>
        <v/>
      </c>
      <c r="AC234" s="7">
        <f>SUM(W234, S234, Y234)</f>
        <v/>
      </c>
      <c r="AD234" s="6">
        <f>IF(OR(ISNUMBER(P234), ISNUMBER(W234), ISNUMBER(S234), ISNUMBER(R234)), (P234 / SUM(P234, W234, S234, R234))*100, "")</f>
        <v/>
      </c>
      <c r="AE234" s="6">
        <f>IF(OR(ISNUMBER(P234), ISNUMBER(W234), ISNUMBER(S234)), (P234 / SUM(P234, W234, S234))*100, "")</f>
        <v/>
      </c>
      <c r="AF234" s="6">
        <f>IF(OR(ISNUMBER(P234), ISNUMBER(W234), ISNUMBER(S234), ISNUMBER(AA234)), (P234 / SUM(P234, W234, S234, AA234))*100, "")</f>
        <v/>
      </c>
      <c r="AG234" s="6">
        <f>P234 / SUM(AC234, P234, AA234)</f>
        <v/>
      </c>
      <c r="AH234" s="6">
        <f>IF(AND(ISNUMBER(AVERAGE(M$234, M$235)), ISNUMBER(AVERAGE(N$234, N$235))), AVERAGE(M$234, M$235) / AVERAGE(N$234, N$235), "")</f>
        <v/>
      </c>
      <c r="AI234" s="6">
        <f>IF(AND(ISNUMBER(M234), ISNUMBER(N234), ISNUMBER(AH234)), (M234/N234) / AH234 - 1, "")</f>
        <v/>
      </c>
    </row>
    <row r="235">
      <c r="A235" t="inlineStr">
        <is>
          <t>2.3</t>
        </is>
      </c>
      <c r="B235" t="inlineStr">
        <is>
          <t>Hokkalampi</t>
        </is>
      </c>
      <c r="C235" t="inlineStr">
        <is>
          <t>Marmo, 1992</t>
        </is>
      </c>
      <c r="D235" t="inlineStr">
        <is>
          <t>Composite on granite</t>
        </is>
      </c>
      <c r="E235" t="inlineStr">
        <is>
          <t>2</t>
        </is>
      </c>
      <c r="F235" s="6" t="n">
        <v/>
      </c>
      <c r="G235" t="inlineStr">
        <is>
          <t>proto</t>
        </is>
      </c>
      <c r="H235" s="6" t="n">
        <v>1.49</v>
      </c>
      <c r="I235" s="6" t="n">
        <v>14.61</v>
      </c>
      <c r="J235" s="6" t="n">
        <v>0.29</v>
      </c>
      <c r="K235" s="6" t="n">
        <v>1.02</v>
      </c>
      <c r="L235" s="6" t="n">
        <v>5.73</v>
      </c>
      <c r="M235" s="6" t="n">
        <v>0.02</v>
      </c>
      <c r="N235" s="6" t="n">
        <v>0.06</v>
      </c>
      <c r="O235" s="7">
        <f>H235 / (40.078 + 15.999)</f>
        <v/>
      </c>
      <c r="P235" s="7">
        <f>I235 / (2*26.9815385 + 3*15.999)</f>
        <v/>
      </c>
      <c r="Q235" s="7">
        <f>J235 / (24.305 + 15.999)</f>
        <v/>
      </c>
      <c r="R235" s="7">
        <f>K235 / (2*39.0983 + 15.999)</f>
        <v/>
      </c>
      <c r="S235" s="7">
        <f>L235 / (2*22.98976928 + 15.999)</f>
        <v/>
      </c>
      <c r="T235" s="7">
        <f>M235 / (2*30.973761998 + 5*15.999)</f>
        <v/>
      </c>
      <c r="U235" s="7">
        <f>N235 / (47.867 + 2*15.999)</f>
        <v/>
      </c>
      <c r="V235" s="6">
        <f>IF((O235 - 10/3*T235) &gt; 0, O235 - 10/3*T235, 0)</f>
        <v/>
      </c>
      <c r="W235" s="7">
        <f>IF(V235&gt;S235, S235, V235)</f>
        <v/>
      </c>
      <c r="X235" s="7">
        <f>IF((V235-W235) &gt; 0, V235-W235, 0)</f>
        <v/>
      </c>
      <c r="Y235" s="7">
        <f>IF((Q235-X235) &gt; 0, Q235-X235, 0)</f>
        <v/>
      </c>
      <c r="Z235" s="6">
        <f>IF(AND(ISNUMBER(AVERAGE(R$234, R$235)), ISNUMBER(AVERAGE(P$234, P$235))), AVERAGE(R$234, R$235) / AVERAGE(P$234, P$235), "")</f>
        <v/>
      </c>
      <c r="AA235" s="7">
        <f>IF((P235*Z235) &lt; R235, P235*Z235, R235)</f>
        <v/>
      </c>
      <c r="AB235" s="7">
        <f>SUM(W235, S235)</f>
        <v/>
      </c>
      <c r="AC235" s="7">
        <f>SUM(W235, S235, Y235)</f>
        <v/>
      </c>
      <c r="AD235" s="6">
        <f>IF(OR(ISNUMBER(P235), ISNUMBER(W235), ISNUMBER(S235), ISNUMBER(R235)), (P235 / SUM(P235, W235, S235, R235))*100, "")</f>
        <v/>
      </c>
      <c r="AE235" s="6">
        <f>IF(OR(ISNUMBER(P235), ISNUMBER(W235), ISNUMBER(S235)), (P235 / SUM(P235, W235, S235))*100, "")</f>
        <v/>
      </c>
      <c r="AF235" s="6">
        <f>IF(OR(ISNUMBER(P235), ISNUMBER(W235), ISNUMBER(S235), ISNUMBER(AA235)), (P235 / SUM(P235, W235, S235, AA235))*100, "")</f>
        <v/>
      </c>
      <c r="AG235" s="6">
        <f>P235 / SUM(AC235, P235, AA235)</f>
        <v/>
      </c>
      <c r="AH235" s="6">
        <f>IF(AND(ISNUMBER(AVERAGE(M$234, M$235)), ISNUMBER(AVERAGE(N$234, N$235))), AVERAGE(M$234, M$235) / AVERAGE(N$234, N$235), "")</f>
        <v/>
      </c>
      <c r="AI235" s="6">
        <f>IF(AND(ISNUMBER(M235), ISNUMBER(N235), ISNUMBER(AH235)), (M235/N235) / AH235 - 1, "")</f>
        <v/>
      </c>
    </row>
    <row r="236">
      <c r="A236" s="2" t="inlineStr">
        <is>
          <t>2.3</t>
        </is>
      </c>
      <c r="B236" s="2" t="inlineStr">
        <is>
          <t>Hokkalampi</t>
        </is>
      </c>
      <c r="C236" s="2" t="inlineStr">
        <is>
          <t>Marmo, 1992</t>
        </is>
      </c>
      <c r="D236" s="2" t="inlineStr">
        <is>
          <t>Glaciogenic</t>
        </is>
      </c>
      <c r="E236" s="2" t="inlineStr">
        <is>
          <t>1</t>
        </is>
      </c>
      <c r="F236" s="3" t="n">
        <v/>
      </c>
      <c r="G236" s="5" t="n">
        <v/>
      </c>
      <c r="H236" s="3" t="n">
        <v>0.1</v>
      </c>
      <c r="I236" s="3" t="n">
        <v>16.46</v>
      </c>
      <c r="J236" s="3" t="n">
        <v>0.27</v>
      </c>
      <c r="K236" s="3" t="n">
        <v>0.57</v>
      </c>
      <c r="L236" s="3" t="n">
        <v>0.2</v>
      </c>
      <c r="M236" s="3" t="n">
        <v/>
      </c>
      <c r="N236" s="3" t="n">
        <v>0.44</v>
      </c>
      <c r="O236" s="4">
        <f>H236 / (40.078 + 15.999)</f>
        <v/>
      </c>
      <c r="P236" s="4">
        <f>I236 / (2*26.9815385 + 3*15.999)</f>
        <v/>
      </c>
      <c r="Q236" s="4">
        <f>J236 / (24.305 + 15.999)</f>
        <v/>
      </c>
      <c r="R236" s="4">
        <f>K236 / (2*39.0983 + 15.999)</f>
        <v/>
      </c>
      <c r="S236" s="4">
        <f>L236 / (2*22.98976928 + 15.999)</f>
        <v/>
      </c>
      <c r="T236" s="4">
        <f>M236 / (2*30.973761998 + 5*15.999)</f>
        <v/>
      </c>
      <c r="U236" s="4">
        <f>N236 / (47.867 + 2*15.999)</f>
        <v/>
      </c>
      <c r="V236" s="3">
        <f>IF((O236 - 10/3*T236) &gt; 0, O236 - 10/3*T236, 0)</f>
        <v/>
      </c>
      <c r="W236" s="4">
        <f>IF(V236&gt;S236, S236, V236)</f>
        <v/>
      </c>
      <c r="X236" s="4">
        <f>IF((V236-W236) &gt; 0, V236-W236, 0)</f>
        <v/>
      </c>
      <c r="Y236" s="4">
        <f>IF((Q236-X236) &gt; 0, Q236-X236, 0)</f>
        <v/>
      </c>
      <c r="Z236" s="3">
        <f>IF(AND(ISNUMBER(AVERAGE(R$266, R$267, R$268, R$269)), ISNUMBER(AVERAGE(P$266, P$267, P$268, P$269))), AVERAGE(R$266, R$267, R$268, R$269) / AVERAGE(P$266, P$267, P$268, P$269), "")</f>
        <v/>
      </c>
      <c r="AA236" s="4">
        <f>IF((P236*Z236) &lt; R236, P236*Z236, R236)</f>
        <v/>
      </c>
      <c r="AB236" s="4">
        <f>SUM(W236, S236)</f>
        <v/>
      </c>
      <c r="AC236" s="4">
        <f>SUM(W236, S236, Y236)</f>
        <v/>
      </c>
      <c r="AD236" s="3">
        <f>IF(OR(ISNUMBER(P236), ISNUMBER(W236), ISNUMBER(S236), ISNUMBER(R236)), (P236 / SUM(P236, W236, S236, R236))*100, "")</f>
        <v/>
      </c>
      <c r="AE236" s="3">
        <f>IF(OR(ISNUMBER(P236), ISNUMBER(W236), ISNUMBER(S236)), (P236 / SUM(P236, W236, S236))*100, "")</f>
        <v/>
      </c>
      <c r="AF236" s="3">
        <f>IF(OR(ISNUMBER(P236), ISNUMBER(W236), ISNUMBER(S236), ISNUMBER(AA236)), (P236 / SUM(P236, W236, S236, AA236))*100, "")</f>
        <v/>
      </c>
      <c r="AG236" s="3">
        <f>P236 / SUM(AC236, P236, AA236)</f>
        <v/>
      </c>
      <c r="AH236" s="3">
        <f>IF(AND(ISNUMBER(AVERAGE(M$266, M$267, M$268, M$269)), ISNUMBER(AVERAGE(N$266, N$267, N$268, N$269))), AVERAGE(M$266, M$267, M$268, M$269) / AVERAGE(N$266, N$267, N$268, N$269), "")</f>
        <v/>
      </c>
      <c r="AI236" s="3">
        <f>IF(AND(ISNUMBER(M236), ISNUMBER(N236), ISNUMBER(AH236)), (M236/N236) / AH236 - 1, "")</f>
        <v/>
      </c>
    </row>
    <row r="237">
      <c r="A237" s="2" t="inlineStr">
        <is>
          <t>2.3</t>
        </is>
      </c>
      <c r="B237" s="2" t="inlineStr">
        <is>
          <t>Hokkalampi</t>
        </is>
      </c>
      <c r="C237" s="2" t="inlineStr">
        <is>
          <t>Marmo, 1992</t>
        </is>
      </c>
      <c r="D237" s="2" t="inlineStr">
        <is>
          <t>Glaciogenic</t>
        </is>
      </c>
      <c r="E237" s="2" t="inlineStr">
        <is>
          <t>2</t>
        </is>
      </c>
      <c r="F237" s="3" t="n">
        <v/>
      </c>
      <c r="G237" s="5" t="n">
        <v/>
      </c>
      <c r="H237" s="3" t="n">
        <v>0.1</v>
      </c>
      <c r="I237" s="3" t="n">
        <v>16.56</v>
      </c>
      <c r="J237" s="3" t="n">
        <v>0.25</v>
      </c>
      <c r="K237" s="3" t="n">
        <v>1.55</v>
      </c>
      <c r="L237" s="3" t="n">
        <v>0.33</v>
      </c>
      <c r="M237" s="3" t="n">
        <v>0.04000000000000001</v>
      </c>
      <c r="N237" s="3" t="n">
        <v>0.46</v>
      </c>
      <c r="O237" s="4">
        <f>H237 / (40.078 + 15.999)</f>
        <v/>
      </c>
      <c r="P237" s="4">
        <f>I237 / (2*26.9815385 + 3*15.999)</f>
        <v/>
      </c>
      <c r="Q237" s="4">
        <f>J237 / (24.305 + 15.999)</f>
        <v/>
      </c>
      <c r="R237" s="4">
        <f>K237 / (2*39.0983 + 15.999)</f>
        <v/>
      </c>
      <c r="S237" s="4">
        <f>L237 / (2*22.98976928 + 15.999)</f>
        <v/>
      </c>
      <c r="T237" s="4">
        <f>M237 / (2*30.973761998 + 5*15.999)</f>
        <v/>
      </c>
      <c r="U237" s="4">
        <f>N237 / (47.867 + 2*15.999)</f>
        <v/>
      </c>
      <c r="V237" s="3">
        <f>IF((O237 - 10/3*T237) &gt; 0, O237 - 10/3*T237, 0)</f>
        <v/>
      </c>
      <c r="W237" s="4">
        <f>IF(V237&gt;S237, S237, V237)</f>
        <v/>
      </c>
      <c r="X237" s="4">
        <f>IF((V237-W237) &gt; 0, V237-W237, 0)</f>
        <v/>
      </c>
      <c r="Y237" s="4">
        <f>IF((Q237-X237) &gt; 0, Q237-X237, 0)</f>
        <v/>
      </c>
      <c r="Z237" s="3">
        <f>IF(AND(ISNUMBER(AVERAGE(R$266, R$267, R$268, R$269)), ISNUMBER(AVERAGE(P$266, P$267, P$268, P$269))), AVERAGE(R$266, R$267, R$268, R$269) / AVERAGE(P$266, P$267, P$268, P$269), "")</f>
        <v/>
      </c>
      <c r="AA237" s="4">
        <f>IF((P237*Z237) &lt; R237, P237*Z237, R237)</f>
        <v/>
      </c>
      <c r="AB237" s="4">
        <f>SUM(W237, S237)</f>
        <v/>
      </c>
      <c r="AC237" s="4">
        <f>SUM(W237, S237, Y237)</f>
        <v/>
      </c>
      <c r="AD237" s="3">
        <f>IF(OR(ISNUMBER(P237), ISNUMBER(W237), ISNUMBER(S237), ISNUMBER(R237)), (P237 / SUM(P237, W237, S237, R237))*100, "")</f>
        <v/>
      </c>
      <c r="AE237" s="3">
        <f>IF(OR(ISNUMBER(P237), ISNUMBER(W237), ISNUMBER(S237)), (P237 / SUM(P237, W237, S237))*100, "")</f>
        <v/>
      </c>
      <c r="AF237" s="3">
        <f>IF(OR(ISNUMBER(P237), ISNUMBER(W237), ISNUMBER(S237), ISNUMBER(AA237)), (P237 / SUM(P237, W237, S237, AA237))*100, "")</f>
        <v/>
      </c>
      <c r="AG237" s="3">
        <f>P237 / SUM(AC237, P237, AA237)</f>
        <v/>
      </c>
      <c r="AH237" s="3">
        <f>IF(AND(ISNUMBER(AVERAGE(M$266, M$267, M$268, M$269)), ISNUMBER(AVERAGE(N$266, N$267, N$268, N$269))), AVERAGE(M$266, M$267, M$268, M$269) / AVERAGE(N$266, N$267, N$268, N$269), "")</f>
        <v/>
      </c>
      <c r="AI237" s="3">
        <f>IF(AND(ISNUMBER(M237), ISNUMBER(N237), ISNUMBER(AH237)), (M237/N237) / AH237 - 1, "")</f>
        <v/>
      </c>
    </row>
    <row r="238">
      <c r="A238" s="2" t="inlineStr">
        <is>
          <t>2.3</t>
        </is>
      </c>
      <c r="B238" s="2" t="inlineStr">
        <is>
          <t>Hokkalampi</t>
        </is>
      </c>
      <c r="C238" s="2" t="inlineStr">
        <is>
          <t>Marmo, 1992</t>
        </is>
      </c>
      <c r="D238" s="2" t="inlineStr">
        <is>
          <t>Glaciogenic</t>
        </is>
      </c>
      <c r="E238" s="2" t="inlineStr">
        <is>
          <t>3</t>
        </is>
      </c>
      <c r="F238" s="3" t="n">
        <v/>
      </c>
      <c r="G238" s="5" t="n">
        <v/>
      </c>
      <c r="H238" s="3" t="n">
        <v>0.03</v>
      </c>
      <c r="I238" s="3" t="n">
        <v>16.55</v>
      </c>
      <c r="J238" s="3" t="n">
        <v>0.5099999999999999</v>
      </c>
      <c r="K238" s="3" t="n">
        <v>3.83</v>
      </c>
      <c r="L238" s="3" t="n">
        <v>0.29</v>
      </c>
      <c r="M238" s="3" t="n">
        <v>0.04000000000000001</v>
      </c>
      <c r="N238" s="3" t="n">
        <v>0.46</v>
      </c>
      <c r="O238" s="4">
        <f>H238 / (40.078 + 15.999)</f>
        <v/>
      </c>
      <c r="P238" s="4">
        <f>I238 / (2*26.9815385 + 3*15.999)</f>
        <v/>
      </c>
      <c r="Q238" s="4">
        <f>J238 / (24.305 + 15.999)</f>
        <v/>
      </c>
      <c r="R238" s="4">
        <f>K238 / (2*39.0983 + 15.999)</f>
        <v/>
      </c>
      <c r="S238" s="4">
        <f>L238 / (2*22.98976928 + 15.999)</f>
        <v/>
      </c>
      <c r="T238" s="4">
        <f>M238 / (2*30.973761998 + 5*15.999)</f>
        <v/>
      </c>
      <c r="U238" s="4">
        <f>N238 / (47.867 + 2*15.999)</f>
        <v/>
      </c>
      <c r="V238" s="3">
        <f>IF((O238 - 10/3*T238) &gt; 0, O238 - 10/3*T238, 0)</f>
        <v/>
      </c>
      <c r="W238" s="4">
        <f>IF(V238&gt;S238, S238, V238)</f>
        <v/>
      </c>
      <c r="X238" s="4">
        <f>IF((V238-W238) &gt; 0, V238-W238, 0)</f>
        <v/>
      </c>
      <c r="Y238" s="4">
        <f>IF((Q238-X238) &gt; 0, Q238-X238, 0)</f>
        <v/>
      </c>
      <c r="Z238" s="3">
        <f>IF(AND(ISNUMBER(AVERAGE(R$266, R$267, R$268, R$269)), ISNUMBER(AVERAGE(P$266, P$267, P$268, P$269))), AVERAGE(R$266, R$267, R$268, R$269) / AVERAGE(P$266, P$267, P$268, P$269), "")</f>
        <v/>
      </c>
      <c r="AA238" s="4">
        <f>IF((P238*Z238) &lt; R238, P238*Z238, R238)</f>
        <v/>
      </c>
      <c r="AB238" s="4">
        <f>SUM(W238, S238)</f>
        <v/>
      </c>
      <c r="AC238" s="4">
        <f>SUM(W238, S238, Y238)</f>
        <v/>
      </c>
      <c r="AD238" s="3">
        <f>IF(OR(ISNUMBER(P238), ISNUMBER(W238), ISNUMBER(S238), ISNUMBER(R238)), (P238 / SUM(P238, W238, S238, R238))*100, "")</f>
        <v/>
      </c>
      <c r="AE238" s="3">
        <f>IF(OR(ISNUMBER(P238), ISNUMBER(W238), ISNUMBER(S238)), (P238 / SUM(P238, W238, S238))*100, "")</f>
        <v/>
      </c>
      <c r="AF238" s="3">
        <f>IF(OR(ISNUMBER(P238), ISNUMBER(W238), ISNUMBER(S238), ISNUMBER(AA238)), (P238 / SUM(P238, W238, S238, AA238))*100, "")</f>
        <v/>
      </c>
      <c r="AG238" s="3">
        <f>P238 / SUM(AC238, P238, AA238)</f>
        <v/>
      </c>
      <c r="AH238" s="3">
        <f>IF(AND(ISNUMBER(AVERAGE(M$266, M$267, M$268, M$269)), ISNUMBER(AVERAGE(N$266, N$267, N$268, N$269))), AVERAGE(M$266, M$267, M$268, M$269) / AVERAGE(N$266, N$267, N$268, N$269), "")</f>
        <v/>
      </c>
      <c r="AI238" s="3">
        <f>IF(AND(ISNUMBER(M238), ISNUMBER(N238), ISNUMBER(AH238)), (M238/N238) / AH238 - 1, "")</f>
        <v/>
      </c>
    </row>
    <row r="239">
      <c r="A239" s="2" t="inlineStr">
        <is>
          <t>2.3</t>
        </is>
      </c>
      <c r="B239" s="2" t="inlineStr">
        <is>
          <t>Hokkalampi</t>
        </is>
      </c>
      <c r="C239" s="2" t="inlineStr">
        <is>
          <t>Marmo, 1992</t>
        </is>
      </c>
      <c r="D239" s="2" t="inlineStr">
        <is>
          <t>Glaciogenic</t>
        </is>
      </c>
      <c r="E239" s="2" t="inlineStr">
        <is>
          <t>4</t>
        </is>
      </c>
      <c r="F239" s="3" t="n">
        <v/>
      </c>
      <c r="G239" s="5" t="n">
        <v/>
      </c>
      <c r="H239" s="3" t="n">
        <v>0.02</v>
      </c>
      <c r="I239" s="3" t="n">
        <v>17.4</v>
      </c>
      <c r="J239" s="3" t="n">
        <v>0.28</v>
      </c>
      <c r="K239" s="3" t="n">
        <v>4.41</v>
      </c>
      <c r="L239" s="3" t="n">
        <v>0.31</v>
      </c>
      <c r="M239" s="3" t="n">
        <v>0.03</v>
      </c>
      <c r="N239" s="3" t="n">
        <v>0.48</v>
      </c>
      <c r="O239" s="4">
        <f>H239 / (40.078 + 15.999)</f>
        <v/>
      </c>
      <c r="P239" s="4">
        <f>I239 / (2*26.9815385 + 3*15.999)</f>
        <v/>
      </c>
      <c r="Q239" s="4">
        <f>J239 / (24.305 + 15.999)</f>
        <v/>
      </c>
      <c r="R239" s="4">
        <f>K239 / (2*39.0983 + 15.999)</f>
        <v/>
      </c>
      <c r="S239" s="4">
        <f>L239 / (2*22.98976928 + 15.999)</f>
        <v/>
      </c>
      <c r="T239" s="4">
        <f>M239 / (2*30.973761998 + 5*15.999)</f>
        <v/>
      </c>
      <c r="U239" s="4">
        <f>N239 / (47.867 + 2*15.999)</f>
        <v/>
      </c>
      <c r="V239" s="3">
        <f>IF((O239 - 10/3*T239) &gt; 0, O239 - 10/3*T239, 0)</f>
        <v/>
      </c>
      <c r="W239" s="4">
        <f>IF(V239&gt;S239, S239, V239)</f>
        <v/>
      </c>
      <c r="X239" s="4">
        <f>IF((V239-W239) &gt; 0, V239-W239, 0)</f>
        <v/>
      </c>
      <c r="Y239" s="4">
        <f>IF((Q239-X239) &gt; 0, Q239-X239, 0)</f>
        <v/>
      </c>
      <c r="Z239" s="3">
        <f>IF(AND(ISNUMBER(AVERAGE(R$266, R$267, R$268, R$269)), ISNUMBER(AVERAGE(P$266, P$267, P$268, P$269))), AVERAGE(R$266, R$267, R$268, R$269) / AVERAGE(P$266, P$267, P$268, P$269), "")</f>
        <v/>
      </c>
      <c r="AA239" s="4">
        <f>IF((P239*Z239) &lt; R239, P239*Z239, R239)</f>
        <v/>
      </c>
      <c r="AB239" s="4">
        <f>SUM(W239, S239)</f>
        <v/>
      </c>
      <c r="AC239" s="4">
        <f>SUM(W239, S239, Y239)</f>
        <v/>
      </c>
      <c r="AD239" s="3">
        <f>IF(OR(ISNUMBER(P239), ISNUMBER(W239), ISNUMBER(S239), ISNUMBER(R239)), (P239 / SUM(P239, W239, S239, R239))*100, "")</f>
        <v/>
      </c>
      <c r="AE239" s="3">
        <f>IF(OR(ISNUMBER(P239), ISNUMBER(W239), ISNUMBER(S239)), (P239 / SUM(P239, W239, S239))*100, "")</f>
        <v/>
      </c>
      <c r="AF239" s="3">
        <f>IF(OR(ISNUMBER(P239), ISNUMBER(W239), ISNUMBER(S239), ISNUMBER(AA239)), (P239 / SUM(P239, W239, S239, AA239))*100, "")</f>
        <v/>
      </c>
      <c r="AG239" s="3">
        <f>P239 / SUM(AC239, P239, AA239)</f>
        <v/>
      </c>
      <c r="AH239" s="3">
        <f>IF(AND(ISNUMBER(AVERAGE(M$266, M$267, M$268, M$269)), ISNUMBER(AVERAGE(N$266, N$267, N$268, N$269))), AVERAGE(M$266, M$267, M$268, M$269) / AVERAGE(N$266, N$267, N$268, N$269), "")</f>
        <v/>
      </c>
      <c r="AI239" s="3">
        <f>IF(AND(ISNUMBER(M239), ISNUMBER(N239), ISNUMBER(AH239)), (M239/N239) / AH239 - 1, "")</f>
        <v/>
      </c>
    </row>
    <row r="240">
      <c r="A240" s="2" t="inlineStr">
        <is>
          <t>2.3</t>
        </is>
      </c>
      <c r="B240" s="2" t="inlineStr">
        <is>
          <t>Hokkalampi</t>
        </is>
      </c>
      <c r="C240" s="2" t="inlineStr">
        <is>
          <t>Marmo, 1992</t>
        </is>
      </c>
      <c r="D240" s="2" t="inlineStr">
        <is>
          <t>Glaciogenic</t>
        </is>
      </c>
      <c r="E240" s="2" t="inlineStr">
        <is>
          <t>5</t>
        </is>
      </c>
      <c r="F240" s="3" t="n">
        <v/>
      </c>
      <c r="G240" s="5" t="n">
        <v/>
      </c>
      <c r="H240" s="3" t="n">
        <v>0.02</v>
      </c>
      <c r="I240" s="3" t="n">
        <v>16.95</v>
      </c>
      <c r="J240" s="3" t="n">
        <v>0.4399999999999999</v>
      </c>
      <c r="K240" s="3" t="n">
        <v>4.21</v>
      </c>
      <c r="L240" s="3" t="n">
        <v>0.33</v>
      </c>
      <c r="M240" s="3" t="n">
        <v>0.02</v>
      </c>
      <c r="N240" s="3" t="n">
        <v>0.49</v>
      </c>
      <c r="O240" s="4">
        <f>H240 / (40.078 + 15.999)</f>
        <v/>
      </c>
      <c r="P240" s="4">
        <f>I240 / (2*26.9815385 + 3*15.999)</f>
        <v/>
      </c>
      <c r="Q240" s="4">
        <f>J240 / (24.305 + 15.999)</f>
        <v/>
      </c>
      <c r="R240" s="4">
        <f>K240 / (2*39.0983 + 15.999)</f>
        <v/>
      </c>
      <c r="S240" s="4">
        <f>L240 / (2*22.98976928 + 15.999)</f>
        <v/>
      </c>
      <c r="T240" s="4">
        <f>M240 / (2*30.973761998 + 5*15.999)</f>
        <v/>
      </c>
      <c r="U240" s="4">
        <f>N240 / (47.867 + 2*15.999)</f>
        <v/>
      </c>
      <c r="V240" s="3">
        <f>IF((O240 - 10/3*T240) &gt; 0, O240 - 10/3*T240, 0)</f>
        <v/>
      </c>
      <c r="W240" s="4">
        <f>IF(V240&gt;S240, S240, V240)</f>
        <v/>
      </c>
      <c r="X240" s="4">
        <f>IF((V240-W240) &gt; 0, V240-W240, 0)</f>
        <v/>
      </c>
      <c r="Y240" s="4">
        <f>IF((Q240-X240) &gt; 0, Q240-X240, 0)</f>
        <v/>
      </c>
      <c r="Z240" s="3">
        <f>IF(AND(ISNUMBER(AVERAGE(R$266, R$267, R$268, R$269)), ISNUMBER(AVERAGE(P$266, P$267, P$268, P$269))), AVERAGE(R$266, R$267, R$268, R$269) / AVERAGE(P$266, P$267, P$268, P$269), "")</f>
        <v/>
      </c>
      <c r="AA240" s="4">
        <f>IF((P240*Z240) &lt; R240, P240*Z240, R240)</f>
        <v/>
      </c>
      <c r="AB240" s="4">
        <f>SUM(W240, S240)</f>
        <v/>
      </c>
      <c r="AC240" s="4">
        <f>SUM(W240, S240, Y240)</f>
        <v/>
      </c>
      <c r="AD240" s="3">
        <f>IF(OR(ISNUMBER(P240), ISNUMBER(W240), ISNUMBER(S240), ISNUMBER(R240)), (P240 / SUM(P240, W240, S240, R240))*100, "")</f>
        <v/>
      </c>
      <c r="AE240" s="3">
        <f>IF(OR(ISNUMBER(P240), ISNUMBER(W240), ISNUMBER(S240)), (P240 / SUM(P240, W240, S240))*100, "")</f>
        <v/>
      </c>
      <c r="AF240" s="3">
        <f>IF(OR(ISNUMBER(P240), ISNUMBER(W240), ISNUMBER(S240), ISNUMBER(AA240)), (P240 / SUM(P240, W240, S240, AA240))*100, "")</f>
        <v/>
      </c>
      <c r="AG240" s="3">
        <f>P240 / SUM(AC240, P240, AA240)</f>
        <v/>
      </c>
      <c r="AH240" s="3">
        <f>IF(AND(ISNUMBER(AVERAGE(M$266, M$267, M$268, M$269)), ISNUMBER(AVERAGE(N$266, N$267, N$268, N$269))), AVERAGE(M$266, M$267, M$268, M$269) / AVERAGE(N$266, N$267, N$268, N$269), "")</f>
        <v/>
      </c>
      <c r="AI240" s="3">
        <f>IF(AND(ISNUMBER(M240), ISNUMBER(N240), ISNUMBER(AH240)), (M240/N240) / AH240 - 1, "")</f>
        <v/>
      </c>
    </row>
    <row r="241">
      <c r="A241" s="2" t="inlineStr">
        <is>
          <t>2.3</t>
        </is>
      </c>
      <c r="B241" s="2" t="inlineStr">
        <is>
          <t>Hokkalampi</t>
        </is>
      </c>
      <c r="C241" s="2" t="inlineStr">
        <is>
          <t>Marmo, 1992</t>
        </is>
      </c>
      <c r="D241" s="2" t="inlineStr">
        <is>
          <t>Glaciogenic</t>
        </is>
      </c>
      <c r="E241" s="2" t="inlineStr">
        <is>
          <t>6</t>
        </is>
      </c>
      <c r="F241" s="3" t="n">
        <v/>
      </c>
      <c r="G241" s="5" t="n">
        <v/>
      </c>
      <c r="H241" s="3" t="n">
        <v>0.02</v>
      </c>
      <c r="I241" s="3" t="n">
        <v>15.73</v>
      </c>
      <c r="J241" s="3" t="n">
        <v>0.6199999999999999</v>
      </c>
      <c r="K241" s="3" t="n">
        <v>3.799999999999999</v>
      </c>
      <c r="L241" s="3" t="n">
        <v>0.29</v>
      </c>
      <c r="M241" s="3" t="n">
        <v>0.03</v>
      </c>
      <c r="N241" s="3" t="n">
        <v>0.5</v>
      </c>
      <c r="O241" s="4">
        <f>H241 / (40.078 + 15.999)</f>
        <v/>
      </c>
      <c r="P241" s="4">
        <f>I241 / (2*26.9815385 + 3*15.999)</f>
        <v/>
      </c>
      <c r="Q241" s="4">
        <f>J241 / (24.305 + 15.999)</f>
        <v/>
      </c>
      <c r="R241" s="4">
        <f>K241 / (2*39.0983 + 15.999)</f>
        <v/>
      </c>
      <c r="S241" s="4">
        <f>L241 / (2*22.98976928 + 15.999)</f>
        <v/>
      </c>
      <c r="T241" s="4">
        <f>M241 / (2*30.973761998 + 5*15.999)</f>
        <v/>
      </c>
      <c r="U241" s="4">
        <f>N241 / (47.867 + 2*15.999)</f>
        <v/>
      </c>
      <c r="V241" s="3">
        <f>IF((O241 - 10/3*T241) &gt; 0, O241 - 10/3*T241, 0)</f>
        <v/>
      </c>
      <c r="W241" s="4">
        <f>IF(V241&gt;S241, S241, V241)</f>
        <v/>
      </c>
      <c r="X241" s="4">
        <f>IF((V241-W241) &gt; 0, V241-W241, 0)</f>
        <v/>
      </c>
      <c r="Y241" s="4">
        <f>IF((Q241-X241) &gt; 0, Q241-X241, 0)</f>
        <v/>
      </c>
      <c r="Z241" s="3">
        <f>IF(AND(ISNUMBER(AVERAGE(R$266, R$267, R$268, R$269)), ISNUMBER(AVERAGE(P$266, P$267, P$268, P$269))), AVERAGE(R$266, R$267, R$268, R$269) / AVERAGE(P$266, P$267, P$268, P$269), "")</f>
        <v/>
      </c>
      <c r="AA241" s="4">
        <f>IF((P241*Z241) &lt; R241, P241*Z241, R241)</f>
        <v/>
      </c>
      <c r="AB241" s="4">
        <f>SUM(W241, S241)</f>
        <v/>
      </c>
      <c r="AC241" s="4">
        <f>SUM(W241, S241, Y241)</f>
        <v/>
      </c>
      <c r="AD241" s="3">
        <f>IF(OR(ISNUMBER(P241), ISNUMBER(W241), ISNUMBER(S241), ISNUMBER(R241)), (P241 / SUM(P241, W241, S241, R241))*100, "")</f>
        <v/>
      </c>
      <c r="AE241" s="3">
        <f>IF(OR(ISNUMBER(P241), ISNUMBER(W241), ISNUMBER(S241)), (P241 / SUM(P241, W241, S241))*100, "")</f>
        <v/>
      </c>
      <c r="AF241" s="3">
        <f>IF(OR(ISNUMBER(P241), ISNUMBER(W241), ISNUMBER(S241), ISNUMBER(AA241)), (P241 / SUM(P241, W241, S241, AA241))*100, "")</f>
        <v/>
      </c>
      <c r="AG241" s="3">
        <f>P241 / SUM(AC241, P241, AA241)</f>
        <v/>
      </c>
      <c r="AH241" s="3">
        <f>IF(AND(ISNUMBER(AVERAGE(M$266, M$267, M$268, M$269)), ISNUMBER(AVERAGE(N$266, N$267, N$268, N$269))), AVERAGE(M$266, M$267, M$268, M$269) / AVERAGE(N$266, N$267, N$268, N$269), "")</f>
        <v/>
      </c>
      <c r="AI241" s="3">
        <f>IF(AND(ISNUMBER(M241), ISNUMBER(N241), ISNUMBER(AH241)), (M241/N241) / AH241 - 1, "")</f>
        <v/>
      </c>
    </row>
    <row r="242">
      <c r="A242" s="2" t="inlineStr">
        <is>
          <t>2.3</t>
        </is>
      </c>
      <c r="B242" s="2" t="inlineStr">
        <is>
          <t>Hokkalampi</t>
        </is>
      </c>
      <c r="C242" s="2" t="inlineStr">
        <is>
          <t>Marmo, 1992</t>
        </is>
      </c>
      <c r="D242" s="2" t="inlineStr">
        <is>
          <t>Glaciogenic</t>
        </is>
      </c>
      <c r="E242" s="2" t="inlineStr">
        <is>
          <t>1</t>
        </is>
      </c>
      <c r="F242" s="3" t="n">
        <v/>
      </c>
      <c r="G242" s="2" t="inlineStr">
        <is>
          <t>top</t>
        </is>
      </c>
      <c r="H242" s="3" t="n">
        <v>0.1</v>
      </c>
      <c r="I242" s="3" t="n">
        <v>19.4</v>
      </c>
      <c r="J242" s="3" t="n">
        <v>0.21</v>
      </c>
      <c r="K242" s="3" t="n">
        <v>0.52</v>
      </c>
      <c r="L242" s="3" t="n">
        <v>0.1</v>
      </c>
      <c r="M242" s="3" t="n">
        <v/>
      </c>
      <c r="N242" s="3" t="n">
        <v>0.43</v>
      </c>
      <c r="O242" s="4">
        <f>H242 / (40.078 + 15.999)</f>
        <v/>
      </c>
      <c r="P242" s="4">
        <f>I242 / (2*26.9815385 + 3*15.999)</f>
        <v/>
      </c>
      <c r="Q242" s="4">
        <f>J242 / (24.305 + 15.999)</f>
        <v/>
      </c>
      <c r="R242" s="4">
        <f>K242 / (2*39.0983 + 15.999)</f>
        <v/>
      </c>
      <c r="S242" s="4">
        <f>L242 / (2*22.98976928 + 15.999)</f>
        <v/>
      </c>
      <c r="T242" s="4">
        <f>M242 / (2*30.973761998 + 5*15.999)</f>
        <v/>
      </c>
      <c r="U242" s="4">
        <f>N242 / (47.867 + 2*15.999)</f>
        <v/>
      </c>
      <c r="V242" s="3">
        <f>IF((O242 - 10/3*T242) &gt; 0, O242 - 10/3*T242, 0)</f>
        <v/>
      </c>
      <c r="W242" s="4">
        <f>IF(V242&gt;S242, S242, V242)</f>
        <v/>
      </c>
      <c r="X242" s="4">
        <f>IF((V242-W242) &gt; 0, V242-W242, 0)</f>
        <v/>
      </c>
      <c r="Y242" s="4">
        <f>IF((Q242-X242) &gt; 0, Q242-X242, 0)</f>
        <v/>
      </c>
      <c r="Z242" s="3">
        <f>IF(AND(ISNUMBER(AVERAGE(R$266, R$267, R$268, R$269)), ISNUMBER(AVERAGE(P$266, P$267, P$268, P$269))), AVERAGE(R$266, R$267, R$268, R$269) / AVERAGE(P$266, P$267, P$268, P$269), "")</f>
        <v/>
      </c>
      <c r="AA242" s="4">
        <f>IF((P242*Z242) &lt; R242, P242*Z242, R242)</f>
        <v/>
      </c>
      <c r="AB242" s="4">
        <f>SUM(W242, S242)</f>
        <v/>
      </c>
      <c r="AC242" s="4">
        <f>SUM(W242, S242, Y242)</f>
        <v/>
      </c>
      <c r="AD242" s="3">
        <f>IF(OR(ISNUMBER(P242), ISNUMBER(W242), ISNUMBER(S242), ISNUMBER(R242)), (P242 / SUM(P242, W242, S242, R242))*100, "")</f>
        <v/>
      </c>
      <c r="AE242" s="3">
        <f>IF(OR(ISNUMBER(P242), ISNUMBER(W242), ISNUMBER(S242)), (P242 / SUM(P242, W242, S242))*100, "")</f>
        <v/>
      </c>
      <c r="AF242" s="3">
        <f>IF(OR(ISNUMBER(P242), ISNUMBER(W242), ISNUMBER(S242), ISNUMBER(AA242)), (P242 / SUM(P242, W242, S242, AA242))*100, "")</f>
        <v/>
      </c>
      <c r="AG242" s="3">
        <f>P242 / SUM(AC242, P242, AA242)</f>
        <v/>
      </c>
      <c r="AH242" s="3">
        <f>IF(AND(ISNUMBER(AVERAGE(M$266, M$267, M$268, M$269)), ISNUMBER(AVERAGE(N$266, N$267, N$268, N$269))), AVERAGE(M$266, M$267, M$268, M$269) / AVERAGE(N$266, N$267, N$268, N$269), "")</f>
        <v/>
      </c>
      <c r="AI242" s="3">
        <f>IF(AND(ISNUMBER(M242), ISNUMBER(N242), ISNUMBER(AH242)), (M242/N242) / AH242 - 1, "")</f>
        <v/>
      </c>
    </row>
    <row r="243">
      <c r="A243" s="2" t="inlineStr">
        <is>
          <t>2.3</t>
        </is>
      </c>
      <c r="B243" s="2" t="inlineStr">
        <is>
          <t>Hokkalampi</t>
        </is>
      </c>
      <c r="C243" s="2" t="inlineStr">
        <is>
          <t>Marmo, 1992</t>
        </is>
      </c>
      <c r="D243" s="2" t="inlineStr">
        <is>
          <t>Glaciogenic</t>
        </is>
      </c>
      <c r="E243" s="2" t="inlineStr">
        <is>
          <t>2</t>
        </is>
      </c>
      <c r="F243" s="3" t="n">
        <v/>
      </c>
      <c r="G243" s="2" t="inlineStr">
        <is>
          <t>top</t>
        </is>
      </c>
      <c r="H243" s="3" t="n">
        <v>0.09</v>
      </c>
      <c r="I243" s="3" t="n">
        <v>18.54</v>
      </c>
      <c r="J243" s="3" t="n">
        <v>0.17</v>
      </c>
      <c r="K243" s="3" t="n">
        <v>0.6599999999999999</v>
      </c>
      <c r="L243" s="3" t="n">
        <v>0.12</v>
      </c>
      <c r="M243" s="3" t="n">
        <v/>
      </c>
      <c r="N243" s="3" t="n">
        <v>0.41</v>
      </c>
      <c r="O243" s="4">
        <f>H243 / (40.078 + 15.999)</f>
        <v/>
      </c>
      <c r="P243" s="4">
        <f>I243 / (2*26.9815385 + 3*15.999)</f>
        <v/>
      </c>
      <c r="Q243" s="4">
        <f>J243 / (24.305 + 15.999)</f>
        <v/>
      </c>
      <c r="R243" s="4">
        <f>K243 / (2*39.0983 + 15.999)</f>
        <v/>
      </c>
      <c r="S243" s="4">
        <f>L243 / (2*22.98976928 + 15.999)</f>
        <v/>
      </c>
      <c r="T243" s="4">
        <f>M243 / (2*30.973761998 + 5*15.999)</f>
        <v/>
      </c>
      <c r="U243" s="4">
        <f>N243 / (47.867 + 2*15.999)</f>
        <v/>
      </c>
      <c r="V243" s="3">
        <f>IF((O243 - 10/3*T243) &gt; 0, O243 - 10/3*T243, 0)</f>
        <v/>
      </c>
      <c r="W243" s="4">
        <f>IF(V243&gt;S243, S243, V243)</f>
        <v/>
      </c>
      <c r="X243" s="4">
        <f>IF((V243-W243) &gt; 0, V243-W243, 0)</f>
        <v/>
      </c>
      <c r="Y243" s="4">
        <f>IF((Q243-X243) &gt; 0, Q243-X243, 0)</f>
        <v/>
      </c>
      <c r="Z243" s="3">
        <f>IF(AND(ISNUMBER(AVERAGE(R$266, R$267, R$268, R$269)), ISNUMBER(AVERAGE(P$266, P$267, P$268, P$269))), AVERAGE(R$266, R$267, R$268, R$269) / AVERAGE(P$266, P$267, P$268, P$269), "")</f>
        <v/>
      </c>
      <c r="AA243" s="4">
        <f>IF((P243*Z243) &lt; R243, P243*Z243, R243)</f>
        <v/>
      </c>
      <c r="AB243" s="4">
        <f>SUM(W243, S243)</f>
        <v/>
      </c>
      <c r="AC243" s="4">
        <f>SUM(W243, S243, Y243)</f>
        <v/>
      </c>
      <c r="AD243" s="3">
        <f>IF(OR(ISNUMBER(P243), ISNUMBER(W243), ISNUMBER(S243), ISNUMBER(R243)), (P243 / SUM(P243, W243, S243, R243))*100, "")</f>
        <v/>
      </c>
      <c r="AE243" s="3">
        <f>IF(OR(ISNUMBER(P243), ISNUMBER(W243), ISNUMBER(S243)), (P243 / SUM(P243, W243, S243))*100, "")</f>
        <v/>
      </c>
      <c r="AF243" s="3">
        <f>IF(OR(ISNUMBER(P243), ISNUMBER(W243), ISNUMBER(S243), ISNUMBER(AA243)), (P243 / SUM(P243, W243, S243, AA243))*100, "")</f>
        <v/>
      </c>
      <c r="AG243" s="3">
        <f>P243 / SUM(AC243, P243, AA243)</f>
        <v/>
      </c>
      <c r="AH243" s="3">
        <f>IF(AND(ISNUMBER(AVERAGE(M$266, M$267, M$268, M$269)), ISNUMBER(AVERAGE(N$266, N$267, N$268, N$269))), AVERAGE(M$266, M$267, M$268, M$269) / AVERAGE(N$266, N$267, N$268, N$269), "")</f>
        <v/>
      </c>
      <c r="AI243" s="3">
        <f>IF(AND(ISNUMBER(M243), ISNUMBER(N243), ISNUMBER(AH243)), (M243/N243) / AH243 - 1, "")</f>
        <v/>
      </c>
    </row>
    <row r="244">
      <c r="A244" s="2" t="inlineStr">
        <is>
          <t>2.3</t>
        </is>
      </c>
      <c r="B244" s="2" t="inlineStr">
        <is>
          <t>Hokkalampi</t>
        </is>
      </c>
      <c r="C244" s="2" t="inlineStr">
        <is>
          <t>Marmo, 1992</t>
        </is>
      </c>
      <c r="D244" s="2" t="inlineStr">
        <is>
          <t>Glaciogenic</t>
        </is>
      </c>
      <c r="E244" s="2" t="inlineStr">
        <is>
          <t>3</t>
        </is>
      </c>
      <c r="F244" s="3" t="n">
        <v/>
      </c>
      <c r="G244" s="2" t="inlineStr">
        <is>
          <t>top</t>
        </is>
      </c>
      <c r="H244" s="3" t="n">
        <v>0.1</v>
      </c>
      <c r="I244" s="3" t="n">
        <v>19.34</v>
      </c>
      <c r="J244" s="3" t="n">
        <v>0.2</v>
      </c>
      <c r="K244" s="3" t="n">
        <v>0.57</v>
      </c>
      <c r="L244" s="3" t="n">
        <v>0.23</v>
      </c>
      <c r="M244" s="3" t="n">
        <v/>
      </c>
      <c r="N244" s="3" t="n">
        <v>0.43</v>
      </c>
      <c r="O244" s="4">
        <f>H244 / (40.078 + 15.999)</f>
        <v/>
      </c>
      <c r="P244" s="4">
        <f>I244 / (2*26.9815385 + 3*15.999)</f>
        <v/>
      </c>
      <c r="Q244" s="4">
        <f>J244 / (24.305 + 15.999)</f>
        <v/>
      </c>
      <c r="R244" s="4">
        <f>K244 / (2*39.0983 + 15.999)</f>
        <v/>
      </c>
      <c r="S244" s="4">
        <f>L244 / (2*22.98976928 + 15.999)</f>
        <v/>
      </c>
      <c r="T244" s="4">
        <f>M244 / (2*30.973761998 + 5*15.999)</f>
        <v/>
      </c>
      <c r="U244" s="4">
        <f>N244 / (47.867 + 2*15.999)</f>
        <v/>
      </c>
      <c r="V244" s="3">
        <f>IF((O244 - 10/3*T244) &gt; 0, O244 - 10/3*T244, 0)</f>
        <v/>
      </c>
      <c r="W244" s="4">
        <f>IF(V244&gt;S244, S244, V244)</f>
        <v/>
      </c>
      <c r="X244" s="4">
        <f>IF((V244-W244) &gt; 0, V244-W244, 0)</f>
        <v/>
      </c>
      <c r="Y244" s="4">
        <f>IF((Q244-X244) &gt; 0, Q244-X244, 0)</f>
        <v/>
      </c>
      <c r="Z244" s="3">
        <f>IF(AND(ISNUMBER(AVERAGE(R$266, R$267, R$268, R$269)), ISNUMBER(AVERAGE(P$266, P$267, P$268, P$269))), AVERAGE(R$266, R$267, R$268, R$269) / AVERAGE(P$266, P$267, P$268, P$269), "")</f>
        <v/>
      </c>
      <c r="AA244" s="4">
        <f>IF((P244*Z244) &lt; R244, P244*Z244, R244)</f>
        <v/>
      </c>
      <c r="AB244" s="4">
        <f>SUM(W244, S244)</f>
        <v/>
      </c>
      <c r="AC244" s="4">
        <f>SUM(W244, S244, Y244)</f>
        <v/>
      </c>
      <c r="AD244" s="3">
        <f>IF(OR(ISNUMBER(P244), ISNUMBER(W244), ISNUMBER(S244), ISNUMBER(R244)), (P244 / SUM(P244, W244, S244, R244))*100, "")</f>
        <v/>
      </c>
      <c r="AE244" s="3">
        <f>IF(OR(ISNUMBER(P244), ISNUMBER(W244), ISNUMBER(S244)), (P244 / SUM(P244, W244, S244))*100, "")</f>
        <v/>
      </c>
      <c r="AF244" s="3">
        <f>IF(OR(ISNUMBER(P244), ISNUMBER(W244), ISNUMBER(S244), ISNUMBER(AA244)), (P244 / SUM(P244, W244, S244, AA244))*100, "")</f>
        <v/>
      </c>
      <c r="AG244" s="3">
        <f>P244 / SUM(AC244, P244, AA244)</f>
        <v/>
      </c>
      <c r="AH244" s="3">
        <f>IF(AND(ISNUMBER(AVERAGE(M$266, M$267, M$268, M$269)), ISNUMBER(AVERAGE(N$266, N$267, N$268, N$269))), AVERAGE(M$266, M$267, M$268, M$269) / AVERAGE(N$266, N$267, N$268, N$269), "")</f>
        <v/>
      </c>
      <c r="AI244" s="3">
        <f>IF(AND(ISNUMBER(M244), ISNUMBER(N244), ISNUMBER(AH244)), (M244/N244) / AH244 - 1, "")</f>
        <v/>
      </c>
    </row>
    <row r="245">
      <c r="A245" s="2" t="inlineStr">
        <is>
          <t>2.3</t>
        </is>
      </c>
      <c r="B245" s="2" t="inlineStr">
        <is>
          <t>Hokkalampi</t>
        </is>
      </c>
      <c r="C245" s="2" t="inlineStr">
        <is>
          <t>Marmo, 1992</t>
        </is>
      </c>
      <c r="D245" s="2" t="inlineStr">
        <is>
          <t>Glaciogenic</t>
        </is>
      </c>
      <c r="E245" s="2" t="inlineStr">
        <is>
          <t>4</t>
        </is>
      </c>
      <c r="F245" s="3" t="n">
        <v/>
      </c>
      <c r="G245" s="2" t="inlineStr">
        <is>
          <t>top</t>
        </is>
      </c>
      <c r="H245" s="3" t="n">
        <v>0.11</v>
      </c>
      <c r="I245" s="3" t="n">
        <v>17.11</v>
      </c>
      <c r="J245" s="3" t="n">
        <v>0.19</v>
      </c>
      <c r="K245" s="3" t="n">
        <v>0.7499999999999999</v>
      </c>
      <c r="L245" s="3" t="n">
        <v>0.07000000000000001</v>
      </c>
      <c r="M245" s="3" t="n">
        <v/>
      </c>
      <c r="N245" s="3" t="n">
        <v>0.39</v>
      </c>
      <c r="O245" s="4">
        <f>H245 / (40.078 + 15.999)</f>
        <v/>
      </c>
      <c r="P245" s="4">
        <f>I245 / (2*26.9815385 + 3*15.999)</f>
        <v/>
      </c>
      <c r="Q245" s="4">
        <f>J245 / (24.305 + 15.999)</f>
        <v/>
      </c>
      <c r="R245" s="4">
        <f>K245 / (2*39.0983 + 15.999)</f>
        <v/>
      </c>
      <c r="S245" s="4">
        <f>L245 / (2*22.98976928 + 15.999)</f>
        <v/>
      </c>
      <c r="T245" s="4">
        <f>M245 / (2*30.973761998 + 5*15.999)</f>
        <v/>
      </c>
      <c r="U245" s="4">
        <f>N245 / (47.867 + 2*15.999)</f>
        <v/>
      </c>
      <c r="V245" s="3">
        <f>IF((O245 - 10/3*T245) &gt; 0, O245 - 10/3*T245, 0)</f>
        <v/>
      </c>
      <c r="W245" s="4">
        <f>IF(V245&gt;S245, S245, V245)</f>
        <v/>
      </c>
      <c r="X245" s="4">
        <f>IF((V245-W245) &gt; 0, V245-W245, 0)</f>
        <v/>
      </c>
      <c r="Y245" s="4">
        <f>IF((Q245-X245) &gt; 0, Q245-X245, 0)</f>
        <v/>
      </c>
      <c r="Z245" s="3">
        <f>IF(AND(ISNUMBER(AVERAGE(R$266, R$267, R$268, R$269)), ISNUMBER(AVERAGE(P$266, P$267, P$268, P$269))), AVERAGE(R$266, R$267, R$268, R$269) / AVERAGE(P$266, P$267, P$268, P$269), "")</f>
        <v/>
      </c>
      <c r="AA245" s="4">
        <f>IF((P245*Z245) &lt; R245, P245*Z245, R245)</f>
        <v/>
      </c>
      <c r="AB245" s="4">
        <f>SUM(W245, S245)</f>
        <v/>
      </c>
      <c r="AC245" s="4">
        <f>SUM(W245, S245, Y245)</f>
        <v/>
      </c>
      <c r="AD245" s="3">
        <f>IF(OR(ISNUMBER(P245), ISNUMBER(W245), ISNUMBER(S245), ISNUMBER(R245)), (P245 / SUM(P245, W245, S245, R245))*100, "")</f>
        <v/>
      </c>
      <c r="AE245" s="3">
        <f>IF(OR(ISNUMBER(P245), ISNUMBER(W245), ISNUMBER(S245)), (P245 / SUM(P245, W245, S245))*100, "")</f>
        <v/>
      </c>
      <c r="AF245" s="3">
        <f>IF(OR(ISNUMBER(P245), ISNUMBER(W245), ISNUMBER(S245), ISNUMBER(AA245)), (P245 / SUM(P245, W245, S245, AA245))*100, "")</f>
        <v/>
      </c>
      <c r="AG245" s="3">
        <f>P245 / SUM(AC245, P245, AA245)</f>
        <v/>
      </c>
      <c r="AH245" s="3">
        <f>IF(AND(ISNUMBER(AVERAGE(M$266, M$267, M$268, M$269)), ISNUMBER(AVERAGE(N$266, N$267, N$268, N$269))), AVERAGE(M$266, M$267, M$268, M$269) / AVERAGE(N$266, N$267, N$268, N$269), "")</f>
        <v/>
      </c>
      <c r="AI245" s="3">
        <f>IF(AND(ISNUMBER(M245), ISNUMBER(N245), ISNUMBER(AH245)), (M245/N245) / AH245 - 1, "")</f>
        <v/>
      </c>
    </row>
    <row r="246">
      <c r="A246" s="2" t="inlineStr">
        <is>
          <t>2.3</t>
        </is>
      </c>
      <c r="B246" s="2" t="inlineStr">
        <is>
          <t>Hokkalampi</t>
        </is>
      </c>
      <c r="C246" s="2" t="inlineStr">
        <is>
          <t>Marmo, 1992</t>
        </is>
      </c>
      <c r="D246" s="2" t="inlineStr">
        <is>
          <t>Glaciogenic</t>
        </is>
      </c>
      <c r="E246" s="2" t="inlineStr">
        <is>
          <t>5</t>
        </is>
      </c>
      <c r="F246" s="3" t="n">
        <v/>
      </c>
      <c r="G246" s="2" t="inlineStr">
        <is>
          <t>top</t>
        </is>
      </c>
      <c r="H246" s="3" t="n">
        <v>0.11</v>
      </c>
      <c r="I246" s="3" t="n">
        <v>17.47</v>
      </c>
      <c r="J246" s="3" t="n">
        <v>0.23</v>
      </c>
      <c r="K246" s="3" t="n">
        <v>0.96</v>
      </c>
      <c r="L246" s="3" t="n">
        <v>0.12</v>
      </c>
      <c r="M246" s="3" t="n">
        <v/>
      </c>
      <c r="N246" s="3" t="n">
        <v>0.4</v>
      </c>
      <c r="O246" s="4">
        <f>H246 / (40.078 + 15.999)</f>
        <v/>
      </c>
      <c r="P246" s="4">
        <f>I246 / (2*26.9815385 + 3*15.999)</f>
        <v/>
      </c>
      <c r="Q246" s="4">
        <f>J246 / (24.305 + 15.999)</f>
        <v/>
      </c>
      <c r="R246" s="4">
        <f>K246 / (2*39.0983 + 15.999)</f>
        <v/>
      </c>
      <c r="S246" s="4">
        <f>L246 / (2*22.98976928 + 15.999)</f>
        <v/>
      </c>
      <c r="T246" s="4">
        <f>M246 / (2*30.973761998 + 5*15.999)</f>
        <v/>
      </c>
      <c r="U246" s="4">
        <f>N246 / (47.867 + 2*15.999)</f>
        <v/>
      </c>
      <c r="V246" s="3">
        <f>IF((O246 - 10/3*T246) &gt; 0, O246 - 10/3*T246, 0)</f>
        <v/>
      </c>
      <c r="W246" s="4">
        <f>IF(V246&gt;S246, S246, V246)</f>
        <v/>
      </c>
      <c r="X246" s="4">
        <f>IF((V246-W246) &gt; 0, V246-W246, 0)</f>
        <v/>
      </c>
      <c r="Y246" s="4">
        <f>IF((Q246-X246) &gt; 0, Q246-X246, 0)</f>
        <v/>
      </c>
      <c r="Z246" s="3">
        <f>IF(AND(ISNUMBER(AVERAGE(R$266, R$267, R$268, R$269)), ISNUMBER(AVERAGE(P$266, P$267, P$268, P$269))), AVERAGE(R$266, R$267, R$268, R$269) / AVERAGE(P$266, P$267, P$268, P$269), "")</f>
        <v/>
      </c>
      <c r="AA246" s="4">
        <f>IF((P246*Z246) &lt; R246, P246*Z246, R246)</f>
        <v/>
      </c>
      <c r="AB246" s="4">
        <f>SUM(W246, S246)</f>
        <v/>
      </c>
      <c r="AC246" s="4">
        <f>SUM(W246, S246, Y246)</f>
        <v/>
      </c>
      <c r="AD246" s="3">
        <f>IF(OR(ISNUMBER(P246), ISNUMBER(W246), ISNUMBER(S246), ISNUMBER(R246)), (P246 / SUM(P246, W246, S246, R246))*100, "")</f>
        <v/>
      </c>
      <c r="AE246" s="3">
        <f>IF(OR(ISNUMBER(P246), ISNUMBER(W246), ISNUMBER(S246)), (P246 / SUM(P246, W246, S246))*100, "")</f>
        <v/>
      </c>
      <c r="AF246" s="3">
        <f>IF(OR(ISNUMBER(P246), ISNUMBER(W246), ISNUMBER(S246), ISNUMBER(AA246)), (P246 / SUM(P246, W246, S246, AA246))*100, "")</f>
        <v/>
      </c>
      <c r="AG246" s="3">
        <f>P246 / SUM(AC246, P246, AA246)</f>
        <v/>
      </c>
      <c r="AH246" s="3">
        <f>IF(AND(ISNUMBER(AVERAGE(M$266, M$267, M$268, M$269)), ISNUMBER(AVERAGE(N$266, N$267, N$268, N$269))), AVERAGE(M$266, M$267, M$268, M$269) / AVERAGE(N$266, N$267, N$268, N$269), "")</f>
        <v/>
      </c>
      <c r="AI246" s="3">
        <f>IF(AND(ISNUMBER(M246), ISNUMBER(N246), ISNUMBER(AH246)), (M246/N246) / AH246 - 1, "")</f>
        <v/>
      </c>
    </row>
    <row r="247">
      <c r="A247" s="2" t="inlineStr">
        <is>
          <t>2.3</t>
        </is>
      </c>
      <c r="B247" s="2" t="inlineStr">
        <is>
          <t>Hokkalampi</t>
        </is>
      </c>
      <c r="C247" s="2" t="inlineStr">
        <is>
          <t>Marmo, 1992</t>
        </is>
      </c>
      <c r="D247" s="2" t="inlineStr">
        <is>
          <t>Glaciogenic</t>
        </is>
      </c>
      <c r="E247" s="2" t="inlineStr">
        <is>
          <t>6</t>
        </is>
      </c>
      <c r="F247" s="3" t="n">
        <v/>
      </c>
      <c r="G247" s="2" t="inlineStr">
        <is>
          <t>top</t>
        </is>
      </c>
      <c r="H247" s="3" t="n">
        <v>0.12</v>
      </c>
      <c r="I247" s="3" t="n">
        <v>18.78</v>
      </c>
      <c r="J247" s="3" t="n">
        <v>0.27</v>
      </c>
      <c r="K247" s="3" t="n">
        <v>1.19</v>
      </c>
      <c r="L247" s="3" t="n">
        <v>0.14</v>
      </c>
      <c r="M247" s="3" t="n">
        <v/>
      </c>
      <c r="N247" s="3" t="n">
        <v>0.4500000000000001</v>
      </c>
      <c r="O247" s="4">
        <f>H247 / (40.078 + 15.999)</f>
        <v/>
      </c>
      <c r="P247" s="4">
        <f>I247 / (2*26.9815385 + 3*15.999)</f>
        <v/>
      </c>
      <c r="Q247" s="4">
        <f>J247 / (24.305 + 15.999)</f>
        <v/>
      </c>
      <c r="R247" s="4">
        <f>K247 / (2*39.0983 + 15.999)</f>
        <v/>
      </c>
      <c r="S247" s="4">
        <f>L247 / (2*22.98976928 + 15.999)</f>
        <v/>
      </c>
      <c r="T247" s="4">
        <f>M247 / (2*30.973761998 + 5*15.999)</f>
        <v/>
      </c>
      <c r="U247" s="4">
        <f>N247 / (47.867 + 2*15.999)</f>
        <v/>
      </c>
      <c r="V247" s="3">
        <f>IF((O247 - 10/3*T247) &gt; 0, O247 - 10/3*T247, 0)</f>
        <v/>
      </c>
      <c r="W247" s="4">
        <f>IF(V247&gt;S247, S247, V247)</f>
        <v/>
      </c>
      <c r="X247" s="4">
        <f>IF((V247-W247) &gt; 0, V247-W247, 0)</f>
        <v/>
      </c>
      <c r="Y247" s="4">
        <f>IF((Q247-X247) &gt; 0, Q247-X247, 0)</f>
        <v/>
      </c>
      <c r="Z247" s="3">
        <f>IF(AND(ISNUMBER(AVERAGE(R$266, R$267, R$268, R$269)), ISNUMBER(AVERAGE(P$266, P$267, P$268, P$269))), AVERAGE(R$266, R$267, R$268, R$269) / AVERAGE(P$266, P$267, P$268, P$269), "")</f>
        <v/>
      </c>
      <c r="AA247" s="4">
        <f>IF((P247*Z247) &lt; R247, P247*Z247, R247)</f>
        <v/>
      </c>
      <c r="AB247" s="4">
        <f>SUM(W247, S247)</f>
        <v/>
      </c>
      <c r="AC247" s="4">
        <f>SUM(W247, S247, Y247)</f>
        <v/>
      </c>
      <c r="AD247" s="3">
        <f>IF(OR(ISNUMBER(P247), ISNUMBER(W247), ISNUMBER(S247), ISNUMBER(R247)), (P247 / SUM(P247, W247, S247, R247))*100, "")</f>
        <v/>
      </c>
      <c r="AE247" s="3">
        <f>IF(OR(ISNUMBER(P247), ISNUMBER(W247), ISNUMBER(S247)), (P247 / SUM(P247, W247, S247))*100, "")</f>
        <v/>
      </c>
      <c r="AF247" s="3">
        <f>IF(OR(ISNUMBER(P247), ISNUMBER(W247), ISNUMBER(S247), ISNUMBER(AA247)), (P247 / SUM(P247, W247, S247, AA247))*100, "")</f>
        <v/>
      </c>
      <c r="AG247" s="3">
        <f>P247 / SUM(AC247, P247, AA247)</f>
        <v/>
      </c>
      <c r="AH247" s="3">
        <f>IF(AND(ISNUMBER(AVERAGE(M$266, M$267, M$268, M$269)), ISNUMBER(AVERAGE(N$266, N$267, N$268, N$269))), AVERAGE(M$266, M$267, M$268, M$269) / AVERAGE(N$266, N$267, N$268, N$269), "")</f>
        <v/>
      </c>
      <c r="AI247" s="3">
        <f>IF(AND(ISNUMBER(M247), ISNUMBER(N247), ISNUMBER(AH247)), (M247/N247) / AH247 - 1, "")</f>
        <v/>
      </c>
    </row>
    <row r="248">
      <c r="A248" s="2" t="inlineStr">
        <is>
          <t>2.3</t>
        </is>
      </c>
      <c r="B248" s="2" t="inlineStr">
        <is>
          <t>Hokkalampi</t>
        </is>
      </c>
      <c r="C248" s="2" t="inlineStr">
        <is>
          <t>Marmo, 1992</t>
        </is>
      </c>
      <c r="D248" s="2" t="inlineStr">
        <is>
          <t>Glaciogenic</t>
        </is>
      </c>
      <c r="E248" s="2" t="inlineStr">
        <is>
          <t>7</t>
        </is>
      </c>
      <c r="F248" s="3" t="n">
        <v/>
      </c>
      <c r="G248" s="2" t="inlineStr">
        <is>
          <t>top</t>
        </is>
      </c>
      <c r="H248" s="3" t="n">
        <v>0.1</v>
      </c>
      <c r="I248" s="3" t="n">
        <v>17.93</v>
      </c>
      <c r="J248" s="3" t="n">
        <v>0.28</v>
      </c>
      <c r="K248" s="3" t="n">
        <v>1.25</v>
      </c>
      <c r="L248" s="3" t="n">
        <v>0.14</v>
      </c>
      <c r="M248" s="3" t="n">
        <v>0.05000000000000001</v>
      </c>
      <c r="N248" s="3" t="n">
        <v>0.4500000000000001</v>
      </c>
      <c r="O248" s="4">
        <f>H248 / (40.078 + 15.999)</f>
        <v/>
      </c>
      <c r="P248" s="4">
        <f>I248 / (2*26.9815385 + 3*15.999)</f>
        <v/>
      </c>
      <c r="Q248" s="4">
        <f>J248 / (24.305 + 15.999)</f>
        <v/>
      </c>
      <c r="R248" s="4">
        <f>K248 / (2*39.0983 + 15.999)</f>
        <v/>
      </c>
      <c r="S248" s="4">
        <f>L248 / (2*22.98976928 + 15.999)</f>
        <v/>
      </c>
      <c r="T248" s="4">
        <f>M248 / (2*30.973761998 + 5*15.999)</f>
        <v/>
      </c>
      <c r="U248" s="4">
        <f>N248 / (47.867 + 2*15.999)</f>
        <v/>
      </c>
      <c r="V248" s="3">
        <f>IF((O248 - 10/3*T248) &gt; 0, O248 - 10/3*T248, 0)</f>
        <v/>
      </c>
      <c r="W248" s="4">
        <f>IF(V248&gt;S248, S248, V248)</f>
        <v/>
      </c>
      <c r="X248" s="4">
        <f>IF((V248-W248) &gt; 0, V248-W248, 0)</f>
        <v/>
      </c>
      <c r="Y248" s="4">
        <f>IF((Q248-X248) &gt; 0, Q248-X248, 0)</f>
        <v/>
      </c>
      <c r="Z248" s="3">
        <f>IF(AND(ISNUMBER(AVERAGE(R$266, R$267, R$268, R$269)), ISNUMBER(AVERAGE(P$266, P$267, P$268, P$269))), AVERAGE(R$266, R$267, R$268, R$269) / AVERAGE(P$266, P$267, P$268, P$269), "")</f>
        <v/>
      </c>
      <c r="AA248" s="4">
        <f>IF((P248*Z248) &lt; R248, P248*Z248, R248)</f>
        <v/>
      </c>
      <c r="AB248" s="4">
        <f>SUM(W248, S248)</f>
        <v/>
      </c>
      <c r="AC248" s="4">
        <f>SUM(W248, S248, Y248)</f>
        <v/>
      </c>
      <c r="AD248" s="3">
        <f>IF(OR(ISNUMBER(P248), ISNUMBER(W248), ISNUMBER(S248), ISNUMBER(R248)), (P248 / SUM(P248, W248, S248, R248))*100, "")</f>
        <v/>
      </c>
      <c r="AE248" s="3">
        <f>IF(OR(ISNUMBER(P248), ISNUMBER(W248), ISNUMBER(S248)), (P248 / SUM(P248, W248, S248))*100, "")</f>
        <v/>
      </c>
      <c r="AF248" s="3">
        <f>IF(OR(ISNUMBER(P248), ISNUMBER(W248), ISNUMBER(S248), ISNUMBER(AA248)), (P248 / SUM(P248, W248, S248, AA248))*100, "")</f>
        <v/>
      </c>
      <c r="AG248" s="3">
        <f>P248 / SUM(AC248, P248, AA248)</f>
        <v/>
      </c>
      <c r="AH248" s="3">
        <f>IF(AND(ISNUMBER(AVERAGE(M$266, M$267, M$268, M$269)), ISNUMBER(AVERAGE(N$266, N$267, N$268, N$269))), AVERAGE(M$266, M$267, M$268, M$269) / AVERAGE(N$266, N$267, N$268, N$269), "")</f>
        <v/>
      </c>
      <c r="AI248" s="3">
        <f>IF(AND(ISNUMBER(M248), ISNUMBER(N248), ISNUMBER(AH248)), (M248/N248) / AH248 - 1, "")</f>
        <v/>
      </c>
    </row>
    <row r="249">
      <c r="A249" s="2" t="inlineStr">
        <is>
          <t>2.3</t>
        </is>
      </c>
      <c r="B249" s="2" t="inlineStr">
        <is>
          <t>Hokkalampi</t>
        </is>
      </c>
      <c r="C249" s="2" t="inlineStr">
        <is>
          <t>Marmo, 1992</t>
        </is>
      </c>
      <c r="D249" s="2" t="inlineStr">
        <is>
          <t>Glaciogenic</t>
        </is>
      </c>
      <c r="E249" s="2" t="inlineStr">
        <is>
          <t>8</t>
        </is>
      </c>
      <c r="F249" s="3" t="n">
        <v/>
      </c>
      <c r="G249" s="2" t="inlineStr">
        <is>
          <t>top</t>
        </is>
      </c>
      <c r="H249" s="3" t="n">
        <v>0.1</v>
      </c>
      <c r="I249" s="3" t="n">
        <v>17.94</v>
      </c>
      <c r="J249" s="3" t="n">
        <v>0.28</v>
      </c>
      <c r="K249" s="3" t="n">
        <v>0.9799999999999999</v>
      </c>
      <c r="L249" s="3" t="n">
        <v>0.12</v>
      </c>
      <c r="M249" s="3" t="n">
        <v>0.04000000000000001</v>
      </c>
      <c r="N249" s="3" t="n">
        <v>0.42</v>
      </c>
      <c r="O249" s="4">
        <f>H249 / (40.078 + 15.999)</f>
        <v/>
      </c>
      <c r="P249" s="4">
        <f>I249 / (2*26.9815385 + 3*15.999)</f>
        <v/>
      </c>
      <c r="Q249" s="4">
        <f>J249 / (24.305 + 15.999)</f>
        <v/>
      </c>
      <c r="R249" s="4">
        <f>K249 / (2*39.0983 + 15.999)</f>
        <v/>
      </c>
      <c r="S249" s="4">
        <f>L249 / (2*22.98976928 + 15.999)</f>
        <v/>
      </c>
      <c r="T249" s="4">
        <f>M249 / (2*30.973761998 + 5*15.999)</f>
        <v/>
      </c>
      <c r="U249" s="4">
        <f>N249 / (47.867 + 2*15.999)</f>
        <v/>
      </c>
      <c r="V249" s="3">
        <f>IF((O249 - 10/3*T249) &gt; 0, O249 - 10/3*T249, 0)</f>
        <v/>
      </c>
      <c r="W249" s="4">
        <f>IF(V249&gt;S249, S249, V249)</f>
        <v/>
      </c>
      <c r="X249" s="4">
        <f>IF((V249-W249) &gt; 0, V249-W249, 0)</f>
        <v/>
      </c>
      <c r="Y249" s="4">
        <f>IF((Q249-X249) &gt; 0, Q249-X249, 0)</f>
        <v/>
      </c>
      <c r="Z249" s="3">
        <f>IF(AND(ISNUMBER(AVERAGE(R$266, R$267, R$268, R$269)), ISNUMBER(AVERAGE(P$266, P$267, P$268, P$269))), AVERAGE(R$266, R$267, R$268, R$269) / AVERAGE(P$266, P$267, P$268, P$269), "")</f>
        <v/>
      </c>
      <c r="AA249" s="4">
        <f>IF((P249*Z249) &lt; R249, P249*Z249, R249)</f>
        <v/>
      </c>
      <c r="AB249" s="4">
        <f>SUM(W249, S249)</f>
        <v/>
      </c>
      <c r="AC249" s="4">
        <f>SUM(W249, S249, Y249)</f>
        <v/>
      </c>
      <c r="AD249" s="3">
        <f>IF(OR(ISNUMBER(P249), ISNUMBER(W249), ISNUMBER(S249), ISNUMBER(R249)), (P249 / SUM(P249, W249, S249, R249))*100, "")</f>
        <v/>
      </c>
      <c r="AE249" s="3">
        <f>IF(OR(ISNUMBER(P249), ISNUMBER(W249), ISNUMBER(S249)), (P249 / SUM(P249, W249, S249))*100, "")</f>
        <v/>
      </c>
      <c r="AF249" s="3">
        <f>IF(OR(ISNUMBER(P249), ISNUMBER(W249), ISNUMBER(S249), ISNUMBER(AA249)), (P249 / SUM(P249, W249, S249, AA249))*100, "")</f>
        <v/>
      </c>
      <c r="AG249" s="3">
        <f>P249 / SUM(AC249, P249, AA249)</f>
        <v/>
      </c>
      <c r="AH249" s="3">
        <f>IF(AND(ISNUMBER(AVERAGE(M$266, M$267, M$268, M$269)), ISNUMBER(AVERAGE(N$266, N$267, N$268, N$269))), AVERAGE(M$266, M$267, M$268, M$269) / AVERAGE(N$266, N$267, N$268, N$269), "")</f>
        <v/>
      </c>
      <c r="AI249" s="3">
        <f>IF(AND(ISNUMBER(M249), ISNUMBER(N249), ISNUMBER(AH249)), (M249/N249) / AH249 - 1, "")</f>
        <v/>
      </c>
    </row>
    <row r="250">
      <c r="A250" s="2" t="inlineStr">
        <is>
          <t>2.3</t>
        </is>
      </c>
      <c r="B250" s="2" t="inlineStr">
        <is>
          <t>Hokkalampi</t>
        </is>
      </c>
      <c r="C250" s="2" t="inlineStr">
        <is>
          <t>Marmo, 1992</t>
        </is>
      </c>
      <c r="D250" s="2" t="inlineStr">
        <is>
          <t>Glaciogenic</t>
        </is>
      </c>
      <c r="E250" s="2" t="inlineStr">
        <is>
          <t>1</t>
        </is>
      </c>
      <c r="F250" s="3" t="n">
        <v/>
      </c>
      <c r="G250" s="2" t="inlineStr">
        <is>
          <t>top</t>
        </is>
      </c>
      <c r="H250" s="3" t="n">
        <v>0.09</v>
      </c>
      <c r="I250" s="3" t="n">
        <v>20.9</v>
      </c>
      <c r="J250" s="3" t="n">
        <v>0.19</v>
      </c>
      <c r="K250" s="3" t="n">
        <v>0.54</v>
      </c>
      <c r="L250" s="3" t="n">
        <v>0.09</v>
      </c>
      <c r="M250" s="3" t="n">
        <v>0.06</v>
      </c>
      <c r="N250" s="3" t="n">
        <v>0.5</v>
      </c>
      <c r="O250" s="4">
        <f>H250 / (40.078 + 15.999)</f>
        <v/>
      </c>
      <c r="P250" s="4">
        <f>I250 / (2*26.9815385 + 3*15.999)</f>
        <v/>
      </c>
      <c r="Q250" s="4">
        <f>J250 / (24.305 + 15.999)</f>
        <v/>
      </c>
      <c r="R250" s="4">
        <f>K250 / (2*39.0983 + 15.999)</f>
        <v/>
      </c>
      <c r="S250" s="4">
        <f>L250 / (2*22.98976928 + 15.999)</f>
        <v/>
      </c>
      <c r="T250" s="4">
        <f>M250 / (2*30.973761998 + 5*15.999)</f>
        <v/>
      </c>
      <c r="U250" s="4">
        <f>N250 / (47.867 + 2*15.999)</f>
        <v/>
      </c>
      <c r="V250" s="3">
        <f>IF((O250 - 10/3*T250) &gt; 0, O250 - 10/3*T250, 0)</f>
        <v/>
      </c>
      <c r="W250" s="4">
        <f>IF(V250&gt;S250, S250, V250)</f>
        <v/>
      </c>
      <c r="X250" s="4">
        <f>IF((V250-W250) &gt; 0, V250-W250, 0)</f>
        <v/>
      </c>
      <c r="Y250" s="4">
        <f>IF((Q250-X250) &gt; 0, Q250-X250, 0)</f>
        <v/>
      </c>
      <c r="Z250" s="3">
        <f>IF(AND(ISNUMBER(AVERAGE(R$266, R$267, R$268, R$269)), ISNUMBER(AVERAGE(P$266, P$267, P$268, P$269))), AVERAGE(R$266, R$267, R$268, R$269) / AVERAGE(P$266, P$267, P$268, P$269), "")</f>
        <v/>
      </c>
      <c r="AA250" s="4">
        <f>IF((P250*Z250) &lt; R250, P250*Z250, R250)</f>
        <v/>
      </c>
      <c r="AB250" s="4">
        <f>SUM(W250, S250)</f>
        <v/>
      </c>
      <c r="AC250" s="4">
        <f>SUM(W250, S250, Y250)</f>
        <v/>
      </c>
      <c r="AD250" s="3">
        <f>IF(OR(ISNUMBER(P250), ISNUMBER(W250), ISNUMBER(S250), ISNUMBER(R250)), (P250 / SUM(P250, W250, S250, R250))*100, "")</f>
        <v/>
      </c>
      <c r="AE250" s="3">
        <f>IF(OR(ISNUMBER(P250), ISNUMBER(W250), ISNUMBER(S250)), (P250 / SUM(P250, W250, S250))*100, "")</f>
        <v/>
      </c>
      <c r="AF250" s="3">
        <f>IF(OR(ISNUMBER(P250), ISNUMBER(W250), ISNUMBER(S250), ISNUMBER(AA250)), (P250 / SUM(P250, W250, S250, AA250))*100, "")</f>
        <v/>
      </c>
      <c r="AG250" s="3">
        <f>P250 / SUM(AC250, P250, AA250)</f>
        <v/>
      </c>
      <c r="AH250" s="3">
        <f>IF(AND(ISNUMBER(AVERAGE(M$266, M$267, M$268, M$269)), ISNUMBER(AVERAGE(N$266, N$267, N$268, N$269))), AVERAGE(M$266, M$267, M$268, M$269) / AVERAGE(N$266, N$267, N$268, N$269), "")</f>
        <v/>
      </c>
      <c r="AI250" s="3">
        <f>IF(AND(ISNUMBER(M250), ISNUMBER(N250), ISNUMBER(AH250)), (M250/N250) / AH250 - 1, "")</f>
        <v/>
      </c>
    </row>
    <row r="251">
      <c r="A251" s="2" t="inlineStr">
        <is>
          <t>2.3</t>
        </is>
      </c>
      <c r="B251" s="2" t="inlineStr">
        <is>
          <t>Hokkalampi</t>
        </is>
      </c>
      <c r="C251" s="2" t="inlineStr">
        <is>
          <t>Marmo, 1992</t>
        </is>
      </c>
      <c r="D251" s="2" t="inlineStr">
        <is>
          <t>Glaciogenic</t>
        </is>
      </c>
      <c r="E251" s="2" t="inlineStr">
        <is>
          <t>2</t>
        </is>
      </c>
      <c r="F251" s="3" t="n">
        <v/>
      </c>
      <c r="G251" s="2" t="inlineStr">
        <is>
          <t>top</t>
        </is>
      </c>
      <c r="H251" s="3" t="n">
        <v>0.09</v>
      </c>
      <c r="I251" s="3" t="n">
        <v>18.61</v>
      </c>
      <c r="J251" s="3" t="n">
        <v>0.19</v>
      </c>
      <c r="K251" s="3" t="n">
        <v>0.57</v>
      </c>
      <c r="L251" s="3" t="n">
        <v>0.09</v>
      </c>
      <c r="M251" s="3" t="n">
        <v>0.05000000000000001</v>
      </c>
      <c r="N251" s="3" t="n">
        <v>0.47</v>
      </c>
      <c r="O251" s="4">
        <f>H251 / (40.078 + 15.999)</f>
        <v/>
      </c>
      <c r="P251" s="4">
        <f>I251 / (2*26.9815385 + 3*15.999)</f>
        <v/>
      </c>
      <c r="Q251" s="4">
        <f>J251 / (24.305 + 15.999)</f>
        <v/>
      </c>
      <c r="R251" s="4">
        <f>K251 / (2*39.0983 + 15.999)</f>
        <v/>
      </c>
      <c r="S251" s="4">
        <f>L251 / (2*22.98976928 + 15.999)</f>
        <v/>
      </c>
      <c r="T251" s="4">
        <f>M251 / (2*30.973761998 + 5*15.999)</f>
        <v/>
      </c>
      <c r="U251" s="4">
        <f>N251 / (47.867 + 2*15.999)</f>
        <v/>
      </c>
      <c r="V251" s="3">
        <f>IF((O251 - 10/3*T251) &gt; 0, O251 - 10/3*T251, 0)</f>
        <v/>
      </c>
      <c r="W251" s="4">
        <f>IF(V251&gt;S251, S251, V251)</f>
        <v/>
      </c>
      <c r="X251" s="4">
        <f>IF((V251-W251) &gt; 0, V251-W251, 0)</f>
        <v/>
      </c>
      <c r="Y251" s="4">
        <f>IF((Q251-X251) &gt; 0, Q251-X251, 0)</f>
        <v/>
      </c>
      <c r="Z251" s="3">
        <f>IF(AND(ISNUMBER(AVERAGE(R$266, R$267, R$268, R$269)), ISNUMBER(AVERAGE(P$266, P$267, P$268, P$269))), AVERAGE(R$266, R$267, R$268, R$269) / AVERAGE(P$266, P$267, P$268, P$269), "")</f>
        <v/>
      </c>
      <c r="AA251" s="4">
        <f>IF((P251*Z251) &lt; R251, P251*Z251, R251)</f>
        <v/>
      </c>
      <c r="AB251" s="4">
        <f>SUM(W251, S251)</f>
        <v/>
      </c>
      <c r="AC251" s="4">
        <f>SUM(W251, S251, Y251)</f>
        <v/>
      </c>
      <c r="AD251" s="3">
        <f>IF(OR(ISNUMBER(P251), ISNUMBER(W251), ISNUMBER(S251), ISNUMBER(R251)), (P251 / SUM(P251, W251, S251, R251))*100, "")</f>
        <v/>
      </c>
      <c r="AE251" s="3">
        <f>IF(OR(ISNUMBER(P251), ISNUMBER(W251), ISNUMBER(S251)), (P251 / SUM(P251, W251, S251))*100, "")</f>
        <v/>
      </c>
      <c r="AF251" s="3">
        <f>IF(OR(ISNUMBER(P251), ISNUMBER(W251), ISNUMBER(S251), ISNUMBER(AA251)), (P251 / SUM(P251, W251, S251, AA251))*100, "")</f>
        <v/>
      </c>
      <c r="AG251" s="3">
        <f>P251 / SUM(AC251, P251, AA251)</f>
        <v/>
      </c>
      <c r="AH251" s="3">
        <f>IF(AND(ISNUMBER(AVERAGE(M$266, M$267, M$268, M$269)), ISNUMBER(AVERAGE(N$266, N$267, N$268, N$269))), AVERAGE(M$266, M$267, M$268, M$269) / AVERAGE(N$266, N$267, N$268, N$269), "")</f>
        <v/>
      </c>
      <c r="AI251" s="3">
        <f>IF(AND(ISNUMBER(M251), ISNUMBER(N251), ISNUMBER(AH251)), (M251/N251) / AH251 - 1, "")</f>
        <v/>
      </c>
    </row>
    <row r="252">
      <c r="A252" s="2" t="inlineStr">
        <is>
          <t>2.3</t>
        </is>
      </c>
      <c r="B252" s="2" t="inlineStr">
        <is>
          <t>Hokkalampi</t>
        </is>
      </c>
      <c r="C252" s="2" t="inlineStr">
        <is>
          <t>Marmo, 1992</t>
        </is>
      </c>
      <c r="D252" s="2" t="inlineStr">
        <is>
          <t>Glaciogenic</t>
        </is>
      </c>
      <c r="E252" s="2" t="inlineStr">
        <is>
          <t>3</t>
        </is>
      </c>
      <c r="F252" s="3" t="n">
        <v/>
      </c>
      <c r="G252" s="2" t="inlineStr">
        <is>
          <t>top</t>
        </is>
      </c>
      <c r="H252" s="3" t="n">
        <v>0.1</v>
      </c>
      <c r="I252" s="3" t="n">
        <v>14.38</v>
      </c>
      <c r="J252" s="3" t="n">
        <v>0.26</v>
      </c>
      <c r="K252" s="3" t="n">
        <v>1.06</v>
      </c>
      <c r="L252" s="3" t="n">
        <v>0.14</v>
      </c>
      <c r="M252" s="3" t="n">
        <v>0.05000000000000001</v>
      </c>
      <c r="N252" s="3" t="n">
        <v>0.34</v>
      </c>
      <c r="O252" s="4">
        <f>H252 / (40.078 + 15.999)</f>
        <v/>
      </c>
      <c r="P252" s="4">
        <f>I252 / (2*26.9815385 + 3*15.999)</f>
        <v/>
      </c>
      <c r="Q252" s="4">
        <f>J252 / (24.305 + 15.999)</f>
        <v/>
      </c>
      <c r="R252" s="4">
        <f>K252 / (2*39.0983 + 15.999)</f>
        <v/>
      </c>
      <c r="S252" s="4">
        <f>L252 / (2*22.98976928 + 15.999)</f>
        <v/>
      </c>
      <c r="T252" s="4">
        <f>M252 / (2*30.973761998 + 5*15.999)</f>
        <v/>
      </c>
      <c r="U252" s="4">
        <f>N252 / (47.867 + 2*15.999)</f>
        <v/>
      </c>
      <c r="V252" s="3">
        <f>IF((O252 - 10/3*T252) &gt; 0, O252 - 10/3*T252, 0)</f>
        <v/>
      </c>
      <c r="W252" s="4">
        <f>IF(V252&gt;S252, S252, V252)</f>
        <v/>
      </c>
      <c r="X252" s="4">
        <f>IF((V252-W252) &gt; 0, V252-W252, 0)</f>
        <v/>
      </c>
      <c r="Y252" s="4">
        <f>IF((Q252-X252) &gt; 0, Q252-X252, 0)</f>
        <v/>
      </c>
      <c r="Z252" s="3">
        <f>IF(AND(ISNUMBER(AVERAGE(R$266, R$267, R$268, R$269)), ISNUMBER(AVERAGE(P$266, P$267, P$268, P$269))), AVERAGE(R$266, R$267, R$268, R$269) / AVERAGE(P$266, P$267, P$268, P$269), "")</f>
        <v/>
      </c>
      <c r="AA252" s="4">
        <f>IF((P252*Z252) &lt; R252, P252*Z252, R252)</f>
        <v/>
      </c>
      <c r="AB252" s="4">
        <f>SUM(W252, S252)</f>
        <v/>
      </c>
      <c r="AC252" s="4">
        <f>SUM(W252, S252, Y252)</f>
        <v/>
      </c>
      <c r="AD252" s="3">
        <f>IF(OR(ISNUMBER(P252), ISNUMBER(W252), ISNUMBER(S252), ISNUMBER(R252)), (P252 / SUM(P252, W252, S252, R252))*100, "")</f>
        <v/>
      </c>
      <c r="AE252" s="3">
        <f>IF(OR(ISNUMBER(P252), ISNUMBER(W252), ISNUMBER(S252)), (P252 / SUM(P252, W252, S252))*100, "")</f>
        <v/>
      </c>
      <c r="AF252" s="3">
        <f>IF(OR(ISNUMBER(P252), ISNUMBER(W252), ISNUMBER(S252), ISNUMBER(AA252)), (P252 / SUM(P252, W252, S252, AA252))*100, "")</f>
        <v/>
      </c>
      <c r="AG252" s="3">
        <f>P252 / SUM(AC252, P252, AA252)</f>
        <v/>
      </c>
      <c r="AH252" s="3">
        <f>IF(AND(ISNUMBER(AVERAGE(M$266, M$267, M$268, M$269)), ISNUMBER(AVERAGE(N$266, N$267, N$268, N$269))), AVERAGE(M$266, M$267, M$268, M$269) / AVERAGE(N$266, N$267, N$268, N$269), "")</f>
        <v/>
      </c>
      <c r="AI252" s="3">
        <f>IF(AND(ISNUMBER(M252), ISNUMBER(N252), ISNUMBER(AH252)), (M252/N252) / AH252 - 1, "")</f>
        <v/>
      </c>
    </row>
    <row r="253">
      <c r="A253" s="2" t="inlineStr">
        <is>
          <t>2.3</t>
        </is>
      </c>
      <c r="B253" s="2" t="inlineStr">
        <is>
          <t>Hokkalampi</t>
        </is>
      </c>
      <c r="C253" s="2" t="inlineStr">
        <is>
          <t>Marmo, 1992</t>
        </is>
      </c>
      <c r="D253" s="2" t="inlineStr">
        <is>
          <t>Glaciogenic</t>
        </is>
      </c>
      <c r="E253" s="2" t="inlineStr">
        <is>
          <t>4</t>
        </is>
      </c>
      <c r="F253" s="3" t="n">
        <v/>
      </c>
      <c r="G253" s="2" t="inlineStr">
        <is>
          <t>top</t>
        </is>
      </c>
      <c r="H253" s="3" t="n">
        <v>0.09</v>
      </c>
      <c r="I253" s="3" t="n">
        <v>15.17</v>
      </c>
      <c r="J253" s="3" t="n">
        <v>0.21</v>
      </c>
      <c r="K253" s="3" t="n">
        <v>0.89</v>
      </c>
      <c r="L253" s="3" t="n">
        <v>0.13</v>
      </c>
      <c r="M253" s="3" t="n">
        <v>0.05000000000000001</v>
      </c>
      <c r="N253" s="3" t="n">
        <v>0.31</v>
      </c>
      <c r="O253" s="4">
        <f>H253 / (40.078 + 15.999)</f>
        <v/>
      </c>
      <c r="P253" s="4">
        <f>I253 / (2*26.9815385 + 3*15.999)</f>
        <v/>
      </c>
      <c r="Q253" s="4">
        <f>J253 / (24.305 + 15.999)</f>
        <v/>
      </c>
      <c r="R253" s="4">
        <f>K253 / (2*39.0983 + 15.999)</f>
        <v/>
      </c>
      <c r="S253" s="4">
        <f>L253 / (2*22.98976928 + 15.999)</f>
        <v/>
      </c>
      <c r="T253" s="4">
        <f>M253 / (2*30.973761998 + 5*15.999)</f>
        <v/>
      </c>
      <c r="U253" s="4">
        <f>N253 / (47.867 + 2*15.999)</f>
        <v/>
      </c>
      <c r="V253" s="3">
        <f>IF((O253 - 10/3*T253) &gt; 0, O253 - 10/3*T253, 0)</f>
        <v/>
      </c>
      <c r="W253" s="4">
        <f>IF(V253&gt;S253, S253, V253)</f>
        <v/>
      </c>
      <c r="X253" s="4">
        <f>IF((V253-W253) &gt; 0, V253-W253, 0)</f>
        <v/>
      </c>
      <c r="Y253" s="4">
        <f>IF((Q253-X253) &gt; 0, Q253-X253, 0)</f>
        <v/>
      </c>
      <c r="Z253" s="3">
        <f>IF(AND(ISNUMBER(AVERAGE(R$266, R$267, R$268, R$269)), ISNUMBER(AVERAGE(P$266, P$267, P$268, P$269))), AVERAGE(R$266, R$267, R$268, R$269) / AVERAGE(P$266, P$267, P$268, P$269), "")</f>
        <v/>
      </c>
      <c r="AA253" s="4">
        <f>IF((P253*Z253) &lt; R253, P253*Z253, R253)</f>
        <v/>
      </c>
      <c r="AB253" s="4">
        <f>SUM(W253, S253)</f>
        <v/>
      </c>
      <c r="AC253" s="4">
        <f>SUM(W253, S253, Y253)</f>
        <v/>
      </c>
      <c r="AD253" s="3">
        <f>IF(OR(ISNUMBER(P253), ISNUMBER(W253), ISNUMBER(S253), ISNUMBER(R253)), (P253 / SUM(P253, W253, S253, R253))*100, "")</f>
        <v/>
      </c>
      <c r="AE253" s="3">
        <f>IF(OR(ISNUMBER(P253), ISNUMBER(W253), ISNUMBER(S253)), (P253 / SUM(P253, W253, S253))*100, "")</f>
        <v/>
      </c>
      <c r="AF253" s="3">
        <f>IF(OR(ISNUMBER(P253), ISNUMBER(W253), ISNUMBER(S253), ISNUMBER(AA253)), (P253 / SUM(P253, W253, S253, AA253))*100, "")</f>
        <v/>
      </c>
      <c r="AG253" s="3">
        <f>P253 / SUM(AC253, P253, AA253)</f>
        <v/>
      </c>
      <c r="AH253" s="3">
        <f>IF(AND(ISNUMBER(AVERAGE(M$266, M$267, M$268, M$269)), ISNUMBER(AVERAGE(N$266, N$267, N$268, N$269))), AVERAGE(M$266, M$267, M$268, M$269) / AVERAGE(N$266, N$267, N$268, N$269), "")</f>
        <v/>
      </c>
      <c r="AI253" s="3">
        <f>IF(AND(ISNUMBER(M253), ISNUMBER(N253), ISNUMBER(AH253)), (M253/N253) / AH253 - 1, "")</f>
        <v/>
      </c>
    </row>
    <row r="254">
      <c r="A254" s="2" t="inlineStr">
        <is>
          <t>2.3</t>
        </is>
      </c>
      <c r="B254" s="2" t="inlineStr">
        <is>
          <t>Hokkalampi</t>
        </is>
      </c>
      <c r="C254" s="2" t="inlineStr">
        <is>
          <t>Marmo, 1992</t>
        </is>
      </c>
      <c r="D254" s="2" t="inlineStr">
        <is>
          <t>Glaciogenic</t>
        </is>
      </c>
      <c r="E254" s="2" t="inlineStr">
        <is>
          <t>5</t>
        </is>
      </c>
      <c r="F254" s="3" t="n">
        <v/>
      </c>
      <c r="G254" s="2" t="inlineStr">
        <is>
          <t>top</t>
        </is>
      </c>
      <c r="H254" s="3" t="n">
        <v>0.08000000000000002</v>
      </c>
      <c r="I254" s="3" t="n">
        <v>16.07</v>
      </c>
      <c r="J254" s="3" t="n">
        <v>0.21</v>
      </c>
      <c r="K254" s="3" t="n">
        <v>1.06</v>
      </c>
      <c r="L254" s="3" t="n">
        <v>0.14</v>
      </c>
      <c r="M254" s="3" t="n">
        <v>0.05000000000000001</v>
      </c>
      <c r="N254" s="3" t="n">
        <v>0.33</v>
      </c>
      <c r="O254" s="4">
        <f>H254 / (40.078 + 15.999)</f>
        <v/>
      </c>
      <c r="P254" s="4">
        <f>I254 / (2*26.9815385 + 3*15.999)</f>
        <v/>
      </c>
      <c r="Q254" s="4">
        <f>J254 / (24.305 + 15.999)</f>
        <v/>
      </c>
      <c r="R254" s="4">
        <f>K254 / (2*39.0983 + 15.999)</f>
        <v/>
      </c>
      <c r="S254" s="4">
        <f>L254 / (2*22.98976928 + 15.999)</f>
        <v/>
      </c>
      <c r="T254" s="4">
        <f>M254 / (2*30.973761998 + 5*15.999)</f>
        <v/>
      </c>
      <c r="U254" s="4">
        <f>N254 / (47.867 + 2*15.999)</f>
        <v/>
      </c>
      <c r="V254" s="3">
        <f>IF((O254 - 10/3*T254) &gt; 0, O254 - 10/3*T254, 0)</f>
        <v/>
      </c>
      <c r="W254" s="4">
        <f>IF(V254&gt;S254, S254, V254)</f>
        <v/>
      </c>
      <c r="X254" s="4">
        <f>IF((V254-W254) &gt; 0, V254-W254, 0)</f>
        <v/>
      </c>
      <c r="Y254" s="4">
        <f>IF((Q254-X254) &gt; 0, Q254-X254, 0)</f>
        <v/>
      </c>
      <c r="Z254" s="3">
        <f>IF(AND(ISNUMBER(AVERAGE(R$266, R$267, R$268, R$269)), ISNUMBER(AVERAGE(P$266, P$267, P$268, P$269))), AVERAGE(R$266, R$267, R$268, R$269) / AVERAGE(P$266, P$267, P$268, P$269), "")</f>
        <v/>
      </c>
      <c r="AA254" s="4">
        <f>IF((P254*Z254) &lt; R254, P254*Z254, R254)</f>
        <v/>
      </c>
      <c r="AB254" s="4">
        <f>SUM(W254, S254)</f>
        <v/>
      </c>
      <c r="AC254" s="4">
        <f>SUM(W254, S254, Y254)</f>
        <v/>
      </c>
      <c r="AD254" s="3">
        <f>IF(OR(ISNUMBER(P254), ISNUMBER(W254), ISNUMBER(S254), ISNUMBER(R254)), (P254 / SUM(P254, W254, S254, R254))*100, "")</f>
        <v/>
      </c>
      <c r="AE254" s="3">
        <f>IF(OR(ISNUMBER(P254), ISNUMBER(W254), ISNUMBER(S254)), (P254 / SUM(P254, W254, S254))*100, "")</f>
        <v/>
      </c>
      <c r="AF254" s="3">
        <f>IF(OR(ISNUMBER(P254), ISNUMBER(W254), ISNUMBER(S254), ISNUMBER(AA254)), (P254 / SUM(P254, W254, S254, AA254))*100, "")</f>
        <v/>
      </c>
      <c r="AG254" s="3">
        <f>P254 / SUM(AC254, P254, AA254)</f>
        <v/>
      </c>
      <c r="AH254" s="3">
        <f>IF(AND(ISNUMBER(AVERAGE(M$266, M$267, M$268, M$269)), ISNUMBER(AVERAGE(N$266, N$267, N$268, N$269))), AVERAGE(M$266, M$267, M$268, M$269) / AVERAGE(N$266, N$267, N$268, N$269), "")</f>
        <v/>
      </c>
      <c r="AI254" s="3">
        <f>IF(AND(ISNUMBER(M254), ISNUMBER(N254), ISNUMBER(AH254)), (M254/N254) / AH254 - 1, "")</f>
        <v/>
      </c>
    </row>
    <row r="255">
      <c r="A255" s="2" t="inlineStr">
        <is>
          <t>2.3</t>
        </is>
      </c>
      <c r="B255" s="2" t="inlineStr">
        <is>
          <t>Hokkalampi</t>
        </is>
      </c>
      <c r="C255" s="2" t="inlineStr">
        <is>
          <t>Marmo, 1992</t>
        </is>
      </c>
      <c r="D255" s="2" t="inlineStr">
        <is>
          <t>Glaciogenic</t>
        </is>
      </c>
      <c r="E255" s="2" t="inlineStr">
        <is>
          <t>6</t>
        </is>
      </c>
      <c r="F255" s="3" t="n">
        <v/>
      </c>
      <c r="G255" s="2" t="inlineStr">
        <is>
          <t>top</t>
        </is>
      </c>
      <c r="H255" s="3" t="n">
        <v>0.09</v>
      </c>
      <c r="I255" s="3" t="n">
        <v>15.25</v>
      </c>
      <c r="J255" s="3" t="n">
        <v>0.22</v>
      </c>
      <c r="K255" s="3" t="n">
        <v>1.16</v>
      </c>
      <c r="L255" s="3" t="n">
        <v>0.12</v>
      </c>
      <c r="M255" s="3" t="n">
        <v>0.04000000000000001</v>
      </c>
      <c r="N255" s="3" t="n">
        <v>0.29</v>
      </c>
      <c r="O255" s="4">
        <f>H255 / (40.078 + 15.999)</f>
        <v/>
      </c>
      <c r="P255" s="4">
        <f>I255 / (2*26.9815385 + 3*15.999)</f>
        <v/>
      </c>
      <c r="Q255" s="4">
        <f>J255 / (24.305 + 15.999)</f>
        <v/>
      </c>
      <c r="R255" s="4">
        <f>K255 / (2*39.0983 + 15.999)</f>
        <v/>
      </c>
      <c r="S255" s="4">
        <f>L255 / (2*22.98976928 + 15.999)</f>
        <v/>
      </c>
      <c r="T255" s="4">
        <f>M255 / (2*30.973761998 + 5*15.999)</f>
        <v/>
      </c>
      <c r="U255" s="4">
        <f>N255 / (47.867 + 2*15.999)</f>
        <v/>
      </c>
      <c r="V255" s="3">
        <f>IF((O255 - 10/3*T255) &gt; 0, O255 - 10/3*T255, 0)</f>
        <v/>
      </c>
      <c r="W255" s="4">
        <f>IF(V255&gt;S255, S255, V255)</f>
        <v/>
      </c>
      <c r="X255" s="4">
        <f>IF((V255-W255) &gt; 0, V255-W255, 0)</f>
        <v/>
      </c>
      <c r="Y255" s="4">
        <f>IF((Q255-X255) &gt; 0, Q255-X255, 0)</f>
        <v/>
      </c>
      <c r="Z255" s="3">
        <f>IF(AND(ISNUMBER(AVERAGE(R$266, R$267, R$268, R$269)), ISNUMBER(AVERAGE(P$266, P$267, P$268, P$269))), AVERAGE(R$266, R$267, R$268, R$269) / AVERAGE(P$266, P$267, P$268, P$269), "")</f>
        <v/>
      </c>
      <c r="AA255" s="4">
        <f>IF((P255*Z255) &lt; R255, P255*Z255, R255)</f>
        <v/>
      </c>
      <c r="AB255" s="4">
        <f>SUM(W255, S255)</f>
        <v/>
      </c>
      <c r="AC255" s="4">
        <f>SUM(W255, S255, Y255)</f>
        <v/>
      </c>
      <c r="AD255" s="3">
        <f>IF(OR(ISNUMBER(P255), ISNUMBER(W255), ISNUMBER(S255), ISNUMBER(R255)), (P255 / SUM(P255, W255, S255, R255))*100, "")</f>
        <v/>
      </c>
      <c r="AE255" s="3">
        <f>IF(OR(ISNUMBER(P255), ISNUMBER(W255), ISNUMBER(S255)), (P255 / SUM(P255, W255, S255))*100, "")</f>
        <v/>
      </c>
      <c r="AF255" s="3">
        <f>IF(OR(ISNUMBER(P255), ISNUMBER(W255), ISNUMBER(S255), ISNUMBER(AA255)), (P255 / SUM(P255, W255, S255, AA255))*100, "")</f>
        <v/>
      </c>
      <c r="AG255" s="3">
        <f>P255 / SUM(AC255, P255, AA255)</f>
        <v/>
      </c>
      <c r="AH255" s="3">
        <f>IF(AND(ISNUMBER(AVERAGE(M$266, M$267, M$268, M$269)), ISNUMBER(AVERAGE(N$266, N$267, N$268, N$269))), AVERAGE(M$266, M$267, M$268, M$269) / AVERAGE(N$266, N$267, N$268, N$269), "")</f>
        <v/>
      </c>
      <c r="AI255" s="3">
        <f>IF(AND(ISNUMBER(M255), ISNUMBER(N255), ISNUMBER(AH255)), (M255/N255) / AH255 - 1, "")</f>
        <v/>
      </c>
    </row>
    <row r="256">
      <c r="A256" s="2" t="inlineStr">
        <is>
          <t>2.3</t>
        </is>
      </c>
      <c r="B256" s="2" t="inlineStr">
        <is>
          <t>Hokkalampi</t>
        </is>
      </c>
      <c r="C256" s="2" t="inlineStr">
        <is>
          <t>Marmo, 1992</t>
        </is>
      </c>
      <c r="D256" s="2" t="inlineStr">
        <is>
          <t>Glaciogenic</t>
        </is>
      </c>
      <c r="E256" s="2" t="inlineStr">
        <is>
          <t>7</t>
        </is>
      </c>
      <c r="F256" s="3" t="n">
        <v/>
      </c>
      <c r="G256" s="2" t="inlineStr">
        <is>
          <t>top</t>
        </is>
      </c>
      <c r="H256" s="3" t="n">
        <v>0.1</v>
      </c>
      <c r="I256" s="3" t="n">
        <v>15.23</v>
      </c>
      <c r="J256" s="3" t="n">
        <v>0.27</v>
      </c>
      <c r="K256" s="3" t="n">
        <v>1.26</v>
      </c>
      <c r="L256" s="3" t="n">
        <v>0.16</v>
      </c>
      <c r="M256" s="3" t="n">
        <v>0.04000000000000001</v>
      </c>
      <c r="N256" s="3" t="n">
        <v>0.3</v>
      </c>
      <c r="O256" s="4">
        <f>H256 / (40.078 + 15.999)</f>
        <v/>
      </c>
      <c r="P256" s="4">
        <f>I256 / (2*26.9815385 + 3*15.999)</f>
        <v/>
      </c>
      <c r="Q256" s="4">
        <f>J256 / (24.305 + 15.999)</f>
        <v/>
      </c>
      <c r="R256" s="4">
        <f>K256 / (2*39.0983 + 15.999)</f>
        <v/>
      </c>
      <c r="S256" s="4">
        <f>L256 / (2*22.98976928 + 15.999)</f>
        <v/>
      </c>
      <c r="T256" s="4">
        <f>M256 / (2*30.973761998 + 5*15.999)</f>
        <v/>
      </c>
      <c r="U256" s="4">
        <f>N256 / (47.867 + 2*15.999)</f>
        <v/>
      </c>
      <c r="V256" s="3">
        <f>IF((O256 - 10/3*T256) &gt; 0, O256 - 10/3*T256, 0)</f>
        <v/>
      </c>
      <c r="W256" s="4">
        <f>IF(V256&gt;S256, S256, V256)</f>
        <v/>
      </c>
      <c r="X256" s="4">
        <f>IF((V256-W256) &gt; 0, V256-W256, 0)</f>
        <v/>
      </c>
      <c r="Y256" s="4">
        <f>IF((Q256-X256) &gt; 0, Q256-X256, 0)</f>
        <v/>
      </c>
      <c r="Z256" s="3">
        <f>IF(AND(ISNUMBER(AVERAGE(R$266, R$267, R$268, R$269)), ISNUMBER(AVERAGE(P$266, P$267, P$268, P$269))), AVERAGE(R$266, R$267, R$268, R$269) / AVERAGE(P$266, P$267, P$268, P$269), "")</f>
        <v/>
      </c>
      <c r="AA256" s="4">
        <f>IF((P256*Z256) &lt; R256, P256*Z256, R256)</f>
        <v/>
      </c>
      <c r="AB256" s="4">
        <f>SUM(W256, S256)</f>
        <v/>
      </c>
      <c r="AC256" s="4">
        <f>SUM(W256, S256, Y256)</f>
        <v/>
      </c>
      <c r="AD256" s="3">
        <f>IF(OR(ISNUMBER(P256), ISNUMBER(W256), ISNUMBER(S256), ISNUMBER(R256)), (P256 / SUM(P256, W256, S256, R256))*100, "")</f>
        <v/>
      </c>
      <c r="AE256" s="3">
        <f>IF(OR(ISNUMBER(P256), ISNUMBER(W256), ISNUMBER(S256)), (P256 / SUM(P256, W256, S256))*100, "")</f>
        <v/>
      </c>
      <c r="AF256" s="3">
        <f>IF(OR(ISNUMBER(P256), ISNUMBER(W256), ISNUMBER(S256), ISNUMBER(AA256)), (P256 / SUM(P256, W256, S256, AA256))*100, "")</f>
        <v/>
      </c>
      <c r="AG256" s="3">
        <f>P256 / SUM(AC256, P256, AA256)</f>
        <v/>
      </c>
      <c r="AH256" s="3">
        <f>IF(AND(ISNUMBER(AVERAGE(M$266, M$267, M$268, M$269)), ISNUMBER(AVERAGE(N$266, N$267, N$268, N$269))), AVERAGE(M$266, M$267, M$268, M$269) / AVERAGE(N$266, N$267, N$268, N$269), "")</f>
        <v/>
      </c>
      <c r="AI256" s="3">
        <f>IF(AND(ISNUMBER(M256), ISNUMBER(N256), ISNUMBER(AH256)), (M256/N256) / AH256 - 1, "")</f>
        <v/>
      </c>
    </row>
    <row r="257">
      <c r="A257" s="2" t="inlineStr">
        <is>
          <t>2.3</t>
        </is>
      </c>
      <c r="B257" s="2" t="inlineStr">
        <is>
          <t>Hokkalampi</t>
        </is>
      </c>
      <c r="C257" s="2" t="inlineStr">
        <is>
          <t>Marmo, 1992</t>
        </is>
      </c>
      <c r="D257" s="2" t="inlineStr">
        <is>
          <t>Glaciogenic</t>
        </is>
      </c>
      <c r="E257" s="2" t="inlineStr">
        <is>
          <t>1</t>
        </is>
      </c>
      <c r="F257" s="3" t="n">
        <v/>
      </c>
      <c r="G257" s="5" t="n">
        <v/>
      </c>
      <c r="H257" s="3" t="n">
        <v>0.02</v>
      </c>
      <c r="I257" s="3" t="n">
        <v>15.06</v>
      </c>
      <c r="J257" s="3" t="n">
        <v>0.03</v>
      </c>
      <c r="K257" s="3" t="n">
        <v>4.1</v>
      </c>
      <c r="L257" s="3" t="n">
        <v>0.1</v>
      </c>
      <c r="M257" s="3" t="n">
        <v>0.01</v>
      </c>
      <c r="N257" s="3" t="n">
        <v>0.3700000000000001</v>
      </c>
      <c r="O257" s="4">
        <f>H257 / (40.078 + 15.999)</f>
        <v/>
      </c>
      <c r="P257" s="4">
        <f>I257 / (2*26.9815385 + 3*15.999)</f>
        <v/>
      </c>
      <c r="Q257" s="4">
        <f>J257 / (24.305 + 15.999)</f>
        <v/>
      </c>
      <c r="R257" s="4">
        <f>K257 / (2*39.0983 + 15.999)</f>
        <v/>
      </c>
      <c r="S257" s="4">
        <f>L257 / (2*22.98976928 + 15.999)</f>
        <v/>
      </c>
      <c r="T257" s="4">
        <f>M257 / (2*30.973761998 + 5*15.999)</f>
        <v/>
      </c>
      <c r="U257" s="4">
        <f>N257 / (47.867 + 2*15.999)</f>
        <v/>
      </c>
      <c r="V257" s="3">
        <f>IF((O257 - 10/3*T257) &gt; 0, O257 - 10/3*T257, 0)</f>
        <v/>
      </c>
      <c r="W257" s="4">
        <f>IF(V257&gt;S257, S257, V257)</f>
        <v/>
      </c>
      <c r="X257" s="4">
        <f>IF((V257-W257) &gt; 0, V257-W257, 0)</f>
        <v/>
      </c>
      <c r="Y257" s="4">
        <f>IF((Q257-X257) &gt; 0, Q257-X257, 0)</f>
        <v/>
      </c>
      <c r="Z257" s="3">
        <f>IF(AND(ISNUMBER(AVERAGE(R$266, R$267, R$268, R$269)), ISNUMBER(AVERAGE(P$266, P$267, P$268, P$269))), AVERAGE(R$266, R$267, R$268, R$269) / AVERAGE(P$266, P$267, P$268, P$269), "")</f>
        <v/>
      </c>
      <c r="AA257" s="4">
        <f>IF((P257*Z257) &lt; R257, P257*Z257, R257)</f>
        <v/>
      </c>
      <c r="AB257" s="4">
        <f>SUM(W257, S257)</f>
        <v/>
      </c>
      <c r="AC257" s="4">
        <f>SUM(W257, S257, Y257)</f>
        <v/>
      </c>
      <c r="AD257" s="3">
        <f>IF(OR(ISNUMBER(P257), ISNUMBER(W257), ISNUMBER(S257), ISNUMBER(R257)), (P257 / SUM(P257, W257, S257, R257))*100, "")</f>
        <v/>
      </c>
      <c r="AE257" s="3">
        <f>IF(OR(ISNUMBER(P257), ISNUMBER(W257), ISNUMBER(S257)), (P257 / SUM(P257, W257, S257))*100, "")</f>
        <v/>
      </c>
      <c r="AF257" s="3">
        <f>IF(OR(ISNUMBER(P257), ISNUMBER(W257), ISNUMBER(S257), ISNUMBER(AA257)), (P257 / SUM(P257, W257, S257, AA257))*100, "")</f>
        <v/>
      </c>
      <c r="AG257" s="3">
        <f>P257 / SUM(AC257, P257, AA257)</f>
        <v/>
      </c>
      <c r="AH257" s="3">
        <f>IF(AND(ISNUMBER(AVERAGE(M$266, M$267, M$268, M$269)), ISNUMBER(AVERAGE(N$266, N$267, N$268, N$269))), AVERAGE(M$266, M$267, M$268, M$269) / AVERAGE(N$266, N$267, N$268, N$269), "")</f>
        <v/>
      </c>
      <c r="AI257" s="3">
        <f>IF(AND(ISNUMBER(M257), ISNUMBER(N257), ISNUMBER(AH257)), (M257/N257) / AH257 - 1, "")</f>
        <v/>
      </c>
    </row>
    <row r="258">
      <c r="A258" s="2" t="inlineStr">
        <is>
          <t>2.3</t>
        </is>
      </c>
      <c r="B258" s="2" t="inlineStr">
        <is>
          <t>Hokkalampi</t>
        </is>
      </c>
      <c r="C258" s="2" t="inlineStr">
        <is>
          <t>Marmo, 1992</t>
        </is>
      </c>
      <c r="D258" s="2" t="inlineStr">
        <is>
          <t>Glaciogenic</t>
        </is>
      </c>
      <c r="E258" s="2" t="inlineStr">
        <is>
          <t>2</t>
        </is>
      </c>
      <c r="F258" s="3" t="n">
        <v/>
      </c>
      <c r="G258" s="5" t="n">
        <v/>
      </c>
      <c r="H258" s="3" t="n">
        <v>0.02</v>
      </c>
      <c r="I258" s="3" t="n">
        <v>15.82</v>
      </c>
      <c r="J258" s="3" t="n">
        <v>0.07000000000000001</v>
      </c>
      <c r="K258" s="3" t="n">
        <v>3.009999999999999</v>
      </c>
      <c r="L258" s="3" t="n">
        <v>0.2</v>
      </c>
      <c r="M258" s="3" t="n">
        <v>0.03</v>
      </c>
      <c r="N258" s="3" t="n">
        <v>0.44</v>
      </c>
      <c r="O258" s="4">
        <f>H258 / (40.078 + 15.999)</f>
        <v/>
      </c>
      <c r="P258" s="4">
        <f>I258 / (2*26.9815385 + 3*15.999)</f>
        <v/>
      </c>
      <c r="Q258" s="4">
        <f>J258 / (24.305 + 15.999)</f>
        <v/>
      </c>
      <c r="R258" s="4">
        <f>K258 / (2*39.0983 + 15.999)</f>
        <v/>
      </c>
      <c r="S258" s="4">
        <f>L258 / (2*22.98976928 + 15.999)</f>
        <v/>
      </c>
      <c r="T258" s="4">
        <f>M258 / (2*30.973761998 + 5*15.999)</f>
        <v/>
      </c>
      <c r="U258" s="4">
        <f>N258 / (47.867 + 2*15.999)</f>
        <v/>
      </c>
      <c r="V258" s="3">
        <f>IF((O258 - 10/3*T258) &gt; 0, O258 - 10/3*T258, 0)</f>
        <v/>
      </c>
      <c r="W258" s="4">
        <f>IF(V258&gt;S258, S258, V258)</f>
        <v/>
      </c>
      <c r="X258" s="4">
        <f>IF((V258-W258) &gt; 0, V258-W258, 0)</f>
        <v/>
      </c>
      <c r="Y258" s="4">
        <f>IF((Q258-X258) &gt; 0, Q258-X258, 0)</f>
        <v/>
      </c>
      <c r="Z258" s="3">
        <f>IF(AND(ISNUMBER(AVERAGE(R$266, R$267, R$268, R$269)), ISNUMBER(AVERAGE(P$266, P$267, P$268, P$269))), AVERAGE(R$266, R$267, R$268, R$269) / AVERAGE(P$266, P$267, P$268, P$269), "")</f>
        <v/>
      </c>
      <c r="AA258" s="4">
        <f>IF((P258*Z258) &lt; R258, P258*Z258, R258)</f>
        <v/>
      </c>
      <c r="AB258" s="4">
        <f>SUM(W258, S258)</f>
        <v/>
      </c>
      <c r="AC258" s="4">
        <f>SUM(W258, S258, Y258)</f>
        <v/>
      </c>
      <c r="AD258" s="3">
        <f>IF(OR(ISNUMBER(P258), ISNUMBER(W258), ISNUMBER(S258), ISNUMBER(R258)), (P258 / SUM(P258, W258, S258, R258))*100, "")</f>
        <v/>
      </c>
      <c r="AE258" s="3">
        <f>IF(OR(ISNUMBER(P258), ISNUMBER(W258), ISNUMBER(S258)), (P258 / SUM(P258, W258, S258))*100, "")</f>
        <v/>
      </c>
      <c r="AF258" s="3">
        <f>IF(OR(ISNUMBER(P258), ISNUMBER(W258), ISNUMBER(S258), ISNUMBER(AA258)), (P258 / SUM(P258, W258, S258, AA258))*100, "")</f>
        <v/>
      </c>
      <c r="AG258" s="3">
        <f>P258 / SUM(AC258, P258, AA258)</f>
        <v/>
      </c>
      <c r="AH258" s="3">
        <f>IF(AND(ISNUMBER(AVERAGE(M$266, M$267, M$268, M$269)), ISNUMBER(AVERAGE(N$266, N$267, N$268, N$269))), AVERAGE(M$266, M$267, M$268, M$269) / AVERAGE(N$266, N$267, N$268, N$269), "")</f>
        <v/>
      </c>
      <c r="AI258" s="3">
        <f>IF(AND(ISNUMBER(M258), ISNUMBER(N258), ISNUMBER(AH258)), (M258/N258) / AH258 - 1, "")</f>
        <v/>
      </c>
    </row>
    <row r="259">
      <c r="A259" s="2" t="inlineStr">
        <is>
          <t>2.3</t>
        </is>
      </c>
      <c r="B259" s="2" t="inlineStr">
        <is>
          <t>Hokkalampi</t>
        </is>
      </c>
      <c r="C259" s="2" t="inlineStr">
        <is>
          <t>Marmo, 1992</t>
        </is>
      </c>
      <c r="D259" s="2" t="inlineStr">
        <is>
          <t>Glaciogenic</t>
        </is>
      </c>
      <c r="E259" s="2" t="inlineStr">
        <is>
          <t>1</t>
        </is>
      </c>
      <c r="F259" s="3" t="n">
        <v/>
      </c>
      <c r="G259" s="5" t="n">
        <v/>
      </c>
      <c r="H259" s="3" t="n">
        <v>0.6900000000000001</v>
      </c>
      <c r="I259" s="3" t="n">
        <v>15.37</v>
      </c>
      <c r="J259" s="3" t="n">
        <v>0.7799999999999999</v>
      </c>
      <c r="K259" s="3" t="n">
        <v>6.03</v>
      </c>
      <c r="L259" s="3" t="n">
        <v>1.27</v>
      </c>
      <c r="M259" s="3" t="n">
        <v>0.09000000000000001</v>
      </c>
      <c r="N259" s="3" t="n">
        <v>0.29</v>
      </c>
      <c r="O259" s="4">
        <f>H259 / (40.078 + 15.999)</f>
        <v/>
      </c>
      <c r="P259" s="4">
        <f>I259 / (2*26.9815385 + 3*15.999)</f>
        <v/>
      </c>
      <c r="Q259" s="4">
        <f>J259 / (24.305 + 15.999)</f>
        <v/>
      </c>
      <c r="R259" s="4">
        <f>K259 / (2*39.0983 + 15.999)</f>
        <v/>
      </c>
      <c r="S259" s="4">
        <f>L259 / (2*22.98976928 + 15.999)</f>
        <v/>
      </c>
      <c r="T259" s="4">
        <f>M259 / (2*30.973761998 + 5*15.999)</f>
        <v/>
      </c>
      <c r="U259" s="4">
        <f>N259 / (47.867 + 2*15.999)</f>
        <v/>
      </c>
      <c r="V259" s="3">
        <f>IF((O259 - 10/3*T259) &gt; 0, O259 - 10/3*T259, 0)</f>
        <v/>
      </c>
      <c r="W259" s="4">
        <f>IF(V259&gt;S259, S259, V259)</f>
        <v/>
      </c>
      <c r="X259" s="4">
        <f>IF((V259-W259) &gt; 0, V259-W259, 0)</f>
        <v/>
      </c>
      <c r="Y259" s="4">
        <f>IF((Q259-X259) &gt; 0, Q259-X259, 0)</f>
        <v/>
      </c>
      <c r="Z259" s="3">
        <f>IF(AND(ISNUMBER(AVERAGE(R$266, R$267, R$268, R$269)), ISNUMBER(AVERAGE(P$266, P$267, P$268, P$269))), AVERAGE(R$266, R$267, R$268, R$269) / AVERAGE(P$266, P$267, P$268, P$269), "")</f>
        <v/>
      </c>
      <c r="AA259" s="4">
        <f>IF((P259*Z259) &lt; R259, P259*Z259, R259)</f>
        <v/>
      </c>
      <c r="AB259" s="4">
        <f>SUM(W259, S259)</f>
        <v/>
      </c>
      <c r="AC259" s="4">
        <f>SUM(W259, S259, Y259)</f>
        <v/>
      </c>
      <c r="AD259" s="3">
        <f>IF(OR(ISNUMBER(P259), ISNUMBER(W259), ISNUMBER(S259), ISNUMBER(R259)), (P259 / SUM(P259, W259, S259, R259))*100, "")</f>
        <v/>
      </c>
      <c r="AE259" s="3">
        <f>IF(OR(ISNUMBER(P259), ISNUMBER(W259), ISNUMBER(S259)), (P259 / SUM(P259, W259, S259))*100, "")</f>
        <v/>
      </c>
      <c r="AF259" s="3">
        <f>IF(OR(ISNUMBER(P259), ISNUMBER(W259), ISNUMBER(S259), ISNUMBER(AA259)), (P259 / SUM(P259, W259, S259, AA259))*100, "")</f>
        <v/>
      </c>
      <c r="AG259" s="3">
        <f>P259 / SUM(AC259, P259, AA259)</f>
        <v/>
      </c>
      <c r="AH259" s="3">
        <f>IF(AND(ISNUMBER(AVERAGE(M$266, M$267, M$268, M$269)), ISNUMBER(AVERAGE(N$266, N$267, N$268, N$269))), AVERAGE(M$266, M$267, M$268, M$269) / AVERAGE(N$266, N$267, N$268, N$269), "")</f>
        <v/>
      </c>
      <c r="AI259" s="3">
        <f>IF(AND(ISNUMBER(M259), ISNUMBER(N259), ISNUMBER(AH259)), (M259/N259) / AH259 - 1, "")</f>
        <v/>
      </c>
    </row>
    <row r="260">
      <c r="A260" s="2" t="inlineStr">
        <is>
          <t>2.3</t>
        </is>
      </c>
      <c r="B260" s="2" t="inlineStr">
        <is>
          <t>Hokkalampi</t>
        </is>
      </c>
      <c r="C260" s="2" t="inlineStr">
        <is>
          <t>Marmo, 1992</t>
        </is>
      </c>
      <c r="D260" s="2" t="inlineStr">
        <is>
          <t>Glaciogenic</t>
        </is>
      </c>
      <c r="E260" s="2" t="inlineStr">
        <is>
          <t>2</t>
        </is>
      </c>
      <c r="F260" s="3" t="n">
        <v/>
      </c>
      <c r="G260" s="5" t="n">
        <v/>
      </c>
      <c r="H260" s="3" t="n">
        <v>0.7900000000000001</v>
      </c>
      <c r="I260" s="3" t="n">
        <v>13.79</v>
      </c>
      <c r="J260" s="3" t="n">
        <v>0.7799999999999999</v>
      </c>
      <c r="K260" s="3" t="n">
        <v>4.87</v>
      </c>
      <c r="L260" s="3" t="n">
        <v>1.29</v>
      </c>
      <c r="M260" s="3" t="n">
        <v>0.09000000000000001</v>
      </c>
      <c r="N260" s="3" t="n">
        <v>0.23</v>
      </c>
      <c r="O260" s="4">
        <f>H260 / (40.078 + 15.999)</f>
        <v/>
      </c>
      <c r="P260" s="4">
        <f>I260 / (2*26.9815385 + 3*15.999)</f>
        <v/>
      </c>
      <c r="Q260" s="4">
        <f>J260 / (24.305 + 15.999)</f>
        <v/>
      </c>
      <c r="R260" s="4">
        <f>K260 / (2*39.0983 + 15.999)</f>
        <v/>
      </c>
      <c r="S260" s="4">
        <f>L260 / (2*22.98976928 + 15.999)</f>
        <v/>
      </c>
      <c r="T260" s="4">
        <f>M260 / (2*30.973761998 + 5*15.999)</f>
        <v/>
      </c>
      <c r="U260" s="4">
        <f>N260 / (47.867 + 2*15.999)</f>
        <v/>
      </c>
      <c r="V260" s="3">
        <f>IF((O260 - 10/3*T260) &gt; 0, O260 - 10/3*T260, 0)</f>
        <v/>
      </c>
      <c r="W260" s="4">
        <f>IF(V260&gt;S260, S260, V260)</f>
        <v/>
      </c>
      <c r="X260" s="4">
        <f>IF((V260-W260) &gt; 0, V260-W260, 0)</f>
        <v/>
      </c>
      <c r="Y260" s="4">
        <f>IF((Q260-X260) &gt; 0, Q260-X260, 0)</f>
        <v/>
      </c>
      <c r="Z260" s="3">
        <f>IF(AND(ISNUMBER(AVERAGE(R$266, R$267, R$268, R$269)), ISNUMBER(AVERAGE(P$266, P$267, P$268, P$269))), AVERAGE(R$266, R$267, R$268, R$269) / AVERAGE(P$266, P$267, P$268, P$269), "")</f>
        <v/>
      </c>
      <c r="AA260" s="4">
        <f>IF((P260*Z260) &lt; R260, P260*Z260, R260)</f>
        <v/>
      </c>
      <c r="AB260" s="4">
        <f>SUM(W260, S260)</f>
        <v/>
      </c>
      <c r="AC260" s="4">
        <f>SUM(W260, S260, Y260)</f>
        <v/>
      </c>
      <c r="AD260" s="3">
        <f>IF(OR(ISNUMBER(P260), ISNUMBER(W260), ISNUMBER(S260), ISNUMBER(R260)), (P260 / SUM(P260, W260, S260, R260))*100, "")</f>
        <v/>
      </c>
      <c r="AE260" s="3">
        <f>IF(OR(ISNUMBER(P260), ISNUMBER(W260), ISNUMBER(S260)), (P260 / SUM(P260, W260, S260))*100, "")</f>
        <v/>
      </c>
      <c r="AF260" s="3">
        <f>IF(OR(ISNUMBER(P260), ISNUMBER(W260), ISNUMBER(S260), ISNUMBER(AA260)), (P260 / SUM(P260, W260, S260, AA260))*100, "")</f>
        <v/>
      </c>
      <c r="AG260" s="3">
        <f>P260 / SUM(AC260, P260, AA260)</f>
        <v/>
      </c>
      <c r="AH260" s="3">
        <f>IF(AND(ISNUMBER(AVERAGE(M$266, M$267, M$268, M$269)), ISNUMBER(AVERAGE(N$266, N$267, N$268, N$269))), AVERAGE(M$266, M$267, M$268, M$269) / AVERAGE(N$266, N$267, N$268, N$269), "")</f>
        <v/>
      </c>
      <c r="AI260" s="3">
        <f>IF(AND(ISNUMBER(M260), ISNUMBER(N260), ISNUMBER(AH260)), (M260/N260) / AH260 - 1, "")</f>
        <v/>
      </c>
    </row>
    <row r="261">
      <c r="A261" s="2" t="inlineStr">
        <is>
          <t>2.3</t>
        </is>
      </c>
      <c r="B261" s="2" t="inlineStr">
        <is>
          <t>Hokkalampi</t>
        </is>
      </c>
      <c r="C261" s="2" t="inlineStr">
        <is>
          <t>Marmo, 1992</t>
        </is>
      </c>
      <c r="D261" s="2" t="inlineStr">
        <is>
          <t>Glaciogenic</t>
        </is>
      </c>
      <c r="E261" s="2" t="inlineStr">
        <is>
          <t>3</t>
        </is>
      </c>
      <c r="F261" s="3" t="n">
        <v/>
      </c>
      <c r="G261" s="5" t="n">
        <v/>
      </c>
      <c r="H261" s="3" t="n">
        <v>1.25</v>
      </c>
      <c r="I261" s="3" t="n">
        <v>14.51</v>
      </c>
      <c r="J261" s="3" t="n">
        <v>0.91</v>
      </c>
      <c r="K261" s="3" t="n">
        <v>4.48</v>
      </c>
      <c r="L261" s="3" t="n">
        <v>1.48</v>
      </c>
      <c r="M261" s="3" t="n">
        <v>0.1</v>
      </c>
      <c r="N261" s="3" t="n">
        <v>0.26</v>
      </c>
      <c r="O261" s="4">
        <f>H261 / (40.078 + 15.999)</f>
        <v/>
      </c>
      <c r="P261" s="4">
        <f>I261 / (2*26.9815385 + 3*15.999)</f>
        <v/>
      </c>
      <c r="Q261" s="4">
        <f>J261 / (24.305 + 15.999)</f>
        <v/>
      </c>
      <c r="R261" s="4">
        <f>K261 / (2*39.0983 + 15.999)</f>
        <v/>
      </c>
      <c r="S261" s="4">
        <f>L261 / (2*22.98976928 + 15.999)</f>
        <v/>
      </c>
      <c r="T261" s="4">
        <f>M261 / (2*30.973761998 + 5*15.999)</f>
        <v/>
      </c>
      <c r="U261" s="4">
        <f>N261 / (47.867 + 2*15.999)</f>
        <v/>
      </c>
      <c r="V261" s="3">
        <f>IF((O261 - 10/3*T261) &gt; 0, O261 - 10/3*T261, 0)</f>
        <v/>
      </c>
      <c r="W261" s="4">
        <f>IF(V261&gt;S261, S261, V261)</f>
        <v/>
      </c>
      <c r="X261" s="4">
        <f>IF((V261-W261) &gt; 0, V261-W261, 0)</f>
        <v/>
      </c>
      <c r="Y261" s="4">
        <f>IF((Q261-X261) &gt; 0, Q261-X261, 0)</f>
        <v/>
      </c>
      <c r="Z261" s="3">
        <f>IF(AND(ISNUMBER(AVERAGE(R$266, R$267, R$268, R$269)), ISNUMBER(AVERAGE(P$266, P$267, P$268, P$269))), AVERAGE(R$266, R$267, R$268, R$269) / AVERAGE(P$266, P$267, P$268, P$269), "")</f>
        <v/>
      </c>
      <c r="AA261" s="4">
        <f>IF((P261*Z261) &lt; R261, P261*Z261, R261)</f>
        <v/>
      </c>
      <c r="AB261" s="4">
        <f>SUM(W261, S261)</f>
        <v/>
      </c>
      <c r="AC261" s="4">
        <f>SUM(W261, S261, Y261)</f>
        <v/>
      </c>
      <c r="AD261" s="3">
        <f>IF(OR(ISNUMBER(P261), ISNUMBER(W261), ISNUMBER(S261), ISNUMBER(R261)), (P261 / SUM(P261, W261, S261, R261))*100, "")</f>
        <v/>
      </c>
      <c r="AE261" s="3">
        <f>IF(OR(ISNUMBER(P261), ISNUMBER(W261), ISNUMBER(S261)), (P261 / SUM(P261, W261, S261))*100, "")</f>
        <v/>
      </c>
      <c r="AF261" s="3">
        <f>IF(OR(ISNUMBER(P261), ISNUMBER(W261), ISNUMBER(S261), ISNUMBER(AA261)), (P261 / SUM(P261, W261, S261, AA261))*100, "")</f>
        <v/>
      </c>
      <c r="AG261" s="3">
        <f>P261 / SUM(AC261, P261, AA261)</f>
        <v/>
      </c>
      <c r="AH261" s="3">
        <f>IF(AND(ISNUMBER(AVERAGE(M$266, M$267, M$268, M$269)), ISNUMBER(AVERAGE(N$266, N$267, N$268, N$269))), AVERAGE(M$266, M$267, M$268, M$269) / AVERAGE(N$266, N$267, N$268, N$269), "")</f>
        <v/>
      </c>
      <c r="AI261" s="3">
        <f>IF(AND(ISNUMBER(M261), ISNUMBER(N261), ISNUMBER(AH261)), (M261/N261) / AH261 - 1, "")</f>
        <v/>
      </c>
    </row>
    <row r="262">
      <c r="A262" s="2" t="inlineStr">
        <is>
          <t>2.3</t>
        </is>
      </c>
      <c r="B262" s="2" t="inlineStr">
        <is>
          <t>Hokkalampi</t>
        </is>
      </c>
      <c r="C262" s="2" t="inlineStr">
        <is>
          <t>Marmo, 1992</t>
        </is>
      </c>
      <c r="D262" s="2" t="inlineStr">
        <is>
          <t>Glaciogenic</t>
        </is>
      </c>
      <c r="E262" s="2" t="inlineStr">
        <is>
          <t>4</t>
        </is>
      </c>
      <c r="F262" s="3" t="n">
        <v/>
      </c>
      <c r="G262" s="5" t="n">
        <v/>
      </c>
      <c r="H262" s="3" t="n">
        <v>0.9800000000000001</v>
      </c>
      <c r="I262" s="3" t="n">
        <v>14.11</v>
      </c>
      <c r="J262" s="3" t="n">
        <v>0.84</v>
      </c>
      <c r="K262" s="3" t="n">
        <v>4.7</v>
      </c>
      <c r="L262" s="3" t="n">
        <v>1.26</v>
      </c>
      <c r="M262" s="3" t="n">
        <v>0.08000000000000002</v>
      </c>
      <c r="N262" s="3" t="n">
        <v>0.2</v>
      </c>
      <c r="O262" s="4">
        <f>H262 / (40.078 + 15.999)</f>
        <v/>
      </c>
      <c r="P262" s="4">
        <f>I262 / (2*26.9815385 + 3*15.999)</f>
        <v/>
      </c>
      <c r="Q262" s="4">
        <f>J262 / (24.305 + 15.999)</f>
        <v/>
      </c>
      <c r="R262" s="4">
        <f>K262 / (2*39.0983 + 15.999)</f>
        <v/>
      </c>
      <c r="S262" s="4">
        <f>L262 / (2*22.98976928 + 15.999)</f>
        <v/>
      </c>
      <c r="T262" s="4">
        <f>M262 / (2*30.973761998 + 5*15.999)</f>
        <v/>
      </c>
      <c r="U262" s="4">
        <f>N262 / (47.867 + 2*15.999)</f>
        <v/>
      </c>
      <c r="V262" s="3">
        <f>IF((O262 - 10/3*T262) &gt; 0, O262 - 10/3*T262, 0)</f>
        <v/>
      </c>
      <c r="W262" s="4">
        <f>IF(V262&gt;S262, S262, V262)</f>
        <v/>
      </c>
      <c r="X262" s="4">
        <f>IF((V262-W262) &gt; 0, V262-W262, 0)</f>
        <v/>
      </c>
      <c r="Y262" s="4">
        <f>IF((Q262-X262) &gt; 0, Q262-X262, 0)</f>
        <v/>
      </c>
      <c r="Z262" s="3">
        <f>IF(AND(ISNUMBER(AVERAGE(R$266, R$267, R$268, R$269)), ISNUMBER(AVERAGE(P$266, P$267, P$268, P$269))), AVERAGE(R$266, R$267, R$268, R$269) / AVERAGE(P$266, P$267, P$268, P$269), "")</f>
        <v/>
      </c>
      <c r="AA262" s="4">
        <f>IF((P262*Z262) &lt; R262, P262*Z262, R262)</f>
        <v/>
      </c>
      <c r="AB262" s="4">
        <f>SUM(W262, S262)</f>
        <v/>
      </c>
      <c r="AC262" s="4">
        <f>SUM(W262, S262, Y262)</f>
        <v/>
      </c>
      <c r="AD262" s="3">
        <f>IF(OR(ISNUMBER(P262), ISNUMBER(W262), ISNUMBER(S262), ISNUMBER(R262)), (P262 / SUM(P262, W262, S262, R262))*100, "")</f>
        <v/>
      </c>
      <c r="AE262" s="3">
        <f>IF(OR(ISNUMBER(P262), ISNUMBER(W262), ISNUMBER(S262)), (P262 / SUM(P262, W262, S262))*100, "")</f>
        <v/>
      </c>
      <c r="AF262" s="3">
        <f>IF(OR(ISNUMBER(P262), ISNUMBER(W262), ISNUMBER(S262), ISNUMBER(AA262)), (P262 / SUM(P262, W262, S262, AA262))*100, "")</f>
        <v/>
      </c>
      <c r="AG262" s="3">
        <f>P262 / SUM(AC262, P262, AA262)</f>
        <v/>
      </c>
      <c r="AH262" s="3">
        <f>IF(AND(ISNUMBER(AVERAGE(M$266, M$267, M$268, M$269)), ISNUMBER(AVERAGE(N$266, N$267, N$268, N$269))), AVERAGE(M$266, M$267, M$268, M$269) / AVERAGE(N$266, N$267, N$268, N$269), "")</f>
        <v/>
      </c>
      <c r="AI262" s="3">
        <f>IF(AND(ISNUMBER(M262), ISNUMBER(N262), ISNUMBER(AH262)), (M262/N262) / AH262 - 1, "")</f>
        <v/>
      </c>
    </row>
    <row r="263">
      <c r="A263" s="2" t="inlineStr">
        <is>
          <t>2.3</t>
        </is>
      </c>
      <c r="B263" s="2" t="inlineStr">
        <is>
          <t>Hokkalampi</t>
        </is>
      </c>
      <c r="C263" s="2" t="inlineStr">
        <is>
          <t>Marmo, 1992</t>
        </is>
      </c>
      <c r="D263" s="2" t="inlineStr">
        <is>
          <t>Glaciogenic</t>
        </is>
      </c>
      <c r="E263" s="2" t="inlineStr">
        <is>
          <t>5</t>
        </is>
      </c>
      <c r="F263" s="3" t="n">
        <v/>
      </c>
      <c r="G263" s="5" t="n">
        <v/>
      </c>
      <c r="H263" s="3" t="n">
        <v>0.5200000000000001</v>
      </c>
      <c r="I263" s="3" t="n">
        <v>13.46</v>
      </c>
      <c r="J263" s="3" t="n">
        <v>1.07</v>
      </c>
      <c r="K263" s="3" t="n">
        <v>5.25</v>
      </c>
      <c r="L263" s="3" t="n">
        <v>0.92</v>
      </c>
      <c r="M263" s="3" t="n">
        <v>0.1</v>
      </c>
      <c r="N263" s="3" t="n">
        <v>0.24</v>
      </c>
      <c r="O263" s="4">
        <f>H263 / (40.078 + 15.999)</f>
        <v/>
      </c>
      <c r="P263" s="4">
        <f>I263 / (2*26.9815385 + 3*15.999)</f>
        <v/>
      </c>
      <c r="Q263" s="4">
        <f>J263 / (24.305 + 15.999)</f>
        <v/>
      </c>
      <c r="R263" s="4">
        <f>K263 / (2*39.0983 + 15.999)</f>
        <v/>
      </c>
      <c r="S263" s="4">
        <f>L263 / (2*22.98976928 + 15.999)</f>
        <v/>
      </c>
      <c r="T263" s="4">
        <f>M263 / (2*30.973761998 + 5*15.999)</f>
        <v/>
      </c>
      <c r="U263" s="4">
        <f>N263 / (47.867 + 2*15.999)</f>
        <v/>
      </c>
      <c r="V263" s="3">
        <f>IF((O263 - 10/3*T263) &gt; 0, O263 - 10/3*T263, 0)</f>
        <v/>
      </c>
      <c r="W263" s="4">
        <f>IF(V263&gt;S263, S263, V263)</f>
        <v/>
      </c>
      <c r="X263" s="4">
        <f>IF((V263-W263) &gt; 0, V263-W263, 0)</f>
        <v/>
      </c>
      <c r="Y263" s="4">
        <f>IF((Q263-X263) &gt; 0, Q263-X263, 0)</f>
        <v/>
      </c>
      <c r="Z263" s="3">
        <f>IF(AND(ISNUMBER(AVERAGE(R$266, R$267, R$268, R$269)), ISNUMBER(AVERAGE(P$266, P$267, P$268, P$269))), AVERAGE(R$266, R$267, R$268, R$269) / AVERAGE(P$266, P$267, P$268, P$269), "")</f>
        <v/>
      </c>
      <c r="AA263" s="4">
        <f>IF((P263*Z263) &lt; R263, P263*Z263, R263)</f>
        <v/>
      </c>
      <c r="AB263" s="4">
        <f>SUM(W263, S263)</f>
        <v/>
      </c>
      <c r="AC263" s="4">
        <f>SUM(W263, S263, Y263)</f>
        <v/>
      </c>
      <c r="AD263" s="3">
        <f>IF(OR(ISNUMBER(P263), ISNUMBER(W263), ISNUMBER(S263), ISNUMBER(R263)), (P263 / SUM(P263, W263, S263, R263))*100, "")</f>
        <v/>
      </c>
      <c r="AE263" s="3">
        <f>IF(OR(ISNUMBER(P263), ISNUMBER(W263), ISNUMBER(S263)), (P263 / SUM(P263, W263, S263))*100, "")</f>
        <v/>
      </c>
      <c r="AF263" s="3">
        <f>IF(OR(ISNUMBER(P263), ISNUMBER(W263), ISNUMBER(S263), ISNUMBER(AA263)), (P263 / SUM(P263, W263, S263, AA263))*100, "")</f>
        <v/>
      </c>
      <c r="AG263" s="3">
        <f>P263 / SUM(AC263, P263, AA263)</f>
        <v/>
      </c>
      <c r="AH263" s="3">
        <f>IF(AND(ISNUMBER(AVERAGE(M$266, M$267, M$268, M$269)), ISNUMBER(AVERAGE(N$266, N$267, N$268, N$269))), AVERAGE(M$266, M$267, M$268, M$269) / AVERAGE(N$266, N$267, N$268, N$269), "")</f>
        <v/>
      </c>
      <c r="AI263" s="3">
        <f>IF(AND(ISNUMBER(M263), ISNUMBER(N263), ISNUMBER(AH263)), (M263/N263) / AH263 - 1, "")</f>
        <v/>
      </c>
    </row>
    <row r="264">
      <c r="A264" s="2" t="inlineStr">
        <is>
          <t>2.3</t>
        </is>
      </c>
      <c r="B264" s="2" t="inlineStr">
        <is>
          <t>Hokkalampi</t>
        </is>
      </c>
      <c r="C264" s="2" t="inlineStr">
        <is>
          <t>Marmo, 1992</t>
        </is>
      </c>
      <c r="D264" s="2" t="inlineStr">
        <is>
          <t>Glaciogenic</t>
        </is>
      </c>
      <c r="E264" s="2" t="inlineStr">
        <is>
          <t>6</t>
        </is>
      </c>
      <c r="F264" s="3" t="n">
        <v/>
      </c>
      <c r="G264" s="5" t="n">
        <v/>
      </c>
      <c r="H264" s="3" t="n">
        <v>0.42</v>
      </c>
      <c r="I264" s="3" t="n">
        <v>13.64</v>
      </c>
      <c r="J264" s="3" t="n">
        <v>0.7599999999999999</v>
      </c>
      <c r="K264" s="3" t="n">
        <v>4.87</v>
      </c>
      <c r="L264" s="3" t="n">
        <v>1.12</v>
      </c>
      <c r="M264" s="3" t="n">
        <v>0.07000000000000002</v>
      </c>
      <c r="N264" s="3" t="n">
        <v>0.19</v>
      </c>
      <c r="O264" s="4">
        <f>H264 / (40.078 + 15.999)</f>
        <v/>
      </c>
      <c r="P264" s="4">
        <f>I264 / (2*26.9815385 + 3*15.999)</f>
        <v/>
      </c>
      <c r="Q264" s="4">
        <f>J264 / (24.305 + 15.999)</f>
        <v/>
      </c>
      <c r="R264" s="4">
        <f>K264 / (2*39.0983 + 15.999)</f>
        <v/>
      </c>
      <c r="S264" s="4">
        <f>L264 / (2*22.98976928 + 15.999)</f>
        <v/>
      </c>
      <c r="T264" s="4">
        <f>M264 / (2*30.973761998 + 5*15.999)</f>
        <v/>
      </c>
      <c r="U264" s="4">
        <f>N264 / (47.867 + 2*15.999)</f>
        <v/>
      </c>
      <c r="V264" s="3">
        <f>IF((O264 - 10/3*T264) &gt; 0, O264 - 10/3*T264, 0)</f>
        <v/>
      </c>
      <c r="W264" s="4">
        <f>IF(V264&gt;S264, S264, V264)</f>
        <v/>
      </c>
      <c r="X264" s="4">
        <f>IF((V264-W264) &gt; 0, V264-W264, 0)</f>
        <v/>
      </c>
      <c r="Y264" s="4">
        <f>IF((Q264-X264) &gt; 0, Q264-X264, 0)</f>
        <v/>
      </c>
      <c r="Z264" s="3">
        <f>IF(AND(ISNUMBER(AVERAGE(R$266, R$267, R$268, R$269)), ISNUMBER(AVERAGE(P$266, P$267, P$268, P$269))), AVERAGE(R$266, R$267, R$268, R$269) / AVERAGE(P$266, P$267, P$268, P$269), "")</f>
        <v/>
      </c>
      <c r="AA264" s="4">
        <f>IF((P264*Z264) &lt; R264, P264*Z264, R264)</f>
        <v/>
      </c>
      <c r="AB264" s="4">
        <f>SUM(W264, S264)</f>
        <v/>
      </c>
      <c r="AC264" s="4">
        <f>SUM(W264, S264, Y264)</f>
        <v/>
      </c>
      <c r="AD264" s="3">
        <f>IF(OR(ISNUMBER(P264), ISNUMBER(W264), ISNUMBER(S264), ISNUMBER(R264)), (P264 / SUM(P264, W264, S264, R264))*100, "")</f>
        <v/>
      </c>
      <c r="AE264" s="3">
        <f>IF(OR(ISNUMBER(P264), ISNUMBER(W264), ISNUMBER(S264)), (P264 / SUM(P264, W264, S264))*100, "")</f>
        <v/>
      </c>
      <c r="AF264" s="3">
        <f>IF(OR(ISNUMBER(P264), ISNUMBER(W264), ISNUMBER(S264), ISNUMBER(AA264)), (P264 / SUM(P264, W264, S264, AA264))*100, "")</f>
        <v/>
      </c>
      <c r="AG264" s="3">
        <f>P264 / SUM(AC264, P264, AA264)</f>
        <v/>
      </c>
      <c r="AH264" s="3">
        <f>IF(AND(ISNUMBER(AVERAGE(M$266, M$267, M$268, M$269)), ISNUMBER(AVERAGE(N$266, N$267, N$268, N$269))), AVERAGE(M$266, M$267, M$268, M$269) / AVERAGE(N$266, N$267, N$268, N$269), "")</f>
        <v/>
      </c>
      <c r="AI264" s="3">
        <f>IF(AND(ISNUMBER(M264), ISNUMBER(N264), ISNUMBER(AH264)), (M264/N264) / AH264 - 1, "")</f>
        <v/>
      </c>
    </row>
    <row r="265">
      <c r="A265" s="2" t="inlineStr">
        <is>
          <t>2.3</t>
        </is>
      </c>
      <c r="B265" s="2" t="inlineStr">
        <is>
          <t>Hokkalampi</t>
        </is>
      </c>
      <c r="C265" s="2" t="inlineStr">
        <is>
          <t>Marmo, 1992</t>
        </is>
      </c>
      <c r="D265" s="2" t="inlineStr">
        <is>
          <t>Glaciogenic</t>
        </is>
      </c>
      <c r="E265" s="2" t="inlineStr">
        <is>
          <t>7</t>
        </is>
      </c>
      <c r="F265" s="3" t="n">
        <v/>
      </c>
      <c r="G265" s="5" t="n">
        <v/>
      </c>
      <c r="H265" s="3" t="n">
        <v>0.39</v>
      </c>
      <c r="I265" s="3" t="n">
        <v>13.13</v>
      </c>
      <c r="J265" s="3" t="n">
        <v>0.8199999999999998</v>
      </c>
      <c r="K265" s="3" t="n">
        <v>4.56</v>
      </c>
      <c r="L265" s="3" t="n">
        <v>0.86</v>
      </c>
      <c r="M265" s="3" t="n">
        <v>0.06</v>
      </c>
      <c r="N265" s="3" t="n">
        <v>0.16</v>
      </c>
      <c r="O265" s="4">
        <f>H265 / (40.078 + 15.999)</f>
        <v/>
      </c>
      <c r="P265" s="4">
        <f>I265 / (2*26.9815385 + 3*15.999)</f>
        <v/>
      </c>
      <c r="Q265" s="4">
        <f>J265 / (24.305 + 15.999)</f>
        <v/>
      </c>
      <c r="R265" s="4">
        <f>K265 / (2*39.0983 + 15.999)</f>
        <v/>
      </c>
      <c r="S265" s="4">
        <f>L265 / (2*22.98976928 + 15.999)</f>
        <v/>
      </c>
      <c r="T265" s="4">
        <f>M265 / (2*30.973761998 + 5*15.999)</f>
        <v/>
      </c>
      <c r="U265" s="4">
        <f>N265 / (47.867 + 2*15.999)</f>
        <v/>
      </c>
      <c r="V265" s="3">
        <f>IF((O265 - 10/3*T265) &gt; 0, O265 - 10/3*T265, 0)</f>
        <v/>
      </c>
      <c r="W265" s="4">
        <f>IF(V265&gt;S265, S265, V265)</f>
        <v/>
      </c>
      <c r="X265" s="4">
        <f>IF((V265-W265) &gt; 0, V265-W265, 0)</f>
        <v/>
      </c>
      <c r="Y265" s="4">
        <f>IF((Q265-X265) &gt; 0, Q265-X265, 0)</f>
        <v/>
      </c>
      <c r="Z265" s="3">
        <f>IF(AND(ISNUMBER(AVERAGE(R$266, R$267, R$268, R$269)), ISNUMBER(AVERAGE(P$266, P$267, P$268, P$269))), AVERAGE(R$266, R$267, R$268, R$269) / AVERAGE(P$266, P$267, P$268, P$269), "")</f>
        <v/>
      </c>
      <c r="AA265" s="4">
        <f>IF((P265*Z265) &lt; R265, P265*Z265, R265)</f>
        <v/>
      </c>
      <c r="AB265" s="4">
        <f>SUM(W265, S265)</f>
        <v/>
      </c>
      <c r="AC265" s="4">
        <f>SUM(W265, S265, Y265)</f>
        <v/>
      </c>
      <c r="AD265" s="3">
        <f>IF(OR(ISNUMBER(P265), ISNUMBER(W265), ISNUMBER(S265), ISNUMBER(R265)), (P265 / SUM(P265, W265, S265, R265))*100, "")</f>
        <v/>
      </c>
      <c r="AE265" s="3">
        <f>IF(OR(ISNUMBER(P265), ISNUMBER(W265), ISNUMBER(S265)), (P265 / SUM(P265, W265, S265))*100, "")</f>
        <v/>
      </c>
      <c r="AF265" s="3">
        <f>IF(OR(ISNUMBER(P265), ISNUMBER(W265), ISNUMBER(S265), ISNUMBER(AA265)), (P265 / SUM(P265, W265, S265, AA265))*100, "")</f>
        <v/>
      </c>
      <c r="AG265" s="3">
        <f>P265 / SUM(AC265, P265, AA265)</f>
        <v/>
      </c>
      <c r="AH265" s="3">
        <f>IF(AND(ISNUMBER(AVERAGE(M$266, M$267, M$268, M$269)), ISNUMBER(AVERAGE(N$266, N$267, N$268, N$269))), AVERAGE(M$266, M$267, M$268, M$269) / AVERAGE(N$266, N$267, N$268, N$269), "")</f>
        <v/>
      </c>
      <c r="AI265" s="3">
        <f>IF(AND(ISNUMBER(M265), ISNUMBER(N265), ISNUMBER(AH265)), (M265/N265) / AH265 - 1, "")</f>
        <v/>
      </c>
    </row>
    <row r="266">
      <c r="A266" s="2" t="inlineStr">
        <is>
          <t>2.3</t>
        </is>
      </c>
      <c r="B266" s="2" t="inlineStr">
        <is>
          <t>Hokkalampi</t>
        </is>
      </c>
      <c r="C266" s="2" t="inlineStr">
        <is>
          <t>Marmo, 1992</t>
        </is>
      </c>
      <c r="D266" s="2" t="inlineStr">
        <is>
          <t>Glaciogenic</t>
        </is>
      </c>
      <c r="E266" s="2" t="inlineStr">
        <is>
          <t>1</t>
        </is>
      </c>
      <c r="F266" s="3" t="n">
        <v/>
      </c>
      <c r="G266" s="2" t="inlineStr">
        <is>
          <t>proto</t>
        </is>
      </c>
      <c r="H266" s="3" t="n">
        <v>0.8800000000000001</v>
      </c>
      <c r="I266" s="3" t="n">
        <v>22.76</v>
      </c>
      <c r="J266" s="3" t="n">
        <v>2.779999999999999</v>
      </c>
      <c r="K266" s="3" t="n">
        <v>5.98</v>
      </c>
      <c r="L266" s="3" t="n">
        <v>3.68</v>
      </c>
      <c r="M266" s="3" t="n">
        <v>0.05000000000000001</v>
      </c>
      <c r="N266" s="3" t="n">
        <v>0.78</v>
      </c>
      <c r="O266" s="4">
        <f>H266 / (40.078 + 15.999)</f>
        <v/>
      </c>
      <c r="P266" s="4">
        <f>I266 / (2*26.9815385 + 3*15.999)</f>
        <v/>
      </c>
      <c r="Q266" s="4">
        <f>J266 / (24.305 + 15.999)</f>
        <v/>
      </c>
      <c r="R266" s="4">
        <f>K266 / (2*39.0983 + 15.999)</f>
        <v/>
      </c>
      <c r="S266" s="4">
        <f>L266 / (2*22.98976928 + 15.999)</f>
        <v/>
      </c>
      <c r="T266" s="4">
        <f>M266 / (2*30.973761998 + 5*15.999)</f>
        <v/>
      </c>
      <c r="U266" s="4">
        <f>N266 / (47.867 + 2*15.999)</f>
        <v/>
      </c>
      <c r="V266" s="3">
        <f>IF((O266 - 10/3*T266) &gt; 0, O266 - 10/3*T266, 0)</f>
        <v/>
      </c>
      <c r="W266" s="4">
        <f>IF(V266&gt;S266, S266, V266)</f>
        <v/>
      </c>
      <c r="X266" s="4">
        <f>IF((V266-W266) &gt; 0, V266-W266, 0)</f>
        <v/>
      </c>
      <c r="Y266" s="4">
        <f>IF((Q266-X266) &gt; 0, Q266-X266, 0)</f>
        <v/>
      </c>
      <c r="Z266" s="3">
        <f>IF(AND(ISNUMBER(AVERAGE(R$266, R$267, R$268, R$269)), ISNUMBER(AVERAGE(P$266, P$267, P$268, P$269))), AVERAGE(R$266, R$267, R$268, R$269) / AVERAGE(P$266, P$267, P$268, P$269), "")</f>
        <v/>
      </c>
      <c r="AA266" s="4">
        <f>IF((P266*Z266) &lt; R266, P266*Z266, R266)</f>
        <v/>
      </c>
      <c r="AB266" s="4">
        <f>SUM(W266, S266)</f>
        <v/>
      </c>
      <c r="AC266" s="4">
        <f>SUM(W266, S266, Y266)</f>
        <v/>
      </c>
      <c r="AD266" s="3">
        <f>IF(OR(ISNUMBER(P266), ISNUMBER(W266), ISNUMBER(S266), ISNUMBER(R266)), (P266 / SUM(P266, W266, S266, R266))*100, "")</f>
        <v/>
      </c>
      <c r="AE266" s="3">
        <f>IF(OR(ISNUMBER(P266), ISNUMBER(W266), ISNUMBER(S266)), (P266 / SUM(P266, W266, S266))*100, "")</f>
        <v/>
      </c>
      <c r="AF266" s="3">
        <f>IF(OR(ISNUMBER(P266), ISNUMBER(W266), ISNUMBER(S266), ISNUMBER(AA266)), (P266 / SUM(P266, W266, S266, AA266))*100, "")</f>
        <v/>
      </c>
      <c r="AG266" s="3">
        <f>P266 / SUM(AC266, P266, AA266)</f>
        <v/>
      </c>
      <c r="AH266" s="3">
        <f>IF(AND(ISNUMBER(AVERAGE(M$266, M$267, M$268, M$269)), ISNUMBER(AVERAGE(N$266, N$267, N$268, N$269))), AVERAGE(M$266, M$267, M$268, M$269) / AVERAGE(N$266, N$267, N$268, N$269), "")</f>
        <v/>
      </c>
      <c r="AI266" s="3">
        <f>IF(AND(ISNUMBER(M266), ISNUMBER(N266), ISNUMBER(AH266)), (M266/N266) / AH266 - 1, "")</f>
        <v/>
      </c>
    </row>
    <row r="267">
      <c r="A267" s="2" t="inlineStr">
        <is>
          <t>2.3</t>
        </is>
      </c>
      <c r="B267" s="2" t="inlineStr">
        <is>
          <t>Hokkalampi</t>
        </is>
      </c>
      <c r="C267" s="2" t="inlineStr">
        <is>
          <t>Marmo, 1992</t>
        </is>
      </c>
      <c r="D267" s="2" t="inlineStr">
        <is>
          <t>Glaciogenic</t>
        </is>
      </c>
      <c r="E267" s="2" t="inlineStr">
        <is>
          <t>2</t>
        </is>
      </c>
      <c r="F267" s="3" t="n">
        <v/>
      </c>
      <c r="G267" s="2" t="inlineStr">
        <is>
          <t>proto</t>
        </is>
      </c>
      <c r="H267" s="3" t="n">
        <v>0.55</v>
      </c>
      <c r="I267" s="3" t="n">
        <v>18.64</v>
      </c>
      <c r="J267" s="3" t="n">
        <v>4.12</v>
      </c>
      <c r="K267" s="3" t="n">
        <v>2.08</v>
      </c>
      <c r="L267" s="3" t="n">
        <v>4.61</v>
      </c>
      <c r="M267" s="3" t="n">
        <v>0.09000000000000001</v>
      </c>
      <c r="N267" s="3" t="n">
        <v>0.5600000000000001</v>
      </c>
      <c r="O267" s="4">
        <f>H267 / (40.078 + 15.999)</f>
        <v/>
      </c>
      <c r="P267" s="4">
        <f>I267 / (2*26.9815385 + 3*15.999)</f>
        <v/>
      </c>
      <c r="Q267" s="4">
        <f>J267 / (24.305 + 15.999)</f>
        <v/>
      </c>
      <c r="R267" s="4">
        <f>K267 / (2*39.0983 + 15.999)</f>
        <v/>
      </c>
      <c r="S267" s="4">
        <f>L267 / (2*22.98976928 + 15.999)</f>
        <v/>
      </c>
      <c r="T267" s="4">
        <f>M267 / (2*30.973761998 + 5*15.999)</f>
        <v/>
      </c>
      <c r="U267" s="4">
        <f>N267 / (47.867 + 2*15.999)</f>
        <v/>
      </c>
      <c r="V267" s="3">
        <f>IF((O267 - 10/3*T267) &gt; 0, O267 - 10/3*T267, 0)</f>
        <v/>
      </c>
      <c r="W267" s="4">
        <f>IF(V267&gt;S267, S267, V267)</f>
        <v/>
      </c>
      <c r="X267" s="4">
        <f>IF((V267-W267) &gt; 0, V267-W267, 0)</f>
        <v/>
      </c>
      <c r="Y267" s="4">
        <f>IF((Q267-X267) &gt; 0, Q267-X267, 0)</f>
        <v/>
      </c>
      <c r="Z267" s="3">
        <f>IF(AND(ISNUMBER(AVERAGE(R$266, R$267, R$268, R$269)), ISNUMBER(AVERAGE(P$266, P$267, P$268, P$269))), AVERAGE(R$266, R$267, R$268, R$269) / AVERAGE(P$266, P$267, P$268, P$269), "")</f>
        <v/>
      </c>
      <c r="AA267" s="4">
        <f>IF((P267*Z267) &lt; R267, P267*Z267, R267)</f>
        <v/>
      </c>
      <c r="AB267" s="4">
        <f>SUM(W267, S267)</f>
        <v/>
      </c>
      <c r="AC267" s="4">
        <f>SUM(W267, S267, Y267)</f>
        <v/>
      </c>
      <c r="AD267" s="3">
        <f>IF(OR(ISNUMBER(P267), ISNUMBER(W267), ISNUMBER(S267), ISNUMBER(R267)), (P267 / SUM(P267, W267, S267, R267))*100, "")</f>
        <v/>
      </c>
      <c r="AE267" s="3">
        <f>IF(OR(ISNUMBER(P267), ISNUMBER(W267), ISNUMBER(S267)), (P267 / SUM(P267, W267, S267))*100, "")</f>
        <v/>
      </c>
      <c r="AF267" s="3">
        <f>IF(OR(ISNUMBER(P267), ISNUMBER(W267), ISNUMBER(S267), ISNUMBER(AA267)), (P267 / SUM(P267, W267, S267, AA267))*100, "")</f>
        <v/>
      </c>
      <c r="AG267" s="3">
        <f>P267 / SUM(AC267, P267, AA267)</f>
        <v/>
      </c>
      <c r="AH267" s="3">
        <f>IF(AND(ISNUMBER(AVERAGE(M$266, M$267, M$268, M$269)), ISNUMBER(AVERAGE(N$266, N$267, N$268, N$269))), AVERAGE(M$266, M$267, M$268, M$269) / AVERAGE(N$266, N$267, N$268, N$269), "")</f>
        <v/>
      </c>
      <c r="AI267" s="3">
        <f>IF(AND(ISNUMBER(M267), ISNUMBER(N267), ISNUMBER(AH267)), (M267/N267) / AH267 - 1, "")</f>
        <v/>
      </c>
    </row>
    <row r="268">
      <c r="A268" s="2" t="inlineStr">
        <is>
          <t>2.3</t>
        </is>
      </c>
      <c r="B268" s="2" t="inlineStr">
        <is>
          <t>Hokkalampi</t>
        </is>
      </c>
      <c r="C268" s="2" t="inlineStr">
        <is>
          <t>Marmo, 1992</t>
        </is>
      </c>
      <c r="D268" s="2" t="inlineStr">
        <is>
          <t>Glaciogenic</t>
        </is>
      </c>
      <c r="E268" s="2" t="inlineStr">
        <is>
          <t>3</t>
        </is>
      </c>
      <c r="F268" s="3" t="n">
        <v/>
      </c>
      <c r="G268" s="2" t="inlineStr">
        <is>
          <t>proto</t>
        </is>
      </c>
      <c r="H268" s="3" t="n">
        <v>1.31</v>
      </c>
      <c r="I268" s="3" t="n">
        <v>11.95</v>
      </c>
      <c r="J268" s="3" t="n">
        <v>0.65</v>
      </c>
      <c r="K268" s="3" t="n">
        <v>3.23</v>
      </c>
      <c r="L268" s="3" t="n">
        <v>2.94</v>
      </c>
      <c r="M268" s="3" t="n">
        <v>0.06</v>
      </c>
      <c r="N268" s="3" t="n">
        <v>0.13</v>
      </c>
      <c r="O268" s="4">
        <f>H268 / (40.078 + 15.999)</f>
        <v/>
      </c>
      <c r="P268" s="4">
        <f>I268 / (2*26.9815385 + 3*15.999)</f>
        <v/>
      </c>
      <c r="Q268" s="4">
        <f>J268 / (24.305 + 15.999)</f>
        <v/>
      </c>
      <c r="R268" s="4">
        <f>K268 / (2*39.0983 + 15.999)</f>
        <v/>
      </c>
      <c r="S268" s="4">
        <f>L268 / (2*22.98976928 + 15.999)</f>
        <v/>
      </c>
      <c r="T268" s="4">
        <f>M268 / (2*30.973761998 + 5*15.999)</f>
        <v/>
      </c>
      <c r="U268" s="4">
        <f>N268 / (47.867 + 2*15.999)</f>
        <v/>
      </c>
      <c r="V268" s="3">
        <f>IF((O268 - 10/3*T268) &gt; 0, O268 - 10/3*T268, 0)</f>
        <v/>
      </c>
      <c r="W268" s="4">
        <f>IF(V268&gt;S268, S268, V268)</f>
        <v/>
      </c>
      <c r="X268" s="4">
        <f>IF((V268-W268) &gt; 0, V268-W268, 0)</f>
        <v/>
      </c>
      <c r="Y268" s="4">
        <f>IF((Q268-X268) &gt; 0, Q268-X268, 0)</f>
        <v/>
      </c>
      <c r="Z268" s="3">
        <f>IF(AND(ISNUMBER(AVERAGE(R$266, R$267, R$268, R$269)), ISNUMBER(AVERAGE(P$266, P$267, P$268, P$269))), AVERAGE(R$266, R$267, R$268, R$269) / AVERAGE(P$266, P$267, P$268, P$269), "")</f>
        <v/>
      </c>
      <c r="AA268" s="4">
        <f>IF((P268*Z268) &lt; R268, P268*Z268, R268)</f>
        <v/>
      </c>
      <c r="AB268" s="4">
        <f>SUM(W268, S268)</f>
        <v/>
      </c>
      <c r="AC268" s="4">
        <f>SUM(W268, S268, Y268)</f>
        <v/>
      </c>
      <c r="AD268" s="3">
        <f>IF(OR(ISNUMBER(P268), ISNUMBER(W268), ISNUMBER(S268), ISNUMBER(R268)), (P268 / SUM(P268, W268, S268, R268))*100, "")</f>
        <v/>
      </c>
      <c r="AE268" s="3">
        <f>IF(OR(ISNUMBER(P268), ISNUMBER(W268), ISNUMBER(S268)), (P268 / SUM(P268, W268, S268))*100, "")</f>
        <v/>
      </c>
      <c r="AF268" s="3">
        <f>IF(OR(ISNUMBER(P268), ISNUMBER(W268), ISNUMBER(S268), ISNUMBER(AA268)), (P268 / SUM(P268, W268, S268, AA268))*100, "")</f>
        <v/>
      </c>
      <c r="AG268" s="3">
        <f>P268 / SUM(AC268, P268, AA268)</f>
        <v/>
      </c>
      <c r="AH268" s="3">
        <f>IF(AND(ISNUMBER(AVERAGE(M$266, M$267, M$268, M$269)), ISNUMBER(AVERAGE(N$266, N$267, N$268, N$269))), AVERAGE(M$266, M$267, M$268, M$269) / AVERAGE(N$266, N$267, N$268, N$269), "")</f>
        <v/>
      </c>
      <c r="AI268" s="3">
        <f>IF(AND(ISNUMBER(M268), ISNUMBER(N268), ISNUMBER(AH268)), (M268/N268) / AH268 - 1, "")</f>
        <v/>
      </c>
    </row>
    <row r="269">
      <c r="A269" s="2" t="inlineStr">
        <is>
          <t>2.3</t>
        </is>
      </c>
      <c r="B269" s="2" t="inlineStr">
        <is>
          <t>Hokkalampi</t>
        </is>
      </c>
      <c r="C269" s="2" t="inlineStr">
        <is>
          <t>Marmo, 1992</t>
        </is>
      </c>
      <c r="D269" s="2" t="inlineStr">
        <is>
          <t>Glaciogenic</t>
        </is>
      </c>
      <c r="E269" s="2" t="inlineStr">
        <is>
          <t>4</t>
        </is>
      </c>
      <c r="F269" s="3" t="n">
        <v/>
      </c>
      <c r="G269" s="2" t="inlineStr">
        <is>
          <t>proto</t>
        </is>
      </c>
      <c r="H269" s="3" t="n">
        <v>1.45</v>
      </c>
      <c r="I269" s="3" t="n">
        <v>13.24</v>
      </c>
      <c r="J269" s="3" t="n">
        <v>0.7099999999999999</v>
      </c>
      <c r="K269" s="3" t="n">
        <v>4.73</v>
      </c>
      <c r="L269" s="3" t="n">
        <v>2.64</v>
      </c>
      <c r="M269" s="3" t="n">
        <v>0.08000000000000002</v>
      </c>
      <c r="N269" s="3" t="n">
        <v>0.17</v>
      </c>
      <c r="O269" s="4">
        <f>H269 / (40.078 + 15.999)</f>
        <v/>
      </c>
      <c r="P269" s="4">
        <f>I269 / (2*26.9815385 + 3*15.999)</f>
        <v/>
      </c>
      <c r="Q269" s="4">
        <f>J269 / (24.305 + 15.999)</f>
        <v/>
      </c>
      <c r="R269" s="4">
        <f>K269 / (2*39.0983 + 15.999)</f>
        <v/>
      </c>
      <c r="S269" s="4">
        <f>L269 / (2*22.98976928 + 15.999)</f>
        <v/>
      </c>
      <c r="T269" s="4">
        <f>M269 / (2*30.973761998 + 5*15.999)</f>
        <v/>
      </c>
      <c r="U269" s="4">
        <f>N269 / (47.867 + 2*15.999)</f>
        <v/>
      </c>
      <c r="V269" s="3">
        <f>IF((O269 - 10/3*T269) &gt; 0, O269 - 10/3*T269, 0)</f>
        <v/>
      </c>
      <c r="W269" s="4">
        <f>IF(V269&gt;S269, S269, V269)</f>
        <v/>
      </c>
      <c r="X269" s="4">
        <f>IF((V269-W269) &gt; 0, V269-W269, 0)</f>
        <v/>
      </c>
      <c r="Y269" s="4">
        <f>IF((Q269-X269) &gt; 0, Q269-X269, 0)</f>
        <v/>
      </c>
      <c r="Z269" s="3">
        <f>IF(AND(ISNUMBER(AVERAGE(R$266, R$267, R$268, R$269)), ISNUMBER(AVERAGE(P$266, P$267, P$268, P$269))), AVERAGE(R$266, R$267, R$268, R$269) / AVERAGE(P$266, P$267, P$268, P$269), "")</f>
        <v/>
      </c>
      <c r="AA269" s="4">
        <f>IF((P269*Z269) &lt; R269, P269*Z269, R269)</f>
        <v/>
      </c>
      <c r="AB269" s="4">
        <f>SUM(W269, S269)</f>
        <v/>
      </c>
      <c r="AC269" s="4">
        <f>SUM(W269, S269, Y269)</f>
        <v/>
      </c>
      <c r="AD269" s="3">
        <f>IF(OR(ISNUMBER(P269), ISNUMBER(W269), ISNUMBER(S269), ISNUMBER(R269)), (P269 / SUM(P269, W269, S269, R269))*100, "")</f>
        <v/>
      </c>
      <c r="AE269" s="3">
        <f>IF(OR(ISNUMBER(P269), ISNUMBER(W269), ISNUMBER(S269)), (P269 / SUM(P269, W269, S269))*100, "")</f>
        <v/>
      </c>
      <c r="AF269" s="3">
        <f>IF(OR(ISNUMBER(P269), ISNUMBER(W269), ISNUMBER(S269), ISNUMBER(AA269)), (P269 / SUM(P269, W269, S269, AA269))*100, "")</f>
        <v/>
      </c>
      <c r="AG269" s="3">
        <f>P269 / SUM(AC269, P269, AA269)</f>
        <v/>
      </c>
      <c r="AH269" s="3">
        <f>IF(AND(ISNUMBER(AVERAGE(M$266, M$267, M$268, M$269)), ISNUMBER(AVERAGE(N$266, N$267, N$268, N$269))), AVERAGE(M$266, M$267, M$268, M$269) / AVERAGE(N$266, N$267, N$268, N$269), "")</f>
        <v/>
      </c>
      <c r="AI269" s="3">
        <f>IF(AND(ISNUMBER(M269), ISNUMBER(N269), ISNUMBER(AH269)), (M269/N269) / AH269 - 1, "")</f>
        <v/>
      </c>
    </row>
    <row r="270">
      <c r="A270" t="inlineStr">
        <is>
          <t>2.224</t>
        </is>
      </c>
      <c r="B270" t="inlineStr">
        <is>
          <t>Hekpoort</t>
        </is>
      </c>
      <c r="C270" t="inlineStr">
        <is>
          <t>Rye and Holland, 2000</t>
        </is>
      </c>
      <c r="D270" t="inlineStr">
        <is>
          <t>core BB3</t>
        </is>
      </c>
      <c r="E270" t="inlineStr">
        <is>
          <t>8</t>
        </is>
      </c>
      <c r="F270" s="6" t="n">
        <v>0.06</v>
      </c>
      <c r="G270" t="inlineStr">
        <is>
          <t>top</t>
        </is>
      </c>
      <c r="H270" s="6" t="n">
        <v>0.1</v>
      </c>
      <c r="I270" s="6" t="n">
        <v>31.92</v>
      </c>
      <c r="J270" s="6" t="n">
        <v>0.16</v>
      </c>
      <c r="K270" s="6" t="n">
        <v>2.06</v>
      </c>
      <c r="L270" s="6" t="n">
        <v>2.16</v>
      </c>
      <c r="M270" s="6" t="n">
        <v>0.04000000000000001</v>
      </c>
      <c r="N270" s="6" t="n">
        <v>1.58</v>
      </c>
      <c r="O270" s="7">
        <f>H270 / (40.078 + 15.999)</f>
        <v/>
      </c>
      <c r="P270" s="7">
        <f>I270 / (2*26.9815385 + 3*15.999)</f>
        <v/>
      </c>
      <c r="Q270" s="7">
        <f>J270 / (24.305 + 15.999)</f>
        <v/>
      </c>
      <c r="R270" s="7">
        <f>K270 / (2*39.0983 + 15.999)</f>
        <v/>
      </c>
      <c r="S270" s="7">
        <f>L270 / (2*22.98976928 + 15.999)</f>
        <v/>
      </c>
      <c r="T270" s="7">
        <f>M270 / (2*30.973761998 + 5*15.999)</f>
        <v/>
      </c>
      <c r="U270" s="7">
        <f>N270 / (47.867 + 2*15.999)</f>
        <v/>
      </c>
      <c r="V270" s="6">
        <f>IF((O270 - 10/3*T270) &gt; 0, O270 - 10/3*T270, 0)</f>
        <v/>
      </c>
      <c r="W270" s="7">
        <f>IF(V270&gt;S270, S270, V270)</f>
        <v/>
      </c>
      <c r="X270" s="7">
        <f>IF((V270-W270) &gt; 0, V270-W270, 0)</f>
        <v/>
      </c>
      <c r="Y270" s="7">
        <f>IF((Q270-X270) &gt; 0, Q270-X270, 0)</f>
        <v/>
      </c>
      <c r="Z270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0" s="7">
        <f>IF((P270*Z270) &lt; R270, P270*Z270, R270)</f>
        <v/>
      </c>
      <c r="AB270" s="7">
        <f>SUM(W270, S270)</f>
        <v/>
      </c>
      <c r="AC270" s="7">
        <f>SUM(W270, S270, Y270)</f>
        <v/>
      </c>
      <c r="AD270" s="6">
        <f>IF(OR(ISNUMBER(P270), ISNUMBER(W270), ISNUMBER(S270), ISNUMBER(R270)), (P270 / SUM(P270, W270, S270, R270))*100, "")</f>
        <v/>
      </c>
      <c r="AE270" s="6">
        <f>IF(OR(ISNUMBER(P270), ISNUMBER(W270), ISNUMBER(S270)), (P270 / SUM(P270, W270, S270))*100, "")</f>
        <v/>
      </c>
      <c r="AF270" s="6">
        <f>IF(OR(ISNUMBER(P270), ISNUMBER(W270), ISNUMBER(S270), ISNUMBER(AA270)), (P270 / SUM(P270, W270, S270, AA270))*100, "")</f>
        <v/>
      </c>
      <c r="AG270" s="6">
        <f>P270 / SUM(AC270, P270, AA270)</f>
        <v/>
      </c>
      <c r="AH270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0" s="6">
        <f>IF(AND(ISNUMBER(M270), ISNUMBER(N270), ISNUMBER(AH270)), (M270/N270) / AH270 - 1, "")</f>
        <v/>
      </c>
    </row>
    <row r="271">
      <c r="A271" t="inlineStr">
        <is>
          <t>2.224</t>
        </is>
      </c>
      <c r="B271" t="inlineStr">
        <is>
          <t>Hekpoort</t>
        </is>
      </c>
      <c r="C271" t="inlineStr">
        <is>
          <t>Rye and Holland, 2000</t>
        </is>
      </c>
      <c r="D271" t="inlineStr">
        <is>
          <t>core BB3</t>
        </is>
      </c>
      <c r="E271" t="inlineStr">
        <is>
          <t>11</t>
        </is>
      </c>
      <c r="F271" s="6" t="n">
        <v>0.28</v>
      </c>
      <c r="G271" t="inlineStr">
        <is>
          <t>top</t>
        </is>
      </c>
      <c r="H271" s="6" t="n">
        <v>0.12</v>
      </c>
      <c r="I271" s="6" t="n">
        <v>28.88</v>
      </c>
      <c r="J271" s="6" t="n">
        <v>0.34</v>
      </c>
      <c r="K271" s="6" t="n">
        <v>2.42</v>
      </c>
      <c r="L271" s="6" t="n">
        <v>2.25</v>
      </c>
      <c r="M271" s="6" t="n">
        <v>0.02</v>
      </c>
      <c r="N271" s="6" t="n">
        <v>1.46</v>
      </c>
      <c r="O271" s="7">
        <f>H271 / (40.078 + 15.999)</f>
        <v/>
      </c>
      <c r="P271" s="7">
        <f>I271 / (2*26.9815385 + 3*15.999)</f>
        <v/>
      </c>
      <c r="Q271" s="7">
        <f>J271 / (24.305 + 15.999)</f>
        <v/>
      </c>
      <c r="R271" s="7">
        <f>K271 / (2*39.0983 + 15.999)</f>
        <v/>
      </c>
      <c r="S271" s="7">
        <f>L271 / (2*22.98976928 + 15.999)</f>
        <v/>
      </c>
      <c r="T271" s="7">
        <f>M271 / (2*30.973761998 + 5*15.999)</f>
        <v/>
      </c>
      <c r="U271" s="7">
        <f>N271 / (47.867 + 2*15.999)</f>
        <v/>
      </c>
      <c r="V271" s="6">
        <f>IF((O271 - 10/3*T271) &gt; 0, O271 - 10/3*T271, 0)</f>
        <v/>
      </c>
      <c r="W271" s="7">
        <f>IF(V271&gt;S271, S271, V271)</f>
        <v/>
      </c>
      <c r="X271" s="7">
        <f>IF((V271-W271) &gt; 0, V271-W271, 0)</f>
        <v/>
      </c>
      <c r="Y271" s="7">
        <f>IF((Q271-X271) &gt; 0, Q271-X271, 0)</f>
        <v/>
      </c>
      <c r="Z271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1" s="7">
        <f>IF((P271*Z271) &lt; R271, P271*Z271, R271)</f>
        <v/>
      </c>
      <c r="AB271" s="7">
        <f>SUM(W271, S271)</f>
        <v/>
      </c>
      <c r="AC271" s="7">
        <f>SUM(W271, S271, Y271)</f>
        <v/>
      </c>
      <c r="AD271" s="6">
        <f>IF(OR(ISNUMBER(P271), ISNUMBER(W271), ISNUMBER(S271), ISNUMBER(R271)), (P271 / SUM(P271, W271, S271, R271))*100, "")</f>
        <v/>
      </c>
      <c r="AE271" s="6">
        <f>IF(OR(ISNUMBER(P271), ISNUMBER(W271), ISNUMBER(S271)), (P271 / SUM(P271, W271, S271))*100, "")</f>
        <v/>
      </c>
      <c r="AF271" s="6">
        <f>IF(OR(ISNUMBER(P271), ISNUMBER(W271), ISNUMBER(S271), ISNUMBER(AA271)), (P271 / SUM(P271, W271, S271, AA271))*100, "")</f>
        <v/>
      </c>
      <c r="AG271" s="6">
        <f>P271 / SUM(AC271, P271, AA271)</f>
        <v/>
      </c>
      <c r="AH271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1" s="6">
        <f>IF(AND(ISNUMBER(M271), ISNUMBER(N271), ISNUMBER(AH271)), (M271/N271) / AH271 - 1, "")</f>
        <v/>
      </c>
    </row>
    <row r="272">
      <c r="A272" t="inlineStr">
        <is>
          <t>2.224</t>
        </is>
      </c>
      <c r="B272" t="inlineStr">
        <is>
          <t>Hekpoort</t>
        </is>
      </c>
      <c r="C272" t="inlineStr">
        <is>
          <t>Rye and Holland, 2000</t>
        </is>
      </c>
      <c r="D272" t="inlineStr">
        <is>
          <t>core BB3</t>
        </is>
      </c>
      <c r="E272" t="inlineStr">
        <is>
          <t>12</t>
        </is>
      </c>
      <c r="F272" s="6" t="n">
        <v>0.37</v>
      </c>
      <c r="G272" t="inlineStr">
        <is>
          <t>top</t>
        </is>
      </c>
      <c r="H272" s="6" t="n">
        <v>0.05</v>
      </c>
      <c r="I272" s="6" t="n">
        <v>21.55</v>
      </c>
      <c r="J272" s="6" t="n">
        <v>0.5999999999999999</v>
      </c>
      <c r="K272" s="6" t="n">
        <v>2.17</v>
      </c>
      <c r="L272" s="6" t="n">
        <v>1.54</v>
      </c>
      <c r="M272" s="6" t="n">
        <v>0.02</v>
      </c>
      <c r="N272" s="6" t="n">
        <v>1.08</v>
      </c>
      <c r="O272" s="7">
        <f>H272 / (40.078 + 15.999)</f>
        <v/>
      </c>
      <c r="P272" s="7">
        <f>I272 / (2*26.9815385 + 3*15.999)</f>
        <v/>
      </c>
      <c r="Q272" s="7">
        <f>J272 / (24.305 + 15.999)</f>
        <v/>
      </c>
      <c r="R272" s="7">
        <f>K272 / (2*39.0983 + 15.999)</f>
        <v/>
      </c>
      <c r="S272" s="7">
        <f>L272 / (2*22.98976928 + 15.999)</f>
        <v/>
      </c>
      <c r="T272" s="7">
        <f>M272 / (2*30.973761998 + 5*15.999)</f>
        <v/>
      </c>
      <c r="U272" s="7">
        <f>N272 / (47.867 + 2*15.999)</f>
        <v/>
      </c>
      <c r="V272" s="6">
        <f>IF((O272 - 10/3*T272) &gt; 0, O272 - 10/3*T272, 0)</f>
        <v/>
      </c>
      <c r="W272" s="7">
        <f>IF(V272&gt;S272, S272, V272)</f>
        <v/>
      </c>
      <c r="X272" s="7">
        <f>IF((V272-W272) &gt; 0, V272-W272, 0)</f>
        <v/>
      </c>
      <c r="Y272" s="7">
        <f>IF((Q272-X272) &gt; 0, Q272-X272, 0)</f>
        <v/>
      </c>
      <c r="Z272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2" s="7">
        <f>IF((P272*Z272) &lt; R272, P272*Z272, R272)</f>
        <v/>
      </c>
      <c r="AB272" s="7">
        <f>SUM(W272, S272)</f>
        <v/>
      </c>
      <c r="AC272" s="7">
        <f>SUM(W272, S272, Y272)</f>
        <v/>
      </c>
      <c r="AD272" s="6">
        <f>IF(OR(ISNUMBER(P272), ISNUMBER(W272), ISNUMBER(S272), ISNUMBER(R272)), (P272 / SUM(P272, W272, S272, R272))*100, "")</f>
        <v/>
      </c>
      <c r="AE272" s="6">
        <f>IF(OR(ISNUMBER(P272), ISNUMBER(W272), ISNUMBER(S272)), (P272 / SUM(P272, W272, S272))*100, "")</f>
        <v/>
      </c>
      <c r="AF272" s="6">
        <f>IF(OR(ISNUMBER(P272), ISNUMBER(W272), ISNUMBER(S272), ISNUMBER(AA272)), (P272 / SUM(P272, W272, S272, AA272))*100, "")</f>
        <v/>
      </c>
      <c r="AG272" s="6">
        <f>P272 / SUM(AC272, P272, AA272)</f>
        <v/>
      </c>
      <c r="AH272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2" s="6">
        <f>IF(AND(ISNUMBER(M272), ISNUMBER(N272), ISNUMBER(AH272)), (M272/N272) / AH272 - 1, "")</f>
        <v/>
      </c>
    </row>
    <row r="273">
      <c r="A273" t="inlineStr">
        <is>
          <t>2.224</t>
        </is>
      </c>
      <c r="B273" t="inlineStr">
        <is>
          <t>Hekpoort</t>
        </is>
      </c>
      <c r="C273" t="inlineStr">
        <is>
          <t>Rye and Holland, 2000</t>
        </is>
      </c>
      <c r="D273" t="inlineStr">
        <is>
          <t>core BB3</t>
        </is>
      </c>
      <c r="E273" t="inlineStr">
        <is>
          <t>13</t>
        </is>
      </c>
      <c r="F273" s="6" t="n">
        <v>0.47</v>
      </c>
      <c r="G273" t="inlineStr">
        <is>
          <t>top</t>
        </is>
      </c>
      <c r="H273" s="6" t="n">
        <v>0.07000000000000001</v>
      </c>
      <c r="I273" s="6" t="n">
        <v>22.36</v>
      </c>
      <c r="J273" s="6" t="n">
        <v>0.6199999999999999</v>
      </c>
      <c r="K273" s="6" t="n">
        <v>2.28</v>
      </c>
      <c r="L273" s="6" t="n">
        <v>1.27</v>
      </c>
      <c r="M273" s="6" t="n">
        <v>0.03</v>
      </c>
      <c r="N273" s="6" t="n">
        <v>1.14</v>
      </c>
      <c r="O273" s="7">
        <f>H273 / (40.078 + 15.999)</f>
        <v/>
      </c>
      <c r="P273" s="7">
        <f>I273 / (2*26.9815385 + 3*15.999)</f>
        <v/>
      </c>
      <c r="Q273" s="7">
        <f>J273 / (24.305 + 15.999)</f>
        <v/>
      </c>
      <c r="R273" s="7">
        <f>K273 / (2*39.0983 + 15.999)</f>
        <v/>
      </c>
      <c r="S273" s="7">
        <f>L273 / (2*22.98976928 + 15.999)</f>
        <v/>
      </c>
      <c r="T273" s="7">
        <f>M273 / (2*30.973761998 + 5*15.999)</f>
        <v/>
      </c>
      <c r="U273" s="7">
        <f>N273 / (47.867 + 2*15.999)</f>
        <v/>
      </c>
      <c r="V273" s="6">
        <f>IF((O273 - 10/3*T273) &gt; 0, O273 - 10/3*T273, 0)</f>
        <v/>
      </c>
      <c r="W273" s="7">
        <f>IF(V273&gt;S273, S273, V273)</f>
        <v/>
      </c>
      <c r="X273" s="7">
        <f>IF((V273-W273) &gt; 0, V273-W273, 0)</f>
        <v/>
      </c>
      <c r="Y273" s="7">
        <f>IF((Q273-X273) &gt; 0, Q273-X273, 0)</f>
        <v/>
      </c>
      <c r="Z273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3" s="7">
        <f>IF((P273*Z273) &lt; R273, P273*Z273, R273)</f>
        <v/>
      </c>
      <c r="AB273" s="7">
        <f>SUM(W273, S273)</f>
        <v/>
      </c>
      <c r="AC273" s="7">
        <f>SUM(W273, S273, Y273)</f>
        <v/>
      </c>
      <c r="AD273" s="6">
        <f>IF(OR(ISNUMBER(P273), ISNUMBER(W273), ISNUMBER(S273), ISNUMBER(R273)), (P273 / SUM(P273, W273, S273, R273))*100, "")</f>
        <v/>
      </c>
      <c r="AE273" s="6">
        <f>IF(OR(ISNUMBER(P273), ISNUMBER(W273), ISNUMBER(S273)), (P273 / SUM(P273, W273, S273))*100, "")</f>
        <v/>
      </c>
      <c r="AF273" s="6">
        <f>IF(OR(ISNUMBER(P273), ISNUMBER(W273), ISNUMBER(S273), ISNUMBER(AA273)), (P273 / SUM(P273, W273, S273, AA273))*100, "")</f>
        <v/>
      </c>
      <c r="AG273" s="6">
        <f>P273 / SUM(AC273, P273, AA273)</f>
        <v/>
      </c>
      <c r="AH273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3" s="6">
        <f>IF(AND(ISNUMBER(M273), ISNUMBER(N273), ISNUMBER(AH273)), (M273/N273) / AH273 - 1, "")</f>
        <v/>
      </c>
    </row>
    <row r="274">
      <c r="A274" t="inlineStr">
        <is>
          <t>2.224</t>
        </is>
      </c>
      <c r="B274" t="inlineStr">
        <is>
          <t>Hekpoort</t>
        </is>
      </c>
      <c r="C274" t="inlineStr">
        <is>
          <t>Rye and Holland, 2000</t>
        </is>
      </c>
      <c r="D274" t="inlineStr">
        <is>
          <t>core BB3</t>
        </is>
      </c>
      <c r="E274" t="inlineStr">
        <is>
          <t>14</t>
        </is>
      </c>
      <c r="F274" s="6" t="n">
        <v>0.57</v>
      </c>
      <c r="G274" t="inlineStr">
        <is>
          <t>top</t>
        </is>
      </c>
      <c r="H274" s="6" t="n">
        <v>0.08000000000000002</v>
      </c>
      <c r="I274" s="6" t="n">
        <v>25.82</v>
      </c>
      <c r="J274" s="6" t="n">
        <v>0.4399999999999999</v>
      </c>
      <c r="K274" s="6" t="n">
        <v>2.55</v>
      </c>
      <c r="L274" s="6" t="n">
        <v>2.17</v>
      </c>
      <c r="M274" s="6" t="n">
        <v>0.02</v>
      </c>
      <c r="N274" s="6" t="n">
        <v>1.3</v>
      </c>
      <c r="O274" s="7">
        <f>H274 / (40.078 + 15.999)</f>
        <v/>
      </c>
      <c r="P274" s="7">
        <f>I274 / (2*26.9815385 + 3*15.999)</f>
        <v/>
      </c>
      <c r="Q274" s="7">
        <f>J274 / (24.305 + 15.999)</f>
        <v/>
      </c>
      <c r="R274" s="7">
        <f>K274 / (2*39.0983 + 15.999)</f>
        <v/>
      </c>
      <c r="S274" s="7">
        <f>L274 / (2*22.98976928 + 15.999)</f>
        <v/>
      </c>
      <c r="T274" s="7">
        <f>M274 / (2*30.973761998 + 5*15.999)</f>
        <v/>
      </c>
      <c r="U274" s="7">
        <f>N274 / (47.867 + 2*15.999)</f>
        <v/>
      </c>
      <c r="V274" s="6">
        <f>IF((O274 - 10/3*T274) &gt; 0, O274 - 10/3*T274, 0)</f>
        <v/>
      </c>
      <c r="W274" s="7">
        <f>IF(V274&gt;S274, S274, V274)</f>
        <v/>
      </c>
      <c r="X274" s="7">
        <f>IF((V274-W274) &gt; 0, V274-W274, 0)</f>
        <v/>
      </c>
      <c r="Y274" s="7">
        <f>IF((Q274-X274) &gt; 0, Q274-X274, 0)</f>
        <v/>
      </c>
      <c r="Z274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4" s="7">
        <f>IF((P274*Z274) &lt; R274, P274*Z274, R274)</f>
        <v/>
      </c>
      <c r="AB274" s="7">
        <f>SUM(W274, S274)</f>
        <v/>
      </c>
      <c r="AC274" s="7">
        <f>SUM(W274, S274, Y274)</f>
        <v/>
      </c>
      <c r="AD274" s="6">
        <f>IF(OR(ISNUMBER(P274), ISNUMBER(W274), ISNUMBER(S274), ISNUMBER(R274)), (P274 / SUM(P274, W274, S274, R274))*100, "")</f>
        <v/>
      </c>
      <c r="AE274" s="6">
        <f>IF(OR(ISNUMBER(P274), ISNUMBER(W274), ISNUMBER(S274)), (P274 / SUM(P274, W274, S274))*100, "")</f>
        <v/>
      </c>
      <c r="AF274" s="6">
        <f>IF(OR(ISNUMBER(P274), ISNUMBER(W274), ISNUMBER(S274), ISNUMBER(AA274)), (P274 / SUM(P274, W274, S274, AA274))*100, "")</f>
        <v/>
      </c>
      <c r="AG274" s="6">
        <f>P274 / SUM(AC274, P274, AA274)</f>
        <v/>
      </c>
      <c r="AH274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4" s="6">
        <f>IF(AND(ISNUMBER(M274), ISNUMBER(N274), ISNUMBER(AH274)), (M274/N274) / AH274 - 1, "")</f>
        <v/>
      </c>
    </row>
    <row r="275">
      <c r="A275" t="inlineStr">
        <is>
          <t>2.224</t>
        </is>
      </c>
      <c r="B275" t="inlineStr">
        <is>
          <t>Hekpoort</t>
        </is>
      </c>
      <c r="C275" t="inlineStr">
        <is>
          <t>Rye and Holland, 2000</t>
        </is>
      </c>
      <c r="D275" t="inlineStr">
        <is>
          <t>core BB3</t>
        </is>
      </c>
      <c r="E275" t="inlineStr">
        <is>
          <t>15</t>
        </is>
      </c>
      <c r="F275" s="6" t="n">
        <v>0.65</v>
      </c>
      <c r="G275" t="inlineStr">
        <is>
          <t>top</t>
        </is>
      </c>
      <c r="H275" s="6" t="n">
        <v>0.1</v>
      </c>
      <c r="I275" s="6" t="n">
        <v>25.61</v>
      </c>
      <c r="J275" s="6" t="n">
        <v>0.6099999999999999</v>
      </c>
      <c r="K275" s="6" t="n">
        <v>2.91</v>
      </c>
      <c r="L275" s="6" t="n">
        <v>2.06</v>
      </c>
      <c r="M275" s="6" t="n">
        <v>0.02</v>
      </c>
      <c r="N275" s="6" t="n">
        <v>1.28</v>
      </c>
      <c r="O275" s="7">
        <f>H275 / (40.078 + 15.999)</f>
        <v/>
      </c>
      <c r="P275" s="7">
        <f>I275 / (2*26.9815385 + 3*15.999)</f>
        <v/>
      </c>
      <c r="Q275" s="7">
        <f>J275 / (24.305 + 15.999)</f>
        <v/>
      </c>
      <c r="R275" s="7">
        <f>K275 / (2*39.0983 + 15.999)</f>
        <v/>
      </c>
      <c r="S275" s="7">
        <f>L275 / (2*22.98976928 + 15.999)</f>
        <v/>
      </c>
      <c r="T275" s="7">
        <f>M275 / (2*30.973761998 + 5*15.999)</f>
        <v/>
      </c>
      <c r="U275" s="7">
        <f>N275 / (47.867 + 2*15.999)</f>
        <v/>
      </c>
      <c r="V275" s="6">
        <f>IF((O275 - 10/3*T275) &gt; 0, O275 - 10/3*T275, 0)</f>
        <v/>
      </c>
      <c r="W275" s="7">
        <f>IF(V275&gt;S275, S275, V275)</f>
        <v/>
      </c>
      <c r="X275" s="7">
        <f>IF((V275-W275) &gt; 0, V275-W275, 0)</f>
        <v/>
      </c>
      <c r="Y275" s="7">
        <f>IF((Q275-X275) &gt; 0, Q275-X275, 0)</f>
        <v/>
      </c>
      <c r="Z275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5" s="7">
        <f>IF((P275*Z275) &lt; R275, P275*Z275, R275)</f>
        <v/>
      </c>
      <c r="AB275" s="7">
        <f>SUM(W275, S275)</f>
        <v/>
      </c>
      <c r="AC275" s="7">
        <f>SUM(W275, S275, Y275)</f>
        <v/>
      </c>
      <c r="AD275" s="6">
        <f>IF(OR(ISNUMBER(P275), ISNUMBER(W275), ISNUMBER(S275), ISNUMBER(R275)), (P275 / SUM(P275, W275, S275, R275))*100, "")</f>
        <v/>
      </c>
      <c r="AE275" s="6">
        <f>IF(OR(ISNUMBER(P275), ISNUMBER(W275), ISNUMBER(S275)), (P275 / SUM(P275, W275, S275))*100, "")</f>
        <v/>
      </c>
      <c r="AF275" s="6">
        <f>IF(OR(ISNUMBER(P275), ISNUMBER(W275), ISNUMBER(S275), ISNUMBER(AA275)), (P275 / SUM(P275, W275, S275, AA275))*100, "")</f>
        <v/>
      </c>
      <c r="AG275" s="6">
        <f>P275 / SUM(AC275, P275, AA275)</f>
        <v/>
      </c>
      <c r="AH275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5" s="6">
        <f>IF(AND(ISNUMBER(M275), ISNUMBER(N275), ISNUMBER(AH275)), (M275/N275) / AH275 - 1, "")</f>
        <v/>
      </c>
    </row>
    <row r="276">
      <c r="A276" t="inlineStr">
        <is>
          <t>2.224</t>
        </is>
      </c>
      <c r="B276" t="inlineStr">
        <is>
          <t>Hekpoort</t>
        </is>
      </c>
      <c r="C276" t="inlineStr">
        <is>
          <t>Rye and Holland, 2000</t>
        </is>
      </c>
      <c r="D276" t="inlineStr">
        <is>
          <t>core BB3</t>
        </is>
      </c>
      <c r="E276" t="inlineStr">
        <is>
          <t>17</t>
        </is>
      </c>
      <c r="F276" s="6" t="n">
        <v>0.71</v>
      </c>
      <c r="G276" t="inlineStr">
        <is>
          <t>top</t>
        </is>
      </c>
      <c r="H276" s="6" t="n">
        <v>0.09</v>
      </c>
      <c r="I276" s="6" t="n">
        <v>23.46</v>
      </c>
      <c r="J276" s="6" t="n">
        <v>1.03</v>
      </c>
      <c r="K276" s="6" t="n">
        <v>2.26</v>
      </c>
      <c r="L276" s="6" t="n">
        <v>1.5</v>
      </c>
      <c r="M276" s="6" t="n">
        <v>0.02</v>
      </c>
      <c r="N276" s="6" t="n">
        <v>1.17</v>
      </c>
      <c r="O276" s="7">
        <f>H276 / (40.078 + 15.999)</f>
        <v/>
      </c>
      <c r="P276" s="7">
        <f>I276 / (2*26.9815385 + 3*15.999)</f>
        <v/>
      </c>
      <c r="Q276" s="7">
        <f>J276 / (24.305 + 15.999)</f>
        <v/>
      </c>
      <c r="R276" s="7">
        <f>K276 / (2*39.0983 + 15.999)</f>
        <v/>
      </c>
      <c r="S276" s="7">
        <f>L276 / (2*22.98976928 + 15.999)</f>
        <v/>
      </c>
      <c r="T276" s="7">
        <f>M276 / (2*30.973761998 + 5*15.999)</f>
        <v/>
      </c>
      <c r="U276" s="7">
        <f>N276 / (47.867 + 2*15.999)</f>
        <v/>
      </c>
      <c r="V276" s="6">
        <f>IF((O276 - 10/3*T276) &gt; 0, O276 - 10/3*T276, 0)</f>
        <v/>
      </c>
      <c r="W276" s="7">
        <f>IF(V276&gt;S276, S276, V276)</f>
        <v/>
      </c>
      <c r="X276" s="7">
        <f>IF((V276-W276) &gt; 0, V276-W276, 0)</f>
        <v/>
      </c>
      <c r="Y276" s="7">
        <f>IF((Q276-X276) &gt; 0, Q276-X276, 0)</f>
        <v/>
      </c>
      <c r="Z276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6" s="7">
        <f>IF((P276*Z276) &lt; R276, P276*Z276, R276)</f>
        <v/>
      </c>
      <c r="AB276" s="7">
        <f>SUM(W276, S276)</f>
        <v/>
      </c>
      <c r="AC276" s="7">
        <f>SUM(W276, S276, Y276)</f>
        <v/>
      </c>
      <c r="AD276" s="6">
        <f>IF(OR(ISNUMBER(P276), ISNUMBER(W276), ISNUMBER(S276), ISNUMBER(R276)), (P276 / SUM(P276, W276, S276, R276))*100, "")</f>
        <v/>
      </c>
      <c r="AE276" s="6">
        <f>IF(OR(ISNUMBER(P276), ISNUMBER(W276), ISNUMBER(S276)), (P276 / SUM(P276, W276, S276))*100, "")</f>
        <v/>
      </c>
      <c r="AF276" s="6">
        <f>IF(OR(ISNUMBER(P276), ISNUMBER(W276), ISNUMBER(S276), ISNUMBER(AA276)), (P276 / SUM(P276, W276, S276, AA276))*100, "")</f>
        <v/>
      </c>
      <c r="AG276" s="6">
        <f>P276 / SUM(AC276, P276, AA276)</f>
        <v/>
      </c>
      <c r="AH276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6" s="6">
        <f>IF(AND(ISNUMBER(M276), ISNUMBER(N276), ISNUMBER(AH276)), (M276/N276) / AH276 - 1, "")</f>
        <v/>
      </c>
    </row>
    <row r="277">
      <c r="A277" t="inlineStr">
        <is>
          <t>2.224</t>
        </is>
      </c>
      <c r="B277" t="inlineStr">
        <is>
          <t>Hekpoort</t>
        </is>
      </c>
      <c r="C277" t="inlineStr">
        <is>
          <t>Rye and Holland, 2000</t>
        </is>
      </c>
      <c r="D277" t="inlineStr">
        <is>
          <t>core BB3</t>
        </is>
      </c>
      <c r="E277" t="inlineStr">
        <is>
          <t>19</t>
        </is>
      </c>
      <c r="F277" s="6" t="n">
        <v>0.85</v>
      </c>
      <c r="G277" t="inlineStr">
        <is>
          <t>top</t>
        </is>
      </c>
      <c r="H277" s="6" t="n">
        <v>0.08000000000000002</v>
      </c>
      <c r="I277" s="6" t="n">
        <v>24.31</v>
      </c>
      <c r="J277" s="6" t="n">
        <v>1.01</v>
      </c>
      <c r="K277" s="6" t="n">
        <v>2.41</v>
      </c>
      <c r="L277" s="6" t="n">
        <v>1.43</v>
      </c>
      <c r="M277" s="6" t="n">
        <v>0.02</v>
      </c>
      <c r="N277" s="6" t="n">
        <v>1.22</v>
      </c>
      <c r="O277" s="7">
        <f>H277 / (40.078 + 15.999)</f>
        <v/>
      </c>
      <c r="P277" s="7">
        <f>I277 / (2*26.9815385 + 3*15.999)</f>
        <v/>
      </c>
      <c r="Q277" s="7">
        <f>J277 / (24.305 + 15.999)</f>
        <v/>
      </c>
      <c r="R277" s="7">
        <f>K277 / (2*39.0983 + 15.999)</f>
        <v/>
      </c>
      <c r="S277" s="7">
        <f>L277 / (2*22.98976928 + 15.999)</f>
        <v/>
      </c>
      <c r="T277" s="7">
        <f>M277 / (2*30.973761998 + 5*15.999)</f>
        <v/>
      </c>
      <c r="U277" s="7">
        <f>N277 / (47.867 + 2*15.999)</f>
        <v/>
      </c>
      <c r="V277" s="6">
        <f>IF((O277 - 10/3*T277) &gt; 0, O277 - 10/3*T277, 0)</f>
        <v/>
      </c>
      <c r="W277" s="7">
        <f>IF(V277&gt;S277, S277, V277)</f>
        <v/>
      </c>
      <c r="X277" s="7">
        <f>IF((V277-W277) &gt; 0, V277-W277, 0)</f>
        <v/>
      </c>
      <c r="Y277" s="7">
        <f>IF((Q277-X277) &gt; 0, Q277-X277, 0)</f>
        <v/>
      </c>
      <c r="Z277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7" s="7">
        <f>IF((P277*Z277) &lt; R277, P277*Z277, R277)</f>
        <v/>
      </c>
      <c r="AB277" s="7">
        <f>SUM(W277, S277)</f>
        <v/>
      </c>
      <c r="AC277" s="7">
        <f>SUM(W277, S277, Y277)</f>
        <v/>
      </c>
      <c r="AD277" s="6">
        <f>IF(OR(ISNUMBER(P277), ISNUMBER(W277), ISNUMBER(S277), ISNUMBER(R277)), (P277 / SUM(P277, W277, S277, R277))*100, "")</f>
        <v/>
      </c>
      <c r="AE277" s="6">
        <f>IF(OR(ISNUMBER(P277), ISNUMBER(W277), ISNUMBER(S277)), (P277 / SUM(P277, W277, S277))*100, "")</f>
        <v/>
      </c>
      <c r="AF277" s="6">
        <f>IF(OR(ISNUMBER(P277), ISNUMBER(W277), ISNUMBER(S277), ISNUMBER(AA277)), (P277 / SUM(P277, W277, S277, AA277))*100, "")</f>
        <v/>
      </c>
      <c r="AG277" s="6">
        <f>P277 / SUM(AC277, P277, AA277)</f>
        <v/>
      </c>
      <c r="AH277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7" s="6">
        <f>IF(AND(ISNUMBER(M277), ISNUMBER(N277), ISNUMBER(AH277)), (M277/N277) / AH277 - 1, "")</f>
        <v/>
      </c>
    </row>
    <row r="278">
      <c r="A278" t="inlineStr">
        <is>
          <t>2.224</t>
        </is>
      </c>
      <c r="B278" t="inlineStr">
        <is>
          <t>Hekpoort</t>
        </is>
      </c>
      <c r="C278" t="inlineStr">
        <is>
          <t>Rye and Holland, 2000</t>
        </is>
      </c>
      <c r="D278" t="inlineStr">
        <is>
          <t>core BB3</t>
        </is>
      </c>
      <c r="E278" t="inlineStr">
        <is>
          <t>20</t>
        </is>
      </c>
      <c r="F278" s="6" t="n">
        <v>1.02</v>
      </c>
      <c r="G278" t="inlineStr">
        <is>
          <t>top</t>
        </is>
      </c>
      <c r="H278" s="6" t="n">
        <v>0.1</v>
      </c>
      <c r="I278" s="6" t="n">
        <v>25.52</v>
      </c>
      <c r="J278" s="6" t="n">
        <v>1.14</v>
      </c>
      <c r="K278" s="6" t="n">
        <v>2.56</v>
      </c>
      <c r="L278" s="6" t="n">
        <v>1.55</v>
      </c>
      <c r="M278" s="6" t="n">
        <v>0.03</v>
      </c>
      <c r="N278" s="6" t="n">
        <v>1.29</v>
      </c>
      <c r="O278" s="7">
        <f>H278 / (40.078 + 15.999)</f>
        <v/>
      </c>
      <c r="P278" s="7">
        <f>I278 / (2*26.9815385 + 3*15.999)</f>
        <v/>
      </c>
      <c r="Q278" s="7">
        <f>J278 / (24.305 + 15.999)</f>
        <v/>
      </c>
      <c r="R278" s="7">
        <f>K278 / (2*39.0983 + 15.999)</f>
        <v/>
      </c>
      <c r="S278" s="7">
        <f>L278 / (2*22.98976928 + 15.999)</f>
        <v/>
      </c>
      <c r="T278" s="7">
        <f>M278 / (2*30.973761998 + 5*15.999)</f>
        <v/>
      </c>
      <c r="U278" s="7">
        <f>N278 / (47.867 + 2*15.999)</f>
        <v/>
      </c>
      <c r="V278" s="6">
        <f>IF((O278 - 10/3*T278) &gt; 0, O278 - 10/3*T278, 0)</f>
        <v/>
      </c>
      <c r="W278" s="7">
        <f>IF(V278&gt;S278, S278, V278)</f>
        <v/>
      </c>
      <c r="X278" s="7">
        <f>IF((V278-W278) &gt; 0, V278-W278, 0)</f>
        <v/>
      </c>
      <c r="Y278" s="7">
        <f>IF((Q278-X278) &gt; 0, Q278-X278, 0)</f>
        <v/>
      </c>
      <c r="Z278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8" s="7">
        <f>IF((P278*Z278) &lt; R278, P278*Z278, R278)</f>
        <v/>
      </c>
      <c r="AB278" s="7">
        <f>SUM(W278, S278)</f>
        <v/>
      </c>
      <c r="AC278" s="7">
        <f>SUM(W278, S278, Y278)</f>
        <v/>
      </c>
      <c r="AD278" s="6">
        <f>IF(OR(ISNUMBER(P278), ISNUMBER(W278), ISNUMBER(S278), ISNUMBER(R278)), (P278 / SUM(P278, W278, S278, R278))*100, "")</f>
        <v/>
      </c>
      <c r="AE278" s="6">
        <f>IF(OR(ISNUMBER(P278), ISNUMBER(W278), ISNUMBER(S278)), (P278 / SUM(P278, W278, S278))*100, "")</f>
        <v/>
      </c>
      <c r="AF278" s="6">
        <f>IF(OR(ISNUMBER(P278), ISNUMBER(W278), ISNUMBER(S278), ISNUMBER(AA278)), (P278 / SUM(P278, W278, S278, AA278))*100, "")</f>
        <v/>
      </c>
      <c r="AG278" s="6">
        <f>P278 / SUM(AC278, P278, AA278)</f>
        <v/>
      </c>
      <c r="AH278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8" s="6">
        <f>IF(AND(ISNUMBER(M278), ISNUMBER(N278), ISNUMBER(AH278)), (M278/N278) / AH278 - 1, "")</f>
        <v/>
      </c>
    </row>
    <row r="279">
      <c r="A279" t="inlineStr">
        <is>
          <t>2.224</t>
        </is>
      </c>
      <c r="B279" t="inlineStr">
        <is>
          <t>Hekpoort</t>
        </is>
      </c>
      <c r="C279" t="inlineStr">
        <is>
          <t>Rye and Holland, 2000</t>
        </is>
      </c>
      <c r="D279" t="inlineStr">
        <is>
          <t>core BB3</t>
        </is>
      </c>
      <c r="E279" t="inlineStr">
        <is>
          <t>21</t>
        </is>
      </c>
      <c r="F279" s="6" t="n">
        <v>1.17</v>
      </c>
      <c r="G279" t="inlineStr">
        <is>
          <t>top</t>
        </is>
      </c>
      <c r="H279" s="6" t="n">
        <v>0.09</v>
      </c>
      <c r="I279" s="6" t="n">
        <v>24.19</v>
      </c>
      <c r="J279" s="6" t="n">
        <v>1.42</v>
      </c>
      <c r="K279" s="6" t="n">
        <v>2.26</v>
      </c>
      <c r="L279" s="6" t="n">
        <v>1.39</v>
      </c>
      <c r="M279" s="6" t="n">
        <v>0.03</v>
      </c>
      <c r="N279" s="6" t="n">
        <v>1.23</v>
      </c>
      <c r="O279" s="7">
        <f>H279 / (40.078 + 15.999)</f>
        <v/>
      </c>
      <c r="P279" s="7">
        <f>I279 / (2*26.9815385 + 3*15.999)</f>
        <v/>
      </c>
      <c r="Q279" s="7">
        <f>J279 / (24.305 + 15.999)</f>
        <v/>
      </c>
      <c r="R279" s="7">
        <f>K279 / (2*39.0983 + 15.999)</f>
        <v/>
      </c>
      <c r="S279" s="7">
        <f>L279 / (2*22.98976928 + 15.999)</f>
        <v/>
      </c>
      <c r="T279" s="7">
        <f>M279 / (2*30.973761998 + 5*15.999)</f>
        <v/>
      </c>
      <c r="U279" s="7">
        <f>N279 / (47.867 + 2*15.999)</f>
        <v/>
      </c>
      <c r="V279" s="6">
        <f>IF((O279 - 10/3*T279) &gt; 0, O279 - 10/3*T279, 0)</f>
        <v/>
      </c>
      <c r="W279" s="7">
        <f>IF(V279&gt;S279, S279, V279)</f>
        <v/>
      </c>
      <c r="X279" s="7">
        <f>IF((V279-W279) &gt; 0, V279-W279, 0)</f>
        <v/>
      </c>
      <c r="Y279" s="7">
        <f>IF((Q279-X279) &gt; 0, Q279-X279, 0)</f>
        <v/>
      </c>
      <c r="Z279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79" s="7">
        <f>IF((P279*Z279) &lt; R279, P279*Z279, R279)</f>
        <v/>
      </c>
      <c r="AB279" s="7">
        <f>SUM(W279, S279)</f>
        <v/>
      </c>
      <c r="AC279" s="7">
        <f>SUM(W279, S279, Y279)</f>
        <v/>
      </c>
      <c r="AD279" s="6">
        <f>IF(OR(ISNUMBER(P279), ISNUMBER(W279), ISNUMBER(S279), ISNUMBER(R279)), (P279 / SUM(P279, W279, S279, R279))*100, "")</f>
        <v/>
      </c>
      <c r="AE279" s="6">
        <f>IF(OR(ISNUMBER(P279), ISNUMBER(W279), ISNUMBER(S279)), (P279 / SUM(P279, W279, S279))*100, "")</f>
        <v/>
      </c>
      <c r="AF279" s="6">
        <f>IF(OR(ISNUMBER(P279), ISNUMBER(W279), ISNUMBER(S279), ISNUMBER(AA279)), (P279 / SUM(P279, W279, S279, AA279))*100, "")</f>
        <v/>
      </c>
      <c r="AG279" s="6">
        <f>P279 / SUM(AC279, P279, AA279)</f>
        <v/>
      </c>
      <c r="AH279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79" s="6">
        <f>IF(AND(ISNUMBER(M279), ISNUMBER(N279), ISNUMBER(AH279)), (M279/N279) / AH279 - 1, "")</f>
        <v/>
      </c>
    </row>
    <row r="280">
      <c r="A280" t="inlineStr">
        <is>
          <t>2.224</t>
        </is>
      </c>
      <c r="B280" t="inlineStr">
        <is>
          <t>Hekpoort</t>
        </is>
      </c>
      <c r="C280" t="inlineStr">
        <is>
          <t>Rye and Holland, 2000</t>
        </is>
      </c>
      <c r="D280" t="inlineStr">
        <is>
          <t>core BB3</t>
        </is>
      </c>
      <c r="E280" t="inlineStr">
        <is>
          <t>22</t>
        </is>
      </c>
      <c r="F280" s="6" t="n">
        <v>1.25</v>
      </c>
      <c r="G280" t="inlineStr">
        <is>
          <t>top</t>
        </is>
      </c>
      <c r="H280" s="6" t="n">
        <v>0.11</v>
      </c>
      <c r="I280" s="6" t="n">
        <v>27.56</v>
      </c>
      <c r="J280" s="6" t="n">
        <v>1.06</v>
      </c>
      <c r="K280" s="6" t="n">
        <v>3.18</v>
      </c>
      <c r="L280" s="6" t="n">
        <v>1.77</v>
      </c>
      <c r="M280" s="6" t="n">
        <v>0.04000000000000001</v>
      </c>
      <c r="N280" s="6" t="n">
        <v>1.43</v>
      </c>
      <c r="O280" s="7">
        <f>H280 / (40.078 + 15.999)</f>
        <v/>
      </c>
      <c r="P280" s="7">
        <f>I280 / (2*26.9815385 + 3*15.999)</f>
        <v/>
      </c>
      <c r="Q280" s="7">
        <f>J280 / (24.305 + 15.999)</f>
        <v/>
      </c>
      <c r="R280" s="7">
        <f>K280 / (2*39.0983 + 15.999)</f>
        <v/>
      </c>
      <c r="S280" s="7">
        <f>L280 / (2*22.98976928 + 15.999)</f>
        <v/>
      </c>
      <c r="T280" s="7">
        <f>M280 / (2*30.973761998 + 5*15.999)</f>
        <v/>
      </c>
      <c r="U280" s="7">
        <f>N280 / (47.867 + 2*15.999)</f>
        <v/>
      </c>
      <c r="V280" s="6">
        <f>IF((O280 - 10/3*T280) &gt; 0, O280 - 10/3*T280, 0)</f>
        <v/>
      </c>
      <c r="W280" s="7">
        <f>IF(V280&gt;S280, S280, V280)</f>
        <v/>
      </c>
      <c r="X280" s="7">
        <f>IF((V280-W280) &gt; 0, V280-W280, 0)</f>
        <v/>
      </c>
      <c r="Y280" s="7">
        <f>IF((Q280-X280) &gt; 0, Q280-X280, 0)</f>
        <v/>
      </c>
      <c r="Z280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0" s="7">
        <f>IF((P280*Z280) &lt; R280, P280*Z280, R280)</f>
        <v/>
      </c>
      <c r="AB280" s="7">
        <f>SUM(W280, S280)</f>
        <v/>
      </c>
      <c r="AC280" s="7">
        <f>SUM(W280, S280, Y280)</f>
        <v/>
      </c>
      <c r="AD280" s="6">
        <f>IF(OR(ISNUMBER(P280), ISNUMBER(W280), ISNUMBER(S280), ISNUMBER(R280)), (P280 / SUM(P280, W280, S280, R280))*100, "")</f>
        <v/>
      </c>
      <c r="AE280" s="6">
        <f>IF(OR(ISNUMBER(P280), ISNUMBER(W280), ISNUMBER(S280)), (P280 / SUM(P280, W280, S280))*100, "")</f>
        <v/>
      </c>
      <c r="AF280" s="6">
        <f>IF(OR(ISNUMBER(P280), ISNUMBER(W280), ISNUMBER(S280), ISNUMBER(AA280)), (P280 / SUM(P280, W280, S280, AA280))*100, "")</f>
        <v/>
      </c>
      <c r="AG280" s="6">
        <f>P280 / SUM(AC280, P280, AA280)</f>
        <v/>
      </c>
      <c r="AH280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0" s="6">
        <f>IF(AND(ISNUMBER(M280), ISNUMBER(N280), ISNUMBER(AH280)), (M280/N280) / AH280 - 1, "")</f>
        <v/>
      </c>
    </row>
    <row r="281">
      <c r="A281" t="inlineStr">
        <is>
          <t>2.224</t>
        </is>
      </c>
      <c r="B281" t="inlineStr">
        <is>
          <t>Hekpoort</t>
        </is>
      </c>
      <c r="C281" t="inlineStr">
        <is>
          <t>Rye and Holland, 2000</t>
        </is>
      </c>
      <c r="D281" t="inlineStr">
        <is>
          <t>core BB3</t>
        </is>
      </c>
      <c r="E281" t="inlineStr">
        <is>
          <t>23</t>
        </is>
      </c>
      <c r="F281" s="6" t="n">
        <v>1.44</v>
      </c>
      <c r="G281" t="inlineStr">
        <is>
          <t>top</t>
        </is>
      </c>
      <c r="H281" s="6" t="n">
        <v>0.07000000000000001</v>
      </c>
      <c r="I281" s="6" t="n">
        <v>24.58</v>
      </c>
      <c r="J281" s="6" t="n">
        <v>0.5899999999999999</v>
      </c>
      <c r="K281" s="6" t="n">
        <v>3.12</v>
      </c>
      <c r="L281" s="6" t="n">
        <v>1.74</v>
      </c>
      <c r="M281" s="6" t="n">
        <v>0.03</v>
      </c>
      <c r="N281" s="6" t="n">
        <v>1.24</v>
      </c>
      <c r="O281" s="7">
        <f>H281 / (40.078 + 15.999)</f>
        <v/>
      </c>
      <c r="P281" s="7">
        <f>I281 / (2*26.9815385 + 3*15.999)</f>
        <v/>
      </c>
      <c r="Q281" s="7">
        <f>J281 / (24.305 + 15.999)</f>
        <v/>
      </c>
      <c r="R281" s="7">
        <f>K281 / (2*39.0983 + 15.999)</f>
        <v/>
      </c>
      <c r="S281" s="7">
        <f>L281 / (2*22.98976928 + 15.999)</f>
        <v/>
      </c>
      <c r="T281" s="7">
        <f>M281 / (2*30.973761998 + 5*15.999)</f>
        <v/>
      </c>
      <c r="U281" s="7">
        <f>N281 / (47.867 + 2*15.999)</f>
        <v/>
      </c>
      <c r="V281" s="6">
        <f>IF((O281 - 10/3*T281) &gt; 0, O281 - 10/3*T281, 0)</f>
        <v/>
      </c>
      <c r="W281" s="7">
        <f>IF(V281&gt;S281, S281, V281)</f>
        <v/>
      </c>
      <c r="X281" s="7">
        <f>IF((V281-W281) &gt; 0, V281-W281, 0)</f>
        <v/>
      </c>
      <c r="Y281" s="7">
        <f>IF((Q281-X281) &gt; 0, Q281-X281, 0)</f>
        <v/>
      </c>
      <c r="Z281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1" s="7">
        <f>IF((P281*Z281) &lt; R281, P281*Z281, R281)</f>
        <v/>
      </c>
      <c r="AB281" s="7">
        <f>SUM(W281, S281)</f>
        <v/>
      </c>
      <c r="AC281" s="7">
        <f>SUM(W281, S281, Y281)</f>
        <v/>
      </c>
      <c r="AD281" s="6">
        <f>IF(OR(ISNUMBER(P281), ISNUMBER(W281), ISNUMBER(S281), ISNUMBER(R281)), (P281 / SUM(P281, W281, S281, R281))*100, "")</f>
        <v/>
      </c>
      <c r="AE281" s="6">
        <f>IF(OR(ISNUMBER(P281), ISNUMBER(W281), ISNUMBER(S281)), (P281 / SUM(P281, W281, S281))*100, "")</f>
        <v/>
      </c>
      <c r="AF281" s="6">
        <f>IF(OR(ISNUMBER(P281), ISNUMBER(W281), ISNUMBER(S281), ISNUMBER(AA281)), (P281 / SUM(P281, W281, S281, AA281))*100, "")</f>
        <v/>
      </c>
      <c r="AG281" s="6">
        <f>P281 / SUM(AC281, P281, AA281)</f>
        <v/>
      </c>
      <c r="AH281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1" s="6">
        <f>IF(AND(ISNUMBER(M281), ISNUMBER(N281), ISNUMBER(AH281)), (M281/N281) / AH281 - 1, "")</f>
        <v/>
      </c>
    </row>
    <row r="282">
      <c r="A282" t="inlineStr">
        <is>
          <t>2.224</t>
        </is>
      </c>
      <c r="B282" t="inlineStr">
        <is>
          <t>Hekpoort</t>
        </is>
      </c>
      <c r="C282" t="inlineStr">
        <is>
          <t>Rye and Holland, 2000</t>
        </is>
      </c>
      <c r="D282" t="inlineStr">
        <is>
          <t>core BB3</t>
        </is>
      </c>
      <c r="E282" t="inlineStr">
        <is>
          <t>25</t>
        </is>
      </c>
      <c r="F282" s="6" t="n">
        <v>1.63</v>
      </c>
      <c r="G282" s="8" t="n">
        <v/>
      </c>
      <c r="H282" s="6" t="n">
        <v>0.24</v>
      </c>
      <c r="I282" s="6" t="n">
        <v>23.67</v>
      </c>
      <c r="J282" s="6" t="n">
        <v>1.15</v>
      </c>
      <c r="K282" s="6" t="n">
        <v>2.98</v>
      </c>
      <c r="L282" s="6" t="n">
        <v>1.21</v>
      </c>
      <c r="M282" s="6" t="n">
        <v>0.17</v>
      </c>
      <c r="N282" s="6" t="n">
        <v>1.18</v>
      </c>
      <c r="O282" s="7">
        <f>H282 / (40.078 + 15.999)</f>
        <v/>
      </c>
      <c r="P282" s="7">
        <f>I282 / (2*26.9815385 + 3*15.999)</f>
        <v/>
      </c>
      <c r="Q282" s="7">
        <f>J282 / (24.305 + 15.999)</f>
        <v/>
      </c>
      <c r="R282" s="7">
        <f>K282 / (2*39.0983 + 15.999)</f>
        <v/>
      </c>
      <c r="S282" s="7">
        <f>L282 / (2*22.98976928 + 15.999)</f>
        <v/>
      </c>
      <c r="T282" s="7">
        <f>M282 / (2*30.973761998 + 5*15.999)</f>
        <v/>
      </c>
      <c r="U282" s="7">
        <f>N282 / (47.867 + 2*15.999)</f>
        <v/>
      </c>
      <c r="V282" s="6">
        <f>IF((O282 - 10/3*T282) &gt; 0, O282 - 10/3*T282, 0)</f>
        <v/>
      </c>
      <c r="W282" s="7">
        <f>IF(V282&gt;S282, S282, V282)</f>
        <v/>
      </c>
      <c r="X282" s="7">
        <f>IF((V282-W282) &gt; 0, V282-W282, 0)</f>
        <v/>
      </c>
      <c r="Y282" s="7">
        <f>IF((Q282-X282) &gt; 0, Q282-X282, 0)</f>
        <v/>
      </c>
      <c r="Z282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2" s="7">
        <f>IF((P282*Z282) &lt; R282, P282*Z282, R282)</f>
        <v/>
      </c>
      <c r="AB282" s="7">
        <f>SUM(W282, S282)</f>
        <v/>
      </c>
      <c r="AC282" s="7">
        <f>SUM(W282, S282, Y282)</f>
        <v/>
      </c>
      <c r="AD282" s="6">
        <f>IF(OR(ISNUMBER(P282), ISNUMBER(W282), ISNUMBER(S282), ISNUMBER(R282)), (P282 / SUM(P282, W282, S282, R282))*100, "")</f>
        <v/>
      </c>
      <c r="AE282" s="6">
        <f>IF(OR(ISNUMBER(P282), ISNUMBER(W282), ISNUMBER(S282)), (P282 / SUM(P282, W282, S282))*100, "")</f>
        <v/>
      </c>
      <c r="AF282" s="6">
        <f>IF(OR(ISNUMBER(P282), ISNUMBER(W282), ISNUMBER(S282), ISNUMBER(AA282)), (P282 / SUM(P282, W282, S282, AA282))*100, "")</f>
        <v/>
      </c>
      <c r="AG282" s="6">
        <f>P282 / SUM(AC282, P282, AA282)</f>
        <v/>
      </c>
      <c r="AH282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2" s="6">
        <f>IF(AND(ISNUMBER(M282), ISNUMBER(N282), ISNUMBER(AH282)), (M282/N282) / AH282 - 1, "")</f>
        <v/>
      </c>
    </row>
    <row r="283">
      <c r="A283" t="inlineStr">
        <is>
          <t>2.224</t>
        </is>
      </c>
      <c r="B283" t="inlineStr">
        <is>
          <t>Hekpoort</t>
        </is>
      </c>
      <c r="C283" t="inlineStr">
        <is>
          <t>Rye and Holland, 2000</t>
        </is>
      </c>
      <c r="D283" t="inlineStr">
        <is>
          <t>core BB3</t>
        </is>
      </c>
      <c r="E283" t="inlineStr">
        <is>
          <t>26</t>
        </is>
      </c>
      <c r="F283" s="6" t="n">
        <v>1.7</v>
      </c>
      <c r="G283" s="8" t="n">
        <v/>
      </c>
      <c r="H283" s="6" t="n">
        <v>0.29</v>
      </c>
      <c r="I283" s="6" t="n">
        <v>25.98</v>
      </c>
      <c r="J283" s="6" t="n">
        <v>2.259999999999999</v>
      </c>
      <c r="K283" s="6" t="n">
        <v>2.93</v>
      </c>
      <c r="L283" s="6" t="n">
        <v>1.06</v>
      </c>
      <c r="M283" s="6" t="n">
        <v>0.19</v>
      </c>
      <c r="N283" s="6" t="n">
        <v>1.4</v>
      </c>
      <c r="O283" s="7">
        <f>H283 / (40.078 + 15.999)</f>
        <v/>
      </c>
      <c r="P283" s="7">
        <f>I283 / (2*26.9815385 + 3*15.999)</f>
        <v/>
      </c>
      <c r="Q283" s="7">
        <f>J283 / (24.305 + 15.999)</f>
        <v/>
      </c>
      <c r="R283" s="7">
        <f>K283 / (2*39.0983 + 15.999)</f>
        <v/>
      </c>
      <c r="S283" s="7">
        <f>L283 / (2*22.98976928 + 15.999)</f>
        <v/>
      </c>
      <c r="T283" s="7">
        <f>M283 / (2*30.973761998 + 5*15.999)</f>
        <v/>
      </c>
      <c r="U283" s="7">
        <f>N283 / (47.867 + 2*15.999)</f>
        <v/>
      </c>
      <c r="V283" s="6">
        <f>IF((O283 - 10/3*T283) &gt; 0, O283 - 10/3*T283, 0)</f>
        <v/>
      </c>
      <c r="W283" s="7">
        <f>IF(V283&gt;S283, S283, V283)</f>
        <v/>
      </c>
      <c r="X283" s="7">
        <f>IF((V283-W283) &gt; 0, V283-W283, 0)</f>
        <v/>
      </c>
      <c r="Y283" s="7">
        <f>IF((Q283-X283) &gt; 0, Q283-X283, 0)</f>
        <v/>
      </c>
      <c r="Z283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3" s="7">
        <f>IF((P283*Z283) &lt; R283, P283*Z283, R283)</f>
        <v/>
      </c>
      <c r="AB283" s="7">
        <f>SUM(W283, S283)</f>
        <v/>
      </c>
      <c r="AC283" s="7">
        <f>SUM(W283, S283, Y283)</f>
        <v/>
      </c>
      <c r="AD283" s="6">
        <f>IF(OR(ISNUMBER(P283), ISNUMBER(W283), ISNUMBER(S283), ISNUMBER(R283)), (P283 / SUM(P283, W283, S283, R283))*100, "")</f>
        <v/>
      </c>
      <c r="AE283" s="6">
        <f>IF(OR(ISNUMBER(P283), ISNUMBER(W283), ISNUMBER(S283)), (P283 / SUM(P283, W283, S283))*100, "")</f>
        <v/>
      </c>
      <c r="AF283" s="6">
        <f>IF(OR(ISNUMBER(P283), ISNUMBER(W283), ISNUMBER(S283), ISNUMBER(AA283)), (P283 / SUM(P283, W283, S283, AA283))*100, "")</f>
        <v/>
      </c>
      <c r="AG283" s="6">
        <f>P283 / SUM(AC283, P283, AA283)</f>
        <v/>
      </c>
      <c r="AH283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3" s="6">
        <f>IF(AND(ISNUMBER(M283), ISNUMBER(N283), ISNUMBER(AH283)), (M283/N283) / AH283 - 1, "")</f>
        <v/>
      </c>
    </row>
    <row r="284">
      <c r="A284" t="inlineStr">
        <is>
          <t>2.224</t>
        </is>
      </c>
      <c r="B284" t="inlineStr">
        <is>
          <t>Hekpoort</t>
        </is>
      </c>
      <c r="C284" t="inlineStr">
        <is>
          <t>Rye and Holland, 2000</t>
        </is>
      </c>
      <c r="D284" t="inlineStr">
        <is>
          <t>core BB3</t>
        </is>
      </c>
      <c r="E284" t="inlineStr">
        <is>
          <t>27</t>
        </is>
      </c>
      <c r="F284" s="6" t="n">
        <v>1.79</v>
      </c>
      <c r="G284" s="8" t="n">
        <v/>
      </c>
      <c r="H284" s="6" t="n">
        <v>0.29</v>
      </c>
      <c r="I284" s="6" t="n">
        <v>19.57</v>
      </c>
      <c r="J284" s="6" t="n">
        <v>2.21</v>
      </c>
      <c r="K284" s="6" t="n">
        <v>2.1</v>
      </c>
      <c r="L284" s="6" t="n">
        <v>0.51</v>
      </c>
      <c r="M284" s="6" t="n">
        <v>0.19</v>
      </c>
      <c r="N284" s="6" t="n">
        <v>1.01</v>
      </c>
      <c r="O284" s="7">
        <f>H284 / (40.078 + 15.999)</f>
        <v/>
      </c>
      <c r="P284" s="7">
        <f>I284 / (2*26.9815385 + 3*15.999)</f>
        <v/>
      </c>
      <c r="Q284" s="7">
        <f>J284 / (24.305 + 15.999)</f>
        <v/>
      </c>
      <c r="R284" s="7">
        <f>K284 / (2*39.0983 + 15.999)</f>
        <v/>
      </c>
      <c r="S284" s="7">
        <f>L284 / (2*22.98976928 + 15.999)</f>
        <v/>
      </c>
      <c r="T284" s="7">
        <f>M284 / (2*30.973761998 + 5*15.999)</f>
        <v/>
      </c>
      <c r="U284" s="7">
        <f>N284 / (47.867 + 2*15.999)</f>
        <v/>
      </c>
      <c r="V284" s="6">
        <f>IF((O284 - 10/3*T284) &gt; 0, O284 - 10/3*T284, 0)</f>
        <v/>
      </c>
      <c r="W284" s="7">
        <f>IF(V284&gt;S284, S284, V284)</f>
        <v/>
      </c>
      <c r="X284" s="7">
        <f>IF((V284-W284) &gt; 0, V284-W284, 0)</f>
        <v/>
      </c>
      <c r="Y284" s="7">
        <f>IF((Q284-X284) &gt; 0, Q284-X284, 0)</f>
        <v/>
      </c>
      <c r="Z284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4" s="7">
        <f>IF((P284*Z284) &lt; R284, P284*Z284, R284)</f>
        <v/>
      </c>
      <c r="AB284" s="7">
        <f>SUM(W284, S284)</f>
        <v/>
      </c>
      <c r="AC284" s="7">
        <f>SUM(W284, S284, Y284)</f>
        <v/>
      </c>
      <c r="AD284" s="6">
        <f>IF(OR(ISNUMBER(P284), ISNUMBER(W284), ISNUMBER(S284), ISNUMBER(R284)), (P284 / SUM(P284, W284, S284, R284))*100, "")</f>
        <v/>
      </c>
      <c r="AE284" s="6">
        <f>IF(OR(ISNUMBER(P284), ISNUMBER(W284), ISNUMBER(S284)), (P284 / SUM(P284, W284, S284))*100, "")</f>
        <v/>
      </c>
      <c r="AF284" s="6">
        <f>IF(OR(ISNUMBER(P284), ISNUMBER(W284), ISNUMBER(S284), ISNUMBER(AA284)), (P284 / SUM(P284, W284, S284, AA284))*100, "")</f>
        <v/>
      </c>
      <c r="AG284" s="6">
        <f>P284 / SUM(AC284, P284, AA284)</f>
        <v/>
      </c>
      <c r="AH284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4" s="6">
        <f>IF(AND(ISNUMBER(M284), ISNUMBER(N284), ISNUMBER(AH284)), (M284/N284) / AH284 - 1, "")</f>
        <v/>
      </c>
    </row>
    <row r="285">
      <c r="A285" t="inlineStr">
        <is>
          <t>2.224</t>
        </is>
      </c>
      <c r="B285" t="inlineStr">
        <is>
          <t>Hekpoort</t>
        </is>
      </c>
      <c r="C285" t="inlineStr">
        <is>
          <t>Rye and Holland, 2000</t>
        </is>
      </c>
      <c r="D285" t="inlineStr">
        <is>
          <t>core BB3</t>
        </is>
      </c>
      <c r="E285" t="inlineStr">
        <is>
          <t>29</t>
        </is>
      </c>
      <c r="F285" s="6" t="n">
        <v>2.09</v>
      </c>
      <c r="G285" s="8" t="n">
        <v/>
      </c>
      <c r="H285" s="6" t="n">
        <v>0.27</v>
      </c>
      <c r="I285" s="6" t="n">
        <v>21.12</v>
      </c>
      <c r="J285" s="6" t="n">
        <v>2.27</v>
      </c>
      <c r="K285" s="6" t="n">
        <v>2.49</v>
      </c>
      <c r="L285" s="6" t="n">
        <v>0.66</v>
      </c>
      <c r="M285" s="6" t="n">
        <v>0.16</v>
      </c>
      <c r="N285" s="6" t="n">
        <v>1.09</v>
      </c>
      <c r="O285" s="7">
        <f>H285 / (40.078 + 15.999)</f>
        <v/>
      </c>
      <c r="P285" s="7">
        <f>I285 / (2*26.9815385 + 3*15.999)</f>
        <v/>
      </c>
      <c r="Q285" s="7">
        <f>J285 / (24.305 + 15.999)</f>
        <v/>
      </c>
      <c r="R285" s="7">
        <f>K285 / (2*39.0983 + 15.999)</f>
        <v/>
      </c>
      <c r="S285" s="7">
        <f>L285 / (2*22.98976928 + 15.999)</f>
        <v/>
      </c>
      <c r="T285" s="7">
        <f>M285 / (2*30.973761998 + 5*15.999)</f>
        <v/>
      </c>
      <c r="U285" s="7">
        <f>N285 / (47.867 + 2*15.999)</f>
        <v/>
      </c>
      <c r="V285" s="6">
        <f>IF((O285 - 10/3*T285) &gt; 0, O285 - 10/3*T285, 0)</f>
        <v/>
      </c>
      <c r="W285" s="7">
        <f>IF(V285&gt;S285, S285, V285)</f>
        <v/>
      </c>
      <c r="X285" s="7">
        <f>IF((V285-W285) &gt; 0, V285-W285, 0)</f>
        <v/>
      </c>
      <c r="Y285" s="7">
        <f>IF((Q285-X285) &gt; 0, Q285-X285, 0)</f>
        <v/>
      </c>
      <c r="Z285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5" s="7">
        <f>IF((P285*Z285) &lt; R285, P285*Z285, R285)</f>
        <v/>
      </c>
      <c r="AB285" s="7">
        <f>SUM(W285, S285)</f>
        <v/>
      </c>
      <c r="AC285" s="7">
        <f>SUM(W285, S285, Y285)</f>
        <v/>
      </c>
      <c r="AD285" s="6">
        <f>IF(OR(ISNUMBER(P285), ISNUMBER(W285), ISNUMBER(S285), ISNUMBER(R285)), (P285 / SUM(P285, W285, S285, R285))*100, "")</f>
        <v/>
      </c>
      <c r="AE285" s="6">
        <f>IF(OR(ISNUMBER(P285), ISNUMBER(W285), ISNUMBER(S285)), (P285 / SUM(P285, W285, S285))*100, "")</f>
        <v/>
      </c>
      <c r="AF285" s="6">
        <f>IF(OR(ISNUMBER(P285), ISNUMBER(W285), ISNUMBER(S285), ISNUMBER(AA285)), (P285 / SUM(P285, W285, S285, AA285))*100, "")</f>
        <v/>
      </c>
      <c r="AG285" s="6">
        <f>P285 / SUM(AC285, P285, AA285)</f>
        <v/>
      </c>
      <c r="AH285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5" s="6">
        <f>IF(AND(ISNUMBER(M285), ISNUMBER(N285), ISNUMBER(AH285)), (M285/N285) / AH285 - 1, "")</f>
        <v/>
      </c>
    </row>
    <row r="286">
      <c r="A286" t="inlineStr">
        <is>
          <t>2.224</t>
        </is>
      </c>
      <c r="B286" t="inlineStr">
        <is>
          <t>Hekpoort</t>
        </is>
      </c>
      <c r="C286" t="inlineStr">
        <is>
          <t>Rye and Holland, 2000</t>
        </is>
      </c>
      <c r="D286" t="inlineStr">
        <is>
          <t>core BB3</t>
        </is>
      </c>
      <c r="E286" t="inlineStr">
        <is>
          <t>31</t>
        </is>
      </c>
      <c r="F286" s="6" t="n">
        <v>2.24</v>
      </c>
      <c r="G286" s="8" t="n">
        <v/>
      </c>
      <c r="H286" s="6" t="n">
        <v>4.49</v>
      </c>
      <c r="I286" s="6" t="n">
        <v>17.15</v>
      </c>
      <c r="J286" s="6" t="n">
        <v>2.09</v>
      </c>
      <c r="K286" s="6" t="n">
        <v>1.75</v>
      </c>
      <c r="L286" s="6" t="n">
        <v>0.34</v>
      </c>
      <c r="M286" s="6" t="n">
        <v>0.14</v>
      </c>
      <c r="N286" s="6" t="n">
        <v>0.77</v>
      </c>
      <c r="O286" s="7">
        <f>H286 / (40.078 + 15.999)</f>
        <v/>
      </c>
      <c r="P286" s="7">
        <f>I286 / (2*26.9815385 + 3*15.999)</f>
        <v/>
      </c>
      <c r="Q286" s="7">
        <f>J286 / (24.305 + 15.999)</f>
        <v/>
      </c>
      <c r="R286" s="7">
        <f>K286 / (2*39.0983 + 15.999)</f>
        <v/>
      </c>
      <c r="S286" s="7">
        <f>L286 / (2*22.98976928 + 15.999)</f>
        <v/>
      </c>
      <c r="T286" s="7">
        <f>M286 / (2*30.973761998 + 5*15.999)</f>
        <v/>
      </c>
      <c r="U286" s="7">
        <f>N286 / (47.867 + 2*15.999)</f>
        <v/>
      </c>
      <c r="V286" s="6">
        <f>IF((O286 - 10/3*T286) &gt; 0, O286 - 10/3*T286, 0)</f>
        <v/>
      </c>
      <c r="W286" s="7">
        <f>IF(V286&gt;S286, S286, V286)</f>
        <v/>
      </c>
      <c r="X286" s="7">
        <f>IF((V286-W286) &gt; 0, V286-W286, 0)</f>
        <v/>
      </c>
      <c r="Y286" s="7">
        <f>IF((Q286-X286) &gt; 0, Q286-X286, 0)</f>
        <v/>
      </c>
      <c r="Z286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6" s="7">
        <f>IF((P286*Z286) &lt; R286, P286*Z286, R286)</f>
        <v/>
      </c>
      <c r="AB286" s="7">
        <f>SUM(W286, S286)</f>
        <v/>
      </c>
      <c r="AC286" s="7">
        <f>SUM(W286, S286, Y286)</f>
        <v/>
      </c>
      <c r="AD286" s="6">
        <f>IF(OR(ISNUMBER(P286), ISNUMBER(W286), ISNUMBER(S286), ISNUMBER(R286)), (P286 / SUM(P286, W286, S286, R286))*100, "")</f>
        <v/>
      </c>
      <c r="AE286" s="6">
        <f>IF(OR(ISNUMBER(P286), ISNUMBER(W286), ISNUMBER(S286)), (P286 / SUM(P286, W286, S286))*100, "")</f>
        <v/>
      </c>
      <c r="AF286" s="6">
        <f>IF(OR(ISNUMBER(P286), ISNUMBER(W286), ISNUMBER(S286), ISNUMBER(AA286)), (P286 / SUM(P286, W286, S286, AA286))*100, "")</f>
        <v/>
      </c>
      <c r="AG286" s="6">
        <f>P286 / SUM(AC286, P286, AA286)</f>
        <v/>
      </c>
      <c r="AH286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6" s="6">
        <f>IF(AND(ISNUMBER(M286), ISNUMBER(N286), ISNUMBER(AH286)), (M286/N286) / AH286 - 1, "")</f>
        <v/>
      </c>
    </row>
    <row r="287">
      <c r="A287" t="inlineStr">
        <is>
          <t>2.224</t>
        </is>
      </c>
      <c r="B287" t="inlineStr">
        <is>
          <t>Hekpoort</t>
        </is>
      </c>
      <c r="C287" t="inlineStr">
        <is>
          <t>Rye and Holland, 2000</t>
        </is>
      </c>
      <c r="D287" t="inlineStr">
        <is>
          <t>core BB3</t>
        </is>
      </c>
      <c r="E287" t="inlineStr">
        <is>
          <t>35</t>
        </is>
      </c>
      <c r="F287" s="6" t="n">
        <v>2.73</v>
      </c>
      <c r="G287" s="8" t="n">
        <v/>
      </c>
      <c r="H287" s="6" t="n">
        <v>0.09</v>
      </c>
      <c r="I287" s="6" t="n">
        <v>25.83</v>
      </c>
      <c r="J287" s="6" t="n">
        <v>1.29</v>
      </c>
      <c r="K287" s="6" t="n">
        <v>2.66</v>
      </c>
      <c r="L287" s="6" t="n">
        <v>1.45</v>
      </c>
      <c r="M287" s="6" t="n">
        <v>0.03</v>
      </c>
      <c r="N287" s="6" t="n">
        <v>1.33</v>
      </c>
      <c r="O287" s="7">
        <f>H287 / (40.078 + 15.999)</f>
        <v/>
      </c>
      <c r="P287" s="7">
        <f>I287 / (2*26.9815385 + 3*15.999)</f>
        <v/>
      </c>
      <c r="Q287" s="7">
        <f>J287 / (24.305 + 15.999)</f>
        <v/>
      </c>
      <c r="R287" s="7">
        <f>K287 / (2*39.0983 + 15.999)</f>
        <v/>
      </c>
      <c r="S287" s="7">
        <f>L287 / (2*22.98976928 + 15.999)</f>
        <v/>
      </c>
      <c r="T287" s="7">
        <f>M287 / (2*30.973761998 + 5*15.999)</f>
        <v/>
      </c>
      <c r="U287" s="7">
        <f>N287 / (47.867 + 2*15.999)</f>
        <v/>
      </c>
      <c r="V287" s="6">
        <f>IF((O287 - 10/3*T287) &gt; 0, O287 - 10/3*T287, 0)</f>
        <v/>
      </c>
      <c r="W287" s="7">
        <f>IF(V287&gt;S287, S287, V287)</f>
        <v/>
      </c>
      <c r="X287" s="7">
        <f>IF((V287-W287) &gt; 0, V287-W287, 0)</f>
        <v/>
      </c>
      <c r="Y287" s="7">
        <f>IF((Q287-X287) &gt; 0, Q287-X287, 0)</f>
        <v/>
      </c>
      <c r="Z287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7" s="7">
        <f>IF((P287*Z287) &lt; R287, P287*Z287, R287)</f>
        <v/>
      </c>
      <c r="AB287" s="7">
        <f>SUM(W287, S287)</f>
        <v/>
      </c>
      <c r="AC287" s="7">
        <f>SUM(W287, S287, Y287)</f>
        <v/>
      </c>
      <c r="AD287" s="6">
        <f>IF(OR(ISNUMBER(P287), ISNUMBER(W287), ISNUMBER(S287), ISNUMBER(R287)), (P287 / SUM(P287, W287, S287, R287))*100, "")</f>
        <v/>
      </c>
      <c r="AE287" s="6">
        <f>IF(OR(ISNUMBER(P287), ISNUMBER(W287), ISNUMBER(S287)), (P287 / SUM(P287, W287, S287))*100, "")</f>
        <v/>
      </c>
      <c r="AF287" s="6">
        <f>IF(OR(ISNUMBER(P287), ISNUMBER(W287), ISNUMBER(S287), ISNUMBER(AA287)), (P287 / SUM(P287, W287, S287, AA287))*100, "")</f>
        <v/>
      </c>
      <c r="AG287" s="6">
        <f>P287 / SUM(AC287, P287, AA287)</f>
        <v/>
      </c>
      <c r="AH287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7" s="6">
        <f>IF(AND(ISNUMBER(M287), ISNUMBER(N287), ISNUMBER(AH287)), (M287/N287) / AH287 - 1, "")</f>
        <v/>
      </c>
    </row>
    <row r="288">
      <c r="A288" t="inlineStr">
        <is>
          <t>2.224</t>
        </is>
      </c>
      <c r="B288" t="inlineStr">
        <is>
          <t>Hekpoort</t>
        </is>
      </c>
      <c r="C288" t="inlineStr">
        <is>
          <t>Rye and Holland, 2000</t>
        </is>
      </c>
      <c r="D288" t="inlineStr">
        <is>
          <t>core BB3</t>
        </is>
      </c>
      <c r="E288" t="inlineStr">
        <is>
          <t>38</t>
        </is>
      </c>
      <c r="F288" s="6" t="n">
        <v>3.03</v>
      </c>
      <c r="G288" s="8" t="n">
        <v/>
      </c>
      <c r="H288" s="6" t="n">
        <v>0.2</v>
      </c>
      <c r="I288" s="6" t="n">
        <v>23.55</v>
      </c>
      <c r="J288" s="6" t="n">
        <v>1.44</v>
      </c>
      <c r="K288" s="6" t="n">
        <v>2.47</v>
      </c>
      <c r="L288" s="6" t="n">
        <v>1.08</v>
      </c>
      <c r="M288" s="6" t="n">
        <v>0.12</v>
      </c>
      <c r="N288" s="6" t="n">
        <v>1.2</v>
      </c>
      <c r="O288" s="7">
        <f>H288 / (40.078 + 15.999)</f>
        <v/>
      </c>
      <c r="P288" s="7">
        <f>I288 / (2*26.9815385 + 3*15.999)</f>
        <v/>
      </c>
      <c r="Q288" s="7">
        <f>J288 / (24.305 + 15.999)</f>
        <v/>
      </c>
      <c r="R288" s="7">
        <f>K288 / (2*39.0983 + 15.999)</f>
        <v/>
      </c>
      <c r="S288" s="7">
        <f>L288 / (2*22.98976928 + 15.999)</f>
        <v/>
      </c>
      <c r="T288" s="7">
        <f>M288 / (2*30.973761998 + 5*15.999)</f>
        <v/>
      </c>
      <c r="U288" s="7">
        <f>N288 / (47.867 + 2*15.999)</f>
        <v/>
      </c>
      <c r="V288" s="6">
        <f>IF((O288 - 10/3*T288) &gt; 0, O288 - 10/3*T288, 0)</f>
        <v/>
      </c>
      <c r="W288" s="7">
        <f>IF(V288&gt;S288, S288, V288)</f>
        <v/>
      </c>
      <c r="X288" s="7">
        <f>IF((V288-W288) &gt; 0, V288-W288, 0)</f>
        <v/>
      </c>
      <c r="Y288" s="7">
        <f>IF((Q288-X288) &gt; 0, Q288-X288, 0)</f>
        <v/>
      </c>
      <c r="Z288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8" s="7">
        <f>IF((P288*Z288) &lt; R288, P288*Z288, R288)</f>
        <v/>
      </c>
      <c r="AB288" s="7">
        <f>SUM(W288, S288)</f>
        <v/>
      </c>
      <c r="AC288" s="7">
        <f>SUM(W288, S288, Y288)</f>
        <v/>
      </c>
      <c r="AD288" s="6">
        <f>IF(OR(ISNUMBER(P288), ISNUMBER(W288), ISNUMBER(S288), ISNUMBER(R288)), (P288 / SUM(P288, W288, S288, R288))*100, "")</f>
        <v/>
      </c>
      <c r="AE288" s="6">
        <f>IF(OR(ISNUMBER(P288), ISNUMBER(W288), ISNUMBER(S288)), (P288 / SUM(P288, W288, S288))*100, "")</f>
        <v/>
      </c>
      <c r="AF288" s="6">
        <f>IF(OR(ISNUMBER(P288), ISNUMBER(W288), ISNUMBER(S288), ISNUMBER(AA288)), (P288 / SUM(P288, W288, S288, AA288))*100, "")</f>
        <v/>
      </c>
      <c r="AG288" s="6">
        <f>P288 / SUM(AC288, P288, AA288)</f>
        <v/>
      </c>
      <c r="AH288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8" s="6">
        <f>IF(AND(ISNUMBER(M288), ISNUMBER(N288), ISNUMBER(AH288)), (M288/N288) / AH288 - 1, "")</f>
        <v/>
      </c>
    </row>
    <row r="289">
      <c r="A289" t="inlineStr">
        <is>
          <t>2.224</t>
        </is>
      </c>
      <c r="B289" t="inlineStr">
        <is>
          <t>Hekpoort</t>
        </is>
      </c>
      <c r="C289" t="inlineStr">
        <is>
          <t>Rye and Holland, 2000</t>
        </is>
      </c>
      <c r="D289" t="inlineStr">
        <is>
          <t>core BB3</t>
        </is>
      </c>
      <c r="E289" t="inlineStr">
        <is>
          <t>40</t>
        </is>
      </c>
      <c r="F289" s="6" t="n">
        <v>3.28</v>
      </c>
      <c r="G289" s="8" t="n">
        <v/>
      </c>
      <c r="H289" s="6" t="n">
        <v>0.34</v>
      </c>
      <c r="I289" s="6" t="n">
        <v>19.94</v>
      </c>
      <c r="J289" s="6" t="n">
        <v>2.18</v>
      </c>
      <c r="K289" s="6" t="n">
        <v>2.34</v>
      </c>
      <c r="L289" s="6" t="n">
        <v>0.57</v>
      </c>
      <c r="M289" s="6" t="n">
        <v>0.17</v>
      </c>
      <c r="N289" s="6" t="n">
        <v>1.06</v>
      </c>
      <c r="O289" s="7">
        <f>H289 / (40.078 + 15.999)</f>
        <v/>
      </c>
      <c r="P289" s="7">
        <f>I289 / (2*26.9815385 + 3*15.999)</f>
        <v/>
      </c>
      <c r="Q289" s="7">
        <f>J289 / (24.305 + 15.999)</f>
        <v/>
      </c>
      <c r="R289" s="7">
        <f>K289 / (2*39.0983 + 15.999)</f>
        <v/>
      </c>
      <c r="S289" s="7">
        <f>L289 / (2*22.98976928 + 15.999)</f>
        <v/>
      </c>
      <c r="T289" s="7">
        <f>M289 / (2*30.973761998 + 5*15.999)</f>
        <v/>
      </c>
      <c r="U289" s="7">
        <f>N289 / (47.867 + 2*15.999)</f>
        <v/>
      </c>
      <c r="V289" s="6">
        <f>IF((O289 - 10/3*T289) &gt; 0, O289 - 10/3*T289, 0)</f>
        <v/>
      </c>
      <c r="W289" s="7">
        <f>IF(V289&gt;S289, S289, V289)</f>
        <v/>
      </c>
      <c r="X289" s="7">
        <f>IF((V289-W289) &gt; 0, V289-W289, 0)</f>
        <v/>
      </c>
      <c r="Y289" s="7">
        <f>IF((Q289-X289) &gt; 0, Q289-X289, 0)</f>
        <v/>
      </c>
      <c r="Z289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89" s="7">
        <f>IF((P289*Z289) &lt; R289, P289*Z289, R289)</f>
        <v/>
      </c>
      <c r="AB289" s="7">
        <f>SUM(W289, S289)</f>
        <v/>
      </c>
      <c r="AC289" s="7">
        <f>SUM(W289, S289, Y289)</f>
        <v/>
      </c>
      <c r="AD289" s="6">
        <f>IF(OR(ISNUMBER(P289), ISNUMBER(W289), ISNUMBER(S289), ISNUMBER(R289)), (P289 / SUM(P289, W289, S289, R289))*100, "")</f>
        <v/>
      </c>
      <c r="AE289" s="6">
        <f>IF(OR(ISNUMBER(P289), ISNUMBER(W289), ISNUMBER(S289)), (P289 / SUM(P289, W289, S289))*100, "")</f>
        <v/>
      </c>
      <c r="AF289" s="6">
        <f>IF(OR(ISNUMBER(P289), ISNUMBER(W289), ISNUMBER(S289), ISNUMBER(AA289)), (P289 / SUM(P289, W289, S289, AA289))*100, "")</f>
        <v/>
      </c>
      <c r="AG289" s="6">
        <f>P289 / SUM(AC289, P289, AA289)</f>
        <v/>
      </c>
      <c r="AH289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89" s="6">
        <f>IF(AND(ISNUMBER(M289), ISNUMBER(N289), ISNUMBER(AH289)), (M289/N289) / AH289 - 1, "")</f>
        <v/>
      </c>
    </row>
    <row r="290">
      <c r="A290" t="inlineStr">
        <is>
          <t>2.224</t>
        </is>
      </c>
      <c r="B290" t="inlineStr">
        <is>
          <t>Hekpoort</t>
        </is>
      </c>
      <c r="C290" t="inlineStr">
        <is>
          <t>Rye and Holland, 2000</t>
        </is>
      </c>
      <c r="D290" t="inlineStr">
        <is>
          <t>core BB3</t>
        </is>
      </c>
      <c r="E290" t="inlineStr">
        <is>
          <t>44</t>
        </is>
      </c>
      <c r="F290" s="6" t="n">
        <v>3.6</v>
      </c>
      <c r="G290" s="8" t="n">
        <v/>
      </c>
      <c r="H290" s="6" t="n">
        <v>0.65</v>
      </c>
      <c r="I290" s="6" t="n">
        <v>14.48</v>
      </c>
      <c r="J290" s="6" t="n">
        <v>3.879999999999999</v>
      </c>
      <c r="K290" s="6" t="n">
        <v>0.41</v>
      </c>
      <c r="L290" s="6" t="n">
        <v/>
      </c>
      <c r="M290" s="6" t="n">
        <v>0.11</v>
      </c>
      <c r="N290" s="6" t="n">
        <v>0.8100000000000001</v>
      </c>
      <c r="O290" s="7">
        <f>H290 / (40.078 + 15.999)</f>
        <v/>
      </c>
      <c r="P290" s="7">
        <f>I290 / (2*26.9815385 + 3*15.999)</f>
        <v/>
      </c>
      <c r="Q290" s="7">
        <f>J290 / (24.305 + 15.999)</f>
        <v/>
      </c>
      <c r="R290" s="7">
        <f>K290 / (2*39.0983 + 15.999)</f>
        <v/>
      </c>
      <c r="S290" s="7">
        <f>L290 / (2*22.98976928 + 15.999)</f>
        <v/>
      </c>
      <c r="T290" s="7">
        <f>M290 / (2*30.973761998 + 5*15.999)</f>
        <v/>
      </c>
      <c r="U290" s="7">
        <f>N290 / (47.867 + 2*15.999)</f>
        <v/>
      </c>
      <c r="V290" s="6">
        <f>IF((O290 - 10/3*T290) &gt; 0, O290 - 10/3*T290, 0)</f>
        <v/>
      </c>
      <c r="W290" s="7">
        <f>IF(V290&gt;S290, S290, V290)</f>
        <v/>
      </c>
      <c r="X290" s="7">
        <f>IF((V290-W290) &gt; 0, V290-W290, 0)</f>
        <v/>
      </c>
      <c r="Y290" s="7">
        <f>IF((Q290-X290) &gt; 0, Q290-X290, 0)</f>
        <v/>
      </c>
      <c r="Z290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90" s="7">
        <f>IF((P290*Z290) &lt; R290, P290*Z290, R290)</f>
        <v/>
      </c>
      <c r="AB290" s="7">
        <f>SUM(W290, S290)</f>
        <v/>
      </c>
      <c r="AC290" s="7">
        <f>SUM(W290, S290, Y290)</f>
        <v/>
      </c>
      <c r="AD290" s="6">
        <f>IF(OR(ISNUMBER(P290), ISNUMBER(W290), ISNUMBER(S290), ISNUMBER(R290)), (P290 / SUM(P290, W290, S290, R290))*100, "")</f>
        <v/>
      </c>
      <c r="AE290" s="6">
        <f>IF(OR(ISNUMBER(P290), ISNUMBER(W290), ISNUMBER(S290)), (P290 / SUM(P290, W290, S290))*100, "")</f>
        <v/>
      </c>
      <c r="AF290" s="6">
        <f>IF(OR(ISNUMBER(P290), ISNUMBER(W290), ISNUMBER(S290), ISNUMBER(AA290)), (P290 / SUM(P290, W290, S290, AA290))*100, "")</f>
        <v/>
      </c>
      <c r="AG290" s="6">
        <f>P290 / SUM(AC290, P290, AA290)</f>
        <v/>
      </c>
      <c r="AH290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90" s="6">
        <f>IF(AND(ISNUMBER(M290), ISNUMBER(N290), ISNUMBER(AH290)), (M290/N290) / AH290 - 1, "")</f>
        <v/>
      </c>
    </row>
    <row r="291">
      <c r="A291" t="inlineStr">
        <is>
          <t>2.224</t>
        </is>
      </c>
      <c r="B291" t="inlineStr">
        <is>
          <t>Hekpoort</t>
        </is>
      </c>
      <c r="C291" t="inlineStr">
        <is>
          <t>Rye and Holland, 2000</t>
        </is>
      </c>
      <c r="D291" t="inlineStr">
        <is>
          <t>core BB3</t>
        </is>
      </c>
      <c r="E291" t="inlineStr">
        <is>
          <t>46</t>
        </is>
      </c>
      <c r="F291" s="6" t="n">
        <v>3.96</v>
      </c>
      <c r="G291" s="8" t="n">
        <v/>
      </c>
      <c r="H291" s="6" t="n">
        <v>7.550000000000001</v>
      </c>
      <c r="I291" s="6" t="n">
        <v>15.14</v>
      </c>
      <c r="J291" s="6" t="n">
        <v>3.049999999999999</v>
      </c>
      <c r="K291" s="6" t="n">
        <v>1.45</v>
      </c>
      <c r="L291" s="6" t="n">
        <v>0.01</v>
      </c>
      <c r="M291" s="6" t="n">
        <v>0.13</v>
      </c>
      <c r="N291" s="6" t="n">
        <v>0.8600000000000001</v>
      </c>
      <c r="O291" s="7">
        <f>H291 / (40.078 + 15.999)</f>
        <v/>
      </c>
      <c r="P291" s="7">
        <f>I291 / (2*26.9815385 + 3*15.999)</f>
        <v/>
      </c>
      <c r="Q291" s="7">
        <f>J291 / (24.305 + 15.999)</f>
        <v/>
      </c>
      <c r="R291" s="7">
        <f>K291 / (2*39.0983 + 15.999)</f>
        <v/>
      </c>
      <c r="S291" s="7">
        <f>L291 / (2*22.98976928 + 15.999)</f>
        <v/>
      </c>
      <c r="T291" s="7">
        <f>M291 / (2*30.973761998 + 5*15.999)</f>
        <v/>
      </c>
      <c r="U291" s="7">
        <f>N291 / (47.867 + 2*15.999)</f>
        <v/>
      </c>
      <c r="V291" s="6">
        <f>IF((O291 - 10/3*T291) &gt; 0, O291 - 10/3*T291, 0)</f>
        <v/>
      </c>
      <c r="W291" s="7">
        <f>IF(V291&gt;S291, S291, V291)</f>
        <v/>
      </c>
      <c r="X291" s="7">
        <f>IF((V291-W291) &gt; 0, V291-W291, 0)</f>
        <v/>
      </c>
      <c r="Y291" s="7">
        <f>IF((Q291-X291) &gt; 0, Q291-X291, 0)</f>
        <v/>
      </c>
      <c r="Z291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91" s="7">
        <f>IF((P291*Z291) &lt; R291, P291*Z291, R291)</f>
        <v/>
      </c>
      <c r="AB291" s="7">
        <f>SUM(W291, S291)</f>
        <v/>
      </c>
      <c r="AC291" s="7">
        <f>SUM(W291, S291, Y291)</f>
        <v/>
      </c>
      <c r="AD291" s="6">
        <f>IF(OR(ISNUMBER(P291), ISNUMBER(W291), ISNUMBER(S291), ISNUMBER(R291)), (P291 / SUM(P291, W291, S291, R291))*100, "")</f>
        <v/>
      </c>
      <c r="AE291" s="6">
        <f>IF(OR(ISNUMBER(P291), ISNUMBER(W291), ISNUMBER(S291)), (P291 / SUM(P291, W291, S291))*100, "")</f>
        <v/>
      </c>
      <c r="AF291" s="6">
        <f>IF(OR(ISNUMBER(P291), ISNUMBER(W291), ISNUMBER(S291), ISNUMBER(AA291)), (P291 / SUM(P291, W291, S291, AA291))*100, "")</f>
        <v/>
      </c>
      <c r="AG291" s="6">
        <f>P291 / SUM(AC291, P291, AA291)</f>
        <v/>
      </c>
      <c r="AH291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91" s="6">
        <f>IF(AND(ISNUMBER(M291), ISNUMBER(N291), ISNUMBER(AH291)), (M291/N291) / AH291 - 1, "")</f>
        <v/>
      </c>
    </row>
    <row r="292">
      <c r="A292" t="inlineStr">
        <is>
          <t>2.224</t>
        </is>
      </c>
      <c r="B292" t="inlineStr">
        <is>
          <t>Hekpoort</t>
        </is>
      </c>
      <c r="C292" t="inlineStr">
        <is>
          <t>Rye and Holland, 2000</t>
        </is>
      </c>
      <c r="D292" t="inlineStr">
        <is>
          <t>core BB3</t>
        </is>
      </c>
      <c r="E292" t="inlineStr">
        <is>
          <t>49</t>
        </is>
      </c>
      <c r="F292" s="6" t="n">
        <v>4.26</v>
      </c>
      <c r="G292" s="8" t="n">
        <v/>
      </c>
      <c r="H292" s="6" t="n">
        <v>3.430000000000001</v>
      </c>
      <c r="I292" s="6" t="n">
        <v>17.2</v>
      </c>
      <c r="J292" s="6" t="n">
        <v>2.04</v>
      </c>
      <c r="K292" s="6" t="n">
        <v>2.97</v>
      </c>
      <c r="L292" s="6" t="n">
        <v>0.01</v>
      </c>
      <c r="M292" s="6" t="n">
        <v>0.13</v>
      </c>
      <c r="N292" s="6" t="n">
        <v>0.87</v>
      </c>
      <c r="O292" s="7">
        <f>H292 / (40.078 + 15.999)</f>
        <v/>
      </c>
      <c r="P292" s="7">
        <f>I292 / (2*26.9815385 + 3*15.999)</f>
        <v/>
      </c>
      <c r="Q292" s="7">
        <f>J292 / (24.305 + 15.999)</f>
        <v/>
      </c>
      <c r="R292" s="7">
        <f>K292 / (2*39.0983 + 15.999)</f>
        <v/>
      </c>
      <c r="S292" s="7">
        <f>L292 / (2*22.98976928 + 15.999)</f>
        <v/>
      </c>
      <c r="T292" s="7">
        <f>M292 / (2*30.973761998 + 5*15.999)</f>
        <v/>
      </c>
      <c r="U292" s="7">
        <f>N292 / (47.867 + 2*15.999)</f>
        <v/>
      </c>
      <c r="V292" s="6">
        <f>IF((O292 - 10/3*T292) &gt; 0, O292 - 10/3*T292, 0)</f>
        <v/>
      </c>
      <c r="W292" s="7">
        <f>IF(V292&gt;S292, S292, V292)</f>
        <v/>
      </c>
      <c r="X292" s="7">
        <f>IF((V292-W292) &gt; 0, V292-W292, 0)</f>
        <v/>
      </c>
      <c r="Y292" s="7">
        <f>IF((Q292-X292) &gt; 0, Q292-X292, 0)</f>
        <v/>
      </c>
      <c r="Z292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92" s="7">
        <f>IF((P292*Z292) &lt; R292, P292*Z292, R292)</f>
        <v/>
      </c>
      <c r="AB292" s="7">
        <f>SUM(W292, S292)</f>
        <v/>
      </c>
      <c r="AC292" s="7">
        <f>SUM(W292, S292, Y292)</f>
        <v/>
      </c>
      <c r="AD292" s="6">
        <f>IF(OR(ISNUMBER(P292), ISNUMBER(W292), ISNUMBER(S292), ISNUMBER(R292)), (P292 / SUM(P292, W292, S292, R292))*100, "")</f>
        <v/>
      </c>
      <c r="AE292" s="6">
        <f>IF(OR(ISNUMBER(P292), ISNUMBER(W292), ISNUMBER(S292)), (P292 / SUM(P292, W292, S292))*100, "")</f>
        <v/>
      </c>
      <c r="AF292" s="6">
        <f>IF(OR(ISNUMBER(P292), ISNUMBER(W292), ISNUMBER(S292), ISNUMBER(AA292)), (P292 / SUM(P292, W292, S292, AA292))*100, "")</f>
        <v/>
      </c>
      <c r="AG292" s="6">
        <f>P292 / SUM(AC292, P292, AA292)</f>
        <v/>
      </c>
      <c r="AH292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92" s="6">
        <f>IF(AND(ISNUMBER(M292), ISNUMBER(N292), ISNUMBER(AH292)), (M292/N292) / AH292 - 1, "")</f>
        <v/>
      </c>
    </row>
    <row r="293">
      <c r="A293" t="inlineStr">
        <is>
          <t>2.224</t>
        </is>
      </c>
      <c r="B293" t="inlineStr">
        <is>
          <t>Hekpoort</t>
        </is>
      </c>
      <c r="C293" t="inlineStr">
        <is>
          <t>Rye and Holland, 2000</t>
        </is>
      </c>
      <c r="D293" t="inlineStr">
        <is>
          <t>core BB3</t>
        </is>
      </c>
      <c r="E293" t="inlineStr">
        <is>
          <t>55</t>
        </is>
      </c>
      <c r="F293" s="6" t="n">
        <v>5.04</v>
      </c>
      <c r="G293" s="8" t="n">
        <v/>
      </c>
      <c r="H293" s="6" t="n">
        <v>3.32</v>
      </c>
      <c r="I293" s="6" t="n">
        <v>14.16</v>
      </c>
      <c r="J293" s="6" t="n">
        <v>3.44</v>
      </c>
      <c r="K293" s="6" t="n">
        <v>1.06</v>
      </c>
      <c r="L293" s="6" t="n">
        <v/>
      </c>
      <c r="M293" s="6" t="n">
        <v>0.12</v>
      </c>
      <c r="N293" s="6" t="n">
        <v>0.8</v>
      </c>
      <c r="O293" s="7">
        <f>H293 / (40.078 + 15.999)</f>
        <v/>
      </c>
      <c r="P293" s="7">
        <f>I293 / (2*26.9815385 + 3*15.999)</f>
        <v/>
      </c>
      <c r="Q293" s="7">
        <f>J293 / (24.305 + 15.999)</f>
        <v/>
      </c>
      <c r="R293" s="7">
        <f>K293 / (2*39.0983 + 15.999)</f>
        <v/>
      </c>
      <c r="S293" s="7">
        <f>L293 / (2*22.98976928 + 15.999)</f>
        <v/>
      </c>
      <c r="T293" s="7">
        <f>M293 / (2*30.973761998 + 5*15.999)</f>
        <v/>
      </c>
      <c r="U293" s="7">
        <f>N293 / (47.867 + 2*15.999)</f>
        <v/>
      </c>
      <c r="V293" s="6">
        <f>IF((O293 - 10/3*T293) &gt; 0, O293 - 10/3*T293, 0)</f>
        <v/>
      </c>
      <c r="W293" s="7">
        <f>IF(V293&gt;S293, S293, V293)</f>
        <v/>
      </c>
      <c r="X293" s="7">
        <f>IF((V293-W293) &gt; 0, V293-W293, 0)</f>
        <v/>
      </c>
      <c r="Y293" s="7">
        <f>IF((Q293-X293) &gt; 0, Q293-X293, 0)</f>
        <v/>
      </c>
      <c r="Z293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93" s="7">
        <f>IF((P293*Z293) &lt; R293, P293*Z293, R293)</f>
        <v/>
      </c>
      <c r="AB293" s="7">
        <f>SUM(W293, S293)</f>
        <v/>
      </c>
      <c r="AC293" s="7">
        <f>SUM(W293, S293, Y293)</f>
        <v/>
      </c>
      <c r="AD293" s="6">
        <f>IF(OR(ISNUMBER(P293), ISNUMBER(W293), ISNUMBER(S293), ISNUMBER(R293)), (P293 / SUM(P293, W293, S293, R293))*100, "")</f>
        <v/>
      </c>
      <c r="AE293" s="6">
        <f>IF(OR(ISNUMBER(P293), ISNUMBER(W293), ISNUMBER(S293)), (P293 / SUM(P293, W293, S293))*100, "")</f>
        <v/>
      </c>
      <c r="AF293" s="6">
        <f>IF(OR(ISNUMBER(P293), ISNUMBER(W293), ISNUMBER(S293), ISNUMBER(AA293)), (P293 / SUM(P293, W293, S293, AA293))*100, "")</f>
        <v/>
      </c>
      <c r="AG293" s="6">
        <f>P293 / SUM(AC293, P293, AA293)</f>
        <v/>
      </c>
      <c r="AH293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93" s="6">
        <f>IF(AND(ISNUMBER(M293), ISNUMBER(N293), ISNUMBER(AH293)), (M293/N293) / AH293 - 1, "")</f>
        <v/>
      </c>
    </row>
    <row r="294">
      <c r="A294" t="inlineStr">
        <is>
          <t>2.224</t>
        </is>
      </c>
      <c r="B294" t="inlineStr">
        <is>
          <t>Hekpoort</t>
        </is>
      </c>
      <c r="C294" t="inlineStr">
        <is>
          <t>Rye and Holland, 2000</t>
        </is>
      </c>
      <c r="D294" t="inlineStr">
        <is>
          <t>core BB3</t>
        </is>
      </c>
      <c r="E294" t="inlineStr">
        <is>
          <t>64</t>
        </is>
      </c>
      <c r="F294" s="6" t="n">
        <v>6.4</v>
      </c>
      <c r="G294" s="8" t="n">
        <v/>
      </c>
      <c r="H294" s="6" t="n">
        <v>1.61</v>
      </c>
      <c r="I294" s="6" t="n">
        <v>15.31</v>
      </c>
      <c r="J294" s="6" t="n">
        <v>2.169999999999999</v>
      </c>
      <c r="K294" s="6" t="n">
        <v>2.63</v>
      </c>
      <c r="L294" s="6" t="n">
        <v/>
      </c>
      <c r="M294" s="6" t="n">
        <v>0.12</v>
      </c>
      <c r="N294" s="6" t="n">
        <v>0.79</v>
      </c>
      <c r="O294" s="7">
        <f>H294 / (40.078 + 15.999)</f>
        <v/>
      </c>
      <c r="P294" s="7">
        <f>I294 / (2*26.9815385 + 3*15.999)</f>
        <v/>
      </c>
      <c r="Q294" s="7">
        <f>J294 / (24.305 + 15.999)</f>
        <v/>
      </c>
      <c r="R294" s="7">
        <f>K294 / (2*39.0983 + 15.999)</f>
        <v/>
      </c>
      <c r="S294" s="7">
        <f>L294 / (2*22.98976928 + 15.999)</f>
        <v/>
      </c>
      <c r="T294" s="7">
        <f>M294 / (2*30.973761998 + 5*15.999)</f>
        <v/>
      </c>
      <c r="U294" s="7">
        <f>N294 / (47.867 + 2*15.999)</f>
        <v/>
      </c>
      <c r="V294" s="6">
        <f>IF((O294 - 10/3*T294) &gt; 0, O294 - 10/3*T294, 0)</f>
        <v/>
      </c>
      <c r="W294" s="7">
        <f>IF(V294&gt;S294, S294, V294)</f>
        <v/>
      </c>
      <c r="X294" s="7">
        <f>IF((V294-W294) &gt; 0, V294-W294, 0)</f>
        <v/>
      </c>
      <c r="Y294" s="7">
        <f>IF((Q294-X294) &gt; 0, Q294-X294, 0)</f>
        <v/>
      </c>
      <c r="Z294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94" s="7">
        <f>IF((P294*Z294) &lt; R294, P294*Z294, R294)</f>
        <v/>
      </c>
      <c r="AB294" s="7">
        <f>SUM(W294, S294)</f>
        <v/>
      </c>
      <c r="AC294" s="7">
        <f>SUM(W294, S294, Y294)</f>
        <v/>
      </c>
      <c r="AD294" s="6">
        <f>IF(OR(ISNUMBER(P294), ISNUMBER(W294), ISNUMBER(S294), ISNUMBER(R294)), (P294 / SUM(P294, W294, S294, R294))*100, "")</f>
        <v/>
      </c>
      <c r="AE294" s="6">
        <f>IF(OR(ISNUMBER(P294), ISNUMBER(W294), ISNUMBER(S294)), (P294 / SUM(P294, W294, S294))*100, "")</f>
        <v/>
      </c>
      <c r="AF294" s="6">
        <f>IF(OR(ISNUMBER(P294), ISNUMBER(W294), ISNUMBER(S294), ISNUMBER(AA294)), (P294 / SUM(P294, W294, S294, AA294))*100, "")</f>
        <v/>
      </c>
      <c r="AG294" s="6">
        <f>P294 / SUM(AC294, P294, AA294)</f>
        <v/>
      </c>
      <c r="AH294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94" s="6">
        <f>IF(AND(ISNUMBER(M294), ISNUMBER(N294), ISNUMBER(AH294)), (M294/N294) / AH294 - 1, "")</f>
        <v/>
      </c>
    </row>
    <row r="295">
      <c r="A295" t="inlineStr">
        <is>
          <t>2.224</t>
        </is>
      </c>
      <c r="B295" t="inlineStr">
        <is>
          <t>Hekpoort</t>
        </is>
      </c>
      <c r="C295" t="inlineStr">
        <is>
          <t>Rye and Holland, 2000</t>
        </is>
      </c>
      <c r="D295" t="inlineStr">
        <is>
          <t>core BB3</t>
        </is>
      </c>
      <c r="E295" t="inlineStr">
        <is>
          <t>69</t>
        </is>
      </c>
      <c r="F295" s="6" t="n">
        <v>7.05</v>
      </c>
      <c r="G295" s="8" t="n">
        <v/>
      </c>
      <c r="H295" s="6" t="n">
        <v>10.24</v>
      </c>
      <c r="I295" s="6" t="n">
        <v>16.18</v>
      </c>
      <c r="J295" s="6" t="n">
        <v>3.2</v>
      </c>
      <c r="K295" s="6" t="n">
        <v>2.38</v>
      </c>
      <c r="L295" s="6" t="n">
        <v>0.04</v>
      </c>
      <c r="M295" s="6" t="n">
        <v>0.12</v>
      </c>
      <c r="N295" s="6" t="n">
        <v>0.83</v>
      </c>
      <c r="O295" s="7">
        <f>H295 / (40.078 + 15.999)</f>
        <v/>
      </c>
      <c r="P295" s="7">
        <f>I295 / (2*26.9815385 + 3*15.999)</f>
        <v/>
      </c>
      <c r="Q295" s="7">
        <f>J295 / (24.305 + 15.999)</f>
        <v/>
      </c>
      <c r="R295" s="7">
        <f>K295 / (2*39.0983 + 15.999)</f>
        <v/>
      </c>
      <c r="S295" s="7">
        <f>L295 / (2*22.98976928 + 15.999)</f>
        <v/>
      </c>
      <c r="T295" s="7">
        <f>M295 / (2*30.973761998 + 5*15.999)</f>
        <v/>
      </c>
      <c r="U295" s="7">
        <f>N295 / (47.867 + 2*15.999)</f>
        <v/>
      </c>
      <c r="V295" s="6">
        <f>IF((O295 - 10/3*T295) &gt; 0, O295 - 10/3*T295, 0)</f>
        <v/>
      </c>
      <c r="W295" s="7">
        <f>IF(V295&gt;S295, S295, V295)</f>
        <v/>
      </c>
      <c r="X295" s="7">
        <f>IF((V295-W295) &gt; 0, V295-W295, 0)</f>
        <v/>
      </c>
      <c r="Y295" s="7">
        <f>IF((Q295-X295) &gt; 0, Q295-X295, 0)</f>
        <v/>
      </c>
      <c r="Z295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95" s="7">
        <f>IF((P295*Z295) &lt; R295, P295*Z295, R295)</f>
        <v/>
      </c>
      <c r="AB295" s="7">
        <f>SUM(W295, S295)</f>
        <v/>
      </c>
      <c r="AC295" s="7">
        <f>SUM(W295, S295, Y295)</f>
        <v/>
      </c>
      <c r="AD295" s="6">
        <f>IF(OR(ISNUMBER(P295), ISNUMBER(W295), ISNUMBER(S295), ISNUMBER(R295)), (P295 / SUM(P295, W295, S295, R295))*100, "")</f>
        <v/>
      </c>
      <c r="AE295" s="6">
        <f>IF(OR(ISNUMBER(P295), ISNUMBER(W295), ISNUMBER(S295)), (P295 / SUM(P295, W295, S295))*100, "")</f>
        <v/>
      </c>
      <c r="AF295" s="6">
        <f>IF(OR(ISNUMBER(P295), ISNUMBER(W295), ISNUMBER(S295), ISNUMBER(AA295)), (P295 / SUM(P295, W295, S295, AA295))*100, "")</f>
        <v/>
      </c>
      <c r="AG295" s="6">
        <f>P295 / SUM(AC295, P295, AA295)</f>
        <v/>
      </c>
      <c r="AH295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95" s="6">
        <f>IF(AND(ISNUMBER(M295), ISNUMBER(N295), ISNUMBER(AH295)), (M295/N295) / AH295 - 1, "")</f>
        <v/>
      </c>
    </row>
    <row r="296">
      <c r="A296" t="inlineStr">
        <is>
          <t>2.224</t>
        </is>
      </c>
      <c r="B296" t="inlineStr">
        <is>
          <t>Hekpoort</t>
        </is>
      </c>
      <c r="C296" t="inlineStr">
        <is>
          <t>Rye and Holland, 2000</t>
        </is>
      </c>
      <c r="D296" t="inlineStr">
        <is>
          <t>core BB3</t>
        </is>
      </c>
      <c r="E296" t="inlineStr">
        <is>
          <t>70</t>
        </is>
      </c>
      <c r="F296" s="6" t="n">
        <v>7.35</v>
      </c>
      <c r="G296" s="8" t="n">
        <v/>
      </c>
      <c r="H296" s="6" t="n">
        <v>12.12</v>
      </c>
      <c r="I296" s="6" t="n">
        <v>16.36</v>
      </c>
      <c r="J296" s="6" t="n">
        <v>2.81</v>
      </c>
      <c r="K296" s="6" t="n">
        <v>2.79</v>
      </c>
      <c r="L296" s="6" t="n">
        <v/>
      </c>
      <c r="M296" s="6" t="n">
        <v>0.13</v>
      </c>
      <c r="N296" s="6" t="n">
        <v>0.84</v>
      </c>
      <c r="O296" s="7">
        <f>H296 / (40.078 + 15.999)</f>
        <v/>
      </c>
      <c r="P296" s="7">
        <f>I296 / (2*26.9815385 + 3*15.999)</f>
        <v/>
      </c>
      <c r="Q296" s="7">
        <f>J296 / (24.305 + 15.999)</f>
        <v/>
      </c>
      <c r="R296" s="7">
        <f>K296 / (2*39.0983 + 15.999)</f>
        <v/>
      </c>
      <c r="S296" s="7">
        <f>L296 / (2*22.98976928 + 15.999)</f>
        <v/>
      </c>
      <c r="T296" s="7">
        <f>M296 / (2*30.973761998 + 5*15.999)</f>
        <v/>
      </c>
      <c r="U296" s="7">
        <f>N296 / (47.867 + 2*15.999)</f>
        <v/>
      </c>
      <c r="V296" s="6">
        <f>IF((O296 - 10/3*T296) &gt; 0, O296 - 10/3*T296, 0)</f>
        <v/>
      </c>
      <c r="W296" s="7">
        <f>IF(V296&gt;S296, S296, V296)</f>
        <v/>
      </c>
      <c r="X296" s="7">
        <f>IF((V296-W296) &gt; 0, V296-W296, 0)</f>
        <v/>
      </c>
      <c r="Y296" s="7">
        <f>IF((Q296-X296) &gt; 0, Q296-X296, 0)</f>
        <v/>
      </c>
      <c r="Z296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96" s="7">
        <f>IF((P296*Z296) &lt; R296, P296*Z296, R296)</f>
        <v/>
      </c>
      <c r="AB296" s="7">
        <f>SUM(W296, S296)</f>
        <v/>
      </c>
      <c r="AC296" s="7">
        <f>SUM(W296, S296, Y296)</f>
        <v/>
      </c>
      <c r="AD296" s="6">
        <f>IF(OR(ISNUMBER(P296), ISNUMBER(W296), ISNUMBER(S296), ISNUMBER(R296)), (P296 / SUM(P296, W296, S296, R296))*100, "")</f>
        <v/>
      </c>
      <c r="AE296" s="6">
        <f>IF(OR(ISNUMBER(P296), ISNUMBER(W296), ISNUMBER(S296)), (P296 / SUM(P296, W296, S296))*100, "")</f>
        <v/>
      </c>
      <c r="AF296" s="6">
        <f>IF(OR(ISNUMBER(P296), ISNUMBER(W296), ISNUMBER(S296), ISNUMBER(AA296)), (P296 / SUM(P296, W296, S296, AA296))*100, "")</f>
        <v/>
      </c>
      <c r="AG296" s="6">
        <f>P296 / SUM(AC296, P296, AA296)</f>
        <v/>
      </c>
      <c r="AH296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96" s="6">
        <f>IF(AND(ISNUMBER(M296), ISNUMBER(N296), ISNUMBER(AH296)), (M296/N296) / AH296 - 1, "")</f>
        <v/>
      </c>
    </row>
    <row r="297">
      <c r="A297" t="inlineStr">
        <is>
          <t>2.224</t>
        </is>
      </c>
      <c r="B297" t="inlineStr">
        <is>
          <t>Hekpoort</t>
        </is>
      </c>
      <c r="C297" t="inlineStr">
        <is>
          <t>Rye and Holland, 2000</t>
        </is>
      </c>
      <c r="D297" t="inlineStr">
        <is>
          <t>core BB3</t>
        </is>
      </c>
      <c r="E297" t="inlineStr">
        <is>
          <t>72</t>
        </is>
      </c>
      <c r="F297" s="6" t="n">
        <v>7.55</v>
      </c>
      <c r="G297" s="8" t="n">
        <v/>
      </c>
      <c r="H297" s="6" t="n">
        <v>11.68</v>
      </c>
      <c r="I297" s="6" t="n">
        <v>16.5</v>
      </c>
      <c r="J297" s="6" t="n">
        <v>2.87</v>
      </c>
      <c r="K297" s="6" t="n">
        <v>2.73</v>
      </c>
      <c r="L297" s="6" t="n">
        <v>0.1</v>
      </c>
      <c r="M297" s="6" t="n">
        <v>0.12</v>
      </c>
      <c r="N297" s="6" t="n">
        <v>0.83</v>
      </c>
      <c r="O297" s="7">
        <f>H297 / (40.078 + 15.999)</f>
        <v/>
      </c>
      <c r="P297" s="7">
        <f>I297 / (2*26.9815385 + 3*15.999)</f>
        <v/>
      </c>
      <c r="Q297" s="7">
        <f>J297 / (24.305 + 15.999)</f>
        <v/>
      </c>
      <c r="R297" s="7">
        <f>K297 / (2*39.0983 + 15.999)</f>
        <v/>
      </c>
      <c r="S297" s="7">
        <f>L297 / (2*22.98976928 + 15.999)</f>
        <v/>
      </c>
      <c r="T297" s="7">
        <f>M297 / (2*30.973761998 + 5*15.999)</f>
        <v/>
      </c>
      <c r="U297" s="7">
        <f>N297 / (47.867 + 2*15.999)</f>
        <v/>
      </c>
      <c r="V297" s="6">
        <f>IF((O297 - 10/3*T297) &gt; 0, O297 - 10/3*T297, 0)</f>
        <v/>
      </c>
      <c r="W297" s="7">
        <f>IF(V297&gt;S297, S297, V297)</f>
        <v/>
      </c>
      <c r="X297" s="7">
        <f>IF((V297-W297) &gt; 0, V297-W297, 0)</f>
        <v/>
      </c>
      <c r="Y297" s="7">
        <f>IF((Q297-X297) &gt; 0, Q297-X297, 0)</f>
        <v/>
      </c>
      <c r="Z297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297" s="7">
        <f>IF((P297*Z297) &lt; R297, P297*Z297, R297)</f>
        <v/>
      </c>
      <c r="AB297" s="7">
        <f>SUM(W297, S297)</f>
        <v/>
      </c>
      <c r="AC297" s="7">
        <f>SUM(W297, S297, Y297)</f>
        <v/>
      </c>
      <c r="AD297" s="6">
        <f>IF(OR(ISNUMBER(P297), ISNUMBER(W297), ISNUMBER(S297), ISNUMBER(R297)), (P297 / SUM(P297, W297, S297, R297))*100, "")</f>
        <v/>
      </c>
      <c r="AE297" s="6">
        <f>IF(OR(ISNUMBER(P297), ISNUMBER(W297), ISNUMBER(S297)), (P297 / SUM(P297, W297, S297))*100, "")</f>
        <v/>
      </c>
      <c r="AF297" s="6">
        <f>IF(OR(ISNUMBER(P297), ISNUMBER(W297), ISNUMBER(S297), ISNUMBER(AA297)), (P297 / SUM(P297, W297, S297, AA297))*100, "")</f>
        <v/>
      </c>
      <c r="AG297" s="6">
        <f>P297 / SUM(AC297, P297, AA297)</f>
        <v/>
      </c>
      <c r="AH297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297" s="6">
        <f>IF(AND(ISNUMBER(M297), ISNUMBER(N297), ISNUMBER(AH297)), (M297/N297) / AH297 - 1, "")</f>
        <v/>
      </c>
    </row>
    <row r="298">
      <c r="A298" s="2" t="inlineStr">
        <is>
          <t>2.224</t>
        </is>
      </c>
      <c r="B298" s="2" t="inlineStr">
        <is>
          <t>Hekpoort</t>
        </is>
      </c>
      <c r="C298" s="2" t="inlineStr">
        <is>
          <t>Rye and Holland, 2000</t>
        </is>
      </c>
      <c r="D298" s="2" t="inlineStr">
        <is>
          <t>core BB8</t>
        </is>
      </c>
      <c r="E298" s="2" t="inlineStr">
        <is>
          <t>80</t>
        </is>
      </c>
      <c r="F298" s="3" t="n">
        <v>0.05</v>
      </c>
      <c r="G298" s="2" t="inlineStr">
        <is>
          <t>top</t>
        </is>
      </c>
      <c r="H298" s="3" t="n">
        <v>0.15</v>
      </c>
      <c r="I298" s="3" t="n">
        <v>36.52</v>
      </c>
      <c r="J298" s="3" t="n">
        <v>0.09999999999999999</v>
      </c>
      <c r="K298" s="3" t="n">
        <v>4.76</v>
      </c>
      <c r="L298" s="3" t="n">
        <v>2.34</v>
      </c>
      <c r="M298" s="3" t="n">
        <v>0.09000000000000001</v>
      </c>
      <c r="N298" s="3" t="n">
        <v>1.96</v>
      </c>
      <c r="O298" s="4">
        <f>H298 / (40.078 + 15.999)</f>
        <v/>
      </c>
      <c r="P298" s="4">
        <f>I298 / (2*26.9815385 + 3*15.999)</f>
        <v/>
      </c>
      <c r="Q298" s="4">
        <f>J298 / (24.305 + 15.999)</f>
        <v/>
      </c>
      <c r="R298" s="4">
        <f>K298 / (2*39.0983 + 15.999)</f>
        <v/>
      </c>
      <c r="S298" s="4">
        <f>L298 / (2*22.98976928 + 15.999)</f>
        <v/>
      </c>
      <c r="T298" s="4">
        <f>M298 / (2*30.973761998 + 5*15.999)</f>
        <v/>
      </c>
      <c r="U298" s="4">
        <f>N298 / (47.867 + 2*15.999)</f>
        <v/>
      </c>
      <c r="V298" s="3">
        <f>IF((O298 - 10/3*T298) &gt; 0, O298 - 10/3*T298, 0)</f>
        <v/>
      </c>
      <c r="W298" s="4">
        <f>IF(V298&gt;S298, S298, V298)</f>
        <v/>
      </c>
      <c r="X298" s="4">
        <f>IF((V298-W298) &gt; 0, V298-W298, 0)</f>
        <v/>
      </c>
      <c r="Y298" s="4">
        <f>IF((Q298-X298) &gt; 0, Q298-X298, 0)</f>
        <v/>
      </c>
      <c r="Z298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298" s="4">
        <f>IF((P298*Z298) &lt; R298, P298*Z298, R298)</f>
        <v/>
      </c>
      <c r="AB298" s="4">
        <f>SUM(W298, S298)</f>
        <v/>
      </c>
      <c r="AC298" s="4">
        <f>SUM(W298, S298, Y298)</f>
        <v/>
      </c>
      <c r="AD298" s="3">
        <f>IF(OR(ISNUMBER(P298), ISNUMBER(W298), ISNUMBER(S298), ISNUMBER(R298)), (P298 / SUM(P298, W298, S298, R298))*100, "")</f>
        <v/>
      </c>
      <c r="AE298" s="3">
        <f>IF(OR(ISNUMBER(P298), ISNUMBER(W298), ISNUMBER(S298)), (P298 / SUM(P298, W298, S298))*100, "")</f>
        <v/>
      </c>
      <c r="AF298" s="3">
        <f>IF(OR(ISNUMBER(P298), ISNUMBER(W298), ISNUMBER(S298), ISNUMBER(AA298)), (P298 / SUM(P298, W298, S298, AA298))*100, "")</f>
        <v/>
      </c>
      <c r="AG298" s="3">
        <f>P298 / SUM(AC298, P298, AA298)</f>
        <v/>
      </c>
      <c r="AH298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298" s="3">
        <f>IF(AND(ISNUMBER(M298), ISNUMBER(N298), ISNUMBER(AH298)), (M298/N298) / AH298 - 1, "")</f>
        <v/>
      </c>
    </row>
    <row r="299">
      <c r="A299" s="2" t="inlineStr">
        <is>
          <t>2.224</t>
        </is>
      </c>
      <c r="B299" s="2" t="inlineStr">
        <is>
          <t>Hekpoort</t>
        </is>
      </c>
      <c r="C299" s="2" t="inlineStr">
        <is>
          <t>Rye and Holland, 2000</t>
        </is>
      </c>
      <c r="D299" s="2" t="inlineStr">
        <is>
          <t>core BB8</t>
        </is>
      </c>
      <c r="E299" s="2" t="inlineStr">
        <is>
          <t>86</t>
        </is>
      </c>
      <c r="F299" s="3" t="n">
        <v>0.4</v>
      </c>
      <c r="G299" s="2" t="inlineStr">
        <is>
          <t>top</t>
        </is>
      </c>
      <c r="H299" s="3" t="n">
        <v>0.24</v>
      </c>
      <c r="I299" s="3" t="n">
        <v>34.01</v>
      </c>
      <c r="J299" s="3" t="n">
        <v>0.15</v>
      </c>
      <c r="K299" s="3" t="n">
        <v>3.65</v>
      </c>
      <c r="L299" s="3" t="n">
        <v>1.2</v>
      </c>
      <c r="M299" s="3" t="n">
        <v>0.17</v>
      </c>
      <c r="N299" s="3" t="n">
        <v>1.73</v>
      </c>
      <c r="O299" s="4">
        <f>H299 / (40.078 + 15.999)</f>
        <v/>
      </c>
      <c r="P299" s="4">
        <f>I299 / (2*26.9815385 + 3*15.999)</f>
        <v/>
      </c>
      <c r="Q299" s="4">
        <f>J299 / (24.305 + 15.999)</f>
        <v/>
      </c>
      <c r="R299" s="4">
        <f>K299 / (2*39.0983 + 15.999)</f>
        <v/>
      </c>
      <c r="S299" s="4">
        <f>L299 / (2*22.98976928 + 15.999)</f>
        <v/>
      </c>
      <c r="T299" s="4">
        <f>M299 / (2*30.973761998 + 5*15.999)</f>
        <v/>
      </c>
      <c r="U299" s="4">
        <f>N299 / (47.867 + 2*15.999)</f>
        <v/>
      </c>
      <c r="V299" s="3">
        <f>IF((O299 - 10/3*T299) &gt; 0, O299 - 10/3*T299, 0)</f>
        <v/>
      </c>
      <c r="W299" s="4">
        <f>IF(V299&gt;S299, S299, V299)</f>
        <v/>
      </c>
      <c r="X299" s="4">
        <f>IF((V299-W299) &gt; 0, V299-W299, 0)</f>
        <v/>
      </c>
      <c r="Y299" s="4">
        <f>IF((Q299-X299) &gt; 0, Q299-X299, 0)</f>
        <v/>
      </c>
      <c r="Z299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299" s="4">
        <f>IF((P299*Z299) &lt; R299, P299*Z299, R299)</f>
        <v/>
      </c>
      <c r="AB299" s="4">
        <f>SUM(W299, S299)</f>
        <v/>
      </c>
      <c r="AC299" s="4">
        <f>SUM(W299, S299, Y299)</f>
        <v/>
      </c>
      <c r="AD299" s="3">
        <f>IF(OR(ISNUMBER(P299), ISNUMBER(W299), ISNUMBER(S299), ISNUMBER(R299)), (P299 / SUM(P299, W299, S299, R299))*100, "")</f>
        <v/>
      </c>
      <c r="AE299" s="3">
        <f>IF(OR(ISNUMBER(P299), ISNUMBER(W299), ISNUMBER(S299)), (P299 / SUM(P299, W299, S299))*100, "")</f>
        <v/>
      </c>
      <c r="AF299" s="3">
        <f>IF(OR(ISNUMBER(P299), ISNUMBER(W299), ISNUMBER(S299), ISNUMBER(AA299)), (P299 / SUM(P299, W299, S299, AA299))*100, "")</f>
        <v/>
      </c>
      <c r="AG299" s="3">
        <f>P299 / SUM(AC299, P299, AA299)</f>
        <v/>
      </c>
      <c r="AH299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299" s="3">
        <f>IF(AND(ISNUMBER(M299), ISNUMBER(N299), ISNUMBER(AH299)), (M299/N299) / AH299 - 1, "")</f>
        <v/>
      </c>
    </row>
    <row r="300">
      <c r="A300" s="2" t="inlineStr">
        <is>
          <t>2.224</t>
        </is>
      </c>
      <c r="B300" s="2" t="inlineStr">
        <is>
          <t>Hekpoort</t>
        </is>
      </c>
      <c r="C300" s="2" t="inlineStr">
        <is>
          <t>Rye and Holland, 2000</t>
        </is>
      </c>
      <c r="D300" s="2" t="inlineStr">
        <is>
          <t>core BB8</t>
        </is>
      </c>
      <c r="E300" s="2" t="inlineStr">
        <is>
          <t>87</t>
        </is>
      </c>
      <c r="F300" s="3" t="n">
        <v>0.9</v>
      </c>
      <c r="G300" s="5" t="n">
        <v/>
      </c>
      <c r="H300" s="3" t="n">
        <v>0.11</v>
      </c>
      <c r="I300" s="3" t="n">
        <v>32.62</v>
      </c>
      <c r="J300" s="3" t="n">
        <v>0.07000000000000001</v>
      </c>
      <c r="K300" s="3" t="n">
        <v>2.89</v>
      </c>
      <c r="L300" s="3" t="n">
        <v>0.46</v>
      </c>
      <c r="M300" s="3" t="n">
        <v>0.06</v>
      </c>
      <c r="N300" s="3" t="n">
        <v>1.51</v>
      </c>
      <c r="O300" s="4">
        <f>H300 / (40.078 + 15.999)</f>
        <v/>
      </c>
      <c r="P300" s="4">
        <f>I300 / (2*26.9815385 + 3*15.999)</f>
        <v/>
      </c>
      <c r="Q300" s="4">
        <f>J300 / (24.305 + 15.999)</f>
        <v/>
      </c>
      <c r="R300" s="4">
        <f>K300 / (2*39.0983 + 15.999)</f>
        <v/>
      </c>
      <c r="S300" s="4">
        <f>L300 / (2*22.98976928 + 15.999)</f>
        <v/>
      </c>
      <c r="T300" s="4">
        <f>M300 / (2*30.973761998 + 5*15.999)</f>
        <v/>
      </c>
      <c r="U300" s="4">
        <f>N300 / (47.867 + 2*15.999)</f>
        <v/>
      </c>
      <c r="V300" s="3">
        <f>IF((O300 - 10/3*T300) &gt; 0, O300 - 10/3*T300, 0)</f>
        <v/>
      </c>
      <c r="W300" s="4">
        <f>IF(V300&gt;S300, S300, V300)</f>
        <v/>
      </c>
      <c r="X300" s="4">
        <f>IF((V300-W300) &gt; 0, V300-W300, 0)</f>
        <v/>
      </c>
      <c r="Y300" s="4">
        <f>IF((Q300-X300) &gt; 0, Q300-X300, 0)</f>
        <v/>
      </c>
      <c r="Z300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0" s="4">
        <f>IF((P300*Z300) &lt; R300, P300*Z300, R300)</f>
        <v/>
      </c>
      <c r="AB300" s="4">
        <f>SUM(W300, S300)</f>
        <v/>
      </c>
      <c r="AC300" s="4">
        <f>SUM(W300, S300, Y300)</f>
        <v/>
      </c>
      <c r="AD300" s="3">
        <f>IF(OR(ISNUMBER(P300), ISNUMBER(W300), ISNUMBER(S300), ISNUMBER(R300)), (P300 / SUM(P300, W300, S300, R300))*100, "")</f>
        <v/>
      </c>
      <c r="AE300" s="3">
        <f>IF(OR(ISNUMBER(P300), ISNUMBER(W300), ISNUMBER(S300)), (P300 / SUM(P300, W300, S300))*100, "")</f>
        <v/>
      </c>
      <c r="AF300" s="3">
        <f>IF(OR(ISNUMBER(P300), ISNUMBER(W300), ISNUMBER(S300), ISNUMBER(AA300)), (P300 / SUM(P300, W300, S300, AA300))*100, "")</f>
        <v/>
      </c>
      <c r="AG300" s="3">
        <f>P300 / SUM(AC300, P300, AA300)</f>
        <v/>
      </c>
      <c r="AH300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0" s="3">
        <f>IF(AND(ISNUMBER(M300), ISNUMBER(N300), ISNUMBER(AH300)), (M300/N300) / AH300 - 1, "")</f>
        <v/>
      </c>
    </row>
    <row r="301">
      <c r="A301" s="2" t="inlineStr">
        <is>
          <t>2.224</t>
        </is>
      </c>
      <c r="B301" s="2" t="inlineStr">
        <is>
          <t>Hekpoort</t>
        </is>
      </c>
      <c r="C301" s="2" t="inlineStr">
        <is>
          <t>Rye and Holland, 2000</t>
        </is>
      </c>
      <c r="D301" s="2" t="inlineStr">
        <is>
          <t>core BB8</t>
        </is>
      </c>
      <c r="E301" s="2" t="inlineStr">
        <is>
          <t>88</t>
        </is>
      </c>
      <c r="F301" s="3" t="n">
        <v>1</v>
      </c>
      <c r="G301" s="5" t="n">
        <v/>
      </c>
      <c r="H301" s="3" t="n">
        <v>0.12</v>
      </c>
      <c r="I301" s="3" t="n">
        <v>38.05</v>
      </c>
      <c r="J301" s="3" t="n">
        <v/>
      </c>
      <c r="K301" s="3" t="n">
        <v>5.63</v>
      </c>
      <c r="L301" s="3" t="n">
        <v>2.54</v>
      </c>
      <c r="M301" s="3" t="n">
        <v>0.07000000000000002</v>
      </c>
      <c r="N301" s="3" t="n">
        <v>1.88</v>
      </c>
      <c r="O301" s="4">
        <f>H301 / (40.078 + 15.999)</f>
        <v/>
      </c>
      <c r="P301" s="4">
        <f>I301 / (2*26.9815385 + 3*15.999)</f>
        <v/>
      </c>
      <c r="Q301" s="4">
        <f>J301 / (24.305 + 15.999)</f>
        <v/>
      </c>
      <c r="R301" s="4">
        <f>K301 / (2*39.0983 + 15.999)</f>
        <v/>
      </c>
      <c r="S301" s="4">
        <f>L301 / (2*22.98976928 + 15.999)</f>
        <v/>
      </c>
      <c r="T301" s="4">
        <f>M301 / (2*30.973761998 + 5*15.999)</f>
        <v/>
      </c>
      <c r="U301" s="4">
        <f>N301 / (47.867 + 2*15.999)</f>
        <v/>
      </c>
      <c r="V301" s="3">
        <f>IF((O301 - 10/3*T301) &gt; 0, O301 - 10/3*T301, 0)</f>
        <v/>
      </c>
      <c r="W301" s="4">
        <f>IF(V301&gt;S301, S301, V301)</f>
        <v/>
      </c>
      <c r="X301" s="4">
        <f>IF((V301-W301) &gt; 0, V301-W301, 0)</f>
        <v/>
      </c>
      <c r="Y301" s="4">
        <f>IF((Q301-X301) &gt; 0, Q301-X301, 0)</f>
        <v/>
      </c>
      <c r="Z301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1" s="4">
        <f>IF((P301*Z301) &lt; R301, P301*Z301, R301)</f>
        <v/>
      </c>
      <c r="AB301" s="4">
        <f>SUM(W301, S301)</f>
        <v/>
      </c>
      <c r="AC301" s="4">
        <f>SUM(W301, S301, Y301)</f>
        <v/>
      </c>
      <c r="AD301" s="3">
        <f>IF(OR(ISNUMBER(P301), ISNUMBER(W301), ISNUMBER(S301), ISNUMBER(R301)), (P301 / SUM(P301, W301, S301, R301))*100, "")</f>
        <v/>
      </c>
      <c r="AE301" s="3">
        <f>IF(OR(ISNUMBER(P301), ISNUMBER(W301), ISNUMBER(S301)), (P301 / SUM(P301, W301, S301))*100, "")</f>
        <v/>
      </c>
      <c r="AF301" s="3">
        <f>IF(OR(ISNUMBER(P301), ISNUMBER(W301), ISNUMBER(S301), ISNUMBER(AA301)), (P301 / SUM(P301, W301, S301, AA301))*100, "")</f>
        <v/>
      </c>
      <c r="AG301" s="3">
        <f>P301 / SUM(AC301, P301, AA301)</f>
        <v/>
      </c>
      <c r="AH301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1" s="3">
        <f>IF(AND(ISNUMBER(M301), ISNUMBER(N301), ISNUMBER(AH301)), (M301/N301) / AH301 - 1, "")</f>
        <v/>
      </c>
    </row>
    <row r="302">
      <c r="A302" s="2" t="inlineStr">
        <is>
          <t>2.224</t>
        </is>
      </c>
      <c r="B302" s="2" t="inlineStr">
        <is>
          <t>Hekpoort</t>
        </is>
      </c>
      <c r="C302" s="2" t="inlineStr">
        <is>
          <t>Rye and Holland, 2000</t>
        </is>
      </c>
      <c r="D302" s="2" t="inlineStr">
        <is>
          <t>core BB8</t>
        </is>
      </c>
      <c r="E302" s="2" t="inlineStr">
        <is>
          <t>89</t>
        </is>
      </c>
      <c r="F302" s="3" t="n">
        <v>1.15</v>
      </c>
      <c r="G302" s="5" t="n">
        <v/>
      </c>
      <c r="H302" s="3" t="n">
        <v>0.05</v>
      </c>
      <c r="I302" s="3" t="n">
        <v>30.74</v>
      </c>
      <c r="J302" s="3" t="n">
        <v>0.18</v>
      </c>
      <c r="K302" s="3" t="n">
        <v>1.54</v>
      </c>
      <c r="L302" s="3" t="n">
        <v>0.1</v>
      </c>
      <c r="M302" s="3" t="n">
        <v>0.06</v>
      </c>
      <c r="N302" s="3" t="n">
        <v>1.54</v>
      </c>
      <c r="O302" s="4">
        <f>H302 / (40.078 + 15.999)</f>
        <v/>
      </c>
      <c r="P302" s="4">
        <f>I302 / (2*26.9815385 + 3*15.999)</f>
        <v/>
      </c>
      <c r="Q302" s="4">
        <f>J302 / (24.305 + 15.999)</f>
        <v/>
      </c>
      <c r="R302" s="4">
        <f>K302 / (2*39.0983 + 15.999)</f>
        <v/>
      </c>
      <c r="S302" s="4">
        <f>L302 / (2*22.98976928 + 15.999)</f>
        <v/>
      </c>
      <c r="T302" s="4">
        <f>M302 / (2*30.973761998 + 5*15.999)</f>
        <v/>
      </c>
      <c r="U302" s="4">
        <f>N302 / (47.867 + 2*15.999)</f>
        <v/>
      </c>
      <c r="V302" s="3">
        <f>IF((O302 - 10/3*T302) &gt; 0, O302 - 10/3*T302, 0)</f>
        <v/>
      </c>
      <c r="W302" s="4">
        <f>IF(V302&gt;S302, S302, V302)</f>
        <v/>
      </c>
      <c r="X302" s="4">
        <f>IF((V302-W302) &gt; 0, V302-W302, 0)</f>
        <v/>
      </c>
      <c r="Y302" s="4">
        <f>IF((Q302-X302) &gt; 0, Q302-X302, 0)</f>
        <v/>
      </c>
      <c r="Z302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2" s="4">
        <f>IF((P302*Z302) &lt; R302, P302*Z302, R302)</f>
        <v/>
      </c>
      <c r="AB302" s="4">
        <f>SUM(W302, S302)</f>
        <v/>
      </c>
      <c r="AC302" s="4">
        <f>SUM(W302, S302, Y302)</f>
        <v/>
      </c>
      <c r="AD302" s="3">
        <f>IF(OR(ISNUMBER(P302), ISNUMBER(W302), ISNUMBER(S302), ISNUMBER(R302)), (P302 / SUM(P302, W302, S302, R302))*100, "")</f>
        <v/>
      </c>
      <c r="AE302" s="3">
        <f>IF(OR(ISNUMBER(P302), ISNUMBER(W302), ISNUMBER(S302)), (P302 / SUM(P302, W302, S302))*100, "")</f>
        <v/>
      </c>
      <c r="AF302" s="3">
        <f>IF(OR(ISNUMBER(P302), ISNUMBER(W302), ISNUMBER(S302), ISNUMBER(AA302)), (P302 / SUM(P302, W302, S302, AA302))*100, "")</f>
        <v/>
      </c>
      <c r="AG302" s="3">
        <f>P302 / SUM(AC302, P302, AA302)</f>
        <v/>
      </c>
      <c r="AH302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2" s="3">
        <f>IF(AND(ISNUMBER(M302), ISNUMBER(N302), ISNUMBER(AH302)), (M302/N302) / AH302 - 1, "")</f>
        <v/>
      </c>
    </row>
    <row r="303">
      <c r="A303" s="2" t="inlineStr">
        <is>
          <t>2.224</t>
        </is>
      </c>
      <c r="B303" s="2" t="inlineStr">
        <is>
          <t>Hekpoort</t>
        </is>
      </c>
      <c r="C303" s="2" t="inlineStr">
        <is>
          <t>Rye and Holland, 2000</t>
        </is>
      </c>
      <c r="D303" s="2" t="inlineStr">
        <is>
          <t>core BB8</t>
        </is>
      </c>
      <c r="E303" s="2" t="inlineStr">
        <is>
          <t>90</t>
        </is>
      </c>
      <c r="F303" s="3" t="n">
        <v>1.28</v>
      </c>
      <c r="G303" s="5" t="n">
        <v/>
      </c>
      <c r="H303" s="3" t="n">
        <v>0.04000000000000001</v>
      </c>
      <c r="I303" s="3" t="n">
        <v>29.66</v>
      </c>
      <c r="J303" s="3" t="n">
        <v>0.16</v>
      </c>
      <c r="K303" s="3" t="n">
        <v>1.85</v>
      </c>
      <c r="L303" s="3" t="n">
        <v>0.12</v>
      </c>
      <c r="M303" s="3" t="n">
        <v>0.05000000000000001</v>
      </c>
      <c r="N303" s="3" t="n">
        <v>1.47</v>
      </c>
      <c r="O303" s="4">
        <f>H303 / (40.078 + 15.999)</f>
        <v/>
      </c>
      <c r="P303" s="4">
        <f>I303 / (2*26.9815385 + 3*15.999)</f>
        <v/>
      </c>
      <c r="Q303" s="4">
        <f>J303 / (24.305 + 15.999)</f>
        <v/>
      </c>
      <c r="R303" s="4">
        <f>K303 / (2*39.0983 + 15.999)</f>
        <v/>
      </c>
      <c r="S303" s="4">
        <f>L303 / (2*22.98976928 + 15.999)</f>
        <v/>
      </c>
      <c r="T303" s="4">
        <f>M303 / (2*30.973761998 + 5*15.999)</f>
        <v/>
      </c>
      <c r="U303" s="4">
        <f>N303 / (47.867 + 2*15.999)</f>
        <v/>
      </c>
      <c r="V303" s="3">
        <f>IF((O303 - 10/3*T303) &gt; 0, O303 - 10/3*T303, 0)</f>
        <v/>
      </c>
      <c r="W303" s="4">
        <f>IF(V303&gt;S303, S303, V303)</f>
        <v/>
      </c>
      <c r="X303" s="4">
        <f>IF((V303-W303) &gt; 0, V303-W303, 0)</f>
        <v/>
      </c>
      <c r="Y303" s="4">
        <f>IF((Q303-X303) &gt; 0, Q303-X303, 0)</f>
        <v/>
      </c>
      <c r="Z303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3" s="4">
        <f>IF((P303*Z303) &lt; R303, P303*Z303, R303)</f>
        <v/>
      </c>
      <c r="AB303" s="4">
        <f>SUM(W303, S303)</f>
        <v/>
      </c>
      <c r="AC303" s="4">
        <f>SUM(W303, S303, Y303)</f>
        <v/>
      </c>
      <c r="AD303" s="3">
        <f>IF(OR(ISNUMBER(P303), ISNUMBER(W303), ISNUMBER(S303), ISNUMBER(R303)), (P303 / SUM(P303, W303, S303, R303))*100, "")</f>
        <v/>
      </c>
      <c r="AE303" s="3">
        <f>IF(OR(ISNUMBER(P303), ISNUMBER(W303), ISNUMBER(S303)), (P303 / SUM(P303, W303, S303))*100, "")</f>
        <v/>
      </c>
      <c r="AF303" s="3">
        <f>IF(OR(ISNUMBER(P303), ISNUMBER(W303), ISNUMBER(S303), ISNUMBER(AA303)), (P303 / SUM(P303, W303, S303, AA303))*100, "")</f>
        <v/>
      </c>
      <c r="AG303" s="3">
        <f>P303 / SUM(AC303, P303, AA303)</f>
        <v/>
      </c>
      <c r="AH303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3" s="3">
        <f>IF(AND(ISNUMBER(M303), ISNUMBER(N303), ISNUMBER(AH303)), (M303/N303) / AH303 - 1, "")</f>
        <v/>
      </c>
    </row>
    <row r="304">
      <c r="A304" s="2" t="inlineStr">
        <is>
          <t>2.224</t>
        </is>
      </c>
      <c r="B304" s="2" t="inlineStr">
        <is>
          <t>Hekpoort</t>
        </is>
      </c>
      <c r="C304" s="2" t="inlineStr">
        <is>
          <t>Rye and Holland, 2000</t>
        </is>
      </c>
      <c r="D304" s="2" t="inlineStr">
        <is>
          <t>core BB8</t>
        </is>
      </c>
      <c r="E304" s="2" t="inlineStr">
        <is>
          <t>91</t>
        </is>
      </c>
      <c r="F304" s="3" t="n">
        <v>1.35</v>
      </c>
      <c r="G304" s="5" t="n">
        <v/>
      </c>
      <c r="H304" s="3" t="n">
        <v>0.04000000000000001</v>
      </c>
      <c r="I304" s="3" t="n">
        <v>26.42000000000001</v>
      </c>
      <c r="J304" s="3" t="n">
        <v>0.17</v>
      </c>
      <c r="K304" s="3" t="n">
        <v>1.85</v>
      </c>
      <c r="L304" s="3" t="n">
        <v>0.05</v>
      </c>
      <c r="M304" s="3" t="n">
        <v>0.03</v>
      </c>
      <c r="N304" s="3" t="n">
        <v>1.29</v>
      </c>
      <c r="O304" s="4">
        <f>H304 / (40.078 + 15.999)</f>
        <v/>
      </c>
      <c r="P304" s="4">
        <f>I304 / (2*26.9815385 + 3*15.999)</f>
        <v/>
      </c>
      <c r="Q304" s="4">
        <f>J304 / (24.305 + 15.999)</f>
        <v/>
      </c>
      <c r="R304" s="4">
        <f>K304 / (2*39.0983 + 15.999)</f>
        <v/>
      </c>
      <c r="S304" s="4">
        <f>L304 / (2*22.98976928 + 15.999)</f>
        <v/>
      </c>
      <c r="T304" s="4">
        <f>M304 / (2*30.973761998 + 5*15.999)</f>
        <v/>
      </c>
      <c r="U304" s="4">
        <f>N304 / (47.867 + 2*15.999)</f>
        <v/>
      </c>
      <c r="V304" s="3">
        <f>IF((O304 - 10/3*T304) &gt; 0, O304 - 10/3*T304, 0)</f>
        <v/>
      </c>
      <c r="W304" s="4">
        <f>IF(V304&gt;S304, S304, V304)</f>
        <v/>
      </c>
      <c r="X304" s="4">
        <f>IF((V304-W304) &gt; 0, V304-W304, 0)</f>
        <v/>
      </c>
      <c r="Y304" s="4">
        <f>IF((Q304-X304) &gt; 0, Q304-X304, 0)</f>
        <v/>
      </c>
      <c r="Z304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4" s="4">
        <f>IF((P304*Z304) &lt; R304, P304*Z304, R304)</f>
        <v/>
      </c>
      <c r="AB304" s="4">
        <f>SUM(W304, S304)</f>
        <v/>
      </c>
      <c r="AC304" s="4">
        <f>SUM(W304, S304, Y304)</f>
        <v/>
      </c>
      <c r="AD304" s="3">
        <f>IF(OR(ISNUMBER(P304), ISNUMBER(W304), ISNUMBER(S304), ISNUMBER(R304)), (P304 / SUM(P304, W304, S304, R304))*100, "")</f>
        <v/>
      </c>
      <c r="AE304" s="3">
        <f>IF(OR(ISNUMBER(P304), ISNUMBER(W304), ISNUMBER(S304)), (P304 / SUM(P304, W304, S304))*100, "")</f>
        <v/>
      </c>
      <c r="AF304" s="3">
        <f>IF(OR(ISNUMBER(P304), ISNUMBER(W304), ISNUMBER(S304), ISNUMBER(AA304)), (P304 / SUM(P304, W304, S304, AA304))*100, "")</f>
        <v/>
      </c>
      <c r="AG304" s="3">
        <f>P304 / SUM(AC304, P304, AA304)</f>
        <v/>
      </c>
      <c r="AH304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4" s="3">
        <f>IF(AND(ISNUMBER(M304), ISNUMBER(N304), ISNUMBER(AH304)), (M304/N304) / AH304 - 1, "")</f>
        <v/>
      </c>
    </row>
    <row r="305">
      <c r="A305" s="2" t="inlineStr">
        <is>
          <t>2.224</t>
        </is>
      </c>
      <c r="B305" s="2" t="inlineStr">
        <is>
          <t>Hekpoort</t>
        </is>
      </c>
      <c r="C305" s="2" t="inlineStr">
        <is>
          <t>Rye and Holland, 2000</t>
        </is>
      </c>
      <c r="D305" s="2" t="inlineStr">
        <is>
          <t>core BB8</t>
        </is>
      </c>
      <c r="E305" s="2" t="inlineStr">
        <is>
          <t>92</t>
        </is>
      </c>
      <c r="F305" s="3" t="n">
        <v>1.5</v>
      </c>
      <c r="G305" s="5" t="n">
        <v/>
      </c>
      <c r="H305" s="3" t="n">
        <v>0.07000000000000001</v>
      </c>
      <c r="I305" s="3" t="n">
        <v>28.72</v>
      </c>
      <c r="J305" s="3" t="n">
        <v>0.19</v>
      </c>
      <c r="K305" s="3" t="n">
        <v>3.549999999999999</v>
      </c>
      <c r="L305" s="3" t="n">
        <v>0.54</v>
      </c>
      <c r="M305" s="3" t="n">
        <v>0.03</v>
      </c>
      <c r="N305" s="3" t="n">
        <v>1.42</v>
      </c>
      <c r="O305" s="4">
        <f>H305 / (40.078 + 15.999)</f>
        <v/>
      </c>
      <c r="P305" s="4">
        <f>I305 / (2*26.9815385 + 3*15.999)</f>
        <v/>
      </c>
      <c r="Q305" s="4">
        <f>J305 / (24.305 + 15.999)</f>
        <v/>
      </c>
      <c r="R305" s="4">
        <f>K305 / (2*39.0983 + 15.999)</f>
        <v/>
      </c>
      <c r="S305" s="4">
        <f>L305 / (2*22.98976928 + 15.999)</f>
        <v/>
      </c>
      <c r="T305" s="4">
        <f>M305 / (2*30.973761998 + 5*15.999)</f>
        <v/>
      </c>
      <c r="U305" s="4">
        <f>N305 / (47.867 + 2*15.999)</f>
        <v/>
      </c>
      <c r="V305" s="3">
        <f>IF((O305 - 10/3*T305) &gt; 0, O305 - 10/3*T305, 0)</f>
        <v/>
      </c>
      <c r="W305" s="4">
        <f>IF(V305&gt;S305, S305, V305)</f>
        <v/>
      </c>
      <c r="X305" s="4">
        <f>IF((V305-W305) &gt; 0, V305-W305, 0)</f>
        <v/>
      </c>
      <c r="Y305" s="4">
        <f>IF((Q305-X305) &gt; 0, Q305-X305, 0)</f>
        <v/>
      </c>
      <c r="Z305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5" s="4">
        <f>IF((P305*Z305) &lt; R305, P305*Z305, R305)</f>
        <v/>
      </c>
      <c r="AB305" s="4">
        <f>SUM(W305, S305)</f>
        <v/>
      </c>
      <c r="AC305" s="4">
        <f>SUM(W305, S305, Y305)</f>
        <v/>
      </c>
      <c r="AD305" s="3">
        <f>IF(OR(ISNUMBER(P305), ISNUMBER(W305), ISNUMBER(S305), ISNUMBER(R305)), (P305 / SUM(P305, W305, S305, R305))*100, "")</f>
        <v/>
      </c>
      <c r="AE305" s="3">
        <f>IF(OR(ISNUMBER(P305), ISNUMBER(W305), ISNUMBER(S305)), (P305 / SUM(P305, W305, S305))*100, "")</f>
        <v/>
      </c>
      <c r="AF305" s="3">
        <f>IF(OR(ISNUMBER(P305), ISNUMBER(W305), ISNUMBER(S305), ISNUMBER(AA305)), (P305 / SUM(P305, W305, S305, AA305))*100, "")</f>
        <v/>
      </c>
      <c r="AG305" s="3">
        <f>P305 / SUM(AC305, P305, AA305)</f>
        <v/>
      </c>
      <c r="AH305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5" s="3">
        <f>IF(AND(ISNUMBER(M305), ISNUMBER(N305), ISNUMBER(AH305)), (M305/N305) / AH305 - 1, "")</f>
        <v/>
      </c>
    </row>
    <row r="306">
      <c r="A306" s="2" t="inlineStr">
        <is>
          <t>2.224</t>
        </is>
      </c>
      <c r="B306" s="2" t="inlineStr">
        <is>
          <t>Hekpoort</t>
        </is>
      </c>
      <c r="C306" s="2" t="inlineStr">
        <is>
          <t>Rye and Holland, 2000</t>
        </is>
      </c>
      <c r="D306" s="2" t="inlineStr">
        <is>
          <t>core BB8</t>
        </is>
      </c>
      <c r="E306" s="2" t="inlineStr">
        <is>
          <t>94</t>
        </is>
      </c>
      <c r="F306" s="3" t="n">
        <v>1.7</v>
      </c>
      <c r="G306" s="5" t="n">
        <v/>
      </c>
      <c r="H306" s="3" t="n">
        <v>0.04000000000000001</v>
      </c>
      <c r="I306" s="3" t="n">
        <v>13.67</v>
      </c>
      <c r="J306" s="3" t="n">
        <v>1.73</v>
      </c>
      <c r="K306" s="3" t="n">
        <v>0.08</v>
      </c>
      <c r="L306" s="3" t="n">
        <v/>
      </c>
      <c r="M306" s="3" t="n">
        <v>0.03</v>
      </c>
      <c r="N306" s="3" t="n">
        <v>0.67</v>
      </c>
      <c r="O306" s="4">
        <f>H306 / (40.078 + 15.999)</f>
        <v/>
      </c>
      <c r="P306" s="4">
        <f>I306 / (2*26.9815385 + 3*15.999)</f>
        <v/>
      </c>
      <c r="Q306" s="4">
        <f>J306 / (24.305 + 15.999)</f>
        <v/>
      </c>
      <c r="R306" s="4">
        <f>K306 / (2*39.0983 + 15.999)</f>
        <v/>
      </c>
      <c r="S306" s="4">
        <f>L306 / (2*22.98976928 + 15.999)</f>
        <v/>
      </c>
      <c r="T306" s="4">
        <f>M306 / (2*30.973761998 + 5*15.999)</f>
        <v/>
      </c>
      <c r="U306" s="4">
        <f>N306 / (47.867 + 2*15.999)</f>
        <v/>
      </c>
      <c r="V306" s="3">
        <f>IF((O306 - 10/3*T306) &gt; 0, O306 - 10/3*T306, 0)</f>
        <v/>
      </c>
      <c r="W306" s="4">
        <f>IF(V306&gt;S306, S306, V306)</f>
        <v/>
      </c>
      <c r="X306" s="4">
        <f>IF((V306-W306) &gt; 0, V306-W306, 0)</f>
        <v/>
      </c>
      <c r="Y306" s="4">
        <f>IF((Q306-X306) &gt; 0, Q306-X306, 0)</f>
        <v/>
      </c>
      <c r="Z306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6" s="4">
        <f>IF((P306*Z306) &lt; R306, P306*Z306, R306)</f>
        <v/>
      </c>
      <c r="AB306" s="4">
        <f>SUM(W306, S306)</f>
        <v/>
      </c>
      <c r="AC306" s="4">
        <f>SUM(W306, S306, Y306)</f>
        <v/>
      </c>
      <c r="AD306" s="3">
        <f>IF(OR(ISNUMBER(P306), ISNUMBER(W306), ISNUMBER(S306), ISNUMBER(R306)), (P306 / SUM(P306, W306, S306, R306))*100, "")</f>
        <v/>
      </c>
      <c r="AE306" s="3">
        <f>IF(OR(ISNUMBER(P306), ISNUMBER(W306), ISNUMBER(S306)), (P306 / SUM(P306, W306, S306))*100, "")</f>
        <v/>
      </c>
      <c r="AF306" s="3">
        <f>IF(OR(ISNUMBER(P306), ISNUMBER(W306), ISNUMBER(S306), ISNUMBER(AA306)), (P306 / SUM(P306, W306, S306, AA306))*100, "")</f>
        <v/>
      </c>
      <c r="AG306" s="3">
        <f>P306 / SUM(AC306, P306, AA306)</f>
        <v/>
      </c>
      <c r="AH306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6" s="3">
        <f>IF(AND(ISNUMBER(M306), ISNUMBER(N306), ISNUMBER(AH306)), (M306/N306) / AH306 - 1, "")</f>
        <v/>
      </c>
    </row>
    <row r="307">
      <c r="A307" s="2" t="inlineStr">
        <is>
          <t>2.224</t>
        </is>
      </c>
      <c r="B307" s="2" t="inlineStr">
        <is>
          <t>Hekpoort</t>
        </is>
      </c>
      <c r="C307" s="2" t="inlineStr">
        <is>
          <t>Rye and Holland, 2000</t>
        </is>
      </c>
      <c r="D307" s="2" t="inlineStr">
        <is>
          <t>core BB8</t>
        </is>
      </c>
      <c r="E307" s="2" t="inlineStr">
        <is>
          <t>95</t>
        </is>
      </c>
      <c r="F307" s="3" t="n">
        <v>1.85</v>
      </c>
      <c r="G307" s="5" t="n">
        <v/>
      </c>
      <c r="H307" s="3" t="n">
        <v>0.02</v>
      </c>
      <c r="I307" s="3" t="n">
        <v>14.77</v>
      </c>
      <c r="J307" s="3" t="n">
        <v>2.06</v>
      </c>
      <c r="K307" s="3" t="n">
        <v>0.1</v>
      </c>
      <c r="L307" s="3" t="n">
        <v/>
      </c>
      <c r="M307" s="3" t="n">
        <v>0.03</v>
      </c>
      <c r="N307" s="3" t="n">
        <v>0.71</v>
      </c>
      <c r="O307" s="4">
        <f>H307 / (40.078 + 15.999)</f>
        <v/>
      </c>
      <c r="P307" s="4">
        <f>I307 / (2*26.9815385 + 3*15.999)</f>
        <v/>
      </c>
      <c r="Q307" s="4">
        <f>J307 / (24.305 + 15.999)</f>
        <v/>
      </c>
      <c r="R307" s="4">
        <f>K307 / (2*39.0983 + 15.999)</f>
        <v/>
      </c>
      <c r="S307" s="4">
        <f>L307 / (2*22.98976928 + 15.999)</f>
        <v/>
      </c>
      <c r="T307" s="4">
        <f>M307 / (2*30.973761998 + 5*15.999)</f>
        <v/>
      </c>
      <c r="U307" s="4">
        <f>N307 / (47.867 + 2*15.999)</f>
        <v/>
      </c>
      <c r="V307" s="3">
        <f>IF((O307 - 10/3*T307) &gt; 0, O307 - 10/3*T307, 0)</f>
        <v/>
      </c>
      <c r="W307" s="4">
        <f>IF(V307&gt;S307, S307, V307)</f>
        <v/>
      </c>
      <c r="X307" s="4">
        <f>IF((V307-W307) &gt; 0, V307-W307, 0)</f>
        <v/>
      </c>
      <c r="Y307" s="4">
        <f>IF((Q307-X307) &gt; 0, Q307-X307, 0)</f>
        <v/>
      </c>
      <c r="Z307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7" s="4">
        <f>IF((P307*Z307) &lt; R307, P307*Z307, R307)</f>
        <v/>
      </c>
      <c r="AB307" s="4">
        <f>SUM(W307, S307)</f>
        <v/>
      </c>
      <c r="AC307" s="4">
        <f>SUM(W307, S307, Y307)</f>
        <v/>
      </c>
      <c r="AD307" s="3">
        <f>IF(OR(ISNUMBER(P307), ISNUMBER(W307), ISNUMBER(S307), ISNUMBER(R307)), (P307 / SUM(P307, W307, S307, R307))*100, "")</f>
        <v/>
      </c>
      <c r="AE307" s="3">
        <f>IF(OR(ISNUMBER(P307), ISNUMBER(W307), ISNUMBER(S307)), (P307 / SUM(P307, W307, S307))*100, "")</f>
        <v/>
      </c>
      <c r="AF307" s="3">
        <f>IF(OR(ISNUMBER(P307), ISNUMBER(W307), ISNUMBER(S307), ISNUMBER(AA307)), (P307 / SUM(P307, W307, S307, AA307))*100, "")</f>
        <v/>
      </c>
      <c r="AG307" s="3">
        <f>P307 / SUM(AC307, P307, AA307)</f>
        <v/>
      </c>
      <c r="AH307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7" s="3">
        <f>IF(AND(ISNUMBER(M307), ISNUMBER(N307), ISNUMBER(AH307)), (M307/N307) / AH307 - 1, "")</f>
        <v/>
      </c>
    </row>
    <row r="308">
      <c r="A308" s="2" t="inlineStr">
        <is>
          <t>2.224</t>
        </is>
      </c>
      <c r="B308" s="2" t="inlineStr">
        <is>
          <t>Hekpoort</t>
        </is>
      </c>
      <c r="C308" s="2" t="inlineStr">
        <is>
          <t>Rye and Holland, 2000</t>
        </is>
      </c>
      <c r="D308" s="2" t="inlineStr">
        <is>
          <t>core BB8</t>
        </is>
      </c>
      <c r="E308" s="2" t="inlineStr">
        <is>
          <t>97</t>
        </is>
      </c>
      <c r="F308" s="3" t="n">
        <v>2.1</v>
      </c>
      <c r="G308" s="5" t="n">
        <v/>
      </c>
      <c r="H308" s="3" t="n">
        <v>0.23</v>
      </c>
      <c r="I308" s="3" t="n">
        <v>21.15</v>
      </c>
      <c r="J308" s="3" t="n">
        <v>1.41</v>
      </c>
      <c r="K308" s="3" t="n">
        <v>2.65</v>
      </c>
      <c r="L308" s="3" t="n">
        <v>0.35</v>
      </c>
      <c r="M308" s="3" t="n">
        <v>0.14</v>
      </c>
      <c r="N308" s="3" t="n">
        <v>1.16</v>
      </c>
      <c r="O308" s="4">
        <f>H308 / (40.078 + 15.999)</f>
        <v/>
      </c>
      <c r="P308" s="4">
        <f>I308 / (2*26.9815385 + 3*15.999)</f>
        <v/>
      </c>
      <c r="Q308" s="4">
        <f>J308 / (24.305 + 15.999)</f>
        <v/>
      </c>
      <c r="R308" s="4">
        <f>K308 / (2*39.0983 + 15.999)</f>
        <v/>
      </c>
      <c r="S308" s="4">
        <f>L308 / (2*22.98976928 + 15.999)</f>
        <v/>
      </c>
      <c r="T308" s="4">
        <f>M308 / (2*30.973761998 + 5*15.999)</f>
        <v/>
      </c>
      <c r="U308" s="4">
        <f>N308 / (47.867 + 2*15.999)</f>
        <v/>
      </c>
      <c r="V308" s="3">
        <f>IF((O308 - 10/3*T308) &gt; 0, O308 - 10/3*T308, 0)</f>
        <v/>
      </c>
      <c r="W308" s="4">
        <f>IF(V308&gt;S308, S308, V308)</f>
        <v/>
      </c>
      <c r="X308" s="4">
        <f>IF((V308-W308) &gt; 0, V308-W308, 0)</f>
        <v/>
      </c>
      <c r="Y308" s="4">
        <f>IF((Q308-X308) &gt; 0, Q308-X308, 0)</f>
        <v/>
      </c>
      <c r="Z308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8" s="4">
        <f>IF((P308*Z308) &lt; R308, P308*Z308, R308)</f>
        <v/>
      </c>
      <c r="AB308" s="4">
        <f>SUM(W308, S308)</f>
        <v/>
      </c>
      <c r="AC308" s="4">
        <f>SUM(W308, S308, Y308)</f>
        <v/>
      </c>
      <c r="AD308" s="3">
        <f>IF(OR(ISNUMBER(P308), ISNUMBER(W308), ISNUMBER(S308), ISNUMBER(R308)), (P308 / SUM(P308, W308, S308, R308))*100, "")</f>
        <v/>
      </c>
      <c r="AE308" s="3">
        <f>IF(OR(ISNUMBER(P308), ISNUMBER(W308), ISNUMBER(S308)), (P308 / SUM(P308, W308, S308))*100, "")</f>
        <v/>
      </c>
      <c r="AF308" s="3">
        <f>IF(OR(ISNUMBER(P308), ISNUMBER(W308), ISNUMBER(S308), ISNUMBER(AA308)), (P308 / SUM(P308, W308, S308, AA308))*100, "")</f>
        <v/>
      </c>
      <c r="AG308" s="3">
        <f>P308 / SUM(AC308, P308, AA308)</f>
        <v/>
      </c>
      <c r="AH308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8" s="3">
        <f>IF(AND(ISNUMBER(M308), ISNUMBER(N308), ISNUMBER(AH308)), (M308/N308) / AH308 - 1, "")</f>
        <v/>
      </c>
    </row>
    <row r="309">
      <c r="A309" s="2" t="inlineStr">
        <is>
          <t>2.224</t>
        </is>
      </c>
      <c r="B309" s="2" t="inlineStr">
        <is>
          <t>Hekpoort</t>
        </is>
      </c>
      <c r="C309" s="2" t="inlineStr">
        <is>
          <t>Rye and Holland, 2000</t>
        </is>
      </c>
      <c r="D309" s="2" t="inlineStr">
        <is>
          <t>core BB8</t>
        </is>
      </c>
      <c r="E309" s="2" t="inlineStr">
        <is>
          <t>99</t>
        </is>
      </c>
      <c r="F309" s="3" t="n">
        <v>2.6</v>
      </c>
      <c r="G309" s="5" t="n">
        <v/>
      </c>
      <c r="H309" s="3" t="n">
        <v>0.03</v>
      </c>
      <c r="I309" s="3" t="n">
        <v>12.77</v>
      </c>
      <c r="J309" s="3" t="n">
        <v>1.5</v>
      </c>
      <c r="K309" s="3" t="n">
        <v>0.09</v>
      </c>
      <c r="L309" s="3" t="n">
        <v/>
      </c>
      <c r="M309" s="3" t="n">
        <v>0.03</v>
      </c>
      <c r="N309" s="3" t="n">
        <v>0.7</v>
      </c>
      <c r="O309" s="4">
        <f>H309 / (40.078 + 15.999)</f>
        <v/>
      </c>
      <c r="P309" s="4">
        <f>I309 / (2*26.9815385 + 3*15.999)</f>
        <v/>
      </c>
      <c r="Q309" s="4">
        <f>J309 / (24.305 + 15.999)</f>
        <v/>
      </c>
      <c r="R309" s="4">
        <f>K309 / (2*39.0983 + 15.999)</f>
        <v/>
      </c>
      <c r="S309" s="4">
        <f>L309 / (2*22.98976928 + 15.999)</f>
        <v/>
      </c>
      <c r="T309" s="4">
        <f>M309 / (2*30.973761998 + 5*15.999)</f>
        <v/>
      </c>
      <c r="U309" s="4">
        <f>N309 / (47.867 + 2*15.999)</f>
        <v/>
      </c>
      <c r="V309" s="3">
        <f>IF((O309 - 10/3*T309) &gt; 0, O309 - 10/3*T309, 0)</f>
        <v/>
      </c>
      <c r="W309" s="4">
        <f>IF(V309&gt;S309, S309, V309)</f>
        <v/>
      </c>
      <c r="X309" s="4">
        <f>IF((V309-W309) &gt; 0, V309-W309, 0)</f>
        <v/>
      </c>
      <c r="Y309" s="4">
        <f>IF((Q309-X309) &gt; 0, Q309-X309, 0)</f>
        <v/>
      </c>
      <c r="Z309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09" s="4">
        <f>IF((P309*Z309) &lt; R309, P309*Z309, R309)</f>
        <v/>
      </c>
      <c r="AB309" s="4">
        <f>SUM(W309, S309)</f>
        <v/>
      </c>
      <c r="AC309" s="4">
        <f>SUM(W309, S309, Y309)</f>
        <v/>
      </c>
      <c r="AD309" s="3">
        <f>IF(OR(ISNUMBER(P309), ISNUMBER(W309), ISNUMBER(S309), ISNUMBER(R309)), (P309 / SUM(P309, W309, S309, R309))*100, "")</f>
        <v/>
      </c>
      <c r="AE309" s="3">
        <f>IF(OR(ISNUMBER(P309), ISNUMBER(W309), ISNUMBER(S309)), (P309 / SUM(P309, W309, S309))*100, "")</f>
        <v/>
      </c>
      <c r="AF309" s="3">
        <f>IF(OR(ISNUMBER(P309), ISNUMBER(W309), ISNUMBER(S309), ISNUMBER(AA309)), (P309 / SUM(P309, W309, S309, AA309))*100, "")</f>
        <v/>
      </c>
      <c r="AG309" s="3">
        <f>P309 / SUM(AC309, P309, AA309)</f>
        <v/>
      </c>
      <c r="AH309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09" s="3">
        <f>IF(AND(ISNUMBER(M309), ISNUMBER(N309), ISNUMBER(AH309)), (M309/N309) / AH309 - 1, "")</f>
        <v/>
      </c>
    </row>
    <row r="310">
      <c r="A310" s="2" t="inlineStr">
        <is>
          <t>2.224</t>
        </is>
      </c>
      <c r="B310" s="2" t="inlineStr">
        <is>
          <t>Hekpoort</t>
        </is>
      </c>
      <c r="C310" s="2" t="inlineStr">
        <is>
          <t>Rye and Holland, 2000</t>
        </is>
      </c>
      <c r="D310" s="2" t="inlineStr">
        <is>
          <t>core BB8</t>
        </is>
      </c>
      <c r="E310" s="2" t="inlineStr">
        <is>
          <t>100</t>
        </is>
      </c>
      <c r="F310" s="3" t="n">
        <v>2.79</v>
      </c>
      <c r="G310" s="5" t="n">
        <v/>
      </c>
      <c r="H310" s="3" t="n">
        <v>1.96</v>
      </c>
      <c r="I310" s="3" t="n">
        <v>16.42</v>
      </c>
      <c r="J310" s="3" t="n">
        <v>3.64</v>
      </c>
      <c r="K310" s="3" t="n">
        <v>0.82</v>
      </c>
      <c r="L310" s="3" t="n">
        <v/>
      </c>
      <c r="M310" s="3" t="n">
        <v>0.02</v>
      </c>
      <c r="N310" s="3" t="n">
        <v>0.82</v>
      </c>
      <c r="O310" s="4">
        <f>H310 / (40.078 + 15.999)</f>
        <v/>
      </c>
      <c r="P310" s="4">
        <f>I310 / (2*26.9815385 + 3*15.999)</f>
        <v/>
      </c>
      <c r="Q310" s="4">
        <f>J310 / (24.305 + 15.999)</f>
        <v/>
      </c>
      <c r="R310" s="4">
        <f>K310 / (2*39.0983 + 15.999)</f>
        <v/>
      </c>
      <c r="S310" s="4">
        <f>L310 / (2*22.98976928 + 15.999)</f>
        <v/>
      </c>
      <c r="T310" s="4">
        <f>M310 / (2*30.973761998 + 5*15.999)</f>
        <v/>
      </c>
      <c r="U310" s="4">
        <f>N310 / (47.867 + 2*15.999)</f>
        <v/>
      </c>
      <c r="V310" s="3">
        <f>IF((O310 - 10/3*T310) &gt; 0, O310 - 10/3*T310, 0)</f>
        <v/>
      </c>
      <c r="W310" s="4">
        <f>IF(V310&gt;S310, S310, V310)</f>
        <v/>
      </c>
      <c r="X310" s="4">
        <f>IF((V310-W310) &gt; 0, V310-W310, 0)</f>
        <v/>
      </c>
      <c r="Y310" s="4">
        <f>IF((Q310-X310) &gt; 0, Q310-X310, 0)</f>
        <v/>
      </c>
      <c r="Z310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0" s="4">
        <f>IF((P310*Z310) &lt; R310, P310*Z310, R310)</f>
        <v/>
      </c>
      <c r="AB310" s="4">
        <f>SUM(W310, S310)</f>
        <v/>
      </c>
      <c r="AC310" s="4">
        <f>SUM(W310, S310, Y310)</f>
        <v/>
      </c>
      <c r="AD310" s="3">
        <f>IF(OR(ISNUMBER(P310), ISNUMBER(W310), ISNUMBER(S310), ISNUMBER(R310)), (P310 / SUM(P310, W310, S310, R310))*100, "")</f>
        <v/>
      </c>
      <c r="AE310" s="3">
        <f>IF(OR(ISNUMBER(P310), ISNUMBER(W310), ISNUMBER(S310)), (P310 / SUM(P310, W310, S310))*100, "")</f>
        <v/>
      </c>
      <c r="AF310" s="3">
        <f>IF(OR(ISNUMBER(P310), ISNUMBER(W310), ISNUMBER(S310), ISNUMBER(AA310)), (P310 / SUM(P310, W310, S310, AA310))*100, "")</f>
        <v/>
      </c>
      <c r="AG310" s="3">
        <f>P310 / SUM(AC310, P310, AA310)</f>
        <v/>
      </c>
      <c r="AH310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0" s="3">
        <f>IF(AND(ISNUMBER(M310), ISNUMBER(N310), ISNUMBER(AH310)), (M310/N310) / AH310 - 1, "")</f>
        <v/>
      </c>
    </row>
    <row r="311">
      <c r="A311" s="2" t="inlineStr">
        <is>
          <t>2.224</t>
        </is>
      </c>
      <c r="B311" s="2" t="inlineStr">
        <is>
          <t>Hekpoort</t>
        </is>
      </c>
      <c r="C311" s="2" t="inlineStr">
        <is>
          <t>Rye and Holland, 2000</t>
        </is>
      </c>
      <c r="D311" s="2" t="inlineStr">
        <is>
          <t>core BB8</t>
        </is>
      </c>
      <c r="E311" s="2" t="inlineStr">
        <is>
          <t>101</t>
        </is>
      </c>
      <c r="F311" s="3" t="n">
        <v>2.93</v>
      </c>
      <c r="G311" s="5" t="n">
        <v/>
      </c>
      <c r="H311" s="3" t="n">
        <v>6.630000000000001</v>
      </c>
      <c r="I311" s="3" t="n">
        <v>14.43</v>
      </c>
      <c r="J311" s="3" t="n">
        <v>5.28</v>
      </c>
      <c r="K311" s="3" t="n">
        <v>1.01</v>
      </c>
      <c r="L311" s="3" t="n">
        <v>3.77</v>
      </c>
      <c r="M311" s="3" t="n">
        <v>0.11</v>
      </c>
      <c r="N311" s="3" t="n">
        <v>0.7400000000000001</v>
      </c>
      <c r="O311" s="4">
        <f>H311 / (40.078 + 15.999)</f>
        <v/>
      </c>
      <c r="P311" s="4">
        <f>I311 / (2*26.9815385 + 3*15.999)</f>
        <v/>
      </c>
      <c r="Q311" s="4">
        <f>J311 / (24.305 + 15.999)</f>
        <v/>
      </c>
      <c r="R311" s="4">
        <f>K311 / (2*39.0983 + 15.999)</f>
        <v/>
      </c>
      <c r="S311" s="4">
        <f>L311 / (2*22.98976928 + 15.999)</f>
        <v/>
      </c>
      <c r="T311" s="4">
        <f>M311 / (2*30.973761998 + 5*15.999)</f>
        <v/>
      </c>
      <c r="U311" s="4">
        <f>N311 / (47.867 + 2*15.999)</f>
        <v/>
      </c>
      <c r="V311" s="3">
        <f>IF((O311 - 10/3*T311) &gt; 0, O311 - 10/3*T311, 0)</f>
        <v/>
      </c>
      <c r="W311" s="4">
        <f>IF(V311&gt;S311, S311, V311)</f>
        <v/>
      </c>
      <c r="X311" s="4">
        <f>IF((V311-W311) &gt; 0, V311-W311, 0)</f>
        <v/>
      </c>
      <c r="Y311" s="4">
        <f>IF((Q311-X311) &gt; 0, Q311-X311, 0)</f>
        <v/>
      </c>
      <c r="Z311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1" s="4">
        <f>IF((P311*Z311) &lt; R311, P311*Z311, R311)</f>
        <v/>
      </c>
      <c r="AB311" s="4">
        <f>SUM(W311, S311)</f>
        <v/>
      </c>
      <c r="AC311" s="4">
        <f>SUM(W311, S311, Y311)</f>
        <v/>
      </c>
      <c r="AD311" s="3">
        <f>IF(OR(ISNUMBER(P311), ISNUMBER(W311), ISNUMBER(S311), ISNUMBER(R311)), (P311 / SUM(P311, W311, S311, R311))*100, "")</f>
        <v/>
      </c>
      <c r="AE311" s="3">
        <f>IF(OR(ISNUMBER(P311), ISNUMBER(W311), ISNUMBER(S311)), (P311 / SUM(P311, W311, S311))*100, "")</f>
        <v/>
      </c>
      <c r="AF311" s="3">
        <f>IF(OR(ISNUMBER(P311), ISNUMBER(W311), ISNUMBER(S311), ISNUMBER(AA311)), (P311 / SUM(P311, W311, S311, AA311))*100, "")</f>
        <v/>
      </c>
      <c r="AG311" s="3">
        <f>P311 / SUM(AC311, P311, AA311)</f>
        <v/>
      </c>
      <c r="AH311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1" s="3">
        <f>IF(AND(ISNUMBER(M311), ISNUMBER(N311), ISNUMBER(AH311)), (M311/N311) / AH311 - 1, "")</f>
        <v/>
      </c>
    </row>
    <row r="312">
      <c r="A312" s="2" t="inlineStr">
        <is>
          <t>2.224</t>
        </is>
      </c>
      <c r="B312" s="2" t="inlineStr">
        <is>
          <t>Hekpoort</t>
        </is>
      </c>
      <c r="C312" s="2" t="inlineStr">
        <is>
          <t>Rye and Holland, 2000</t>
        </is>
      </c>
      <c r="D312" s="2" t="inlineStr">
        <is>
          <t>core BB8</t>
        </is>
      </c>
      <c r="E312" s="2" t="inlineStr">
        <is>
          <t>103</t>
        </is>
      </c>
      <c r="F312" s="3" t="n">
        <v>3.08</v>
      </c>
      <c r="G312" s="2" t="inlineStr">
        <is>
          <t>proto</t>
        </is>
      </c>
      <c r="H312" s="3" t="n">
        <v>8.380000000000001</v>
      </c>
      <c r="I312" s="3" t="n">
        <v>14.54</v>
      </c>
      <c r="J312" s="3" t="n">
        <v>5.27</v>
      </c>
      <c r="K312" s="3" t="n">
        <v>1.14</v>
      </c>
      <c r="L312" s="3" t="n">
        <v>2.01</v>
      </c>
      <c r="M312" s="3" t="n">
        <v>0.11</v>
      </c>
      <c r="N312" s="3" t="n">
        <v>0.7400000000000001</v>
      </c>
      <c r="O312" s="4">
        <f>H312 / (40.078 + 15.999)</f>
        <v/>
      </c>
      <c r="P312" s="4">
        <f>I312 / (2*26.9815385 + 3*15.999)</f>
        <v/>
      </c>
      <c r="Q312" s="4">
        <f>J312 / (24.305 + 15.999)</f>
        <v/>
      </c>
      <c r="R312" s="4">
        <f>K312 / (2*39.0983 + 15.999)</f>
        <v/>
      </c>
      <c r="S312" s="4">
        <f>L312 / (2*22.98976928 + 15.999)</f>
        <v/>
      </c>
      <c r="T312" s="4">
        <f>M312 / (2*30.973761998 + 5*15.999)</f>
        <v/>
      </c>
      <c r="U312" s="4">
        <f>N312 / (47.867 + 2*15.999)</f>
        <v/>
      </c>
      <c r="V312" s="3">
        <f>IF((O312 - 10/3*T312) &gt; 0, O312 - 10/3*T312, 0)</f>
        <v/>
      </c>
      <c r="W312" s="4">
        <f>IF(V312&gt;S312, S312, V312)</f>
        <v/>
      </c>
      <c r="X312" s="4">
        <f>IF((V312-W312) &gt; 0, V312-W312, 0)</f>
        <v/>
      </c>
      <c r="Y312" s="4">
        <f>IF((Q312-X312) &gt; 0, Q312-X312, 0)</f>
        <v/>
      </c>
      <c r="Z312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2" s="4">
        <f>IF((P312*Z312) &lt; R312, P312*Z312, R312)</f>
        <v/>
      </c>
      <c r="AB312" s="4">
        <f>SUM(W312, S312)</f>
        <v/>
      </c>
      <c r="AC312" s="4">
        <f>SUM(W312, S312, Y312)</f>
        <v/>
      </c>
      <c r="AD312" s="3">
        <f>IF(OR(ISNUMBER(P312), ISNUMBER(W312), ISNUMBER(S312), ISNUMBER(R312)), (P312 / SUM(P312, W312, S312, R312))*100, "")</f>
        <v/>
      </c>
      <c r="AE312" s="3">
        <f>IF(OR(ISNUMBER(P312), ISNUMBER(W312), ISNUMBER(S312)), (P312 / SUM(P312, W312, S312))*100, "")</f>
        <v/>
      </c>
      <c r="AF312" s="3">
        <f>IF(OR(ISNUMBER(P312), ISNUMBER(W312), ISNUMBER(S312), ISNUMBER(AA312)), (P312 / SUM(P312, W312, S312, AA312))*100, "")</f>
        <v/>
      </c>
      <c r="AG312" s="3">
        <f>P312 / SUM(AC312, P312, AA312)</f>
        <v/>
      </c>
      <c r="AH312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2" s="3">
        <f>IF(AND(ISNUMBER(M312), ISNUMBER(N312), ISNUMBER(AH312)), (M312/N312) / AH312 - 1, "")</f>
        <v/>
      </c>
    </row>
    <row r="313">
      <c r="A313" s="2" t="inlineStr">
        <is>
          <t>2.224</t>
        </is>
      </c>
      <c r="B313" s="2" t="inlineStr">
        <is>
          <t>Hekpoort</t>
        </is>
      </c>
      <c r="C313" s="2" t="inlineStr">
        <is>
          <t>Rye and Holland, 2000</t>
        </is>
      </c>
      <c r="D313" s="2" t="inlineStr">
        <is>
          <t>core BB8</t>
        </is>
      </c>
      <c r="E313" s="2" t="inlineStr">
        <is>
          <t>106</t>
        </is>
      </c>
      <c r="F313" s="3" t="n">
        <v>3.3</v>
      </c>
      <c r="G313" s="2" t="inlineStr">
        <is>
          <t>proto</t>
        </is>
      </c>
      <c r="H313" s="3" t="n">
        <v>7.76</v>
      </c>
      <c r="I313" s="3" t="n">
        <v>14.64</v>
      </c>
      <c r="J313" s="3" t="n">
        <v>5.149999999999999</v>
      </c>
      <c r="K313" s="3" t="n">
        <v>1.43</v>
      </c>
      <c r="L313" s="3" t="n">
        <v>2.16</v>
      </c>
      <c r="M313" s="3" t="n">
        <v>0.11</v>
      </c>
      <c r="N313" s="3" t="n">
        <v>0.7400000000000001</v>
      </c>
      <c r="O313" s="4">
        <f>H313 / (40.078 + 15.999)</f>
        <v/>
      </c>
      <c r="P313" s="4">
        <f>I313 / (2*26.9815385 + 3*15.999)</f>
        <v/>
      </c>
      <c r="Q313" s="4">
        <f>J313 / (24.305 + 15.999)</f>
        <v/>
      </c>
      <c r="R313" s="4">
        <f>K313 / (2*39.0983 + 15.999)</f>
        <v/>
      </c>
      <c r="S313" s="4">
        <f>L313 / (2*22.98976928 + 15.999)</f>
        <v/>
      </c>
      <c r="T313" s="4">
        <f>M313 / (2*30.973761998 + 5*15.999)</f>
        <v/>
      </c>
      <c r="U313" s="4">
        <f>N313 / (47.867 + 2*15.999)</f>
        <v/>
      </c>
      <c r="V313" s="3">
        <f>IF((O313 - 10/3*T313) &gt; 0, O313 - 10/3*T313, 0)</f>
        <v/>
      </c>
      <c r="W313" s="4">
        <f>IF(V313&gt;S313, S313, V313)</f>
        <v/>
      </c>
      <c r="X313" s="4">
        <f>IF((V313-W313) &gt; 0, V313-W313, 0)</f>
        <v/>
      </c>
      <c r="Y313" s="4">
        <f>IF((Q313-X313) &gt; 0, Q313-X313, 0)</f>
        <v/>
      </c>
      <c r="Z313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3" s="4">
        <f>IF((P313*Z313) &lt; R313, P313*Z313, R313)</f>
        <v/>
      </c>
      <c r="AB313" s="4">
        <f>SUM(W313, S313)</f>
        <v/>
      </c>
      <c r="AC313" s="4">
        <f>SUM(W313, S313, Y313)</f>
        <v/>
      </c>
      <c r="AD313" s="3">
        <f>IF(OR(ISNUMBER(P313), ISNUMBER(W313), ISNUMBER(S313), ISNUMBER(R313)), (P313 / SUM(P313, W313, S313, R313))*100, "")</f>
        <v/>
      </c>
      <c r="AE313" s="3">
        <f>IF(OR(ISNUMBER(P313), ISNUMBER(W313), ISNUMBER(S313)), (P313 / SUM(P313, W313, S313))*100, "")</f>
        <v/>
      </c>
      <c r="AF313" s="3">
        <f>IF(OR(ISNUMBER(P313), ISNUMBER(W313), ISNUMBER(S313), ISNUMBER(AA313)), (P313 / SUM(P313, W313, S313, AA313))*100, "")</f>
        <v/>
      </c>
      <c r="AG313" s="3">
        <f>P313 / SUM(AC313, P313, AA313)</f>
        <v/>
      </c>
      <c r="AH313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3" s="3">
        <f>IF(AND(ISNUMBER(M313), ISNUMBER(N313), ISNUMBER(AH313)), (M313/N313) / AH313 - 1, "")</f>
        <v/>
      </c>
    </row>
    <row r="314">
      <c r="A314" s="2" t="inlineStr">
        <is>
          <t>2.224</t>
        </is>
      </c>
      <c r="B314" s="2" t="inlineStr">
        <is>
          <t>Hekpoort</t>
        </is>
      </c>
      <c r="C314" s="2" t="inlineStr">
        <is>
          <t>Rye and Holland, 2000</t>
        </is>
      </c>
      <c r="D314" s="2" t="inlineStr">
        <is>
          <t>core BB8</t>
        </is>
      </c>
      <c r="E314" s="2" t="inlineStr">
        <is>
          <t>107</t>
        </is>
      </c>
      <c r="F314" s="3" t="n">
        <v>3.41</v>
      </c>
      <c r="G314" s="2" t="inlineStr">
        <is>
          <t>proto</t>
        </is>
      </c>
      <c r="H314" s="3" t="n">
        <v>7.100000000000001</v>
      </c>
      <c r="I314" s="3" t="n">
        <v>14.74</v>
      </c>
      <c r="J314" s="3" t="n">
        <v>5.169999999999999</v>
      </c>
      <c r="K314" s="3" t="n">
        <v>1.54</v>
      </c>
      <c r="L314" s="3" t="n">
        <v>2.55</v>
      </c>
      <c r="M314" s="3" t="n">
        <v>0.11</v>
      </c>
      <c r="N314" s="3" t="n">
        <v>0.7400000000000001</v>
      </c>
      <c r="O314" s="4">
        <f>H314 / (40.078 + 15.999)</f>
        <v/>
      </c>
      <c r="P314" s="4">
        <f>I314 / (2*26.9815385 + 3*15.999)</f>
        <v/>
      </c>
      <c r="Q314" s="4">
        <f>J314 / (24.305 + 15.999)</f>
        <v/>
      </c>
      <c r="R314" s="4">
        <f>K314 / (2*39.0983 + 15.999)</f>
        <v/>
      </c>
      <c r="S314" s="4">
        <f>L314 / (2*22.98976928 + 15.999)</f>
        <v/>
      </c>
      <c r="T314" s="4">
        <f>M314 / (2*30.973761998 + 5*15.999)</f>
        <v/>
      </c>
      <c r="U314" s="4">
        <f>N314 / (47.867 + 2*15.999)</f>
        <v/>
      </c>
      <c r="V314" s="3">
        <f>IF((O314 - 10/3*T314) &gt; 0, O314 - 10/3*T314, 0)</f>
        <v/>
      </c>
      <c r="W314" s="4">
        <f>IF(V314&gt;S314, S314, V314)</f>
        <v/>
      </c>
      <c r="X314" s="4">
        <f>IF((V314-W314) &gt; 0, V314-W314, 0)</f>
        <v/>
      </c>
      <c r="Y314" s="4">
        <f>IF((Q314-X314) &gt; 0, Q314-X314, 0)</f>
        <v/>
      </c>
      <c r="Z314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4" s="4">
        <f>IF((P314*Z314) &lt; R314, P314*Z314, R314)</f>
        <v/>
      </c>
      <c r="AB314" s="4">
        <f>SUM(W314, S314)</f>
        <v/>
      </c>
      <c r="AC314" s="4">
        <f>SUM(W314, S314, Y314)</f>
        <v/>
      </c>
      <c r="AD314" s="3">
        <f>IF(OR(ISNUMBER(P314), ISNUMBER(W314), ISNUMBER(S314), ISNUMBER(R314)), (P314 / SUM(P314, W314, S314, R314))*100, "")</f>
        <v/>
      </c>
      <c r="AE314" s="3">
        <f>IF(OR(ISNUMBER(P314), ISNUMBER(W314), ISNUMBER(S314)), (P314 / SUM(P314, W314, S314))*100, "")</f>
        <v/>
      </c>
      <c r="AF314" s="3">
        <f>IF(OR(ISNUMBER(P314), ISNUMBER(W314), ISNUMBER(S314), ISNUMBER(AA314)), (P314 / SUM(P314, W314, S314, AA314))*100, "")</f>
        <v/>
      </c>
      <c r="AG314" s="3">
        <f>P314 / SUM(AC314, P314, AA314)</f>
        <v/>
      </c>
      <c r="AH314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4" s="3">
        <f>IF(AND(ISNUMBER(M314), ISNUMBER(N314), ISNUMBER(AH314)), (M314/N314) / AH314 - 1, "")</f>
        <v/>
      </c>
    </row>
    <row r="315">
      <c r="A315" s="2" t="inlineStr">
        <is>
          <t>2.224</t>
        </is>
      </c>
      <c r="B315" s="2" t="inlineStr">
        <is>
          <t>Hekpoort</t>
        </is>
      </c>
      <c r="C315" s="2" t="inlineStr">
        <is>
          <t>Rye and Holland, 2000</t>
        </is>
      </c>
      <c r="D315" s="2" t="inlineStr">
        <is>
          <t>core BB8</t>
        </is>
      </c>
      <c r="E315" s="2" t="inlineStr">
        <is>
          <t>110</t>
        </is>
      </c>
      <c r="F315" s="3" t="n">
        <v>3.65</v>
      </c>
      <c r="G315" s="2" t="inlineStr">
        <is>
          <t>proto</t>
        </is>
      </c>
      <c r="H315" s="3" t="n">
        <v>6.92</v>
      </c>
      <c r="I315" s="3" t="n">
        <v>14.62</v>
      </c>
      <c r="J315" s="3" t="n">
        <v>5.049999999999999</v>
      </c>
      <c r="K315" s="3" t="n">
        <v>1.32</v>
      </c>
      <c r="L315" s="3" t="n">
        <v>3.03</v>
      </c>
      <c r="M315" s="3" t="n">
        <v>0.11</v>
      </c>
      <c r="N315" s="3" t="n">
        <v>0.72</v>
      </c>
      <c r="O315" s="4">
        <f>H315 / (40.078 + 15.999)</f>
        <v/>
      </c>
      <c r="P315" s="4">
        <f>I315 / (2*26.9815385 + 3*15.999)</f>
        <v/>
      </c>
      <c r="Q315" s="4">
        <f>J315 / (24.305 + 15.999)</f>
        <v/>
      </c>
      <c r="R315" s="4">
        <f>K315 / (2*39.0983 + 15.999)</f>
        <v/>
      </c>
      <c r="S315" s="4">
        <f>L315 / (2*22.98976928 + 15.999)</f>
        <v/>
      </c>
      <c r="T315" s="4">
        <f>M315 / (2*30.973761998 + 5*15.999)</f>
        <v/>
      </c>
      <c r="U315" s="4">
        <f>N315 / (47.867 + 2*15.999)</f>
        <v/>
      </c>
      <c r="V315" s="3">
        <f>IF((O315 - 10/3*T315) &gt; 0, O315 - 10/3*T315, 0)</f>
        <v/>
      </c>
      <c r="W315" s="4">
        <f>IF(V315&gt;S315, S315, V315)</f>
        <v/>
      </c>
      <c r="X315" s="4">
        <f>IF((V315-W315) &gt; 0, V315-W315, 0)</f>
        <v/>
      </c>
      <c r="Y315" s="4">
        <f>IF((Q315-X315) &gt; 0, Q315-X315, 0)</f>
        <v/>
      </c>
      <c r="Z315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5" s="4">
        <f>IF((P315*Z315) &lt; R315, P315*Z315, R315)</f>
        <v/>
      </c>
      <c r="AB315" s="4">
        <f>SUM(W315, S315)</f>
        <v/>
      </c>
      <c r="AC315" s="4">
        <f>SUM(W315, S315, Y315)</f>
        <v/>
      </c>
      <c r="AD315" s="3">
        <f>IF(OR(ISNUMBER(P315), ISNUMBER(W315), ISNUMBER(S315), ISNUMBER(R315)), (P315 / SUM(P315, W315, S315, R315))*100, "")</f>
        <v/>
      </c>
      <c r="AE315" s="3">
        <f>IF(OR(ISNUMBER(P315), ISNUMBER(W315), ISNUMBER(S315)), (P315 / SUM(P315, W315, S315))*100, "")</f>
        <v/>
      </c>
      <c r="AF315" s="3">
        <f>IF(OR(ISNUMBER(P315), ISNUMBER(W315), ISNUMBER(S315), ISNUMBER(AA315)), (P315 / SUM(P315, W315, S315, AA315))*100, "")</f>
        <v/>
      </c>
      <c r="AG315" s="3">
        <f>P315 / SUM(AC315, P315, AA315)</f>
        <v/>
      </c>
      <c r="AH315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5" s="3">
        <f>IF(AND(ISNUMBER(M315), ISNUMBER(N315), ISNUMBER(AH315)), (M315/N315) / AH315 - 1, "")</f>
        <v/>
      </c>
    </row>
    <row r="316">
      <c r="A316" s="2" t="inlineStr">
        <is>
          <t>2.224</t>
        </is>
      </c>
      <c r="B316" s="2" t="inlineStr">
        <is>
          <t>Hekpoort</t>
        </is>
      </c>
      <c r="C316" s="2" t="inlineStr">
        <is>
          <t>Rye and Holland, 2000</t>
        </is>
      </c>
      <c r="D316" s="2" t="inlineStr">
        <is>
          <t>core BB8</t>
        </is>
      </c>
      <c r="E316" s="2" t="inlineStr">
        <is>
          <t>111</t>
        </is>
      </c>
      <c r="F316" s="3" t="n">
        <v>3.82</v>
      </c>
      <c r="G316" s="2" t="inlineStr">
        <is>
          <t>proto</t>
        </is>
      </c>
      <c r="H316" s="3" t="n">
        <v>6.9</v>
      </c>
      <c r="I316" s="3" t="n">
        <v>14.69</v>
      </c>
      <c r="J316" s="3" t="n">
        <v>5.37</v>
      </c>
      <c r="K316" s="3" t="n">
        <v>1.46</v>
      </c>
      <c r="L316" s="3" t="n">
        <v>2.8</v>
      </c>
      <c r="M316" s="3" t="n">
        <v>0.11</v>
      </c>
      <c r="N316" s="3" t="n">
        <v>0.7400000000000001</v>
      </c>
      <c r="O316" s="4">
        <f>H316 / (40.078 + 15.999)</f>
        <v/>
      </c>
      <c r="P316" s="4">
        <f>I316 / (2*26.9815385 + 3*15.999)</f>
        <v/>
      </c>
      <c r="Q316" s="4">
        <f>J316 / (24.305 + 15.999)</f>
        <v/>
      </c>
      <c r="R316" s="4">
        <f>K316 / (2*39.0983 + 15.999)</f>
        <v/>
      </c>
      <c r="S316" s="4">
        <f>L316 / (2*22.98976928 + 15.999)</f>
        <v/>
      </c>
      <c r="T316" s="4">
        <f>M316 / (2*30.973761998 + 5*15.999)</f>
        <v/>
      </c>
      <c r="U316" s="4">
        <f>N316 / (47.867 + 2*15.999)</f>
        <v/>
      </c>
      <c r="V316" s="3">
        <f>IF((O316 - 10/3*T316) &gt; 0, O316 - 10/3*T316, 0)</f>
        <v/>
      </c>
      <c r="W316" s="4">
        <f>IF(V316&gt;S316, S316, V316)</f>
        <v/>
      </c>
      <c r="X316" s="4">
        <f>IF((V316-W316) &gt; 0, V316-W316, 0)</f>
        <v/>
      </c>
      <c r="Y316" s="4">
        <f>IF((Q316-X316) &gt; 0, Q316-X316, 0)</f>
        <v/>
      </c>
      <c r="Z316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6" s="4">
        <f>IF((P316*Z316) &lt; R316, P316*Z316, R316)</f>
        <v/>
      </c>
      <c r="AB316" s="4">
        <f>SUM(W316, S316)</f>
        <v/>
      </c>
      <c r="AC316" s="4">
        <f>SUM(W316, S316, Y316)</f>
        <v/>
      </c>
      <c r="AD316" s="3">
        <f>IF(OR(ISNUMBER(P316), ISNUMBER(W316), ISNUMBER(S316), ISNUMBER(R316)), (P316 / SUM(P316, W316, S316, R316))*100, "")</f>
        <v/>
      </c>
      <c r="AE316" s="3">
        <f>IF(OR(ISNUMBER(P316), ISNUMBER(W316), ISNUMBER(S316)), (P316 / SUM(P316, W316, S316))*100, "")</f>
        <v/>
      </c>
      <c r="AF316" s="3">
        <f>IF(OR(ISNUMBER(P316), ISNUMBER(W316), ISNUMBER(S316), ISNUMBER(AA316)), (P316 / SUM(P316, W316, S316, AA316))*100, "")</f>
        <v/>
      </c>
      <c r="AG316" s="3">
        <f>P316 / SUM(AC316, P316, AA316)</f>
        <v/>
      </c>
      <c r="AH316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6" s="3">
        <f>IF(AND(ISNUMBER(M316), ISNUMBER(N316), ISNUMBER(AH316)), (M316/N316) / AH316 - 1, "")</f>
        <v/>
      </c>
    </row>
    <row r="317">
      <c r="A317" s="2" t="inlineStr">
        <is>
          <t>2.224</t>
        </is>
      </c>
      <c r="B317" s="2" t="inlineStr">
        <is>
          <t>Hekpoort</t>
        </is>
      </c>
      <c r="C317" s="2" t="inlineStr">
        <is>
          <t>Rye and Holland, 2000</t>
        </is>
      </c>
      <c r="D317" s="2" t="inlineStr">
        <is>
          <t>core BB8</t>
        </is>
      </c>
      <c r="E317" s="2" t="inlineStr">
        <is>
          <t>113</t>
        </is>
      </c>
      <c r="F317" s="3" t="n">
        <v>5.3</v>
      </c>
      <c r="G317" s="2" t="inlineStr">
        <is>
          <t>proto</t>
        </is>
      </c>
      <c r="H317" s="3" t="n">
        <v>6.81</v>
      </c>
      <c r="I317" s="3" t="n">
        <v>14.81</v>
      </c>
      <c r="J317" s="3" t="n">
        <v>5.319999999999999</v>
      </c>
      <c r="K317" s="3" t="n">
        <v>1.11</v>
      </c>
      <c r="L317" s="3" t="n">
        <v>2.73</v>
      </c>
      <c r="M317" s="3" t="n">
        <v>0.11</v>
      </c>
      <c r="N317" s="3" t="n">
        <v>0.75</v>
      </c>
      <c r="O317" s="4">
        <f>H317 / (40.078 + 15.999)</f>
        <v/>
      </c>
      <c r="P317" s="4">
        <f>I317 / (2*26.9815385 + 3*15.999)</f>
        <v/>
      </c>
      <c r="Q317" s="4">
        <f>J317 / (24.305 + 15.999)</f>
        <v/>
      </c>
      <c r="R317" s="4">
        <f>K317 / (2*39.0983 + 15.999)</f>
        <v/>
      </c>
      <c r="S317" s="4">
        <f>L317 / (2*22.98976928 + 15.999)</f>
        <v/>
      </c>
      <c r="T317" s="4">
        <f>M317 / (2*30.973761998 + 5*15.999)</f>
        <v/>
      </c>
      <c r="U317" s="4">
        <f>N317 / (47.867 + 2*15.999)</f>
        <v/>
      </c>
      <c r="V317" s="3">
        <f>IF((O317 - 10/3*T317) &gt; 0, O317 - 10/3*T317, 0)</f>
        <v/>
      </c>
      <c r="W317" s="4">
        <f>IF(V317&gt;S317, S317, V317)</f>
        <v/>
      </c>
      <c r="X317" s="4">
        <f>IF((V317-W317) &gt; 0, V317-W317, 0)</f>
        <v/>
      </c>
      <c r="Y317" s="4">
        <f>IF((Q317-X317) &gt; 0, Q317-X317, 0)</f>
        <v/>
      </c>
      <c r="Z317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7" s="4">
        <f>IF((P317*Z317) &lt; R317, P317*Z317, R317)</f>
        <v/>
      </c>
      <c r="AB317" s="4">
        <f>SUM(W317, S317)</f>
        <v/>
      </c>
      <c r="AC317" s="4">
        <f>SUM(W317, S317, Y317)</f>
        <v/>
      </c>
      <c r="AD317" s="3">
        <f>IF(OR(ISNUMBER(P317), ISNUMBER(W317), ISNUMBER(S317), ISNUMBER(R317)), (P317 / SUM(P317, W317, S317, R317))*100, "")</f>
        <v/>
      </c>
      <c r="AE317" s="3">
        <f>IF(OR(ISNUMBER(P317), ISNUMBER(W317), ISNUMBER(S317)), (P317 / SUM(P317, W317, S317))*100, "")</f>
        <v/>
      </c>
      <c r="AF317" s="3">
        <f>IF(OR(ISNUMBER(P317), ISNUMBER(W317), ISNUMBER(S317), ISNUMBER(AA317)), (P317 / SUM(P317, W317, S317, AA317))*100, "")</f>
        <v/>
      </c>
      <c r="AG317" s="3">
        <f>P317 / SUM(AC317, P317, AA317)</f>
        <v/>
      </c>
      <c r="AH317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7" s="3">
        <f>IF(AND(ISNUMBER(M317), ISNUMBER(N317), ISNUMBER(AH317)), (M317/N317) / AH317 - 1, "")</f>
        <v/>
      </c>
    </row>
    <row r="318">
      <c r="A318" s="2" t="inlineStr">
        <is>
          <t>2.224</t>
        </is>
      </c>
      <c r="B318" s="2" t="inlineStr">
        <is>
          <t>Hekpoort</t>
        </is>
      </c>
      <c r="C318" s="2" t="inlineStr">
        <is>
          <t>Rye and Holland, 2000</t>
        </is>
      </c>
      <c r="D318" s="2" t="inlineStr">
        <is>
          <t>core BB8</t>
        </is>
      </c>
      <c r="E318" s="2" t="inlineStr">
        <is>
          <t>114</t>
        </is>
      </c>
      <c r="F318" s="3" t="n">
        <v>6.8</v>
      </c>
      <c r="G318" s="2" t="inlineStr">
        <is>
          <t>proto</t>
        </is>
      </c>
      <c r="H318" s="3" t="n">
        <v>3.63</v>
      </c>
      <c r="I318" s="3" t="n">
        <v>15.35</v>
      </c>
      <c r="J318" s="3" t="n">
        <v>5.379999999999999</v>
      </c>
      <c r="K318" s="3" t="n">
        <v>0.22</v>
      </c>
      <c r="L318" s="3" t="n">
        <v>2.82</v>
      </c>
      <c r="M318" s="3" t="n">
        <v>0.12</v>
      </c>
      <c r="N318" s="3" t="n">
        <v>0.77</v>
      </c>
      <c r="O318" s="4">
        <f>H318 / (40.078 + 15.999)</f>
        <v/>
      </c>
      <c r="P318" s="4">
        <f>I318 / (2*26.9815385 + 3*15.999)</f>
        <v/>
      </c>
      <c r="Q318" s="4">
        <f>J318 / (24.305 + 15.999)</f>
        <v/>
      </c>
      <c r="R318" s="4">
        <f>K318 / (2*39.0983 + 15.999)</f>
        <v/>
      </c>
      <c r="S318" s="4">
        <f>L318 / (2*22.98976928 + 15.999)</f>
        <v/>
      </c>
      <c r="T318" s="4">
        <f>M318 / (2*30.973761998 + 5*15.999)</f>
        <v/>
      </c>
      <c r="U318" s="4">
        <f>N318 / (47.867 + 2*15.999)</f>
        <v/>
      </c>
      <c r="V318" s="3">
        <f>IF((O318 - 10/3*T318) &gt; 0, O318 - 10/3*T318, 0)</f>
        <v/>
      </c>
      <c r="W318" s="4">
        <f>IF(V318&gt;S318, S318, V318)</f>
        <v/>
      </c>
      <c r="X318" s="4">
        <f>IF((V318-W318) &gt; 0, V318-W318, 0)</f>
        <v/>
      </c>
      <c r="Y318" s="4">
        <f>IF((Q318-X318) &gt; 0, Q318-X318, 0)</f>
        <v/>
      </c>
      <c r="Z318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8" s="4">
        <f>IF((P318*Z318) &lt; R318, P318*Z318, R318)</f>
        <v/>
      </c>
      <c r="AB318" s="4">
        <f>SUM(W318, S318)</f>
        <v/>
      </c>
      <c r="AC318" s="4">
        <f>SUM(W318, S318, Y318)</f>
        <v/>
      </c>
      <c r="AD318" s="3">
        <f>IF(OR(ISNUMBER(P318), ISNUMBER(W318), ISNUMBER(S318), ISNUMBER(R318)), (P318 / SUM(P318, W318, S318, R318))*100, "")</f>
        <v/>
      </c>
      <c r="AE318" s="3">
        <f>IF(OR(ISNUMBER(P318), ISNUMBER(W318), ISNUMBER(S318)), (P318 / SUM(P318, W318, S318))*100, "")</f>
        <v/>
      </c>
      <c r="AF318" s="3">
        <f>IF(OR(ISNUMBER(P318), ISNUMBER(W318), ISNUMBER(S318), ISNUMBER(AA318)), (P318 / SUM(P318, W318, S318, AA318))*100, "")</f>
        <v/>
      </c>
      <c r="AG318" s="3">
        <f>P318 / SUM(AC318, P318, AA318)</f>
        <v/>
      </c>
      <c r="AH318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8" s="3">
        <f>IF(AND(ISNUMBER(M318), ISNUMBER(N318), ISNUMBER(AH318)), (M318/N318) / AH318 - 1, "")</f>
        <v/>
      </c>
    </row>
    <row r="319">
      <c r="A319" s="2" t="inlineStr">
        <is>
          <t>2.224</t>
        </is>
      </c>
      <c r="B319" s="2" t="inlineStr">
        <is>
          <t>Hekpoort</t>
        </is>
      </c>
      <c r="C319" s="2" t="inlineStr">
        <is>
          <t>Rye and Holland, 2000</t>
        </is>
      </c>
      <c r="D319" s="2" t="inlineStr">
        <is>
          <t>core BB8</t>
        </is>
      </c>
      <c r="E319" s="2" t="inlineStr">
        <is>
          <t>115</t>
        </is>
      </c>
      <c r="F319" s="3" t="n">
        <v>8.300000000000001</v>
      </c>
      <c r="G319" s="2" t="inlineStr">
        <is>
          <t>proto</t>
        </is>
      </c>
      <c r="H319" s="3" t="n">
        <v>6.74</v>
      </c>
      <c r="I319" s="3" t="n">
        <v>15.17</v>
      </c>
      <c r="J319" s="3" t="n">
        <v>5.18</v>
      </c>
      <c r="K319" s="3" t="n">
        <v>0.28</v>
      </c>
      <c r="L319" s="3" t="n">
        <v>3.12</v>
      </c>
      <c r="M319" s="3" t="n">
        <v>0.11</v>
      </c>
      <c r="N319" s="3" t="n">
        <v>0.76</v>
      </c>
      <c r="O319" s="4">
        <f>H319 / (40.078 + 15.999)</f>
        <v/>
      </c>
      <c r="P319" s="4">
        <f>I319 / (2*26.9815385 + 3*15.999)</f>
        <v/>
      </c>
      <c r="Q319" s="4">
        <f>J319 / (24.305 + 15.999)</f>
        <v/>
      </c>
      <c r="R319" s="4">
        <f>K319 / (2*39.0983 + 15.999)</f>
        <v/>
      </c>
      <c r="S319" s="4">
        <f>L319 / (2*22.98976928 + 15.999)</f>
        <v/>
      </c>
      <c r="T319" s="4">
        <f>M319 / (2*30.973761998 + 5*15.999)</f>
        <v/>
      </c>
      <c r="U319" s="4">
        <f>N319 / (47.867 + 2*15.999)</f>
        <v/>
      </c>
      <c r="V319" s="3">
        <f>IF((O319 - 10/3*T319) &gt; 0, O319 - 10/3*T319, 0)</f>
        <v/>
      </c>
      <c r="W319" s="4">
        <f>IF(V319&gt;S319, S319, V319)</f>
        <v/>
      </c>
      <c r="X319" s="4">
        <f>IF((V319-W319) &gt; 0, V319-W319, 0)</f>
        <v/>
      </c>
      <c r="Y319" s="4">
        <f>IF((Q319-X319) &gt; 0, Q319-X319, 0)</f>
        <v/>
      </c>
      <c r="Z319" s="3">
        <f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/>
      </c>
      <c r="AA319" s="4">
        <f>IF((P319*Z319) &lt; R319, P319*Z319, R319)</f>
        <v/>
      </c>
      <c r="AB319" s="4">
        <f>SUM(W319, S319)</f>
        <v/>
      </c>
      <c r="AC319" s="4">
        <f>SUM(W319, S319, Y319)</f>
        <v/>
      </c>
      <c r="AD319" s="3">
        <f>IF(OR(ISNUMBER(P319), ISNUMBER(W319), ISNUMBER(S319), ISNUMBER(R319)), (P319 / SUM(P319, W319, S319, R319))*100, "")</f>
        <v/>
      </c>
      <c r="AE319" s="3">
        <f>IF(OR(ISNUMBER(P319), ISNUMBER(W319), ISNUMBER(S319)), (P319 / SUM(P319, W319, S319))*100, "")</f>
        <v/>
      </c>
      <c r="AF319" s="3">
        <f>IF(OR(ISNUMBER(P319), ISNUMBER(W319), ISNUMBER(S319), ISNUMBER(AA319)), (P319 / SUM(P319, W319, S319, AA319))*100, "")</f>
        <v/>
      </c>
      <c r="AG319" s="3">
        <f>P319 / SUM(AC319, P319, AA319)</f>
        <v/>
      </c>
      <c r="AH319" s="3">
        <f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/>
      </c>
      <c r="AI319" s="3">
        <f>IF(AND(ISNUMBER(M319), ISNUMBER(N319), ISNUMBER(AH319)), (M319/N319) / AH319 - 1, "")</f>
        <v/>
      </c>
    </row>
    <row r="320">
      <c r="A320" t="inlineStr">
        <is>
          <t>2.224</t>
        </is>
      </c>
      <c r="B320" t="inlineStr">
        <is>
          <t>Hekpoort</t>
        </is>
      </c>
      <c r="C320" t="inlineStr">
        <is>
          <t>Rye and Holland, 2000</t>
        </is>
      </c>
      <c r="D320" t="inlineStr">
        <is>
          <t>core BB14</t>
        </is>
      </c>
      <c r="E320" t="inlineStr">
        <is>
          <t>120</t>
        </is>
      </c>
      <c r="F320" s="6" t="n">
        <v>0.04</v>
      </c>
      <c r="G320" t="inlineStr">
        <is>
          <t>top</t>
        </is>
      </c>
      <c r="H320" s="6" t="n">
        <v>0.21</v>
      </c>
      <c r="I320" s="6" t="n">
        <v>38</v>
      </c>
      <c r="J320" s="6" t="n">
        <v>0.17</v>
      </c>
      <c r="K320" s="6" t="n">
        <v>6.05</v>
      </c>
      <c r="L320" s="6" t="n">
        <v>1.9</v>
      </c>
      <c r="M320" s="6" t="n">
        <v>0.08000000000000002</v>
      </c>
      <c r="N320" s="6" t="n">
        <v>1.79</v>
      </c>
      <c r="O320" s="7">
        <f>H320 / (40.078 + 15.999)</f>
        <v/>
      </c>
      <c r="P320" s="7">
        <f>I320 / (2*26.9815385 + 3*15.999)</f>
        <v/>
      </c>
      <c r="Q320" s="7">
        <f>J320 / (24.305 + 15.999)</f>
        <v/>
      </c>
      <c r="R320" s="7">
        <f>K320 / (2*39.0983 + 15.999)</f>
        <v/>
      </c>
      <c r="S320" s="7">
        <f>L320 / (2*22.98976928 + 15.999)</f>
        <v/>
      </c>
      <c r="T320" s="7">
        <f>M320 / (2*30.973761998 + 5*15.999)</f>
        <v/>
      </c>
      <c r="U320" s="7">
        <f>N320 / (47.867 + 2*15.999)</f>
        <v/>
      </c>
      <c r="V320" s="6">
        <f>IF((O320 - 10/3*T320) &gt; 0, O320 - 10/3*T320, 0)</f>
        <v/>
      </c>
      <c r="W320" s="7">
        <f>IF(V320&gt;S320, S320, V320)</f>
        <v/>
      </c>
      <c r="X320" s="7">
        <f>IF((V320-W320) &gt; 0, V320-W320, 0)</f>
        <v/>
      </c>
      <c r="Y320" s="7">
        <f>IF((Q320-X320) &gt; 0, Q320-X320, 0)</f>
        <v/>
      </c>
      <c r="Z320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0" s="7">
        <f>IF((P320*Z320) &lt; R320, P320*Z320, R320)</f>
        <v/>
      </c>
      <c r="AB320" s="7">
        <f>SUM(W320, S320)</f>
        <v/>
      </c>
      <c r="AC320" s="7">
        <f>SUM(W320, S320, Y320)</f>
        <v/>
      </c>
      <c r="AD320" s="6">
        <f>IF(OR(ISNUMBER(P320), ISNUMBER(W320), ISNUMBER(S320), ISNUMBER(R320)), (P320 / SUM(P320, W320, S320, R320))*100, "")</f>
        <v/>
      </c>
      <c r="AE320" s="6">
        <f>IF(OR(ISNUMBER(P320), ISNUMBER(W320), ISNUMBER(S320)), (P320 / SUM(P320, W320, S320))*100, "")</f>
        <v/>
      </c>
      <c r="AF320" s="6">
        <f>IF(OR(ISNUMBER(P320), ISNUMBER(W320), ISNUMBER(S320), ISNUMBER(AA320)), (P320 / SUM(P320, W320, S320, AA320))*100, "")</f>
        <v/>
      </c>
      <c r="AG320" s="6">
        <f>P320 / SUM(AC320, P320, AA320)</f>
        <v/>
      </c>
      <c r="AH320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0" s="6">
        <f>IF(AND(ISNUMBER(M320), ISNUMBER(N320), ISNUMBER(AH320)), (M320/N320) / AH320 - 1, "")</f>
        <v/>
      </c>
    </row>
    <row r="321">
      <c r="A321" t="inlineStr">
        <is>
          <t>2.224</t>
        </is>
      </c>
      <c r="B321" t="inlineStr">
        <is>
          <t>Hekpoort</t>
        </is>
      </c>
      <c r="C321" t="inlineStr">
        <is>
          <t>Rye and Holland, 2000</t>
        </is>
      </c>
      <c r="D321" t="inlineStr">
        <is>
          <t>core BB14</t>
        </is>
      </c>
      <c r="E321" t="inlineStr">
        <is>
          <t>123</t>
        </is>
      </c>
      <c r="F321" s="6" t="n">
        <v>0.29</v>
      </c>
      <c r="G321" t="inlineStr">
        <is>
          <t>top</t>
        </is>
      </c>
      <c r="H321" s="6" t="n">
        <v>0.17</v>
      </c>
      <c r="I321" s="6" t="n">
        <v>30.36</v>
      </c>
      <c r="J321" s="6" t="n">
        <v>0.3599999999999999</v>
      </c>
      <c r="K321" s="6" t="n">
        <v>1.1</v>
      </c>
      <c r="L321" s="6" t="n">
        <v/>
      </c>
      <c r="M321" s="6" t="n">
        <v>0.12</v>
      </c>
      <c r="N321" s="6" t="n">
        <v>1.4</v>
      </c>
      <c r="O321" s="7">
        <f>H321 / (40.078 + 15.999)</f>
        <v/>
      </c>
      <c r="P321" s="7">
        <f>I321 / (2*26.9815385 + 3*15.999)</f>
        <v/>
      </c>
      <c r="Q321" s="7">
        <f>J321 / (24.305 + 15.999)</f>
        <v/>
      </c>
      <c r="R321" s="7">
        <f>K321 / (2*39.0983 + 15.999)</f>
        <v/>
      </c>
      <c r="S321" s="7">
        <f>L321 / (2*22.98976928 + 15.999)</f>
        <v/>
      </c>
      <c r="T321" s="7">
        <f>M321 / (2*30.973761998 + 5*15.999)</f>
        <v/>
      </c>
      <c r="U321" s="7">
        <f>N321 / (47.867 + 2*15.999)</f>
        <v/>
      </c>
      <c r="V321" s="6">
        <f>IF((O321 - 10/3*T321) &gt; 0, O321 - 10/3*T321, 0)</f>
        <v/>
      </c>
      <c r="W321" s="7">
        <f>IF(V321&gt;S321, S321, V321)</f>
        <v/>
      </c>
      <c r="X321" s="7">
        <f>IF((V321-W321) &gt; 0, V321-W321, 0)</f>
        <v/>
      </c>
      <c r="Y321" s="7">
        <f>IF((Q321-X321) &gt; 0, Q321-X321, 0)</f>
        <v/>
      </c>
      <c r="Z321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1" s="7">
        <f>IF((P321*Z321) &lt; R321, P321*Z321, R321)</f>
        <v/>
      </c>
      <c r="AB321" s="7">
        <f>SUM(W321, S321)</f>
        <v/>
      </c>
      <c r="AC321" s="7">
        <f>SUM(W321, S321, Y321)</f>
        <v/>
      </c>
      <c r="AD321" s="6">
        <f>IF(OR(ISNUMBER(P321), ISNUMBER(W321), ISNUMBER(S321), ISNUMBER(R321)), (P321 / SUM(P321, W321, S321, R321))*100, "")</f>
        <v/>
      </c>
      <c r="AE321" s="6">
        <f>IF(OR(ISNUMBER(P321), ISNUMBER(W321), ISNUMBER(S321)), (P321 / SUM(P321, W321, S321))*100, "")</f>
        <v/>
      </c>
      <c r="AF321" s="6">
        <f>IF(OR(ISNUMBER(P321), ISNUMBER(W321), ISNUMBER(S321), ISNUMBER(AA321)), (P321 / SUM(P321, W321, S321, AA321))*100, "")</f>
        <v/>
      </c>
      <c r="AG321" s="6">
        <f>P321 / SUM(AC321, P321, AA321)</f>
        <v/>
      </c>
      <c r="AH321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1" s="6">
        <f>IF(AND(ISNUMBER(M321), ISNUMBER(N321), ISNUMBER(AH321)), (M321/N321) / AH321 - 1, "")</f>
        <v/>
      </c>
    </row>
    <row r="322">
      <c r="A322" t="inlineStr">
        <is>
          <t>2.224</t>
        </is>
      </c>
      <c r="B322" t="inlineStr">
        <is>
          <t>Hekpoort</t>
        </is>
      </c>
      <c r="C322" t="inlineStr">
        <is>
          <t>Rye and Holland, 2000</t>
        </is>
      </c>
      <c r="D322" t="inlineStr">
        <is>
          <t>core BB14</t>
        </is>
      </c>
      <c r="E322" t="inlineStr">
        <is>
          <t>130</t>
        </is>
      </c>
      <c r="F322" s="6" t="n">
        <v>0.73</v>
      </c>
      <c r="G322" t="inlineStr">
        <is>
          <t>top</t>
        </is>
      </c>
      <c r="H322" s="6" t="n">
        <v>0.06</v>
      </c>
      <c r="I322" s="6" t="n">
        <v>24.69</v>
      </c>
      <c r="J322" s="6" t="n">
        <v>0.5999999999999999</v>
      </c>
      <c r="K322" s="6" t="n">
        <v>1.92</v>
      </c>
      <c r="L322" s="6" t="n">
        <v>0.13</v>
      </c>
      <c r="M322" s="6" t="n">
        <v>0.03</v>
      </c>
      <c r="N322" s="6" t="n">
        <v>1.39</v>
      </c>
      <c r="O322" s="7">
        <f>H322 / (40.078 + 15.999)</f>
        <v/>
      </c>
      <c r="P322" s="7">
        <f>I322 / (2*26.9815385 + 3*15.999)</f>
        <v/>
      </c>
      <c r="Q322" s="7">
        <f>J322 / (24.305 + 15.999)</f>
        <v/>
      </c>
      <c r="R322" s="7">
        <f>K322 / (2*39.0983 + 15.999)</f>
        <v/>
      </c>
      <c r="S322" s="7">
        <f>L322 / (2*22.98976928 + 15.999)</f>
        <v/>
      </c>
      <c r="T322" s="7">
        <f>M322 / (2*30.973761998 + 5*15.999)</f>
        <v/>
      </c>
      <c r="U322" s="7">
        <f>N322 / (47.867 + 2*15.999)</f>
        <v/>
      </c>
      <c r="V322" s="6">
        <f>IF((O322 - 10/3*T322) &gt; 0, O322 - 10/3*T322, 0)</f>
        <v/>
      </c>
      <c r="W322" s="7">
        <f>IF(V322&gt;S322, S322, V322)</f>
        <v/>
      </c>
      <c r="X322" s="7">
        <f>IF((V322-W322) &gt; 0, V322-W322, 0)</f>
        <v/>
      </c>
      <c r="Y322" s="7">
        <f>IF((Q322-X322) &gt; 0, Q322-X322, 0)</f>
        <v/>
      </c>
      <c r="Z322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2" s="7">
        <f>IF((P322*Z322) &lt; R322, P322*Z322, R322)</f>
        <v/>
      </c>
      <c r="AB322" s="7">
        <f>SUM(W322, S322)</f>
        <v/>
      </c>
      <c r="AC322" s="7">
        <f>SUM(W322, S322, Y322)</f>
        <v/>
      </c>
      <c r="AD322" s="6">
        <f>IF(OR(ISNUMBER(P322), ISNUMBER(W322), ISNUMBER(S322), ISNUMBER(R322)), (P322 / SUM(P322, W322, S322, R322))*100, "")</f>
        <v/>
      </c>
      <c r="AE322" s="6">
        <f>IF(OR(ISNUMBER(P322), ISNUMBER(W322), ISNUMBER(S322)), (P322 / SUM(P322, W322, S322))*100, "")</f>
        <v/>
      </c>
      <c r="AF322" s="6">
        <f>IF(OR(ISNUMBER(P322), ISNUMBER(W322), ISNUMBER(S322), ISNUMBER(AA322)), (P322 / SUM(P322, W322, S322, AA322))*100, "")</f>
        <v/>
      </c>
      <c r="AG322" s="6">
        <f>P322 / SUM(AC322, P322, AA322)</f>
        <v/>
      </c>
      <c r="AH322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2" s="6">
        <f>IF(AND(ISNUMBER(M322), ISNUMBER(N322), ISNUMBER(AH322)), (M322/N322) / AH322 - 1, "")</f>
        <v/>
      </c>
    </row>
    <row r="323">
      <c r="A323" t="inlineStr">
        <is>
          <t>2.224</t>
        </is>
      </c>
      <c r="B323" t="inlineStr">
        <is>
          <t>Hekpoort</t>
        </is>
      </c>
      <c r="C323" t="inlineStr">
        <is>
          <t>Rye and Holland, 2000</t>
        </is>
      </c>
      <c r="D323" t="inlineStr">
        <is>
          <t>core BB14</t>
        </is>
      </c>
      <c r="E323" t="inlineStr">
        <is>
          <t>133</t>
        </is>
      </c>
      <c r="F323" s="6" t="n">
        <v>0.98</v>
      </c>
      <c r="G323" t="inlineStr">
        <is>
          <t>top</t>
        </is>
      </c>
      <c r="H323" s="6" t="n">
        <v>0.06</v>
      </c>
      <c r="I323" s="6" t="n">
        <v>28.7</v>
      </c>
      <c r="J323" s="6" t="n">
        <v>0.6399999999999999</v>
      </c>
      <c r="K323" s="6" t="n">
        <v>2.52</v>
      </c>
      <c r="L323" s="6" t="n">
        <v>0.26</v>
      </c>
      <c r="M323" s="6" t="n">
        <v>0.03</v>
      </c>
      <c r="N323" s="6" t="n">
        <v>1.4</v>
      </c>
      <c r="O323" s="7">
        <f>H323 / (40.078 + 15.999)</f>
        <v/>
      </c>
      <c r="P323" s="7">
        <f>I323 / (2*26.9815385 + 3*15.999)</f>
        <v/>
      </c>
      <c r="Q323" s="7">
        <f>J323 / (24.305 + 15.999)</f>
        <v/>
      </c>
      <c r="R323" s="7">
        <f>K323 / (2*39.0983 + 15.999)</f>
        <v/>
      </c>
      <c r="S323" s="7">
        <f>L323 / (2*22.98976928 + 15.999)</f>
        <v/>
      </c>
      <c r="T323" s="7">
        <f>M323 / (2*30.973761998 + 5*15.999)</f>
        <v/>
      </c>
      <c r="U323" s="7">
        <f>N323 / (47.867 + 2*15.999)</f>
        <v/>
      </c>
      <c r="V323" s="6">
        <f>IF((O323 - 10/3*T323) &gt; 0, O323 - 10/3*T323, 0)</f>
        <v/>
      </c>
      <c r="W323" s="7">
        <f>IF(V323&gt;S323, S323, V323)</f>
        <v/>
      </c>
      <c r="X323" s="7">
        <f>IF((V323-W323) &gt; 0, V323-W323, 0)</f>
        <v/>
      </c>
      <c r="Y323" s="7">
        <f>IF((Q323-X323) &gt; 0, Q323-X323, 0)</f>
        <v/>
      </c>
      <c r="Z323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3" s="7">
        <f>IF((P323*Z323) &lt; R323, P323*Z323, R323)</f>
        <v/>
      </c>
      <c r="AB323" s="7">
        <f>SUM(W323, S323)</f>
        <v/>
      </c>
      <c r="AC323" s="7">
        <f>SUM(W323, S323, Y323)</f>
        <v/>
      </c>
      <c r="AD323" s="6">
        <f>IF(OR(ISNUMBER(P323), ISNUMBER(W323), ISNUMBER(S323), ISNUMBER(R323)), (P323 / SUM(P323, W323, S323, R323))*100, "")</f>
        <v/>
      </c>
      <c r="AE323" s="6">
        <f>IF(OR(ISNUMBER(P323), ISNUMBER(W323), ISNUMBER(S323)), (P323 / SUM(P323, W323, S323))*100, "")</f>
        <v/>
      </c>
      <c r="AF323" s="6">
        <f>IF(OR(ISNUMBER(P323), ISNUMBER(W323), ISNUMBER(S323), ISNUMBER(AA323)), (P323 / SUM(P323, W323, S323, AA323))*100, "")</f>
        <v/>
      </c>
      <c r="AG323" s="6">
        <f>P323 / SUM(AC323, P323, AA323)</f>
        <v/>
      </c>
      <c r="AH323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3" s="6">
        <f>IF(AND(ISNUMBER(M323), ISNUMBER(N323), ISNUMBER(AH323)), (M323/N323) / AH323 - 1, "")</f>
        <v/>
      </c>
    </row>
    <row r="324">
      <c r="A324" t="inlineStr">
        <is>
          <t>2.224</t>
        </is>
      </c>
      <c r="B324" t="inlineStr">
        <is>
          <t>Hekpoort</t>
        </is>
      </c>
      <c r="C324" t="inlineStr">
        <is>
          <t>Rye and Holland, 2000</t>
        </is>
      </c>
      <c r="D324" t="inlineStr">
        <is>
          <t>core BB14</t>
        </is>
      </c>
      <c r="E324" t="inlineStr">
        <is>
          <t>135</t>
        </is>
      </c>
      <c r="F324" s="6" t="n">
        <v>1.15</v>
      </c>
      <c r="G324" s="8" t="n">
        <v/>
      </c>
      <c r="H324" s="6" t="n">
        <v>0.08000000000000002</v>
      </c>
      <c r="I324" s="6" t="n">
        <v>32.09</v>
      </c>
      <c r="J324" s="6" t="n">
        <v>0.58</v>
      </c>
      <c r="K324" s="6" t="n">
        <v>3.74</v>
      </c>
      <c r="L324" s="6" t="n">
        <v>0.14</v>
      </c>
      <c r="M324" s="6" t="n">
        <v>0.03</v>
      </c>
      <c r="N324" s="6" t="n">
        <v>1.54</v>
      </c>
      <c r="O324" s="7">
        <f>H324 / (40.078 + 15.999)</f>
        <v/>
      </c>
      <c r="P324" s="7">
        <f>I324 / (2*26.9815385 + 3*15.999)</f>
        <v/>
      </c>
      <c r="Q324" s="7">
        <f>J324 / (24.305 + 15.999)</f>
        <v/>
      </c>
      <c r="R324" s="7">
        <f>K324 / (2*39.0983 + 15.999)</f>
        <v/>
      </c>
      <c r="S324" s="7">
        <f>L324 / (2*22.98976928 + 15.999)</f>
        <v/>
      </c>
      <c r="T324" s="7">
        <f>M324 / (2*30.973761998 + 5*15.999)</f>
        <v/>
      </c>
      <c r="U324" s="7">
        <f>N324 / (47.867 + 2*15.999)</f>
        <v/>
      </c>
      <c r="V324" s="6">
        <f>IF((O324 - 10/3*T324) &gt; 0, O324 - 10/3*T324, 0)</f>
        <v/>
      </c>
      <c r="W324" s="7">
        <f>IF(V324&gt;S324, S324, V324)</f>
        <v/>
      </c>
      <c r="X324" s="7">
        <f>IF((V324-W324) &gt; 0, V324-W324, 0)</f>
        <v/>
      </c>
      <c r="Y324" s="7">
        <f>IF((Q324-X324) &gt; 0, Q324-X324, 0)</f>
        <v/>
      </c>
      <c r="Z324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4" s="7">
        <f>IF((P324*Z324) &lt; R324, P324*Z324, R324)</f>
        <v/>
      </c>
      <c r="AB324" s="7">
        <f>SUM(W324, S324)</f>
        <v/>
      </c>
      <c r="AC324" s="7">
        <f>SUM(W324, S324, Y324)</f>
        <v/>
      </c>
      <c r="AD324" s="6">
        <f>IF(OR(ISNUMBER(P324), ISNUMBER(W324), ISNUMBER(S324), ISNUMBER(R324)), (P324 / SUM(P324, W324, S324, R324))*100, "")</f>
        <v/>
      </c>
      <c r="AE324" s="6">
        <f>IF(OR(ISNUMBER(P324), ISNUMBER(W324), ISNUMBER(S324)), (P324 / SUM(P324, W324, S324))*100, "")</f>
        <v/>
      </c>
      <c r="AF324" s="6">
        <f>IF(OR(ISNUMBER(P324), ISNUMBER(W324), ISNUMBER(S324), ISNUMBER(AA324)), (P324 / SUM(P324, W324, S324, AA324))*100, "")</f>
        <v/>
      </c>
      <c r="AG324" s="6">
        <f>P324 / SUM(AC324, P324, AA324)</f>
        <v/>
      </c>
      <c r="AH324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4" s="6">
        <f>IF(AND(ISNUMBER(M324), ISNUMBER(N324), ISNUMBER(AH324)), (M324/N324) / AH324 - 1, "")</f>
        <v/>
      </c>
    </row>
    <row r="325">
      <c r="A325" t="inlineStr">
        <is>
          <t>2.224</t>
        </is>
      </c>
      <c r="B325" t="inlineStr">
        <is>
          <t>Hekpoort</t>
        </is>
      </c>
      <c r="C325" t="inlineStr">
        <is>
          <t>Rye and Holland, 2000</t>
        </is>
      </c>
      <c r="D325" t="inlineStr">
        <is>
          <t>core BB14</t>
        </is>
      </c>
      <c r="E325" t="inlineStr">
        <is>
          <t>136</t>
        </is>
      </c>
      <c r="F325" s="6" t="n">
        <v>1.2</v>
      </c>
      <c r="G325" s="8" t="n">
        <v/>
      </c>
      <c r="H325" s="6" t="n">
        <v>0.09</v>
      </c>
      <c r="I325" s="6" t="n">
        <v>32.57</v>
      </c>
      <c r="J325" s="6" t="n">
        <v>0.6999999999999998</v>
      </c>
      <c r="K325" s="6" t="n">
        <v>4.15</v>
      </c>
      <c r="L325" s="6" t="n">
        <v>0.47</v>
      </c>
      <c r="M325" s="6" t="n">
        <v>0.1</v>
      </c>
      <c r="N325" s="6" t="n">
        <v>1.66</v>
      </c>
      <c r="O325" s="7">
        <f>H325 / (40.078 + 15.999)</f>
        <v/>
      </c>
      <c r="P325" s="7">
        <f>I325 / (2*26.9815385 + 3*15.999)</f>
        <v/>
      </c>
      <c r="Q325" s="7">
        <f>J325 / (24.305 + 15.999)</f>
        <v/>
      </c>
      <c r="R325" s="7">
        <f>K325 / (2*39.0983 + 15.999)</f>
        <v/>
      </c>
      <c r="S325" s="7">
        <f>L325 / (2*22.98976928 + 15.999)</f>
        <v/>
      </c>
      <c r="T325" s="7">
        <f>M325 / (2*30.973761998 + 5*15.999)</f>
        <v/>
      </c>
      <c r="U325" s="7">
        <f>N325 / (47.867 + 2*15.999)</f>
        <v/>
      </c>
      <c r="V325" s="6">
        <f>IF((O325 - 10/3*T325) &gt; 0, O325 - 10/3*T325, 0)</f>
        <v/>
      </c>
      <c r="W325" s="7">
        <f>IF(V325&gt;S325, S325, V325)</f>
        <v/>
      </c>
      <c r="X325" s="7">
        <f>IF((V325-W325) &gt; 0, V325-W325, 0)</f>
        <v/>
      </c>
      <c r="Y325" s="7">
        <f>IF((Q325-X325) &gt; 0, Q325-X325, 0)</f>
        <v/>
      </c>
      <c r="Z325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5" s="7">
        <f>IF((P325*Z325) &lt; R325, P325*Z325, R325)</f>
        <v/>
      </c>
      <c r="AB325" s="7">
        <f>SUM(W325, S325)</f>
        <v/>
      </c>
      <c r="AC325" s="7">
        <f>SUM(W325, S325, Y325)</f>
        <v/>
      </c>
      <c r="AD325" s="6">
        <f>IF(OR(ISNUMBER(P325), ISNUMBER(W325), ISNUMBER(S325), ISNUMBER(R325)), (P325 / SUM(P325, W325, S325, R325))*100, "")</f>
        <v/>
      </c>
      <c r="AE325" s="6">
        <f>IF(OR(ISNUMBER(P325), ISNUMBER(W325), ISNUMBER(S325)), (P325 / SUM(P325, W325, S325))*100, "")</f>
        <v/>
      </c>
      <c r="AF325" s="6">
        <f>IF(OR(ISNUMBER(P325), ISNUMBER(W325), ISNUMBER(S325), ISNUMBER(AA325)), (P325 / SUM(P325, W325, S325, AA325))*100, "")</f>
        <v/>
      </c>
      <c r="AG325" s="6">
        <f>P325 / SUM(AC325, P325, AA325)</f>
        <v/>
      </c>
      <c r="AH325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5" s="6">
        <f>IF(AND(ISNUMBER(M325), ISNUMBER(N325), ISNUMBER(AH325)), (M325/N325) / AH325 - 1, "")</f>
        <v/>
      </c>
    </row>
    <row r="326">
      <c r="A326" t="inlineStr">
        <is>
          <t>2.224</t>
        </is>
      </c>
      <c r="B326" t="inlineStr">
        <is>
          <t>Hekpoort</t>
        </is>
      </c>
      <c r="C326" t="inlineStr">
        <is>
          <t>Rye and Holland, 2000</t>
        </is>
      </c>
      <c r="D326" t="inlineStr">
        <is>
          <t>core BB14</t>
        </is>
      </c>
      <c r="E326" t="inlineStr">
        <is>
          <t>138</t>
        </is>
      </c>
      <c r="F326" s="6" t="n">
        <v>1.55</v>
      </c>
      <c r="G326" s="8" t="n">
        <v/>
      </c>
      <c r="H326" s="6" t="n">
        <v>0.63</v>
      </c>
      <c r="I326" s="6" t="n">
        <v>17.61</v>
      </c>
      <c r="J326" s="6" t="n">
        <v>2.69</v>
      </c>
      <c r="K326" s="6" t="n">
        <v>0.79</v>
      </c>
      <c r="L326" s="6" t="n">
        <v>0.1</v>
      </c>
      <c r="M326" s="6" t="n">
        <v>0.04000000000000001</v>
      </c>
      <c r="N326" s="6" t="n">
        <v>0.82</v>
      </c>
      <c r="O326" s="7">
        <f>H326 / (40.078 + 15.999)</f>
        <v/>
      </c>
      <c r="P326" s="7">
        <f>I326 / (2*26.9815385 + 3*15.999)</f>
        <v/>
      </c>
      <c r="Q326" s="7">
        <f>J326 / (24.305 + 15.999)</f>
        <v/>
      </c>
      <c r="R326" s="7">
        <f>K326 / (2*39.0983 + 15.999)</f>
        <v/>
      </c>
      <c r="S326" s="7">
        <f>L326 / (2*22.98976928 + 15.999)</f>
        <v/>
      </c>
      <c r="T326" s="7">
        <f>M326 / (2*30.973761998 + 5*15.999)</f>
        <v/>
      </c>
      <c r="U326" s="7">
        <f>N326 / (47.867 + 2*15.999)</f>
        <v/>
      </c>
      <c r="V326" s="6">
        <f>IF((O326 - 10/3*T326) &gt; 0, O326 - 10/3*T326, 0)</f>
        <v/>
      </c>
      <c r="W326" s="7">
        <f>IF(V326&gt;S326, S326, V326)</f>
        <v/>
      </c>
      <c r="X326" s="7">
        <f>IF((V326-W326) &gt; 0, V326-W326, 0)</f>
        <v/>
      </c>
      <c r="Y326" s="7">
        <f>IF((Q326-X326) &gt; 0, Q326-X326, 0)</f>
        <v/>
      </c>
      <c r="Z326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6" s="7">
        <f>IF((P326*Z326) &lt; R326, P326*Z326, R326)</f>
        <v/>
      </c>
      <c r="AB326" s="7">
        <f>SUM(W326, S326)</f>
        <v/>
      </c>
      <c r="AC326" s="7">
        <f>SUM(W326, S326, Y326)</f>
        <v/>
      </c>
      <c r="AD326" s="6">
        <f>IF(OR(ISNUMBER(P326), ISNUMBER(W326), ISNUMBER(S326), ISNUMBER(R326)), (P326 / SUM(P326, W326, S326, R326))*100, "")</f>
        <v/>
      </c>
      <c r="AE326" s="6">
        <f>IF(OR(ISNUMBER(P326), ISNUMBER(W326), ISNUMBER(S326)), (P326 / SUM(P326, W326, S326))*100, "")</f>
        <v/>
      </c>
      <c r="AF326" s="6">
        <f>IF(OR(ISNUMBER(P326), ISNUMBER(W326), ISNUMBER(S326), ISNUMBER(AA326)), (P326 / SUM(P326, W326, S326, AA326))*100, "")</f>
        <v/>
      </c>
      <c r="AG326" s="6">
        <f>P326 / SUM(AC326, P326, AA326)</f>
        <v/>
      </c>
      <c r="AH326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6" s="6">
        <f>IF(AND(ISNUMBER(M326), ISNUMBER(N326), ISNUMBER(AH326)), (M326/N326) / AH326 - 1, "")</f>
        <v/>
      </c>
    </row>
    <row r="327">
      <c r="A327" t="inlineStr">
        <is>
          <t>2.224</t>
        </is>
      </c>
      <c r="B327" t="inlineStr">
        <is>
          <t>Hekpoort</t>
        </is>
      </c>
      <c r="C327" t="inlineStr">
        <is>
          <t>Rye and Holland, 2000</t>
        </is>
      </c>
      <c r="D327" t="inlineStr">
        <is>
          <t>core BB14</t>
        </is>
      </c>
      <c r="E327" t="inlineStr">
        <is>
          <t>141</t>
        </is>
      </c>
      <c r="F327" s="6" t="n">
        <v>1.78</v>
      </c>
      <c r="G327" s="8" t="n">
        <v/>
      </c>
      <c r="H327" s="6" t="n">
        <v>0.3</v>
      </c>
      <c r="I327" s="6" t="n">
        <v>19.19</v>
      </c>
      <c r="J327" s="6" t="n">
        <v>1.26</v>
      </c>
      <c r="K327" s="6" t="n">
        <v>2.82</v>
      </c>
      <c r="L327" s="6" t="n">
        <v>0.34</v>
      </c>
      <c r="M327" s="6" t="n">
        <v>0.02</v>
      </c>
      <c r="N327" s="6" t="n">
        <v>1.07</v>
      </c>
      <c r="O327" s="7">
        <f>H327 / (40.078 + 15.999)</f>
        <v/>
      </c>
      <c r="P327" s="7">
        <f>I327 / (2*26.9815385 + 3*15.999)</f>
        <v/>
      </c>
      <c r="Q327" s="7">
        <f>J327 / (24.305 + 15.999)</f>
        <v/>
      </c>
      <c r="R327" s="7">
        <f>K327 / (2*39.0983 + 15.999)</f>
        <v/>
      </c>
      <c r="S327" s="7">
        <f>L327 / (2*22.98976928 + 15.999)</f>
        <v/>
      </c>
      <c r="T327" s="7">
        <f>M327 / (2*30.973761998 + 5*15.999)</f>
        <v/>
      </c>
      <c r="U327" s="7">
        <f>N327 / (47.867 + 2*15.999)</f>
        <v/>
      </c>
      <c r="V327" s="6">
        <f>IF((O327 - 10/3*T327) &gt; 0, O327 - 10/3*T327, 0)</f>
        <v/>
      </c>
      <c r="W327" s="7">
        <f>IF(V327&gt;S327, S327, V327)</f>
        <v/>
      </c>
      <c r="X327" s="7">
        <f>IF((V327-W327) &gt; 0, V327-W327, 0)</f>
        <v/>
      </c>
      <c r="Y327" s="7">
        <f>IF((Q327-X327) &gt; 0, Q327-X327, 0)</f>
        <v/>
      </c>
      <c r="Z327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7" s="7">
        <f>IF((P327*Z327) &lt; R327, P327*Z327, R327)</f>
        <v/>
      </c>
      <c r="AB327" s="7">
        <f>SUM(W327, S327)</f>
        <v/>
      </c>
      <c r="AC327" s="7">
        <f>SUM(W327, S327, Y327)</f>
        <v/>
      </c>
      <c r="AD327" s="6">
        <f>IF(OR(ISNUMBER(P327), ISNUMBER(W327), ISNUMBER(S327), ISNUMBER(R327)), (P327 / SUM(P327, W327, S327, R327))*100, "")</f>
        <v/>
      </c>
      <c r="AE327" s="6">
        <f>IF(OR(ISNUMBER(P327), ISNUMBER(W327), ISNUMBER(S327)), (P327 / SUM(P327, W327, S327))*100, "")</f>
        <v/>
      </c>
      <c r="AF327" s="6">
        <f>IF(OR(ISNUMBER(P327), ISNUMBER(W327), ISNUMBER(S327), ISNUMBER(AA327)), (P327 / SUM(P327, W327, S327, AA327))*100, "")</f>
        <v/>
      </c>
      <c r="AG327" s="6">
        <f>P327 / SUM(AC327, P327, AA327)</f>
        <v/>
      </c>
      <c r="AH327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7" s="6">
        <f>IF(AND(ISNUMBER(M327), ISNUMBER(N327), ISNUMBER(AH327)), (M327/N327) / AH327 - 1, "")</f>
        <v/>
      </c>
    </row>
    <row r="328">
      <c r="A328" t="inlineStr">
        <is>
          <t>2.224</t>
        </is>
      </c>
      <c r="B328" t="inlineStr">
        <is>
          <t>Hekpoort</t>
        </is>
      </c>
      <c r="C328" t="inlineStr">
        <is>
          <t>Rye and Holland, 2000</t>
        </is>
      </c>
      <c r="D328" t="inlineStr">
        <is>
          <t>core BB14</t>
        </is>
      </c>
      <c r="E328" t="inlineStr">
        <is>
          <t>144</t>
        </is>
      </c>
      <c r="F328" s="6" t="n">
        <v>2.07</v>
      </c>
      <c r="G328" s="8" t="n">
        <v/>
      </c>
      <c r="H328" s="6" t="n">
        <v>0.35</v>
      </c>
      <c r="I328" s="6" t="n">
        <v>25</v>
      </c>
      <c r="J328" s="6" t="n">
        <v>0.9899999999999998</v>
      </c>
      <c r="K328" s="6" t="n">
        <v>4.65</v>
      </c>
      <c r="L328" s="6" t="n">
        <v>0.53</v>
      </c>
      <c r="M328" s="6" t="n">
        <v>0.02</v>
      </c>
      <c r="N328" s="6" t="n">
        <v>1.27</v>
      </c>
      <c r="O328" s="7">
        <f>H328 / (40.078 + 15.999)</f>
        <v/>
      </c>
      <c r="P328" s="7">
        <f>I328 / (2*26.9815385 + 3*15.999)</f>
        <v/>
      </c>
      <c r="Q328" s="7">
        <f>J328 / (24.305 + 15.999)</f>
        <v/>
      </c>
      <c r="R328" s="7">
        <f>K328 / (2*39.0983 + 15.999)</f>
        <v/>
      </c>
      <c r="S328" s="7">
        <f>L328 / (2*22.98976928 + 15.999)</f>
        <v/>
      </c>
      <c r="T328" s="7">
        <f>M328 / (2*30.973761998 + 5*15.999)</f>
        <v/>
      </c>
      <c r="U328" s="7">
        <f>N328 / (47.867 + 2*15.999)</f>
        <v/>
      </c>
      <c r="V328" s="6">
        <f>IF((O328 - 10/3*T328) &gt; 0, O328 - 10/3*T328, 0)</f>
        <v/>
      </c>
      <c r="W328" s="7">
        <f>IF(V328&gt;S328, S328, V328)</f>
        <v/>
      </c>
      <c r="X328" s="7">
        <f>IF((V328-W328) &gt; 0, V328-W328, 0)</f>
        <v/>
      </c>
      <c r="Y328" s="7">
        <f>IF((Q328-X328) &gt; 0, Q328-X328, 0)</f>
        <v/>
      </c>
      <c r="Z328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8" s="7">
        <f>IF((P328*Z328) &lt; R328, P328*Z328, R328)</f>
        <v/>
      </c>
      <c r="AB328" s="7">
        <f>SUM(W328, S328)</f>
        <v/>
      </c>
      <c r="AC328" s="7">
        <f>SUM(W328, S328, Y328)</f>
        <v/>
      </c>
      <c r="AD328" s="6">
        <f>IF(OR(ISNUMBER(P328), ISNUMBER(W328), ISNUMBER(S328), ISNUMBER(R328)), (P328 / SUM(P328, W328, S328, R328))*100, "")</f>
        <v/>
      </c>
      <c r="AE328" s="6">
        <f>IF(OR(ISNUMBER(P328), ISNUMBER(W328), ISNUMBER(S328)), (P328 / SUM(P328, W328, S328))*100, "")</f>
        <v/>
      </c>
      <c r="AF328" s="6">
        <f>IF(OR(ISNUMBER(P328), ISNUMBER(W328), ISNUMBER(S328), ISNUMBER(AA328)), (P328 / SUM(P328, W328, S328, AA328))*100, "")</f>
        <v/>
      </c>
      <c r="AG328" s="6">
        <f>P328 / SUM(AC328, P328, AA328)</f>
        <v/>
      </c>
      <c r="AH328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8" s="6">
        <f>IF(AND(ISNUMBER(M328), ISNUMBER(N328), ISNUMBER(AH328)), (M328/N328) / AH328 - 1, "")</f>
        <v/>
      </c>
    </row>
    <row r="329">
      <c r="A329" t="inlineStr">
        <is>
          <t>2.224</t>
        </is>
      </c>
      <c r="B329" t="inlineStr">
        <is>
          <t>Hekpoort</t>
        </is>
      </c>
      <c r="C329" t="inlineStr">
        <is>
          <t>Rye and Holland, 2000</t>
        </is>
      </c>
      <c r="D329" t="inlineStr">
        <is>
          <t>core BB14</t>
        </is>
      </c>
      <c r="E329" t="inlineStr">
        <is>
          <t>147</t>
        </is>
      </c>
      <c r="F329" s="6" t="n">
        <v>2.4</v>
      </c>
      <c r="G329" s="8" t="n">
        <v/>
      </c>
      <c r="H329" s="6" t="n">
        <v>0.28</v>
      </c>
      <c r="I329" s="6" t="n">
        <v>23.2</v>
      </c>
      <c r="J329" s="6" t="n">
        <v>1.61</v>
      </c>
      <c r="K329" s="6" t="n">
        <v>3.48</v>
      </c>
      <c r="L329" s="6" t="n">
        <v>0.45</v>
      </c>
      <c r="M329" s="6" t="n">
        <v>0.03</v>
      </c>
      <c r="N329" s="6" t="n">
        <v>1.13</v>
      </c>
      <c r="O329" s="7">
        <f>H329 / (40.078 + 15.999)</f>
        <v/>
      </c>
      <c r="P329" s="7">
        <f>I329 / (2*26.9815385 + 3*15.999)</f>
        <v/>
      </c>
      <c r="Q329" s="7">
        <f>J329 / (24.305 + 15.999)</f>
        <v/>
      </c>
      <c r="R329" s="7">
        <f>K329 / (2*39.0983 + 15.999)</f>
        <v/>
      </c>
      <c r="S329" s="7">
        <f>L329 / (2*22.98976928 + 15.999)</f>
        <v/>
      </c>
      <c r="T329" s="7">
        <f>M329 / (2*30.973761998 + 5*15.999)</f>
        <v/>
      </c>
      <c r="U329" s="7">
        <f>N329 / (47.867 + 2*15.999)</f>
        <v/>
      </c>
      <c r="V329" s="6">
        <f>IF((O329 - 10/3*T329) &gt; 0, O329 - 10/3*T329, 0)</f>
        <v/>
      </c>
      <c r="W329" s="7">
        <f>IF(V329&gt;S329, S329, V329)</f>
        <v/>
      </c>
      <c r="X329" s="7">
        <f>IF((V329-W329) &gt; 0, V329-W329, 0)</f>
        <v/>
      </c>
      <c r="Y329" s="7">
        <f>IF((Q329-X329) &gt; 0, Q329-X329, 0)</f>
        <v/>
      </c>
      <c r="Z329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29" s="7">
        <f>IF((P329*Z329) &lt; R329, P329*Z329, R329)</f>
        <v/>
      </c>
      <c r="AB329" s="7">
        <f>SUM(W329, S329)</f>
        <v/>
      </c>
      <c r="AC329" s="7">
        <f>SUM(W329, S329, Y329)</f>
        <v/>
      </c>
      <c r="AD329" s="6">
        <f>IF(OR(ISNUMBER(P329), ISNUMBER(W329), ISNUMBER(S329), ISNUMBER(R329)), (P329 / SUM(P329, W329, S329, R329))*100, "")</f>
        <v/>
      </c>
      <c r="AE329" s="6">
        <f>IF(OR(ISNUMBER(P329), ISNUMBER(W329), ISNUMBER(S329)), (P329 / SUM(P329, W329, S329))*100, "")</f>
        <v/>
      </c>
      <c r="AF329" s="6">
        <f>IF(OR(ISNUMBER(P329), ISNUMBER(W329), ISNUMBER(S329), ISNUMBER(AA329)), (P329 / SUM(P329, W329, S329, AA329))*100, "")</f>
        <v/>
      </c>
      <c r="AG329" s="6">
        <f>P329 / SUM(AC329, P329, AA329)</f>
        <v/>
      </c>
      <c r="AH329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29" s="6">
        <f>IF(AND(ISNUMBER(M329), ISNUMBER(N329), ISNUMBER(AH329)), (M329/N329) / AH329 - 1, "")</f>
        <v/>
      </c>
    </row>
    <row r="330">
      <c r="A330" t="inlineStr">
        <is>
          <t>2.224</t>
        </is>
      </c>
      <c r="B330" t="inlineStr">
        <is>
          <t>Hekpoort</t>
        </is>
      </c>
      <c r="C330" t="inlineStr">
        <is>
          <t>Rye and Holland, 2000</t>
        </is>
      </c>
      <c r="D330" t="inlineStr">
        <is>
          <t>core BB14</t>
        </is>
      </c>
      <c r="E330" t="inlineStr">
        <is>
          <t>150</t>
        </is>
      </c>
      <c r="F330" s="6" t="n">
        <v>2.7</v>
      </c>
      <c r="G330" s="8" t="n">
        <v/>
      </c>
      <c r="H330" s="6" t="n">
        <v>2.04</v>
      </c>
      <c r="I330" s="6" t="n">
        <v>18.58</v>
      </c>
      <c r="J330" s="6" t="n">
        <v>1.31</v>
      </c>
      <c r="K330" s="6" t="n">
        <v>2.9</v>
      </c>
      <c r="L330" s="6" t="n">
        <v>0.21</v>
      </c>
      <c r="M330" s="6" t="n">
        <v>0.03</v>
      </c>
      <c r="N330" s="6" t="n">
        <v>0.97</v>
      </c>
      <c r="O330" s="7">
        <f>H330 / (40.078 + 15.999)</f>
        <v/>
      </c>
      <c r="P330" s="7">
        <f>I330 / (2*26.9815385 + 3*15.999)</f>
        <v/>
      </c>
      <c r="Q330" s="7">
        <f>J330 / (24.305 + 15.999)</f>
        <v/>
      </c>
      <c r="R330" s="7">
        <f>K330 / (2*39.0983 + 15.999)</f>
        <v/>
      </c>
      <c r="S330" s="7">
        <f>L330 / (2*22.98976928 + 15.999)</f>
        <v/>
      </c>
      <c r="T330" s="7">
        <f>M330 / (2*30.973761998 + 5*15.999)</f>
        <v/>
      </c>
      <c r="U330" s="7">
        <f>N330 / (47.867 + 2*15.999)</f>
        <v/>
      </c>
      <c r="V330" s="6">
        <f>IF((O330 - 10/3*T330) &gt; 0, O330 - 10/3*T330, 0)</f>
        <v/>
      </c>
      <c r="W330" s="7">
        <f>IF(V330&gt;S330, S330, V330)</f>
        <v/>
      </c>
      <c r="X330" s="7">
        <f>IF((V330-W330) &gt; 0, V330-W330, 0)</f>
        <v/>
      </c>
      <c r="Y330" s="7">
        <f>IF((Q330-X330) &gt; 0, Q330-X330, 0)</f>
        <v/>
      </c>
      <c r="Z330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0" s="7">
        <f>IF((P330*Z330) &lt; R330, P330*Z330, R330)</f>
        <v/>
      </c>
      <c r="AB330" s="7">
        <f>SUM(W330, S330)</f>
        <v/>
      </c>
      <c r="AC330" s="7">
        <f>SUM(W330, S330, Y330)</f>
        <v/>
      </c>
      <c r="AD330" s="6">
        <f>IF(OR(ISNUMBER(P330), ISNUMBER(W330), ISNUMBER(S330), ISNUMBER(R330)), (P330 / SUM(P330, W330, S330, R330))*100, "")</f>
        <v/>
      </c>
      <c r="AE330" s="6">
        <f>IF(OR(ISNUMBER(P330), ISNUMBER(W330), ISNUMBER(S330)), (P330 / SUM(P330, W330, S330))*100, "")</f>
        <v/>
      </c>
      <c r="AF330" s="6">
        <f>IF(OR(ISNUMBER(P330), ISNUMBER(W330), ISNUMBER(S330), ISNUMBER(AA330)), (P330 / SUM(P330, W330, S330, AA330))*100, "")</f>
        <v/>
      </c>
      <c r="AG330" s="6">
        <f>P330 / SUM(AC330, P330, AA330)</f>
        <v/>
      </c>
      <c r="AH330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0" s="6">
        <f>IF(AND(ISNUMBER(M330), ISNUMBER(N330), ISNUMBER(AH330)), (M330/N330) / AH330 - 1, "")</f>
        <v/>
      </c>
    </row>
    <row r="331">
      <c r="A331" t="inlineStr">
        <is>
          <t>2.224</t>
        </is>
      </c>
      <c r="B331" t="inlineStr">
        <is>
          <t>Hekpoort</t>
        </is>
      </c>
      <c r="C331" t="inlineStr">
        <is>
          <t>Rye and Holland, 2000</t>
        </is>
      </c>
      <c r="D331" t="inlineStr">
        <is>
          <t>core BB14</t>
        </is>
      </c>
      <c r="E331" t="inlineStr">
        <is>
          <t>152</t>
        </is>
      </c>
      <c r="F331" s="6" t="n">
        <v>2.94</v>
      </c>
      <c r="G331" s="8" t="n">
        <v/>
      </c>
      <c r="H331" s="6" t="n">
        <v>0.3</v>
      </c>
      <c r="I331" s="6" t="n">
        <v>22.34</v>
      </c>
      <c r="J331" s="6" t="n">
        <v>1.2</v>
      </c>
      <c r="K331" s="6" t="n">
        <v>4.05</v>
      </c>
      <c r="L331" s="6" t="n">
        <v>0.27</v>
      </c>
      <c r="M331" s="6" t="n">
        <v>0.09000000000000001</v>
      </c>
      <c r="N331" s="6" t="n">
        <v>1.18</v>
      </c>
      <c r="O331" s="7">
        <f>H331 / (40.078 + 15.999)</f>
        <v/>
      </c>
      <c r="P331" s="7">
        <f>I331 / (2*26.9815385 + 3*15.999)</f>
        <v/>
      </c>
      <c r="Q331" s="7">
        <f>J331 / (24.305 + 15.999)</f>
        <v/>
      </c>
      <c r="R331" s="7">
        <f>K331 / (2*39.0983 + 15.999)</f>
        <v/>
      </c>
      <c r="S331" s="7">
        <f>L331 / (2*22.98976928 + 15.999)</f>
        <v/>
      </c>
      <c r="T331" s="7">
        <f>M331 / (2*30.973761998 + 5*15.999)</f>
        <v/>
      </c>
      <c r="U331" s="7">
        <f>N331 / (47.867 + 2*15.999)</f>
        <v/>
      </c>
      <c r="V331" s="6">
        <f>IF((O331 - 10/3*T331) &gt; 0, O331 - 10/3*T331, 0)</f>
        <v/>
      </c>
      <c r="W331" s="7">
        <f>IF(V331&gt;S331, S331, V331)</f>
        <v/>
      </c>
      <c r="X331" s="7">
        <f>IF((V331-W331) &gt; 0, V331-W331, 0)</f>
        <v/>
      </c>
      <c r="Y331" s="7">
        <f>IF((Q331-X331) &gt; 0, Q331-X331, 0)</f>
        <v/>
      </c>
      <c r="Z331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1" s="7">
        <f>IF((P331*Z331) &lt; R331, P331*Z331, R331)</f>
        <v/>
      </c>
      <c r="AB331" s="7">
        <f>SUM(W331, S331)</f>
        <v/>
      </c>
      <c r="AC331" s="7">
        <f>SUM(W331, S331, Y331)</f>
        <v/>
      </c>
      <c r="AD331" s="6">
        <f>IF(OR(ISNUMBER(P331), ISNUMBER(W331), ISNUMBER(S331), ISNUMBER(R331)), (P331 / SUM(P331, W331, S331, R331))*100, "")</f>
        <v/>
      </c>
      <c r="AE331" s="6">
        <f>IF(OR(ISNUMBER(P331), ISNUMBER(W331), ISNUMBER(S331)), (P331 / SUM(P331, W331, S331))*100, "")</f>
        <v/>
      </c>
      <c r="AF331" s="6">
        <f>IF(OR(ISNUMBER(P331), ISNUMBER(W331), ISNUMBER(S331), ISNUMBER(AA331)), (P331 / SUM(P331, W331, S331, AA331))*100, "")</f>
        <v/>
      </c>
      <c r="AG331" s="6">
        <f>P331 / SUM(AC331, P331, AA331)</f>
        <v/>
      </c>
      <c r="AH331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1" s="6">
        <f>IF(AND(ISNUMBER(M331), ISNUMBER(N331), ISNUMBER(AH331)), (M331/N331) / AH331 - 1, "")</f>
        <v/>
      </c>
    </row>
    <row r="332">
      <c r="A332" t="inlineStr">
        <is>
          <t>2.224</t>
        </is>
      </c>
      <c r="B332" t="inlineStr">
        <is>
          <t>Hekpoort</t>
        </is>
      </c>
      <c r="C332" t="inlineStr">
        <is>
          <t>Rye and Holland, 2000</t>
        </is>
      </c>
      <c r="D332" t="inlineStr">
        <is>
          <t>core BB14</t>
        </is>
      </c>
      <c r="E332" t="inlineStr">
        <is>
          <t>154</t>
        </is>
      </c>
      <c r="F332" s="6" t="n">
        <v>3.17</v>
      </c>
      <c r="G332" s="8" t="n">
        <v/>
      </c>
      <c r="H332" s="6" t="n">
        <v>0.9500000000000001</v>
      </c>
      <c r="I332" s="6" t="n">
        <v>21.93</v>
      </c>
      <c r="J332" s="6" t="n">
        <v>1.75</v>
      </c>
      <c r="K332" s="6" t="n">
        <v>3.37</v>
      </c>
      <c r="L332" s="6" t="n">
        <v>0.14</v>
      </c>
      <c r="M332" s="6" t="n">
        <v>0.15</v>
      </c>
      <c r="N332" s="6" t="n">
        <v>1.15</v>
      </c>
      <c r="O332" s="7">
        <f>H332 / (40.078 + 15.999)</f>
        <v/>
      </c>
      <c r="P332" s="7">
        <f>I332 / (2*26.9815385 + 3*15.999)</f>
        <v/>
      </c>
      <c r="Q332" s="7">
        <f>J332 / (24.305 + 15.999)</f>
        <v/>
      </c>
      <c r="R332" s="7">
        <f>K332 / (2*39.0983 + 15.999)</f>
        <v/>
      </c>
      <c r="S332" s="7">
        <f>L332 / (2*22.98976928 + 15.999)</f>
        <v/>
      </c>
      <c r="T332" s="7">
        <f>M332 / (2*30.973761998 + 5*15.999)</f>
        <v/>
      </c>
      <c r="U332" s="7">
        <f>N332 / (47.867 + 2*15.999)</f>
        <v/>
      </c>
      <c r="V332" s="6">
        <f>IF((O332 - 10/3*T332) &gt; 0, O332 - 10/3*T332, 0)</f>
        <v/>
      </c>
      <c r="W332" s="7">
        <f>IF(V332&gt;S332, S332, V332)</f>
        <v/>
      </c>
      <c r="X332" s="7">
        <f>IF((V332-W332) &gt; 0, V332-W332, 0)</f>
        <v/>
      </c>
      <c r="Y332" s="7">
        <f>IF((Q332-X332) &gt; 0, Q332-X332, 0)</f>
        <v/>
      </c>
      <c r="Z332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2" s="7">
        <f>IF((P332*Z332) &lt; R332, P332*Z332, R332)</f>
        <v/>
      </c>
      <c r="AB332" s="7">
        <f>SUM(W332, S332)</f>
        <v/>
      </c>
      <c r="AC332" s="7">
        <f>SUM(W332, S332, Y332)</f>
        <v/>
      </c>
      <c r="AD332" s="6">
        <f>IF(OR(ISNUMBER(P332), ISNUMBER(W332), ISNUMBER(S332), ISNUMBER(R332)), (P332 / SUM(P332, W332, S332, R332))*100, "")</f>
        <v/>
      </c>
      <c r="AE332" s="6">
        <f>IF(OR(ISNUMBER(P332), ISNUMBER(W332), ISNUMBER(S332)), (P332 / SUM(P332, W332, S332))*100, "")</f>
        <v/>
      </c>
      <c r="AF332" s="6">
        <f>IF(OR(ISNUMBER(P332), ISNUMBER(W332), ISNUMBER(S332), ISNUMBER(AA332)), (P332 / SUM(P332, W332, S332, AA332))*100, "")</f>
        <v/>
      </c>
      <c r="AG332" s="6">
        <f>P332 / SUM(AC332, P332, AA332)</f>
        <v/>
      </c>
      <c r="AH332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2" s="6">
        <f>IF(AND(ISNUMBER(M332), ISNUMBER(N332), ISNUMBER(AH332)), (M332/N332) / AH332 - 1, "")</f>
        <v/>
      </c>
    </row>
    <row r="333">
      <c r="A333" t="inlineStr">
        <is>
          <t>2.224</t>
        </is>
      </c>
      <c r="B333" t="inlineStr">
        <is>
          <t>Hekpoort</t>
        </is>
      </c>
      <c r="C333" t="inlineStr">
        <is>
          <t>Rye and Holland, 2000</t>
        </is>
      </c>
      <c r="D333" t="inlineStr">
        <is>
          <t>core BB14</t>
        </is>
      </c>
      <c r="E333" t="inlineStr">
        <is>
          <t>156</t>
        </is>
      </c>
      <c r="F333" s="6" t="n">
        <v>3.38</v>
      </c>
      <c r="G333" s="8" t="n">
        <v/>
      </c>
      <c r="H333" s="6" t="n">
        <v>1.96</v>
      </c>
      <c r="I333" s="6" t="n">
        <v>17.84</v>
      </c>
      <c r="J333" s="6" t="n">
        <v>3.99</v>
      </c>
      <c r="K333" s="6" t="n">
        <v>0.4</v>
      </c>
      <c r="L333" s="6" t="n">
        <v/>
      </c>
      <c r="M333" s="6" t="n">
        <v>0.14</v>
      </c>
      <c r="N333" s="6" t="n">
        <v>0.9000000000000001</v>
      </c>
      <c r="O333" s="7">
        <f>H333 / (40.078 + 15.999)</f>
        <v/>
      </c>
      <c r="P333" s="7">
        <f>I333 / (2*26.9815385 + 3*15.999)</f>
        <v/>
      </c>
      <c r="Q333" s="7">
        <f>J333 / (24.305 + 15.999)</f>
        <v/>
      </c>
      <c r="R333" s="7">
        <f>K333 / (2*39.0983 + 15.999)</f>
        <v/>
      </c>
      <c r="S333" s="7">
        <f>L333 / (2*22.98976928 + 15.999)</f>
        <v/>
      </c>
      <c r="T333" s="7">
        <f>M333 / (2*30.973761998 + 5*15.999)</f>
        <v/>
      </c>
      <c r="U333" s="7">
        <f>N333 / (47.867 + 2*15.999)</f>
        <v/>
      </c>
      <c r="V333" s="6">
        <f>IF((O333 - 10/3*T333) &gt; 0, O333 - 10/3*T333, 0)</f>
        <v/>
      </c>
      <c r="W333" s="7">
        <f>IF(V333&gt;S333, S333, V333)</f>
        <v/>
      </c>
      <c r="X333" s="7">
        <f>IF((V333-W333) &gt; 0, V333-W333, 0)</f>
        <v/>
      </c>
      <c r="Y333" s="7">
        <f>IF((Q333-X333) &gt; 0, Q333-X333, 0)</f>
        <v/>
      </c>
      <c r="Z333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3" s="7">
        <f>IF((P333*Z333) &lt; R333, P333*Z333, R333)</f>
        <v/>
      </c>
      <c r="AB333" s="7">
        <f>SUM(W333, S333)</f>
        <v/>
      </c>
      <c r="AC333" s="7">
        <f>SUM(W333, S333, Y333)</f>
        <v/>
      </c>
      <c r="AD333" s="6">
        <f>IF(OR(ISNUMBER(P333), ISNUMBER(W333), ISNUMBER(S333), ISNUMBER(R333)), (P333 / SUM(P333, W333, S333, R333))*100, "")</f>
        <v/>
      </c>
      <c r="AE333" s="6">
        <f>IF(OR(ISNUMBER(P333), ISNUMBER(W333), ISNUMBER(S333)), (P333 / SUM(P333, W333, S333))*100, "")</f>
        <v/>
      </c>
      <c r="AF333" s="6">
        <f>IF(OR(ISNUMBER(P333), ISNUMBER(W333), ISNUMBER(S333), ISNUMBER(AA333)), (P333 / SUM(P333, W333, S333, AA333))*100, "")</f>
        <v/>
      </c>
      <c r="AG333" s="6">
        <f>P333 / SUM(AC333, P333, AA333)</f>
        <v/>
      </c>
      <c r="AH333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3" s="6">
        <f>IF(AND(ISNUMBER(M333), ISNUMBER(N333), ISNUMBER(AH333)), (M333/N333) / AH333 - 1, "")</f>
        <v/>
      </c>
    </row>
    <row r="334">
      <c r="A334" t="inlineStr">
        <is>
          <t>2.224</t>
        </is>
      </c>
      <c r="B334" t="inlineStr">
        <is>
          <t>Hekpoort</t>
        </is>
      </c>
      <c r="C334" t="inlineStr">
        <is>
          <t>Rye and Holland, 2000</t>
        </is>
      </c>
      <c r="D334" t="inlineStr">
        <is>
          <t>core BB14</t>
        </is>
      </c>
      <c r="E334" t="inlineStr">
        <is>
          <t>158</t>
        </is>
      </c>
      <c r="F334" s="6" t="n">
        <v>3.48</v>
      </c>
      <c r="G334" s="8" t="n">
        <v/>
      </c>
      <c r="H334" s="6" t="n">
        <v>2.950000000000001</v>
      </c>
      <c r="I334" s="6" t="n">
        <v>14.24</v>
      </c>
      <c r="J334" s="6" t="n">
        <v>2.629999999999999</v>
      </c>
      <c r="K334" s="6" t="n">
        <v>1.22</v>
      </c>
      <c r="L334" s="6" t="n">
        <v/>
      </c>
      <c r="M334" s="6" t="n">
        <v>0.11</v>
      </c>
      <c r="N334" s="6" t="n">
        <v>0.7400000000000001</v>
      </c>
      <c r="O334" s="7">
        <f>H334 / (40.078 + 15.999)</f>
        <v/>
      </c>
      <c r="P334" s="7">
        <f>I334 / (2*26.9815385 + 3*15.999)</f>
        <v/>
      </c>
      <c r="Q334" s="7">
        <f>J334 / (24.305 + 15.999)</f>
        <v/>
      </c>
      <c r="R334" s="7">
        <f>K334 / (2*39.0983 + 15.999)</f>
        <v/>
      </c>
      <c r="S334" s="7">
        <f>L334 / (2*22.98976928 + 15.999)</f>
        <v/>
      </c>
      <c r="T334" s="7">
        <f>M334 / (2*30.973761998 + 5*15.999)</f>
        <v/>
      </c>
      <c r="U334" s="7">
        <f>N334 / (47.867 + 2*15.999)</f>
        <v/>
      </c>
      <c r="V334" s="6">
        <f>IF((O334 - 10/3*T334) &gt; 0, O334 - 10/3*T334, 0)</f>
        <v/>
      </c>
      <c r="W334" s="7">
        <f>IF(V334&gt;S334, S334, V334)</f>
        <v/>
      </c>
      <c r="X334" s="7">
        <f>IF((V334-W334) &gt; 0, V334-W334, 0)</f>
        <v/>
      </c>
      <c r="Y334" s="7">
        <f>IF((Q334-X334) &gt; 0, Q334-X334, 0)</f>
        <v/>
      </c>
      <c r="Z334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4" s="7">
        <f>IF((P334*Z334) &lt; R334, P334*Z334, R334)</f>
        <v/>
      </c>
      <c r="AB334" s="7">
        <f>SUM(W334, S334)</f>
        <v/>
      </c>
      <c r="AC334" s="7">
        <f>SUM(W334, S334, Y334)</f>
        <v/>
      </c>
      <c r="AD334" s="6">
        <f>IF(OR(ISNUMBER(P334), ISNUMBER(W334), ISNUMBER(S334), ISNUMBER(R334)), (P334 / SUM(P334, W334, S334, R334))*100, "")</f>
        <v/>
      </c>
      <c r="AE334" s="6">
        <f>IF(OR(ISNUMBER(P334), ISNUMBER(W334), ISNUMBER(S334)), (P334 / SUM(P334, W334, S334))*100, "")</f>
        <v/>
      </c>
      <c r="AF334" s="6">
        <f>IF(OR(ISNUMBER(P334), ISNUMBER(W334), ISNUMBER(S334), ISNUMBER(AA334)), (P334 / SUM(P334, W334, S334, AA334))*100, "")</f>
        <v/>
      </c>
      <c r="AG334" s="6">
        <f>P334 / SUM(AC334, P334, AA334)</f>
        <v/>
      </c>
      <c r="AH334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4" s="6">
        <f>IF(AND(ISNUMBER(M334), ISNUMBER(N334), ISNUMBER(AH334)), (M334/N334) / AH334 - 1, "")</f>
        <v/>
      </c>
    </row>
    <row r="335">
      <c r="A335" t="inlineStr">
        <is>
          <t>2.224</t>
        </is>
      </c>
      <c r="B335" t="inlineStr">
        <is>
          <t>Hekpoort</t>
        </is>
      </c>
      <c r="C335" t="inlineStr">
        <is>
          <t>Rye and Holland, 2000</t>
        </is>
      </c>
      <c r="D335" t="inlineStr">
        <is>
          <t>core BB14</t>
        </is>
      </c>
      <c r="E335" t="inlineStr">
        <is>
          <t>159</t>
        </is>
      </c>
      <c r="F335" s="6" t="n">
        <v>3.79</v>
      </c>
      <c r="G335" s="8" t="n">
        <v/>
      </c>
      <c r="H335" s="6" t="n">
        <v>1.45</v>
      </c>
      <c r="I335" s="6" t="n">
        <v>16.3</v>
      </c>
      <c r="J335" s="6" t="n">
        <v>3.95</v>
      </c>
      <c r="K335" s="6" t="n">
        <v>1.97</v>
      </c>
      <c r="L335" s="6" t="n">
        <v/>
      </c>
      <c r="M335" s="6" t="n">
        <v>0.14</v>
      </c>
      <c r="N335" s="6" t="n">
        <v>0.89</v>
      </c>
      <c r="O335" s="7">
        <f>H335 / (40.078 + 15.999)</f>
        <v/>
      </c>
      <c r="P335" s="7">
        <f>I335 / (2*26.9815385 + 3*15.999)</f>
        <v/>
      </c>
      <c r="Q335" s="7">
        <f>J335 / (24.305 + 15.999)</f>
        <v/>
      </c>
      <c r="R335" s="7">
        <f>K335 / (2*39.0983 + 15.999)</f>
        <v/>
      </c>
      <c r="S335" s="7">
        <f>L335 / (2*22.98976928 + 15.999)</f>
        <v/>
      </c>
      <c r="T335" s="7">
        <f>M335 / (2*30.973761998 + 5*15.999)</f>
        <v/>
      </c>
      <c r="U335" s="7">
        <f>N335 / (47.867 + 2*15.999)</f>
        <v/>
      </c>
      <c r="V335" s="6">
        <f>IF((O335 - 10/3*T335) &gt; 0, O335 - 10/3*T335, 0)</f>
        <v/>
      </c>
      <c r="W335" s="7">
        <f>IF(V335&gt;S335, S335, V335)</f>
        <v/>
      </c>
      <c r="X335" s="7">
        <f>IF((V335-W335) &gt; 0, V335-W335, 0)</f>
        <v/>
      </c>
      <c r="Y335" s="7">
        <f>IF((Q335-X335) &gt; 0, Q335-X335, 0)</f>
        <v/>
      </c>
      <c r="Z335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5" s="7">
        <f>IF((P335*Z335) &lt; R335, P335*Z335, R335)</f>
        <v/>
      </c>
      <c r="AB335" s="7">
        <f>SUM(W335, S335)</f>
        <v/>
      </c>
      <c r="AC335" s="7">
        <f>SUM(W335, S335, Y335)</f>
        <v/>
      </c>
      <c r="AD335" s="6">
        <f>IF(OR(ISNUMBER(P335), ISNUMBER(W335), ISNUMBER(S335), ISNUMBER(R335)), (P335 / SUM(P335, W335, S335, R335))*100, "")</f>
        <v/>
      </c>
      <c r="AE335" s="6">
        <f>IF(OR(ISNUMBER(P335), ISNUMBER(W335), ISNUMBER(S335)), (P335 / SUM(P335, W335, S335))*100, "")</f>
        <v/>
      </c>
      <c r="AF335" s="6">
        <f>IF(OR(ISNUMBER(P335), ISNUMBER(W335), ISNUMBER(S335), ISNUMBER(AA335)), (P335 / SUM(P335, W335, S335, AA335))*100, "")</f>
        <v/>
      </c>
      <c r="AG335" s="6">
        <f>P335 / SUM(AC335, P335, AA335)</f>
        <v/>
      </c>
      <c r="AH335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5" s="6">
        <f>IF(AND(ISNUMBER(M335), ISNUMBER(N335), ISNUMBER(AH335)), (M335/N335) / AH335 - 1, "")</f>
        <v/>
      </c>
    </row>
    <row r="336">
      <c r="A336" t="inlineStr">
        <is>
          <t>2.224</t>
        </is>
      </c>
      <c r="B336" t="inlineStr">
        <is>
          <t>Hekpoort</t>
        </is>
      </c>
      <c r="C336" t="inlineStr">
        <is>
          <t>Rye and Holland, 2000</t>
        </is>
      </c>
      <c r="D336" t="inlineStr">
        <is>
          <t>core BB14</t>
        </is>
      </c>
      <c r="E336" t="inlineStr">
        <is>
          <t>162B</t>
        </is>
      </c>
      <c r="F336" s="6" t="n">
        <v>4.18</v>
      </c>
      <c r="G336" s="8" t="n">
        <v/>
      </c>
      <c r="H336" s="6" t="n">
        <v>1.16</v>
      </c>
      <c r="I336" s="6" t="n">
        <v>17.88</v>
      </c>
      <c r="J336" s="6" t="n">
        <v>5.349999999999999</v>
      </c>
      <c r="K336" s="6" t="n">
        <v>1.55</v>
      </c>
      <c r="L336" s="6" t="n">
        <v/>
      </c>
      <c r="M336" s="6" t="n">
        <v>0.14</v>
      </c>
      <c r="N336" s="6" t="n">
        <v>0.9400000000000001</v>
      </c>
      <c r="O336" s="7">
        <f>H336 / (40.078 + 15.999)</f>
        <v/>
      </c>
      <c r="P336" s="7">
        <f>I336 / (2*26.9815385 + 3*15.999)</f>
        <v/>
      </c>
      <c r="Q336" s="7">
        <f>J336 / (24.305 + 15.999)</f>
        <v/>
      </c>
      <c r="R336" s="7">
        <f>K336 / (2*39.0983 + 15.999)</f>
        <v/>
      </c>
      <c r="S336" s="7">
        <f>L336 / (2*22.98976928 + 15.999)</f>
        <v/>
      </c>
      <c r="T336" s="7">
        <f>M336 / (2*30.973761998 + 5*15.999)</f>
        <v/>
      </c>
      <c r="U336" s="7">
        <f>N336 / (47.867 + 2*15.999)</f>
        <v/>
      </c>
      <c r="V336" s="6">
        <f>IF((O336 - 10/3*T336) &gt; 0, O336 - 10/3*T336, 0)</f>
        <v/>
      </c>
      <c r="W336" s="7">
        <f>IF(V336&gt;S336, S336, V336)</f>
        <v/>
      </c>
      <c r="X336" s="7">
        <f>IF((V336-W336) &gt; 0, V336-W336, 0)</f>
        <v/>
      </c>
      <c r="Y336" s="7">
        <f>IF((Q336-X336) &gt; 0, Q336-X336, 0)</f>
        <v/>
      </c>
      <c r="Z336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6" s="7">
        <f>IF((P336*Z336) &lt; R336, P336*Z336, R336)</f>
        <v/>
      </c>
      <c r="AB336" s="7">
        <f>SUM(W336, S336)</f>
        <v/>
      </c>
      <c r="AC336" s="7">
        <f>SUM(W336, S336, Y336)</f>
        <v/>
      </c>
      <c r="AD336" s="6">
        <f>IF(OR(ISNUMBER(P336), ISNUMBER(W336), ISNUMBER(S336), ISNUMBER(R336)), (P336 / SUM(P336, W336, S336, R336))*100, "")</f>
        <v/>
      </c>
      <c r="AE336" s="6">
        <f>IF(OR(ISNUMBER(P336), ISNUMBER(W336), ISNUMBER(S336)), (P336 / SUM(P336, W336, S336))*100, "")</f>
        <v/>
      </c>
      <c r="AF336" s="6">
        <f>IF(OR(ISNUMBER(P336), ISNUMBER(W336), ISNUMBER(S336), ISNUMBER(AA336)), (P336 / SUM(P336, W336, S336, AA336))*100, "")</f>
        <v/>
      </c>
      <c r="AG336" s="6">
        <f>P336 / SUM(AC336, P336, AA336)</f>
        <v/>
      </c>
      <c r="AH336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6" s="6">
        <f>IF(AND(ISNUMBER(M336), ISNUMBER(N336), ISNUMBER(AH336)), (M336/N336) / AH336 - 1, "")</f>
        <v/>
      </c>
    </row>
    <row r="337">
      <c r="A337" t="inlineStr">
        <is>
          <t>2.224</t>
        </is>
      </c>
      <c r="B337" t="inlineStr">
        <is>
          <t>Hekpoort</t>
        </is>
      </c>
      <c r="C337" t="inlineStr">
        <is>
          <t>Rye and Holland, 2000</t>
        </is>
      </c>
      <c r="D337" t="inlineStr">
        <is>
          <t>core BB14</t>
        </is>
      </c>
      <c r="E337" t="inlineStr">
        <is>
          <t>164</t>
        </is>
      </c>
      <c r="F337" s="6" t="n">
        <v>4.48</v>
      </c>
      <c r="G337" s="8" t="n">
        <v/>
      </c>
      <c r="H337" s="6" t="n">
        <v>11.53</v>
      </c>
      <c r="I337" s="6" t="n">
        <v>16.83</v>
      </c>
      <c r="J337" s="6" t="n">
        <v>3.13</v>
      </c>
      <c r="K337" s="6" t="n">
        <v>2.97</v>
      </c>
      <c r="L337" s="6" t="n">
        <v/>
      </c>
      <c r="M337" s="6" t="n">
        <v>0.14</v>
      </c>
      <c r="N337" s="6" t="n">
        <v>0.87</v>
      </c>
      <c r="O337" s="7">
        <f>H337 / (40.078 + 15.999)</f>
        <v/>
      </c>
      <c r="P337" s="7">
        <f>I337 / (2*26.9815385 + 3*15.999)</f>
        <v/>
      </c>
      <c r="Q337" s="7">
        <f>J337 / (24.305 + 15.999)</f>
        <v/>
      </c>
      <c r="R337" s="7">
        <f>K337 / (2*39.0983 + 15.999)</f>
        <v/>
      </c>
      <c r="S337" s="7">
        <f>L337 / (2*22.98976928 + 15.999)</f>
        <v/>
      </c>
      <c r="T337" s="7">
        <f>M337 / (2*30.973761998 + 5*15.999)</f>
        <v/>
      </c>
      <c r="U337" s="7">
        <f>N337 / (47.867 + 2*15.999)</f>
        <v/>
      </c>
      <c r="V337" s="6">
        <f>IF((O337 - 10/3*T337) &gt; 0, O337 - 10/3*T337, 0)</f>
        <v/>
      </c>
      <c r="W337" s="7">
        <f>IF(V337&gt;S337, S337, V337)</f>
        <v/>
      </c>
      <c r="X337" s="7">
        <f>IF((V337-W337) &gt; 0, V337-W337, 0)</f>
        <v/>
      </c>
      <c r="Y337" s="7">
        <f>IF((Q337-X337) &gt; 0, Q337-X337, 0)</f>
        <v/>
      </c>
      <c r="Z337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7" s="7">
        <f>IF((P337*Z337) &lt; R337, P337*Z337, R337)</f>
        <v/>
      </c>
      <c r="AB337" s="7">
        <f>SUM(W337, S337)</f>
        <v/>
      </c>
      <c r="AC337" s="7">
        <f>SUM(W337, S337, Y337)</f>
        <v/>
      </c>
      <c r="AD337" s="6">
        <f>IF(OR(ISNUMBER(P337), ISNUMBER(W337), ISNUMBER(S337), ISNUMBER(R337)), (P337 / SUM(P337, W337, S337, R337))*100, "")</f>
        <v/>
      </c>
      <c r="AE337" s="6">
        <f>IF(OR(ISNUMBER(P337), ISNUMBER(W337), ISNUMBER(S337)), (P337 / SUM(P337, W337, S337))*100, "")</f>
        <v/>
      </c>
      <c r="AF337" s="6">
        <f>IF(OR(ISNUMBER(P337), ISNUMBER(W337), ISNUMBER(S337), ISNUMBER(AA337)), (P337 / SUM(P337, W337, S337, AA337))*100, "")</f>
        <v/>
      </c>
      <c r="AG337" s="6">
        <f>P337 / SUM(AC337, P337, AA337)</f>
        <v/>
      </c>
      <c r="AH337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7" s="6">
        <f>IF(AND(ISNUMBER(M337), ISNUMBER(N337), ISNUMBER(AH337)), (M337/N337) / AH337 - 1, "")</f>
        <v/>
      </c>
    </row>
    <row r="338">
      <c r="A338" t="inlineStr">
        <is>
          <t>2.224</t>
        </is>
      </c>
      <c r="B338" t="inlineStr">
        <is>
          <t>Hekpoort</t>
        </is>
      </c>
      <c r="C338" t="inlineStr">
        <is>
          <t>Rye and Holland, 2000</t>
        </is>
      </c>
      <c r="D338" t="inlineStr">
        <is>
          <t>core BB14</t>
        </is>
      </c>
      <c r="E338" t="inlineStr">
        <is>
          <t>166</t>
        </is>
      </c>
      <c r="F338" s="6" t="n">
        <v>4.77</v>
      </c>
      <c r="G338" s="8" t="n">
        <v/>
      </c>
      <c r="H338" s="6" t="n">
        <v>3.98</v>
      </c>
      <c r="I338" s="6" t="n">
        <v>16.1</v>
      </c>
      <c r="J338" s="6" t="n">
        <v>4.01</v>
      </c>
      <c r="K338" s="6" t="n">
        <v>2.1</v>
      </c>
      <c r="L338" s="6" t="n">
        <v/>
      </c>
      <c r="M338" s="6" t="n">
        <v>0.13</v>
      </c>
      <c r="N338" s="6" t="n">
        <v>0.83</v>
      </c>
      <c r="O338" s="7">
        <f>H338 / (40.078 + 15.999)</f>
        <v/>
      </c>
      <c r="P338" s="7">
        <f>I338 / (2*26.9815385 + 3*15.999)</f>
        <v/>
      </c>
      <c r="Q338" s="7">
        <f>J338 / (24.305 + 15.999)</f>
        <v/>
      </c>
      <c r="R338" s="7">
        <f>K338 / (2*39.0983 + 15.999)</f>
        <v/>
      </c>
      <c r="S338" s="7">
        <f>L338 / (2*22.98976928 + 15.999)</f>
        <v/>
      </c>
      <c r="T338" s="7">
        <f>M338 / (2*30.973761998 + 5*15.999)</f>
        <v/>
      </c>
      <c r="U338" s="7">
        <f>N338 / (47.867 + 2*15.999)</f>
        <v/>
      </c>
      <c r="V338" s="6">
        <f>IF((O338 - 10/3*T338) &gt; 0, O338 - 10/3*T338, 0)</f>
        <v/>
      </c>
      <c r="W338" s="7">
        <f>IF(V338&gt;S338, S338, V338)</f>
        <v/>
      </c>
      <c r="X338" s="7">
        <f>IF((V338-W338) &gt; 0, V338-W338, 0)</f>
        <v/>
      </c>
      <c r="Y338" s="7">
        <f>IF((Q338-X338) &gt; 0, Q338-X338, 0)</f>
        <v/>
      </c>
      <c r="Z338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8" s="7">
        <f>IF((P338*Z338) &lt; R338, P338*Z338, R338)</f>
        <v/>
      </c>
      <c r="AB338" s="7">
        <f>SUM(W338, S338)</f>
        <v/>
      </c>
      <c r="AC338" s="7">
        <f>SUM(W338, S338, Y338)</f>
        <v/>
      </c>
      <c r="AD338" s="6">
        <f>IF(OR(ISNUMBER(P338), ISNUMBER(W338), ISNUMBER(S338), ISNUMBER(R338)), (P338 / SUM(P338, W338, S338, R338))*100, "")</f>
        <v/>
      </c>
      <c r="AE338" s="6">
        <f>IF(OR(ISNUMBER(P338), ISNUMBER(W338), ISNUMBER(S338)), (P338 / SUM(P338, W338, S338))*100, "")</f>
        <v/>
      </c>
      <c r="AF338" s="6">
        <f>IF(OR(ISNUMBER(P338), ISNUMBER(W338), ISNUMBER(S338), ISNUMBER(AA338)), (P338 / SUM(P338, W338, S338, AA338))*100, "")</f>
        <v/>
      </c>
      <c r="AG338" s="6">
        <f>P338 / SUM(AC338, P338, AA338)</f>
        <v/>
      </c>
      <c r="AH338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8" s="6">
        <f>IF(AND(ISNUMBER(M338), ISNUMBER(N338), ISNUMBER(AH338)), (M338/N338) / AH338 - 1, "")</f>
        <v/>
      </c>
    </row>
    <row r="339">
      <c r="A339" t="inlineStr">
        <is>
          <t>2.224</t>
        </is>
      </c>
      <c r="B339" t="inlineStr">
        <is>
          <t>Hekpoort</t>
        </is>
      </c>
      <c r="C339" t="inlineStr">
        <is>
          <t>Rye and Holland, 2000</t>
        </is>
      </c>
      <c r="D339" t="inlineStr">
        <is>
          <t>core BB14</t>
        </is>
      </c>
      <c r="E339" t="inlineStr">
        <is>
          <t>169</t>
        </is>
      </c>
      <c r="F339" s="6" t="n">
        <v>5.34</v>
      </c>
      <c r="G339" s="8" t="n">
        <v/>
      </c>
      <c r="H339" s="6" t="n">
        <v>11.83</v>
      </c>
      <c r="I339" s="6" t="n">
        <v>16.25</v>
      </c>
      <c r="J339" s="6" t="n">
        <v>3.389999999999999</v>
      </c>
      <c r="K339" s="6" t="n">
        <v>2.63</v>
      </c>
      <c r="L339" s="6" t="n">
        <v/>
      </c>
      <c r="M339" s="6" t="n">
        <v>0.13</v>
      </c>
      <c r="N339" s="6" t="n">
        <v>0.84</v>
      </c>
      <c r="O339" s="7">
        <f>H339 / (40.078 + 15.999)</f>
        <v/>
      </c>
      <c r="P339" s="7">
        <f>I339 / (2*26.9815385 + 3*15.999)</f>
        <v/>
      </c>
      <c r="Q339" s="7">
        <f>J339 / (24.305 + 15.999)</f>
        <v/>
      </c>
      <c r="R339" s="7">
        <f>K339 / (2*39.0983 + 15.999)</f>
        <v/>
      </c>
      <c r="S339" s="7">
        <f>L339 / (2*22.98976928 + 15.999)</f>
        <v/>
      </c>
      <c r="T339" s="7">
        <f>M339 / (2*30.973761998 + 5*15.999)</f>
        <v/>
      </c>
      <c r="U339" s="7">
        <f>N339 / (47.867 + 2*15.999)</f>
        <v/>
      </c>
      <c r="V339" s="6">
        <f>IF((O339 - 10/3*T339) &gt; 0, O339 - 10/3*T339, 0)</f>
        <v/>
      </c>
      <c r="W339" s="7">
        <f>IF(V339&gt;S339, S339, V339)</f>
        <v/>
      </c>
      <c r="X339" s="7">
        <f>IF((V339-W339) &gt; 0, V339-W339, 0)</f>
        <v/>
      </c>
      <c r="Y339" s="7">
        <f>IF((Q339-X339) &gt; 0, Q339-X339, 0)</f>
        <v/>
      </c>
      <c r="Z339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39" s="7">
        <f>IF((P339*Z339) &lt; R339, P339*Z339, R339)</f>
        <v/>
      </c>
      <c r="AB339" s="7">
        <f>SUM(W339, S339)</f>
        <v/>
      </c>
      <c r="AC339" s="7">
        <f>SUM(W339, S339, Y339)</f>
        <v/>
      </c>
      <c r="AD339" s="6">
        <f>IF(OR(ISNUMBER(P339), ISNUMBER(W339), ISNUMBER(S339), ISNUMBER(R339)), (P339 / SUM(P339, W339, S339, R339))*100, "")</f>
        <v/>
      </c>
      <c r="AE339" s="6">
        <f>IF(OR(ISNUMBER(P339), ISNUMBER(W339), ISNUMBER(S339)), (P339 / SUM(P339, W339, S339))*100, "")</f>
        <v/>
      </c>
      <c r="AF339" s="6">
        <f>IF(OR(ISNUMBER(P339), ISNUMBER(W339), ISNUMBER(S339), ISNUMBER(AA339)), (P339 / SUM(P339, W339, S339, AA339))*100, "")</f>
        <v/>
      </c>
      <c r="AG339" s="6">
        <f>P339 / SUM(AC339, P339, AA339)</f>
        <v/>
      </c>
      <c r="AH339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39" s="6">
        <f>IF(AND(ISNUMBER(M339), ISNUMBER(N339), ISNUMBER(AH339)), (M339/N339) / AH339 - 1, "")</f>
        <v/>
      </c>
    </row>
    <row r="340">
      <c r="A340" t="inlineStr">
        <is>
          <t>2.224</t>
        </is>
      </c>
      <c r="B340" t="inlineStr">
        <is>
          <t>Hekpoort</t>
        </is>
      </c>
      <c r="C340" t="inlineStr">
        <is>
          <t>Rye and Holland, 2000</t>
        </is>
      </c>
      <c r="D340" t="inlineStr">
        <is>
          <t>core BB14</t>
        </is>
      </c>
      <c r="E340" t="inlineStr">
        <is>
          <t>171</t>
        </is>
      </c>
      <c r="F340" s="6" t="n">
        <v>5.67</v>
      </c>
      <c r="G340" s="8" t="n">
        <v/>
      </c>
      <c r="H340" s="6" t="n">
        <v>8.42</v>
      </c>
      <c r="I340" s="6" t="n">
        <v>16.04</v>
      </c>
      <c r="J340" s="6" t="n">
        <v>3.24</v>
      </c>
      <c r="K340" s="6" t="n">
        <v>2.75</v>
      </c>
      <c r="L340" s="6" t="n">
        <v/>
      </c>
      <c r="M340" s="6" t="n">
        <v>0.13</v>
      </c>
      <c r="N340" s="6" t="n">
        <v>0.82</v>
      </c>
      <c r="O340" s="7">
        <f>H340 / (40.078 + 15.999)</f>
        <v/>
      </c>
      <c r="P340" s="7">
        <f>I340 / (2*26.9815385 + 3*15.999)</f>
        <v/>
      </c>
      <c r="Q340" s="7">
        <f>J340 / (24.305 + 15.999)</f>
        <v/>
      </c>
      <c r="R340" s="7">
        <f>K340 / (2*39.0983 + 15.999)</f>
        <v/>
      </c>
      <c r="S340" s="7">
        <f>L340 / (2*22.98976928 + 15.999)</f>
        <v/>
      </c>
      <c r="T340" s="7">
        <f>M340 / (2*30.973761998 + 5*15.999)</f>
        <v/>
      </c>
      <c r="U340" s="7">
        <f>N340 / (47.867 + 2*15.999)</f>
        <v/>
      </c>
      <c r="V340" s="6">
        <f>IF((O340 - 10/3*T340) &gt; 0, O340 - 10/3*T340, 0)</f>
        <v/>
      </c>
      <c r="W340" s="7">
        <f>IF(V340&gt;S340, S340, V340)</f>
        <v/>
      </c>
      <c r="X340" s="7">
        <f>IF((V340-W340) &gt; 0, V340-W340, 0)</f>
        <v/>
      </c>
      <c r="Y340" s="7">
        <f>IF((Q340-X340) &gt; 0, Q340-X340, 0)</f>
        <v/>
      </c>
      <c r="Z340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0" s="7">
        <f>IF((P340*Z340) &lt; R340, P340*Z340, R340)</f>
        <v/>
      </c>
      <c r="AB340" s="7">
        <f>SUM(W340, S340)</f>
        <v/>
      </c>
      <c r="AC340" s="7">
        <f>SUM(W340, S340, Y340)</f>
        <v/>
      </c>
      <c r="AD340" s="6">
        <f>IF(OR(ISNUMBER(P340), ISNUMBER(W340), ISNUMBER(S340), ISNUMBER(R340)), (P340 / SUM(P340, W340, S340, R340))*100, "")</f>
        <v/>
      </c>
      <c r="AE340" s="6">
        <f>IF(OR(ISNUMBER(P340), ISNUMBER(W340), ISNUMBER(S340)), (P340 / SUM(P340, W340, S340))*100, "")</f>
        <v/>
      </c>
      <c r="AF340" s="6">
        <f>IF(OR(ISNUMBER(P340), ISNUMBER(W340), ISNUMBER(S340), ISNUMBER(AA340)), (P340 / SUM(P340, W340, S340, AA340))*100, "")</f>
        <v/>
      </c>
      <c r="AG340" s="6">
        <f>P340 / SUM(AC340, P340, AA340)</f>
        <v/>
      </c>
      <c r="AH340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0" s="6">
        <f>IF(AND(ISNUMBER(M340), ISNUMBER(N340), ISNUMBER(AH340)), (M340/N340) / AH340 - 1, "")</f>
        <v/>
      </c>
    </row>
    <row r="341">
      <c r="A341" s="2" t="inlineStr">
        <is>
          <t>2.224</t>
        </is>
      </c>
      <c r="B341" s="2" t="inlineStr">
        <is>
          <t>Hekpoort</t>
        </is>
      </c>
      <c r="C341" s="2" t="inlineStr">
        <is>
          <t>Rye and Holland, 2000</t>
        </is>
      </c>
      <c r="D341" s="2" t="inlineStr">
        <is>
          <t>Daspoort tunnel locality</t>
        </is>
      </c>
      <c r="E341" s="2" t="inlineStr">
        <is>
          <t>22</t>
        </is>
      </c>
      <c r="F341" s="3" t="n">
        <v>0.75</v>
      </c>
      <c r="G341" s="2" t="inlineStr">
        <is>
          <t>top</t>
        </is>
      </c>
      <c r="H341" s="3" t="n">
        <v>0.25</v>
      </c>
      <c r="I341" s="3" t="n">
        <v>37.34</v>
      </c>
      <c r="J341" s="3" t="n">
        <v>0.25</v>
      </c>
      <c r="K341" s="3" t="n">
        <v>9.24</v>
      </c>
      <c r="L341" s="3" t="n">
        <v>1.27</v>
      </c>
      <c r="M341" s="3" t="n">
        <v>0.04000000000000001</v>
      </c>
      <c r="N341" s="3" t="n">
        <v>2.03</v>
      </c>
      <c r="O341" s="4">
        <f>H341 / (40.078 + 15.999)</f>
        <v/>
      </c>
      <c r="P341" s="4">
        <f>I341 / (2*26.9815385 + 3*15.999)</f>
        <v/>
      </c>
      <c r="Q341" s="4">
        <f>J341 / (24.305 + 15.999)</f>
        <v/>
      </c>
      <c r="R341" s="4">
        <f>K341 / (2*39.0983 + 15.999)</f>
        <v/>
      </c>
      <c r="S341" s="4">
        <f>L341 / (2*22.98976928 + 15.999)</f>
        <v/>
      </c>
      <c r="T341" s="4">
        <f>M341 / (2*30.973761998 + 5*15.999)</f>
        <v/>
      </c>
      <c r="U341" s="4">
        <f>N341 / (47.867 + 2*15.999)</f>
        <v/>
      </c>
      <c r="V341" s="3">
        <f>IF((O341 - 10/3*T341) &gt; 0, O341 - 10/3*T341, 0)</f>
        <v/>
      </c>
      <c r="W341" s="4">
        <f>IF(V341&gt;S341, S341, V341)</f>
        <v/>
      </c>
      <c r="X341" s="4">
        <f>IF((V341-W341) &gt; 0, V341-W341, 0)</f>
        <v/>
      </c>
      <c r="Y341" s="4">
        <f>IF((Q341-X341) &gt; 0, Q341-X341, 0)</f>
        <v/>
      </c>
      <c r="Z341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1" s="4">
        <f>IF((P341*Z341) &lt; R341, P341*Z341, R341)</f>
        <v/>
      </c>
      <c r="AB341" s="4">
        <f>SUM(W341, S341)</f>
        <v/>
      </c>
      <c r="AC341" s="4">
        <f>SUM(W341, S341, Y341)</f>
        <v/>
      </c>
      <c r="AD341" s="3">
        <f>IF(OR(ISNUMBER(P341), ISNUMBER(W341), ISNUMBER(S341), ISNUMBER(R341)), (P341 / SUM(P341, W341, S341, R341))*100, "")</f>
        <v/>
      </c>
      <c r="AE341" s="3">
        <f>IF(OR(ISNUMBER(P341), ISNUMBER(W341), ISNUMBER(S341)), (P341 / SUM(P341, W341, S341))*100, "")</f>
        <v/>
      </c>
      <c r="AF341" s="3">
        <f>IF(OR(ISNUMBER(P341), ISNUMBER(W341), ISNUMBER(S341), ISNUMBER(AA341)), (P341 / SUM(P341, W341, S341, AA341))*100, "")</f>
        <v/>
      </c>
      <c r="AG341" s="3">
        <f>P341 / SUM(AC341, P341, AA341)</f>
        <v/>
      </c>
      <c r="AH341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1" s="3">
        <f>IF(AND(ISNUMBER(M341), ISNUMBER(N341), ISNUMBER(AH341)), (M341/N341) / AH341 - 1, "")</f>
        <v/>
      </c>
    </row>
    <row r="342">
      <c r="A342" s="2" t="inlineStr">
        <is>
          <t>2.224</t>
        </is>
      </c>
      <c r="B342" s="2" t="inlineStr">
        <is>
          <t>Hekpoort</t>
        </is>
      </c>
      <c r="C342" s="2" t="inlineStr">
        <is>
          <t>Rye and Holland, 2000</t>
        </is>
      </c>
      <c r="D342" s="2" t="inlineStr">
        <is>
          <t>Daspoort tunnel locality</t>
        </is>
      </c>
      <c r="E342" s="2" t="inlineStr">
        <is>
          <t>22*</t>
        </is>
      </c>
      <c r="F342" s="3" t="n">
        <v>0.75</v>
      </c>
      <c r="G342" s="2" t="inlineStr">
        <is>
          <t>top</t>
        </is>
      </c>
      <c r="H342" s="3" t="n">
        <v>0.14</v>
      </c>
      <c r="I342" s="3" t="n">
        <v>36.93</v>
      </c>
      <c r="J342" s="3" t="n">
        <v>0.13</v>
      </c>
      <c r="K342" s="3" t="n">
        <v>9.390000000000001</v>
      </c>
      <c r="L342" s="3" t="n">
        <v>0.73</v>
      </c>
      <c r="M342" s="3" t="n">
        <v>0.05000000000000001</v>
      </c>
      <c r="N342" s="3" t="n">
        <v>1.9</v>
      </c>
      <c r="O342" s="4">
        <f>H342 / (40.078 + 15.999)</f>
        <v/>
      </c>
      <c r="P342" s="4">
        <f>I342 / (2*26.9815385 + 3*15.999)</f>
        <v/>
      </c>
      <c r="Q342" s="4">
        <f>J342 / (24.305 + 15.999)</f>
        <v/>
      </c>
      <c r="R342" s="4">
        <f>K342 / (2*39.0983 + 15.999)</f>
        <v/>
      </c>
      <c r="S342" s="4">
        <f>L342 / (2*22.98976928 + 15.999)</f>
        <v/>
      </c>
      <c r="T342" s="4">
        <f>M342 / (2*30.973761998 + 5*15.999)</f>
        <v/>
      </c>
      <c r="U342" s="4">
        <f>N342 / (47.867 + 2*15.999)</f>
        <v/>
      </c>
      <c r="V342" s="3">
        <f>IF((O342 - 10/3*T342) &gt; 0, O342 - 10/3*T342, 0)</f>
        <v/>
      </c>
      <c r="W342" s="4">
        <f>IF(V342&gt;S342, S342, V342)</f>
        <v/>
      </c>
      <c r="X342" s="4">
        <f>IF((V342-W342) &gt; 0, V342-W342, 0)</f>
        <v/>
      </c>
      <c r="Y342" s="4">
        <f>IF((Q342-X342) &gt; 0, Q342-X342, 0)</f>
        <v/>
      </c>
      <c r="Z342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2" s="4">
        <f>IF((P342*Z342) &lt; R342, P342*Z342, R342)</f>
        <v/>
      </c>
      <c r="AB342" s="4">
        <f>SUM(W342, S342)</f>
        <v/>
      </c>
      <c r="AC342" s="4">
        <f>SUM(W342, S342, Y342)</f>
        <v/>
      </c>
      <c r="AD342" s="3">
        <f>IF(OR(ISNUMBER(P342), ISNUMBER(W342), ISNUMBER(S342), ISNUMBER(R342)), (P342 / SUM(P342, W342, S342, R342))*100, "")</f>
        <v/>
      </c>
      <c r="AE342" s="3">
        <f>IF(OR(ISNUMBER(P342), ISNUMBER(W342), ISNUMBER(S342)), (P342 / SUM(P342, W342, S342))*100, "")</f>
        <v/>
      </c>
      <c r="AF342" s="3">
        <f>IF(OR(ISNUMBER(P342), ISNUMBER(W342), ISNUMBER(S342), ISNUMBER(AA342)), (P342 / SUM(P342, W342, S342, AA342))*100, "")</f>
        <v/>
      </c>
      <c r="AG342" s="3">
        <f>P342 / SUM(AC342, P342, AA342)</f>
        <v/>
      </c>
      <c r="AH342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2" s="3">
        <f>IF(AND(ISNUMBER(M342), ISNUMBER(N342), ISNUMBER(AH342)), (M342/N342) / AH342 - 1, "")</f>
        <v/>
      </c>
    </row>
    <row r="343">
      <c r="A343" s="2" t="inlineStr">
        <is>
          <t>2.224</t>
        </is>
      </c>
      <c r="B343" s="2" t="inlineStr">
        <is>
          <t>Hekpoort</t>
        </is>
      </c>
      <c r="C343" s="2" t="inlineStr">
        <is>
          <t>Rye and Holland, 2000</t>
        </is>
      </c>
      <c r="D343" s="2" t="inlineStr">
        <is>
          <t>Daspoort tunnel locality</t>
        </is>
      </c>
      <c r="E343" s="2" t="inlineStr">
        <is>
          <t>13</t>
        </is>
      </c>
      <c r="F343" s="3" t="n">
        <v>2.6</v>
      </c>
      <c r="G343" s="5" t="n">
        <v/>
      </c>
      <c r="H343" s="3" t="n">
        <v>0.3800000000000001</v>
      </c>
      <c r="I343" s="3" t="n">
        <v>27.26</v>
      </c>
      <c r="J343" s="3" t="n">
        <v>0.23</v>
      </c>
      <c r="K343" s="3" t="n">
        <v>6.53</v>
      </c>
      <c r="L343" s="3" t="n">
        <v>1.1</v>
      </c>
      <c r="M343" s="3" t="n">
        <v>0.1</v>
      </c>
      <c r="N343" s="3" t="n">
        <v>1.43</v>
      </c>
      <c r="O343" s="4">
        <f>H343 / (40.078 + 15.999)</f>
        <v/>
      </c>
      <c r="P343" s="4">
        <f>I343 / (2*26.9815385 + 3*15.999)</f>
        <v/>
      </c>
      <c r="Q343" s="4">
        <f>J343 / (24.305 + 15.999)</f>
        <v/>
      </c>
      <c r="R343" s="4">
        <f>K343 / (2*39.0983 + 15.999)</f>
        <v/>
      </c>
      <c r="S343" s="4">
        <f>L343 / (2*22.98976928 + 15.999)</f>
        <v/>
      </c>
      <c r="T343" s="4">
        <f>M343 / (2*30.973761998 + 5*15.999)</f>
        <v/>
      </c>
      <c r="U343" s="4">
        <f>N343 / (47.867 + 2*15.999)</f>
        <v/>
      </c>
      <c r="V343" s="3">
        <f>IF((O343 - 10/3*T343) &gt; 0, O343 - 10/3*T343, 0)</f>
        <v/>
      </c>
      <c r="W343" s="4">
        <f>IF(V343&gt;S343, S343, V343)</f>
        <v/>
      </c>
      <c r="X343" s="4">
        <f>IF((V343-W343) &gt; 0, V343-W343, 0)</f>
        <v/>
      </c>
      <c r="Y343" s="4">
        <f>IF((Q343-X343) &gt; 0, Q343-X343, 0)</f>
        <v/>
      </c>
      <c r="Z343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3" s="4">
        <f>IF((P343*Z343) &lt; R343, P343*Z343, R343)</f>
        <v/>
      </c>
      <c r="AB343" s="4">
        <f>SUM(W343, S343)</f>
        <v/>
      </c>
      <c r="AC343" s="4">
        <f>SUM(W343, S343, Y343)</f>
        <v/>
      </c>
      <c r="AD343" s="3">
        <f>IF(OR(ISNUMBER(P343), ISNUMBER(W343), ISNUMBER(S343), ISNUMBER(R343)), (P343 / SUM(P343, W343, S343, R343))*100, "")</f>
        <v/>
      </c>
      <c r="AE343" s="3">
        <f>IF(OR(ISNUMBER(P343), ISNUMBER(W343), ISNUMBER(S343)), (P343 / SUM(P343, W343, S343))*100, "")</f>
        <v/>
      </c>
      <c r="AF343" s="3">
        <f>IF(OR(ISNUMBER(P343), ISNUMBER(W343), ISNUMBER(S343), ISNUMBER(AA343)), (P343 / SUM(P343, W343, S343, AA343))*100, "")</f>
        <v/>
      </c>
      <c r="AG343" s="3">
        <f>P343 / SUM(AC343, P343, AA343)</f>
        <v/>
      </c>
      <c r="AH343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3" s="3">
        <f>IF(AND(ISNUMBER(M343), ISNUMBER(N343), ISNUMBER(AH343)), (M343/N343) / AH343 - 1, "")</f>
        <v/>
      </c>
    </row>
    <row r="344">
      <c r="A344" s="2" t="inlineStr">
        <is>
          <t>2.224</t>
        </is>
      </c>
      <c r="B344" s="2" t="inlineStr">
        <is>
          <t>Hekpoort</t>
        </is>
      </c>
      <c r="C344" s="2" t="inlineStr">
        <is>
          <t>Rye and Holland, 2000</t>
        </is>
      </c>
      <c r="D344" s="2" t="inlineStr">
        <is>
          <t>Daspoort tunnel locality</t>
        </is>
      </c>
      <c r="E344" s="2" t="inlineStr">
        <is>
          <t>11</t>
        </is>
      </c>
      <c r="F344" s="3" t="n">
        <v>2.75</v>
      </c>
      <c r="G344" s="5" t="n">
        <v/>
      </c>
      <c r="H344" s="3" t="n">
        <v>0.31</v>
      </c>
      <c r="I344" s="3" t="n">
        <v>25.72</v>
      </c>
      <c r="J344" s="3" t="n">
        <v>0.58</v>
      </c>
      <c r="K344" s="3" t="n">
        <v>5.49</v>
      </c>
      <c r="L344" s="3" t="n">
        <v>0.71</v>
      </c>
      <c r="M344" s="3" t="n">
        <v>0.06</v>
      </c>
      <c r="N344" s="3" t="n">
        <v>1.35</v>
      </c>
      <c r="O344" s="4">
        <f>H344 / (40.078 + 15.999)</f>
        <v/>
      </c>
      <c r="P344" s="4">
        <f>I344 / (2*26.9815385 + 3*15.999)</f>
        <v/>
      </c>
      <c r="Q344" s="4">
        <f>J344 / (24.305 + 15.999)</f>
        <v/>
      </c>
      <c r="R344" s="4">
        <f>K344 / (2*39.0983 + 15.999)</f>
        <v/>
      </c>
      <c r="S344" s="4">
        <f>L344 / (2*22.98976928 + 15.999)</f>
        <v/>
      </c>
      <c r="T344" s="4">
        <f>M344 / (2*30.973761998 + 5*15.999)</f>
        <v/>
      </c>
      <c r="U344" s="4">
        <f>N344 / (47.867 + 2*15.999)</f>
        <v/>
      </c>
      <c r="V344" s="3">
        <f>IF((O344 - 10/3*T344) &gt; 0, O344 - 10/3*T344, 0)</f>
        <v/>
      </c>
      <c r="W344" s="4">
        <f>IF(V344&gt;S344, S344, V344)</f>
        <v/>
      </c>
      <c r="X344" s="4">
        <f>IF((V344-W344) &gt; 0, V344-W344, 0)</f>
        <v/>
      </c>
      <c r="Y344" s="4">
        <f>IF((Q344-X344) &gt; 0, Q344-X344, 0)</f>
        <v/>
      </c>
      <c r="Z344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4" s="4">
        <f>IF((P344*Z344) &lt; R344, P344*Z344, R344)</f>
        <v/>
      </c>
      <c r="AB344" s="4">
        <f>SUM(W344, S344)</f>
        <v/>
      </c>
      <c r="AC344" s="4">
        <f>SUM(W344, S344, Y344)</f>
        <v/>
      </c>
      <c r="AD344" s="3">
        <f>IF(OR(ISNUMBER(P344), ISNUMBER(W344), ISNUMBER(S344), ISNUMBER(R344)), (P344 / SUM(P344, W344, S344, R344))*100, "")</f>
        <v/>
      </c>
      <c r="AE344" s="3">
        <f>IF(OR(ISNUMBER(P344), ISNUMBER(W344), ISNUMBER(S344)), (P344 / SUM(P344, W344, S344))*100, "")</f>
        <v/>
      </c>
      <c r="AF344" s="3">
        <f>IF(OR(ISNUMBER(P344), ISNUMBER(W344), ISNUMBER(S344), ISNUMBER(AA344)), (P344 / SUM(P344, W344, S344, AA344))*100, "")</f>
        <v/>
      </c>
      <c r="AG344" s="3">
        <f>P344 / SUM(AC344, P344, AA344)</f>
        <v/>
      </c>
      <c r="AH344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4" s="3">
        <f>IF(AND(ISNUMBER(M344), ISNUMBER(N344), ISNUMBER(AH344)), (M344/N344) / AH344 - 1, "")</f>
        <v/>
      </c>
    </row>
    <row r="345">
      <c r="A345" s="2" t="inlineStr">
        <is>
          <t>2.224</t>
        </is>
      </c>
      <c r="B345" s="2" t="inlineStr">
        <is>
          <t>Hekpoort</t>
        </is>
      </c>
      <c r="C345" s="2" t="inlineStr">
        <is>
          <t>Rye and Holland, 2000</t>
        </is>
      </c>
      <c r="D345" s="2" t="inlineStr">
        <is>
          <t>Daspoort tunnel locality</t>
        </is>
      </c>
      <c r="E345" s="2" t="inlineStr">
        <is>
          <t>11*</t>
        </is>
      </c>
      <c r="F345" s="3" t="n">
        <v>2.75</v>
      </c>
      <c r="G345" s="5" t="n">
        <v/>
      </c>
      <c r="H345" s="3" t="n">
        <v>0.3700000000000001</v>
      </c>
      <c r="I345" s="3" t="n">
        <v>26.11</v>
      </c>
      <c r="J345" s="3" t="n">
        <v>0.57</v>
      </c>
      <c r="K345" s="3" t="n">
        <v>5.46</v>
      </c>
      <c r="L345" s="3" t="n">
        <v>0.6</v>
      </c>
      <c r="M345" s="3" t="n">
        <v>0.03</v>
      </c>
      <c r="N345" s="3" t="n">
        <v>1.45</v>
      </c>
      <c r="O345" s="4">
        <f>H345 / (40.078 + 15.999)</f>
        <v/>
      </c>
      <c r="P345" s="4">
        <f>I345 / (2*26.9815385 + 3*15.999)</f>
        <v/>
      </c>
      <c r="Q345" s="4">
        <f>J345 / (24.305 + 15.999)</f>
        <v/>
      </c>
      <c r="R345" s="4">
        <f>K345 / (2*39.0983 + 15.999)</f>
        <v/>
      </c>
      <c r="S345" s="4">
        <f>L345 / (2*22.98976928 + 15.999)</f>
        <v/>
      </c>
      <c r="T345" s="4">
        <f>M345 / (2*30.973761998 + 5*15.999)</f>
        <v/>
      </c>
      <c r="U345" s="4">
        <f>N345 / (47.867 + 2*15.999)</f>
        <v/>
      </c>
      <c r="V345" s="3">
        <f>IF((O345 - 10/3*T345) &gt; 0, O345 - 10/3*T345, 0)</f>
        <v/>
      </c>
      <c r="W345" s="4">
        <f>IF(V345&gt;S345, S345, V345)</f>
        <v/>
      </c>
      <c r="X345" s="4">
        <f>IF((V345-W345) &gt; 0, V345-W345, 0)</f>
        <v/>
      </c>
      <c r="Y345" s="4">
        <f>IF((Q345-X345) &gt; 0, Q345-X345, 0)</f>
        <v/>
      </c>
      <c r="Z345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5" s="4">
        <f>IF((P345*Z345) &lt; R345, P345*Z345, R345)</f>
        <v/>
      </c>
      <c r="AB345" s="4">
        <f>SUM(W345, S345)</f>
        <v/>
      </c>
      <c r="AC345" s="4">
        <f>SUM(W345, S345, Y345)</f>
        <v/>
      </c>
      <c r="AD345" s="3">
        <f>IF(OR(ISNUMBER(P345), ISNUMBER(W345), ISNUMBER(S345), ISNUMBER(R345)), (P345 / SUM(P345, W345, S345, R345))*100, "")</f>
        <v/>
      </c>
      <c r="AE345" s="3">
        <f>IF(OR(ISNUMBER(P345), ISNUMBER(W345), ISNUMBER(S345)), (P345 / SUM(P345, W345, S345))*100, "")</f>
        <v/>
      </c>
      <c r="AF345" s="3">
        <f>IF(OR(ISNUMBER(P345), ISNUMBER(W345), ISNUMBER(S345), ISNUMBER(AA345)), (P345 / SUM(P345, W345, S345, AA345))*100, "")</f>
        <v/>
      </c>
      <c r="AG345" s="3">
        <f>P345 / SUM(AC345, P345, AA345)</f>
        <v/>
      </c>
      <c r="AH345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5" s="3">
        <f>IF(AND(ISNUMBER(M345), ISNUMBER(N345), ISNUMBER(AH345)), (M345/N345) / AH345 - 1, "")</f>
        <v/>
      </c>
    </row>
    <row r="346">
      <c r="A346" s="2" t="inlineStr">
        <is>
          <t>2.224</t>
        </is>
      </c>
      <c r="B346" s="2" t="inlineStr">
        <is>
          <t>Hekpoort</t>
        </is>
      </c>
      <c r="C346" s="2" t="inlineStr">
        <is>
          <t>Rye and Holland, 2000</t>
        </is>
      </c>
      <c r="D346" s="2" t="inlineStr">
        <is>
          <t>Daspoort tunnel locality</t>
        </is>
      </c>
      <c r="E346" s="2" t="inlineStr">
        <is>
          <t>24</t>
        </is>
      </c>
      <c r="F346" s="3" t="n">
        <v>2.95</v>
      </c>
      <c r="G346" s="5" t="n">
        <v/>
      </c>
      <c r="H346" s="3" t="n">
        <v>0.28</v>
      </c>
      <c r="I346" s="3" t="n">
        <v>26.86</v>
      </c>
      <c r="J346" s="3" t="n">
        <v>0.4</v>
      </c>
      <c r="K346" s="3" t="n">
        <v>6.89</v>
      </c>
      <c r="L346" s="3" t="n">
        <v>0.8099999999999999</v>
      </c>
      <c r="M346" s="3" t="n">
        <v>0.07000000000000002</v>
      </c>
      <c r="N346" s="3" t="n">
        <v>1.63</v>
      </c>
      <c r="O346" s="4">
        <f>H346 / (40.078 + 15.999)</f>
        <v/>
      </c>
      <c r="P346" s="4">
        <f>I346 / (2*26.9815385 + 3*15.999)</f>
        <v/>
      </c>
      <c r="Q346" s="4">
        <f>J346 / (24.305 + 15.999)</f>
        <v/>
      </c>
      <c r="R346" s="4">
        <f>K346 / (2*39.0983 + 15.999)</f>
        <v/>
      </c>
      <c r="S346" s="4">
        <f>L346 / (2*22.98976928 + 15.999)</f>
        <v/>
      </c>
      <c r="T346" s="4">
        <f>M346 / (2*30.973761998 + 5*15.999)</f>
        <v/>
      </c>
      <c r="U346" s="4">
        <f>N346 / (47.867 + 2*15.999)</f>
        <v/>
      </c>
      <c r="V346" s="3">
        <f>IF((O346 - 10/3*T346) &gt; 0, O346 - 10/3*T346, 0)</f>
        <v/>
      </c>
      <c r="W346" s="4">
        <f>IF(V346&gt;S346, S346, V346)</f>
        <v/>
      </c>
      <c r="X346" s="4">
        <f>IF((V346-W346) &gt; 0, V346-W346, 0)</f>
        <v/>
      </c>
      <c r="Y346" s="4">
        <f>IF((Q346-X346) &gt; 0, Q346-X346, 0)</f>
        <v/>
      </c>
      <c r="Z346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6" s="4">
        <f>IF((P346*Z346) &lt; R346, P346*Z346, R346)</f>
        <v/>
      </c>
      <c r="AB346" s="4">
        <f>SUM(W346, S346)</f>
        <v/>
      </c>
      <c r="AC346" s="4">
        <f>SUM(W346, S346, Y346)</f>
        <v/>
      </c>
      <c r="AD346" s="3">
        <f>IF(OR(ISNUMBER(P346), ISNUMBER(W346), ISNUMBER(S346), ISNUMBER(R346)), (P346 / SUM(P346, W346, S346, R346))*100, "")</f>
        <v/>
      </c>
      <c r="AE346" s="3">
        <f>IF(OR(ISNUMBER(P346), ISNUMBER(W346), ISNUMBER(S346)), (P346 / SUM(P346, W346, S346))*100, "")</f>
        <v/>
      </c>
      <c r="AF346" s="3">
        <f>IF(OR(ISNUMBER(P346), ISNUMBER(W346), ISNUMBER(S346), ISNUMBER(AA346)), (P346 / SUM(P346, W346, S346, AA346))*100, "")</f>
        <v/>
      </c>
      <c r="AG346" s="3">
        <f>P346 / SUM(AC346, P346, AA346)</f>
        <v/>
      </c>
      <c r="AH346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6" s="3">
        <f>IF(AND(ISNUMBER(M346), ISNUMBER(N346), ISNUMBER(AH346)), (M346/N346) / AH346 - 1, "")</f>
        <v/>
      </c>
    </row>
    <row r="347">
      <c r="A347" s="2" t="inlineStr">
        <is>
          <t>2.224</t>
        </is>
      </c>
      <c r="B347" s="2" t="inlineStr">
        <is>
          <t>Hekpoort</t>
        </is>
      </c>
      <c r="C347" s="2" t="inlineStr">
        <is>
          <t>Rye and Holland, 2000</t>
        </is>
      </c>
      <c r="D347" s="2" t="inlineStr">
        <is>
          <t>Daspoort tunnel locality</t>
        </is>
      </c>
      <c r="E347" s="2" t="inlineStr">
        <is>
          <t>15</t>
        </is>
      </c>
      <c r="F347" s="3" t="n">
        <v>3</v>
      </c>
      <c r="G347" s="5" t="n">
        <v/>
      </c>
      <c r="H347" s="3" t="n">
        <v>0.04000000000000001</v>
      </c>
      <c r="I347" s="3" t="n">
        <v>14.84</v>
      </c>
      <c r="J347" s="3" t="n">
        <v>6.119999999999999</v>
      </c>
      <c r="K347" s="3" t="n">
        <v/>
      </c>
      <c r="L347" s="3" t="n">
        <v/>
      </c>
      <c r="M347" s="3" t="n">
        <v>0.04000000000000001</v>
      </c>
      <c r="N347" s="3" t="n">
        <v>0.61</v>
      </c>
      <c r="O347" s="4">
        <f>H347 / (40.078 + 15.999)</f>
        <v/>
      </c>
      <c r="P347" s="4">
        <f>I347 / (2*26.9815385 + 3*15.999)</f>
        <v/>
      </c>
      <c r="Q347" s="4">
        <f>J347 / (24.305 + 15.999)</f>
        <v/>
      </c>
      <c r="R347" s="4">
        <f>K347 / (2*39.0983 + 15.999)</f>
        <v/>
      </c>
      <c r="S347" s="4">
        <f>L347 / (2*22.98976928 + 15.999)</f>
        <v/>
      </c>
      <c r="T347" s="4">
        <f>M347 / (2*30.973761998 + 5*15.999)</f>
        <v/>
      </c>
      <c r="U347" s="4">
        <f>N347 / (47.867 + 2*15.999)</f>
        <v/>
      </c>
      <c r="V347" s="3">
        <f>IF((O347 - 10/3*T347) &gt; 0, O347 - 10/3*T347, 0)</f>
        <v/>
      </c>
      <c r="W347" s="4">
        <f>IF(V347&gt;S347, S347, V347)</f>
        <v/>
      </c>
      <c r="X347" s="4">
        <f>IF((V347-W347) &gt; 0, V347-W347, 0)</f>
        <v/>
      </c>
      <c r="Y347" s="4">
        <f>IF((Q347-X347) &gt; 0, Q347-X347, 0)</f>
        <v/>
      </c>
      <c r="Z347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7" s="4">
        <f>IF((P347*Z347) &lt; R347, P347*Z347, R347)</f>
        <v/>
      </c>
      <c r="AB347" s="4">
        <f>SUM(W347, S347)</f>
        <v/>
      </c>
      <c r="AC347" s="4">
        <f>SUM(W347, S347, Y347)</f>
        <v/>
      </c>
      <c r="AD347" s="3">
        <f>IF(OR(ISNUMBER(P347), ISNUMBER(W347), ISNUMBER(S347), ISNUMBER(R347)), (P347 / SUM(P347, W347, S347, R347))*100, "")</f>
        <v/>
      </c>
      <c r="AE347" s="3">
        <f>IF(OR(ISNUMBER(P347), ISNUMBER(W347), ISNUMBER(S347)), (P347 / SUM(P347, W347, S347))*100, "")</f>
        <v/>
      </c>
      <c r="AF347" s="3">
        <f>IF(OR(ISNUMBER(P347), ISNUMBER(W347), ISNUMBER(S347), ISNUMBER(AA347)), (P347 / SUM(P347, W347, S347, AA347))*100, "")</f>
        <v/>
      </c>
      <c r="AG347" s="3">
        <f>P347 / SUM(AC347, P347, AA347)</f>
        <v/>
      </c>
      <c r="AH347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7" s="3">
        <f>IF(AND(ISNUMBER(M347), ISNUMBER(N347), ISNUMBER(AH347)), (M347/N347) / AH347 - 1, "")</f>
        <v/>
      </c>
    </row>
    <row r="348">
      <c r="A348" s="2" t="inlineStr">
        <is>
          <t>2.224</t>
        </is>
      </c>
      <c r="B348" s="2" t="inlineStr">
        <is>
          <t>Hekpoort</t>
        </is>
      </c>
      <c r="C348" s="2" t="inlineStr">
        <is>
          <t>Rye and Holland, 2000</t>
        </is>
      </c>
      <c r="D348" s="2" t="inlineStr">
        <is>
          <t>Daspoort tunnel locality</t>
        </is>
      </c>
      <c r="E348" s="2" t="inlineStr">
        <is>
          <t>14</t>
        </is>
      </c>
      <c r="F348" s="3" t="n">
        <v>3.05</v>
      </c>
      <c r="G348" s="5" t="n">
        <v/>
      </c>
      <c r="H348" s="3" t="n">
        <v>0.04000000000000001</v>
      </c>
      <c r="I348" s="3" t="n">
        <v>15.31</v>
      </c>
      <c r="J348" s="3" t="n">
        <v>6.429999999999999</v>
      </c>
      <c r="K348" s="3" t="n">
        <v/>
      </c>
      <c r="L348" s="3" t="n">
        <v/>
      </c>
      <c r="M348" s="3" t="n">
        <v>0.07000000000000002</v>
      </c>
      <c r="N348" s="3" t="n">
        <v>0.5900000000000001</v>
      </c>
      <c r="O348" s="4">
        <f>H348 / (40.078 + 15.999)</f>
        <v/>
      </c>
      <c r="P348" s="4">
        <f>I348 / (2*26.9815385 + 3*15.999)</f>
        <v/>
      </c>
      <c r="Q348" s="4">
        <f>J348 / (24.305 + 15.999)</f>
        <v/>
      </c>
      <c r="R348" s="4">
        <f>K348 / (2*39.0983 + 15.999)</f>
        <v/>
      </c>
      <c r="S348" s="4">
        <f>L348 / (2*22.98976928 + 15.999)</f>
        <v/>
      </c>
      <c r="T348" s="4">
        <f>M348 / (2*30.973761998 + 5*15.999)</f>
        <v/>
      </c>
      <c r="U348" s="4">
        <f>N348 / (47.867 + 2*15.999)</f>
        <v/>
      </c>
      <c r="V348" s="3">
        <f>IF((O348 - 10/3*T348) &gt; 0, O348 - 10/3*T348, 0)</f>
        <v/>
      </c>
      <c r="W348" s="4">
        <f>IF(V348&gt;S348, S348, V348)</f>
        <v/>
      </c>
      <c r="X348" s="4">
        <f>IF((V348-W348) &gt; 0, V348-W348, 0)</f>
        <v/>
      </c>
      <c r="Y348" s="4">
        <f>IF((Q348-X348) &gt; 0, Q348-X348, 0)</f>
        <v/>
      </c>
      <c r="Z348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8" s="4">
        <f>IF((P348*Z348) &lt; R348, P348*Z348, R348)</f>
        <v/>
      </c>
      <c r="AB348" s="4">
        <f>SUM(W348, S348)</f>
        <v/>
      </c>
      <c r="AC348" s="4">
        <f>SUM(W348, S348, Y348)</f>
        <v/>
      </c>
      <c r="AD348" s="3">
        <f>IF(OR(ISNUMBER(P348), ISNUMBER(W348), ISNUMBER(S348), ISNUMBER(R348)), (P348 / SUM(P348, W348, S348, R348))*100, "")</f>
        <v/>
      </c>
      <c r="AE348" s="3">
        <f>IF(OR(ISNUMBER(P348), ISNUMBER(W348), ISNUMBER(S348)), (P348 / SUM(P348, W348, S348))*100, "")</f>
        <v/>
      </c>
      <c r="AF348" s="3">
        <f>IF(OR(ISNUMBER(P348), ISNUMBER(W348), ISNUMBER(S348), ISNUMBER(AA348)), (P348 / SUM(P348, W348, S348, AA348))*100, "")</f>
        <v/>
      </c>
      <c r="AG348" s="3">
        <f>P348 / SUM(AC348, P348, AA348)</f>
        <v/>
      </c>
      <c r="AH348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8" s="3">
        <f>IF(AND(ISNUMBER(M348), ISNUMBER(N348), ISNUMBER(AH348)), (M348/N348) / AH348 - 1, "")</f>
        <v/>
      </c>
    </row>
    <row r="349">
      <c r="A349" s="2" t="inlineStr">
        <is>
          <t>2.224</t>
        </is>
      </c>
      <c r="B349" s="2" t="inlineStr">
        <is>
          <t>Hekpoort</t>
        </is>
      </c>
      <c r="C349" s="2" t="inlineStr">
        <is>
          <t>Rye and Holland, 2000</t>
        </is>
      </c>
      <c r="D349" s="2" t="inlineStr">
        <is>
          <t>Daspoort tunnel locality</t>
        </is>
      </c>
      <c r="E349" s="2" t="inlineStr">
        <is>
          <t>16</t>
        </is>
      </c>
      <c r="F349" s="3" t="n">
        <v>3.85</v>
      </c>
      <c r="G349" s="5" t="n">
        <v/>
      </c>
      <c r="H349" s="3" t="n">
        <v>0.04000000000000001</v>
      </c>
      <c r="I349" s="3" t="n">
        <v>12.07</v>
      </c>
      <c r="J349" s="3" t="n">
        <v>4.4</v>
      </c>
      <c r="K349" s="3" t="n">
        <v/>
      </c>
      <c r="L349" s="3" t="n">
        <v/>
      </c>
      <c r="M349" s="3" t="n">
        <v>0.04000000000000001</v>
      </c>
      <c r="N349" s="3" t="n">
        <v>0.55</v>
      </c>
      <c r="O349" s="4">
        <f>H349 / (40.078 + 15.999)</f>
        <v/>
      </c>
      <c r="P349" s="4">
        <f>I349 / (2*26.9815385 + 3*15.999)</f>
        <v/>
      </c>
      <c r="Q349" s="4">
        <f>J349 / (24.305 + 15.999)</f>
        <v/>
      </c>
      <c r="R349" s="4">
        <f>K349 / (2*39.0983 + 15.999)</f>
        <v/>
      </c>
      <c r="S349" s="4">
        <f>L349 / (2*22.98976928 + 15.999)</f>
        <v/>
      </c>
      <c r="T349" s="4">
        <f>M349 / (2*30.973761998 + 5*15.999)</f>
        <v/>
      </c>
      <c r="U349" s="4">
        <f>N349 / (47.867 + 2*15.999)</f>
        <v/>
      </c>
      <c r="V349" s="3">
        <f>IF((O349 - 10/3*T349) &gt; 0, O349 - 10/3*T349, 0)</f>
        <v/>
      </c>
      <c r="W349" s="4">
        <f>IF(V349&gt;S349, S349, V349)</f>
        <v/>
      </c>
      <c r="X349" s="4">
        <f>IF((V349-W349) &gt; 0, V349-W349, 0)</f>
        <v/>
      </c>
      <c r="Y349" s="4">
        <f>IF((Q349-X349) &gt; 0, Q349-X349, 0)</f>
        <v/>
      </c>
      <c r="Z349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49" s="4">
        <f>IF((P349*Z349) &lt; R349, P349*Z349, R349)</f>
        <v/>
      </c>
      <c r="AB349" s="4">
        <f>SUM(W349, S349)</f>
        <v/>
      </c>
      <c r="AC349" s="4">
        <f>SUM(W349, S349, Y349)</f>
        <v/>
      </c>
      <c r="AD349" s="3">
        <f>IF(OR(ISNUMBER(P349), ISNUMBER(W349), ISNUMBER(S349), ISNUMBER(R349)), (P349 / SUM(P349, W349, S349, R349))*100, "")</f>
        <v/>
      </c>
      <c r="AE349" s="3">
        <f>IF(OR(ISNUMBER(P349), ISNUMBER(W349), ISNUMBER(S349)), (P349 / SUM(P349, W349, S349))*100, "")</f>
        <v/>
      </c>
      <c r="AF349" s="3">
        <f>IF(OR(ISNUMBER(P349), ISNUMBER(W349), ISNUMBER(S349), ISNUMBER(AA349)), (P349 / SUM(P349, W349, S349, AA349))*100, "")</f>
        <v/>
      </c>
      <c r="AG349" s="3">
        <f>P349 / SUM(AC349, P349, AA349)</f>
        <v/>
      </c>
      <c r="AH349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49" s="3">
        <f>IF(AND(ISNUMBER(M349), ISNUMBER(N349), ISNUMBER(AH349)), (M349/N349) / AH349 - 1, "")</f>
        <v/>
      </c>
    </row>
    <row r="350">
      <c r="A350" s="2" t="inlineStr">
        <is>
          <t>2.224</t>
        </is>
      </c>
      <c r="B350" s="2" t="inlineStr">
        <is>
          <t>Hekpoort</t>
        </is>
      </c>
      <c r="C350" s="2" t="inlineStr">
        <is>
          <t>Rye and Holland, 2000</t>
        </is>
      </c>
      <c r="D350" s="2" t="inlineStr">
        <is>
          <t>Daspoort tunnel locality</t>
        </is>
      </c>
      <c r="E350" s="2" t="inlineStr">
        <is>
          <t>17</t>
        </is>
      </c>
      <c r="F350" s="3" t="n">
        <v>4.3</v>
      </c>
      <c r="G350" s="5" t="n">
        <v/>
      </c>
      <c r="H350" s="3" t="n">
        <v>0.04000000000000001</v>
      </c>
      <c r="I350" s="3" t="n">
        <v>11.71</v>
      </c>
      <c r="J350" s="3" t="n">
        <v>3.62</v>
      </c>
      <c r="K350" s="3" t="n">
        <v/>
      </c>
      <c r="L350" s="3" t="n">
        <v>0.02</v>
      </c>
      <c r="M350" s="3" t="n">
        <v>0.06</v>
      </c>
      <c r="N350" s="3" t="n">
        <v>0.49</v>
      </c>
      <c r="O350" s="4">
        <f>H350 / (40.078 + 15.999)</f>
        <v/>
      </c>
      <c r="P350" s="4">
        <f>I350 / (2*26.9815385 + 3*15.999)</f>
        <v/>
      </c>
      <c r="Q350" s="4">
        <f>J350 / (24.305 + 15.999)</f>
        <v/>
      </c>
      <c r="R350" s="4">
        <f>K350 / (2*39.0983 + 15.999)</f>
        <v/>
      </c>
      <c r="S350" s="4">
        <f>L350 / (2*22.98976928 + 15.999)</f>
        <v/>
      </c>
      <c r="T350" s="4">
        <f>M350 / (2*30.973761998 + 5*15.999)</f>
        <v/>
      </c>
      <c r="U350" s="4">
        <f>N350 / (47.867 + 2*15.999)</f>
        <v/>
      </c>
      <c r="V350" s="3">
        <f>IF((O350 - 10/3*T350) &gt; 0, O350 - 10/3*T350, 0)</f>
        <v/>
      </c>
      <c r="W350" s="4">
        <f>IF(V350&gt;S350, S350, V350)</f>
        <v/>
      </c>
      <c r="X350" s="4">
        <f>IF((V350-W350) &gt; 0, V350-W350, 0)</f>
        <v/>
      </c>
      <c r="Y350" s="4">
        <f>IF((Q350-X350) &gt; 0, Q350-X350, 0)</f>
        <v/>
      </c>
      <c r="Z350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0" s="4">
        <f>IF((P350*Z350) &lt; R350, P350*Z350, R350)</f>
        <v/>
      </c>
      <c r="AB350" s="4">
        <f>SUM(W350, S350)</f>
        <v/>
      </c>
      <c r="AC350" s="4">
        <f>SUM(W350, S350, Y350)</f>
        <v/>
      </c>
      <c r="AD350" s="3">
        <f>IF(OR(ISNUMBER(P350), ISNUMBER(W350), ISNUMBER(S350), ISNUMBER(R350)), (P350 / SUM(P350, W350, S350, R350))*100, "")</f>
        <v/>
      </c>
      <c r="AE350" s="3">
        <f>IF(OR(ISNUMBER(P350), ISNUMBER(W350), ISNUMBER(S350)), (P350 / SUM(P350, W350, S350))*100, "")</f>
        <v/>
      </c>
      <c r="AF350" s="3">
        <f>IF(OR(ISNUMBER(P350), ISNUMBER(W350), ISNUMBER(S350), ISNUMBER(AA350)), (P350 / SUM(P350, W350, S350, AA350))*100, "")</f>
        <v/>
      </c>
      <c r="AG350" s="3">
        <f>P350 / SUM(AC350, P350, AA350)</f>
        <v/>
      </c>
      <c r="AH350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0" s="3">
        <f>IF(AND(ISNUMBER(M350), ISNUMBER(N350), ISNUMBER(AH350)), (M350/N350) / AH350 - 1, "")</f>
        <v/>
      </c>
    </row>
    <row r="351">
      <c r="A351" s="2" t="inlineStr">
        <is>
          <t>2.224</t>
        </is>
      </c>
      <c r="B351" s="2" t="inlineStr">
        <is>
          <t>Hekpoort</t>
        </is>
      </c>
      <c r="C351" s="2" t="inlineStr">
        <is>
          <t>Rye and Holland, 2000</t>
        </is>
      </c>
      <c r="D351" s="2" t="inlineStr">
        <is>
          <t>Daspoort tunnel locality</t>
        </is>
      </c>
      <c r="E351" s="2" t="inlineStr">
        <is>
          <t>224</t>
        </is>
      </c>
      <c r="F351" s="3" t="n">
        <v>4.35</v>
      </c>
      <c r="G351" s="5" t="n">
        <v/>
      </c>
      <c r="H351" s="3" t="n">
        <v>0.03</v>
      </c>
      <c r="I351" s="3" t="n">
        <v>10.29</v>
      </c>
      <c r="J351" s="3" t="n">
        <v>3.509999999999999</v>
      </c>
      <c r="K351" s="3" t="n">
        <v>0.02</v>
      </c>
      <c r="L351" s="3" t="n">
        <v/>
      </c>
      <c r="M351" s="3" t="n">
        <v>0.03</v>
      </c>
      <c r="N351" s="3" t="n">
        <v>0.42</v>
      </c>
      <c r="O351" s="4">
        <f>H351 / (40.078 + 15.999)</f>
        <v/>
      </c>
      <c r="P351" s="4">
        <f>I351 / (2*26.9815385 + 3*15.999)</f>
        <v/>
      </c>
      <c r="Q351" s="4">
        <f>J351 / (24.305 + 15.999)</f>
        <v/>
      </c>
      <c r="R351" s="4">
        <f>K351 / (2*39.0983 + 15.999)</f>
        <v/>
      </c>
      <c r="S351" s="4">
        <f>L351 / (2*22.98976928 + 15.999)</f>
        <v/>
      </c>
      <c r="T351" s="4">
        <f>M351 / (2*30.973761998 + 5*15.999)</f>
        <v/>
      </c>
      <c r="U351" s="4">
        <f>N351 / (47.867 + 2*15.999)</f>
        <v/>
      </c>
      <c r="V351" s="3">
        <f>IF((O351 - 10/3*T351) &gt; 0, O351 - 10/3*T351, 0)</f>
        <v/>
      </c>
      <c r="W351" s="4">
        <f>IF(V351&gt;S351, S351, V351)</f>
        <v/>
      </c>
      <c r="X351" s="4">
        <f>IF((V351-W351) &gt; 0, V351-W351, 0)</f>
        <v/>
      </c>
      <c r="Y351" s="4">
        <f>IF((Q351-X351) &gt; 0, Q351-X351, 0)</f>
        <v/>
      </c>
      <c r="Z351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1" s="4">
        <f>IF((P351*Z351) &lt; R351, P351*Z351, R351)</f>
        <v/>
      </c>
      <c r="AB351" s="4">
        <f>SUM(W351, S351)</f>
        <v/>
      </c>
      <c r="AC351" s="4">
        <f>SUM(W351, S351, Y351)</f>
        <v/>
      </c>
      <c r="AD351" s="3">
        <f>IF(OR(ISNUMBER(P351), ISNUMBER(W351), ISNUMBER(S351), ISNUMBER(R351)), (P351 / SUM(P351, W351, S351, R351))*100, "")</f>
        <v/>
      </c>
      <c r="AE351" s="3">
        <f>IF(OR(ISNUMBER(P351), ISNUMBER(W351), ISNUMBER(S351)), (P351 / SUM(P351, W351, S351))*100, "")</f>
        <v/>
      </c>
      <c r="AF351" s="3">
        <f>IF(OR(ISNUMBER(P351), ISNUMBER(W351), ISNUMBER(S351), ISNUMBER(AA351)), (P351 / SUM(P351, W351, S351, AA351))*100, "")</f>
        <v/>
      </c>
      <c r="AG351" s="3">
        <f>P351 / SUM(AC351, P351, AA351)</f>
        <v/>
      </c>
      <c r="AH351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1" s="3">
        <f>IF(AND(ISNUMBER(M351), ISNUMBER(N351), ISNUMBER(AH351)), (M351/N351) / AH351 - 1, "")</f>
        <v/>
      </c>
    </row>
    <row r="352">
      <c r="A352" s="2" t="inlineStr">
        <is>
          <t>2.224</t>
        </is>
      </c>
      <c r="B352" s="2" t="inlineStr">
        <is>
          <t>Hekpoort</t>
        </is>
      </c>
      <c r="C352" s="2" t="inlineStr">
        <is>
          <t>Rye and Holland, 2000</t>
        </is>
      </c>
      <c r="D352" s="2" t="inlineStr">
        <is>
          <t>Daspoort tunnel locality</t>
        </is>
      </c>
      <c r="E352" s="2" t="inlineStr">
        <is>
          <t>18</t>
        </is>
      </c>
      <c r="F352" s="3" t="n">
        <v>5.7</v>
      </c>
      <c r="G352" s="5" t="n">
        <v/>
      </c>
      <c r="H352" s="3" t="n">
        <v>0.33</v>
      </c>
      <c r="I352" s="3" t="n">
        <v>23.35</v>
      </c>
      <c r="J352" s="3" t="n">
        <v>7.289999999999998</v>
      </c>
      <c r="K352" s="3" t="n">
        <v>2.03</v>
      </c>
      <c r="L352" s="3" t="n">
        <v>0.24</v>
      </c>
      <c r="M352" s="3" t="n">
        <v>0.22</v>
      </c>
      <c r="N352" s="3" t="n">
        <v>1.19</v>
      </c>
      <c r="O352" s="4">
        <f>H352 / (40.078 + 15.999)</f>
        <v/>
      </c>
      <c r="P352" s="4">
        <f>I352 / (2*26.9815385 + 3*15.999)</f>
        <v/>
      </c>
      <c r="Q352" s="4">
        <f>J352 / (24.305 + 15.999)</f>
        <v/>
      </c>
      <c r="R352" s="4">
        <f>K352 / (2*39.0983 + 15.999)</f>
        <v/>
      </c>
      <c r="S352" s="4">
        <f>L352 / (2*22.98976928 + 15.999)</f>
        <v/>
      </c>
      <c r="T352" s="4">
        <f>M352 / (2*30.973761998 + 5*15.999)</f>
        <v/>
      </c>
      <c r="U352" s="4">
        <f>N352 / (47.867 + 2*15.999)</f>
        <v/>
      </c>
      <c r="V352" s="3">
        <f>IF((O352 - 10/3*T352) &gt; 0, O352 - 10/3*T352, 0)</f>
        <v/>
      </c>
      <c r="W352" s="4">
        <f>IF(V352&gt;S352, S352, V352)</f>
        <v/>
      </c>
      <c r="X352" s="4">
        <f>IF((V352-W352) &gt; 0, V352-W352, 0)</f>
        <v/>
      </c>
      <c r="Y352" s="4">
        <f>IF((Q352-X352) &gt; 0, Q352-X352, 0)</f>
        <v/>
      </c>
      <c r="Z352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2" s="4">
        <f>IF((P352*Z352) &lt; R352, P352*Z352, R352)</f>
        <v/>
      </c>
      <c r="AB352" s="4">
        <f>SUM(W352, S352)</f>
        <v/>
      </c>
      <c r="AC352" s="4">
        <f>SUM(W352, S352, Y352)</f>
        <v/>
      </c>
      <c r="AD352" s="3">
        <f>IF(OR(ISNUMBER(P352), ISNUMBER(W352), ISNUMBER(S352), ISNUMBER(R352)), (P352 / SUM(P352, W352, S352, R352))*100, "")</f>
        <v/>
      </c>
      <c r="AE352" s="3">
        <f>IF(OR(ISNUMBER(P352), ISNUMBER(W352), ISNUMBER(S352)), (P352 / SUM(P352, W352, S352))*100, "")</f>
        <v/>
      </c>
      <c r="AF352" s="3">
        <f>IF(OR(ISNUMBER(P352), ISNUMBER(W352), ISNUMBER(S352), ISNUMBER(AA352)), (P352 / SUM(P352, W352, S352, AA352))*100, "")</f>
        <v/>
      </c>
      <c r="AG352" s="3">
        <f>P352 / SUM(AC352, P352, AA352)</f>
        <v/>
      </c>
      <c r="AH352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2" s="3">
        <f>IF(AND(ISNUMBER(M352), ISNUMBER(N352), ISNUMBER(AH352)), (M352/N352) / AH352 - 1, "")</f>
        <v/>
      </c>
    </row>
    <row r="353">
      <c r="A353" s="2" t="inlineStr">
        <is>
          <t>2.224</t>
        </is>
      </c>
      <c r="B353" s="2" t="inlineStr">
        <is>
          <t>Hekpoort</t>
        </is>
      </c>
      <c r="C353" s="2" t="inlineStr">
        <is>
          <t>Rye and Holland, 2000</t>
        </is>
      </c>
      <c r="D353" s="2" t="inlineStr">
        <is>
          <t>Daspoort tunnel locality</t>
        </is>
      </c>
      <c r="E353" s="2" t="inlineStr">
        <is>
          <t>225</t>
        </is>
      </c>
      <c r="F353" s="3" t="n">
        <v>6.5</v>
      </c>
      <c r="G353" s="5" t="n">
        <v/>
      </c>
      <c r="H353" s="3" t="n">
        <v>0.15</v>
      </c>
      <c r="I353" s="3" t="n">
        <v>14.68</v>
      </c>
      <c r="J353" s="3" t="n">
        <v>5.289999999999999</v>
      </c>
      <c r="K353" s="3" t="n">
        <v>0.17</v>
      </c>
      <c r="L353" s="3" t="n">
        <v/>
      </c>
      <c r="M353" s="3" t="n">
        <v>0.1</v>
      </c>
      <c r="N353" s="3" t="n">
        <v>0.71</v>
      </c>
      <c r="O353" s="4">
        <f>H353 / (40.078 + 15.999)</f>
        <v/>
      </c>
      <c r="P353" s="4">
        <f>I353 / (2*26.9815385 + 3*15.999)</f>
        <v/>
      </c>
      <c r="Q353" s="4">
        <f>J353 / (24.305 + 15.999)</f>
        <v/>
      </c>
      <c r="R353" s="4">
        <f>K353 / (2*39.0983 + 15.999)</f>
        <v/>
      </c>
      <c r="S353" s="4">
        <f>L353 / (2*22.98976928 + 15.999)</f>
        <v/>
      </c>
      <c r="T353" s="4">
        <f>M353 / (2*30.973761998 + 5*15.999)</f>
        <v/>
      </c>
      <c r="U353" s="4">
        <f>N353 / (47.867 + 2*15.999)</f>
        <v/>
      </c>
      <c r="V353" s="3">
        <f>IF((O353 - 10/3*T353) &gt; 0, O353 - 10/3*T353, 0)</f>
        <v/>
      </c>
      <c r="W353" s="4">
        <f>IF(V353&gt;S353, S353, V353)</f>
        <v/>
      </c>
      <c r="X353" s="4">
        <f>IF((V353-W353) &gt; 0, V353-W353, 0)</f>
        <v/>
      </c>
      <c r="Y353" s="4">
        <f>IF((Q353-X353) &gt; 0, Q353-X353, 0)</f>
        <v/>
      </c>
      <c r="Z353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3" s="4">
        <f>IF((P353*Z353) &lt; R353, P353*Z353, R353)</f>
        <v/>
      </c>
      <c r="AB353" s="4">
        <f>SUM(W353, S353)</f>
        <v/>
      </c>
      <c r="AC353" s="4">
        <f>SUM(W353, S353, Y353)</f>
        <v/>
      </c>
      <c r="AD353" s="3">
        <f>IF(OR(ISNUMBER(P353), ISNUMBER(W353), ISNUMBER(S353), ISNUMBER(R353)), (P353 / SUM(P353, W353, S353, R353))*100, "")</f>
        <v/>
      </c>
      <c r="AE353" s="3">
        <f>IF(OR(ISNUMBER(P353), ISNUMBER(W353), ISNUMBER(S353)), (P353 / SUM(P353, W353, S353))*100, "")</f>
        <v/>
      </c>
      <c r="AF353" s="3">
        <f>IF(OR(ISNUMBER(P353), ISNUMBER(W353), ISNUMBER(S353), ISNUMBER(AA353)), (P353 / SUM(P353, W353, S353, AA353))*100, "")</f>
        <v/>
      </c>
      <c r="AG353" s="3">
        <f>P353 / SUM(AC353, P353, AA353)</f>
        <v/>
      </c>
      <c r="AH353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3" s="3">
        <f>IF(AND(ISNUMBER(M353), ISNUMBER(N353), ISNUMBER(AH353)), (M353/N353) / AH353 - 1, "")</f>
        <v/>
      </c>
    </row>
    <row r="354">
      <c r="A354" s="2" t="inlineStr">
        <is>
          <t>2.224</t>
        </is>
      </c>
      <c r="B354" s="2" t="inlineStr">
        <is>
          <t>Hekpoort</t>
        </is>
      </c>
      <c r="C354" s="2" t="inlineStr">
        <is>
          <t>Rye and Holland, 2000</t>
        </is>
      </c>
      <c r="D354" s="2" t="inlineStr">
        <is>
          <t>Daspoort tunnel locality</t>
        </is>
      </c>
      <c r="E354" s="2" t="inlineStr">
        <is>
          <t>19</t>
        </is>
      </c>
      <c r="F354" s="3" t="n">
        <v>7.4</v>
      </c>
      <c r="G354" s="5" t="n">
        <v/>
      </c>
      <c r="H354" s="3" t="n">
        <v>0.28</v>
      </c>
      <c r="I354" s="3" t="n">
        <v>15.89</v>
      </c>
      <c r="J354" s="3" t="n">
        <v>4.21</v>
      </c>
      <c r="K354" s="3" t="n">
        <v>1.36</v>
      </c>
      <c r="L354" s="3" t="n">
        <v>0.15</v>
      </c>
      <c r="M354" s="3" t="n">
        <v>0.15</v>
      </c>
      <c r="N354" s="3" t="n">
        <v>0.93</v>
      </c>
      <c r="O354" s="4">
        <f>H354 / (40.078 + 15.999)</f>
        <v/>
      </c>
      <c r="P354" s="4">
        <f>I354 / (2*26.9815385 + 3*15.999)</f>
        <v/>
      </c>
      <c r="Q354" s="4">
        <f>J354 / (24.305 + 15.999)</f>
        <v/>
      </c>
      <c r="R354" s="4">
        <f>K354 / (2*39.0983 + 15.999)</f>
        <v/>
      </c>
      <c r="S354" s="4">
        <f>L354 / (2*22.98976928 + 15.999)</f>
        <v/>
      </c>
      <c r="T354" s="4">
        <f>M354 / (2*30.973761998 + 5*15.999)</f>
        <v/>
      </c>
      <c r="U354" s="4">
        <f>N354 / (47.867 + 2*15.999)</f>
        <v/>
      </c>
      <c r="V354" s="3">
        <f>IF((O354 - 10/3*T354) &gt; 0, O354 - 10/3*T354, 0)</f>
        <v/>
      </c>
      <c r="W354" s="4">
        <f>IF(V354&gt;S354, S354, V354)</f>
        <v/>
      </c>
      <c r="X354" s="4">
        <f>IF((V354-W354) &gt; 0, V354-W354, 0)</f>
        <v/>
      </c>
      <c r="Y354" s="4">
        <f>IF((Q354-X354) &gt; 0, Q354-X354, 0)</f>
        <v/>
      </c>
      <c r="Z354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4" s="4">
        <f>IF((P354*Z354) &lt; R354, P354*Z354, R354)</f>
        <v/>
      </c>
      <c r="AB354" s="4">
        <f>SUM(W354, S354)</f>
        <v/>
      </c>
      <c r="AC354" s="4">
        <f>SUM(W354, S354, Y354)</f>
        <v/>
      </c>
      <c r="AD354" s="3">
        <f>IF(OR(ISNUMBER(P354), ISNUMBER(W354), ISNUMBER(S354), ISNUMBER(R354)), (P354 / SUM(P354, W354, S354, R354))*100, "")</f>
        <v/>
      </c>
      <c r="AE354" s="3">
        <f>IF(OR(ISNUMBER(P354), ISNUMBER(W354), ISNUMBER(S354)), (P354 / SUM(P354, W354, S354))*100, "")</f>
        <v/>
      </c>
      <c r="AF354" s="3">
        <f>IF(OR(ISNUMBER(P354), ISNUMBER(W354), ISNUMBER(S354), ISNUMBER(AA354)), (P354 / SUM(P354, W354, S354, AA354))*100, "")</f>
        <v/>
      </c>
      <c r="AG354" s="3">
        <f>P354 / SUM(AC354, P354, AA354)</f>
        <v/>
      </c>
      <c r="AH354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4" s="3">
        <f>IF(AND(ISNUMBER(M354), ISNUMBER(N354), ISNUMBER(AH354)), (M354/N354) / AH354 - 1, "")</f>
        <v/>
      </c>
    </row>
    <row r="355">
      <c r="A355" s="2" t="inlineStr">
        <is>
          <t>2.224</t>
        </is>
      </c>
      <c r="B355" s="2" t="inlineStr">
        <is>
          <t>Hekpoort</t>
        </is>
      </c>
      <c r="C355" s="2" t="inlineStr">
        <is>
          <t>Rye and Holland, 2000</t>
        </is>
      </c>
      <c r="D355" s="2" t="inlineStr">
        <is>
          <t>Daspoort tunnel locality</t>
        </is>
      </c>
      <c r="E355" s="2" t="inlineStr">
        <is>
          <t>23</t>
        </is>
      </c>
      <c r="F355" s="3" t="n">
        <v>8</v>
      </c>
      <c r="G355" s="5" t="n">
        <v/>
      </c>
      <c r="H355" s="3" t="n">
        <v>0.12</v>
      </c>
      <c r="I355" s="3" t="n">
        <v>10.44</v>
      </c>
      <c r="J355" s="3" t="n">
        <v>3.99</v>
      </c>
      <c r="K355" s="3" t="n">
        <v/>
      </c>
      <c r="L355" s="3" t="n">
        <v>0.02</v>
      </c>
      <c r="M355" s="3" t="n">
        <v>0.05000000000000001</v>
      </c>
      <c r="N355" s="3" t="n">
        <v>0.44</v>
      </c>
      <c r="O355" s="4">
        <f>H355 / (40.078 + 15.999)</f>
        <v/>
      </c>
      <c r="P355" s="4">
        <f>I355 / (2*26.9815385 + 3*15.999)</f>
        <v/>
      </c>
      <c r="Q355" s="4">
        <f>J355 / (24.305 + 15.999)</f>
        <v/>
      </c>
      <c r="R355" s="4">
        <f>K355 / (2*39.0983 + 15.999)</f>
        <v/>
      </c>
      <c r="S355" s="4">
        <f>L355 / (2*22.98976928 + 15.999)</f>
        <v/>
      </c>
      <c r="T355" s="4">
        <f>M355 / (2*30.973761998 + 5*15.999)</f>
        <v/>
      </c>
      <c r="U355" s="4">
        <f>N355 / (47.867 + 2*15.999)</f>
        <v/>
      </c>
      <c r="V355" s="3">
        <f>IF((O355 - 10/3*T355) &gt; 0, O355 - 10/3*T355, 0)</f>
        <v/>
      </c>
      <c r="W355" s="4">
        <f>IF(V355&gt;S355, S355, V355)</f>
        <v/>
      </c>
      <c r="X355" s="4">
        <f>IF((V355-W355) &gt; 0, V355-W355, 0)</f>
        <v/>
      </c>
      <c r="Y355" s="4">
        <f>IF((Q355-X355) &gt; 0, Q355-X355, 0)</f>
        <v/>
      </c>
      <c r="Z355" s="3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5" s="4">
        <f>IF((P355*Z355) &lt; R355, P355*Z355, R355)</f>
        <v/>
      </c>
      <c r="AB355" s="4">
        <f>SUM(W355, S355)</f>
        <v/>
      </c>
      <c r="AC355" s="4">
        <f>SUM(W355, S355, Y355)</f>
        <v/>
      </c>
      <c r="AD355" s="3">
        <f>IF(OR(ISNUMBER(P355), ISNUMBER(W355), ISNUMBER(S355), ISNUMBER(R355)), (P355 / SUM(P355, W355, S355, R355))*100, "")</f>
        <v/>
      </c>
      <c r="AE355" s="3">
        <f>IF(OR(ISNUMBER(P355), ISNUMBER(W355), ISNUMBER(S355)), (P355 / SUM(P355, W355, S355))*100, "")</f>
        <v/>
      </c>
      <c r="AF355" s="3">
        <f>IF(OR(ISNUMBER(P355), ISNUMBER(W355), ISNUMBER(S355), ISNUMBER(AA355)), (P355 / SUM(P355, W355, S355, AA355))*100, "")</f>
        <v/>
      </c>
      <c r="AG355" s="3">
        <f>P355 / SUM(AC355, P355, AA355)</f>
        <v/>
      </c>
      <c r="AH355" s="3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5" s="3">
        <f>IF(AND(ISNUMBER(M355), ISNUMBER(N355), ISNUMBER(AH355)), (M355/N355) / AH355 - 1, "")</f>
        <v/>
      </c>
    </row>
    <row r="356">
      <c r="A356" t="inlineStr">
        <is>
          <t>2.224</t>
        </is>
      </c>
      <c r="B356" t="inlineStr">
        <is>
          <t>Hekpoort</t>
        </is>
      </c>
      <c r="C356" t="inlineStr">
        <is>
          <t>Rye and Holland, 2000</t>
        </is>
      </c>
      <c r="D356" t="inlineStr">
        <is>
          <t>waterval Onder locality</t>
        </is>
      </c>
      <c r="E356" t="inlineStr">
        <is>
          <t>1</t>
        </is>
      </c>
      <c r="F356" s="6" t="n">
        <v>0</v>
      </c>
      <c r="G356" t="inlineStr">
        <is>
          <t>top</t>
        </is>
      </c>
      <c r="H356" s="6" t="n">
        <v>0.13</v>
      </c>
      <c r="I356" s="6" t="n">
        <v>33.5</v>
      </c>
      <c r="J356" s="6" t="n">
        <v>0.4999999999999999</v>
      </c>
      <c r="K356" s="6" t="n">
        <v>8.960000000000001</v>
      </c>
      <c r="L356" s="6" t="n">
        <v>0.5</v>
      </c>
      <c r="M356" s="6" t="n">
        <v>0.11</v>
      </c>
      <c r="N356" s="6" t="n">
        <v>1.79</v>
      </c>
      <c r="O356" s="7">
        <f>H356 / (40.078 + 15.999)</f>
        <v/>
      </c>
      <c r="P356" s="7">
        <f>I356 / (2*26.9815385 + 3*15.999)</f>
        <v/>
      </c>
      <c r="Q356" s="7">
        <f>J356 / (24.305 + 15.999)</f>
        <v/>
      </c>
      <c r="R356" s="7">
        <f>K356 / (2*39.0983 + 15.999)</f>
        <v/>
      </c>
      <c r="S356" s="7">
        <f>L356 / (2*22.98976928 + 15.999)</f>
        <v/>
      </c>
      <c r="T356" s="7">
        <f>M356 / (2*30.973761998 + 5*15.999)</f>
        <v/>
      </c>
      <c r="U356" s="7">
        <f>N356 / (47.867 + 2*15.999)</f>
        <v/>
      </c>
      <c r="V356" s="6">
        <f>IF((O356 - 10/3*T356) &gt; 0, O356 - 10/3*T356, 0)</f>
        <v/>
      </c>
      <c r="W356" s="7">
        <f>IF(V356&gt;S356, S356, V356)</f>
        <v/>
      </c>
      <c r="X356" s="7">
        <f>IF((V356-W356) &gt; 0, V356-W356, 0)</f>
        <v/>
      </c>
      <c r="Y356" s="7">
        <f>IF((Q356-X356) &gt; 0, Q356-X356, 0)</f>
        <v/>
      </c>
      <c r="Z356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6" s="7">
        <f>IF((P356*Z356) &lt; R356, P356*Z356, R356)</f>
        <v/>
      </c>
      <c r="AB356" s="7">
        <f>SUM(W356, S356)</f>
        <v/>
      </c>
      <c r="AC356" s="7">
        <f>SUM(W356, S356, Y356)</f>
        <v/>
      </c>
      <c r="AD356" s="6">
        <f>IF(OR(ISNUMBER(P356), ISNUMBER(W356), ISNUMBER(S356), ISNUMBER(R356)), (P356 / SUM(P356, W356, S356, R356))*100, "")</f>
        <v/>
      </c>
      <c r="AE356" s="6">
        <f>IF(OR(ISNUMBER(P356), ISNUMBER(W356), ISNUMBER(S356)), (P356 / SUM(P356, W356, S356))*100, "")</f>
        <v/>
      </c>
      <c r="AF356" s="6">
        <f>IF(OR(ISNUMBER(P356), ISNUMBER(W356), ISNUMBER(S356), ISNUMBER(AA356)), (P356 / SUM(P356, W356, S356, AA356))*100, "")</f>
        <v/>
      </c>
      <c r="AG356" s="6">
        <f>P356 / SUM(AC356, P356, AA356)</f>
        <v/>
      </c>
      <c r="AH356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6" s="6">
        <f>IF(AND(ISNUMBER(M356), ISNUMBER(N356), ISNUMBER(AH356)), (M356/N356) / AH356 - 1, "")</f>
        <v/>
      </c>
    </row>
    <row r="357">
      <c r="A357" t="inlineStr">
        <is>
          <t>2.224</t>
        </is>
      </c>
      <c r="B357" t="inlineStr">
        <is>
          <t>Hekpoort</t>
        </is>
      </c>
      <c r="C357" t="inlineStr">
        <is>
          <t>Rye and Holland, 2000</t>
        </is>
      </c>
      <c r="D357" t="inlineStr">
        <is>
          <t>waterval Onder locality</t>
        </is>
      </c>
      <c r="E357" t="inlineStr">
        <is>
          <t>2</t>
        </is>
      </c>
      <c r="F357" s="6" t="n">
        <v>0.35</v>
      </c>
      <c r="G357" t="inlineStr">
        <is>
          <t>top</t>
        </is>
      </c>
      <c r="H357" s="6" t="n">
        <v>0.09</v>
      </c>
      <c r="I357" s="6" t="n">
        <v>34.8</v>
      </c>
      <c r="J357" s="6" t="n">
        <v>0.4999999999999999</v>
      </c>
      <c r="K357" s="6" t="n">
        <v>9.42</v>
      </c>
      <c r="L357" s="6" t="n">
        <v>0.6</v>
      </c>
      <c r="M357" s="6" t="n">
        <v>0.05000000000000001</v>
      </c>
      <c r="N357" s="6" t="n">
        <v>1.64</v>
      </c>
      <c r="O357" s="7">
        <f>H357 / (40.078 + 15.999)</f>
        <v/>
      </c>
      <c r="P357" s="7">
        <f>I357 / (2*26.9815385 + 3*15.999)</f>
        <v/>
      </c>
      <c r="Q357" s="7">
        <f>J357 / (24.305 + 15.999)</f>
        <v/>
      </c>
      <c r="R357" s="7">
        <f>K357 / (2*39.0983 + 15.999)</f>
        <v/>
      </c>
      <c r="S357" s="7">
        <f>L357 / (2*22.98976928 + 15.999)</f>
        <v/>
      </c>
      <c r="T357" s="7">
        <f>M357 / (2*30.973761998 + 5*15.999)</f>
        <v/>
      </c>
      <c r="U357" s="7">
        <f>N357 / (47.867 + 2*15.999)</f>
        <v/>
      </c>
      <c r="V357" s="6">
        <f>IF((O357 - 10/3*T357) &gt; 0, O357 - 10/3*T357, 0)</f>
        <v/>
      </c>
      <c r="W357" s="7">
        <f>IF(V357&gt;S357, S357, V357)</f>
        <v/>
      </c>
      <c r="X357" s="7">
        <f>IF((V357-W357) &gt; 0, V357-W357, 0)</f>
        <v/>
      </c>
      <c r="Y357" s="7">
        <f>IF((Q357-X357) &gt; 0, Q357-X357, 0)</f>
        <v/>
      </c>
      <c r="Z357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7" s="7">
        <f>IF((P357*Z357) &lt; R357, P357*Z357, R357)</f>
        <v/>
      </c>
      <c r="AB357" s="7">
        <f>SUM(W357, S357)</f>
        <v/>
      </c>
      <c r="AC357" s="7">
        <f>SUM(W357, S357, Y357)</f>
        <v/>
      </c>
      <c r="AD357" s="6">
        <f>IF(OR(ISNUMBER(P357), ISNUMBER(W357), ISNUMBER(S357), ISNUMBER(R357)), (P357 / SUM(P357, W357, S357, R357))*100, "")</f>
        <v/>
      </c>
      <c r="AE357" s="6">
        <f>IF(OR(ISNUMBER(P357), ISNUMBER(W357), ISNUMBER(S357)), (P357 / SUM(P357, W357, S357))*100, "")</f>
        <v/>
      </c>
      <c r="AF357" s="6">
        <f>IF(OR(ISNUMBER(P357), ISNUMBER(W357), ISNUMBER(S357), ISNUMBER(AA357)), (P357 / SUM(P357, W357, S357, AA357))*100, "")</f>
        <v/>
      </c>
      <c r="AG357" s="6">
        <f>P357 / SUM(AC357, P357, AA357)</f>
        <v/>
      </c>
      <c r="AH357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7" s="6">
        <f>IF(AND(ISNUMBER(M357), ISNUMBER(N357), ISNUMBER(AH357)), (M357/N357) / AH357 - 1, "")</f>
        <v/>
      </c>
    </row>
    <row r="358">
      <c r="A358" t="inlineStr">
        <is>
          <t>2.224</t>
        </is>
      </c>
      <c r="B358" t="inlineStr">
        <is>
          <t>Hekpoort</t>
        </is>
      </c>
      <c r="C358" t="inlineStr">
        <is>
          <t>Rye and Holland, 2000</t>
        </is>
      </c>
      <c r="D358" t="inlineStr">
        <is>
          <t>waterval Onder locality</t>
        </is>
      </c>
      <c r="E358" t="inlineStr">
        <is>
          <t>3</t>
        </is>
      </c>
      <c r="F358" s="6" t="n">
        <v>0.5</v>
      </c>
      <c r="G358" t="inlineStr">
        <is>
          <t>top</t>
        </is>
      </c>
      <c r="H358" s="6" t="n">
        <v>0.09</v>
      </c>
      <c r="I358" s="6" t="n">
        <v>34.8</v>
      </c>
      <c r="J358" s="6" t="n">
        <v>0.2999999999999999</v>
      </c>
      <c r="K358" s="6" t="n">
        <v>9.58</v>
      </c>
      <c r="L358" s="6" t="n">
        <v>0.6</v>
      </c>
      <c r="M358" s="6" t="n">
        <v>0.04000000000000001</v>
      </c>
      <c r="N358" s="6" t="n">
        <v>1.74</v>
      </c>
      <c r="O358" s="7">
        <f>H358 / (40.078 + 15.999)</f>
        <v/>
      </c>
      <c r="P358" s="7">
        <f>I358 / (2*26.9815385 + 3*15.999)</f>
        <v/>
      </c>
      <c r="Q358" s="7">
        <f>J358 / (24.305 + 15.999)</f>
        <v/>
      </c>
      <c r="R358" s="7">
        <f>K358 / (2*39.0983 + 15.999)</f>
        <v/>
      </c>
      <c r="S358" s="7">
        <f>L358 / (2*22.98976928 + 15.999)</f>
        <v/>
      </c>
      <c r="T358" s="7">
        <f>M358 / (2*30.973761998 + 5*15.999)</f>
        <v/>
      </c>
      <c r="U358" s="7">
        <f>N358 / (47.867 + 2*15.999)</f>
        <v/>
      </c>
      <c r="V358" s="6">
        <f>IF((O358 - 10/3*T358) &gt; 0, O358 - 10/3*T358, 0)</f>
        <v/>
      </c>
      <c r="W358" s="7">
        <f>IF(V358&gt;S358, S358, V358)</f>
        <v/>
      </c>
      <c r="X358" s="7">
        <f>IF((V358-W358) &gt; 0, V358-W358, 0)</f>
        <v/>
      </c>
      <c r="Y358" s="7">
        <f>IF((Q358-X358) &gt; 0, Q358-X358, 0)</f>
        <v/>
      </c>
      <c r="Z358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8" s="7">
        <f>IF((P358*Z358) &lt; R358, P358*Z358, R358)</f>
        <v/>
      </c>
      <c r="AB358" s="7">
        <f>SUM(W358, S358)</f>
        <v/>
      </c>
      <c r="AC358" s="7">
        <f>SUM(W358, S358, Y358)</f>
        <v/>
      </c>
      <c r="AD358" s="6">
        <f>IF(OR(ISNUMBER(P358), ISNUMBER(W358), ISNUMBER(S358), ISNUMBER(R358)), (P358 / SUM(P358, W358, S358, R358))*100, "")</f>
        <v/>
      </c>
      <c r="AE358" s="6">
        <f>IF(OR(ISNUMBER(P358), ISNUMBER(W358), ISNUMBER(S358)), (P358 / SUM(P358, W358, S358))*100, "")</f>
        <v/>
      </c>
      <c r="AF358" s="6">
        <f>IF(OR(ISNUMBER(P358), ISNUMBER(W358), ISNUMBER(S358), ISNUMBER(AA358)), (P358 / SUM(P358, W358, S358, AA358))*100, "")</f>
        <v/>
      </c>
      <c r="AG358" s="6">
        <f>P358 / SUM(AC358, P358, AA358)</f>
        <v/>
      </c>
      <c r="AH358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8" s="6">
        <f>IF(AND(ISNUMBER(M358), ISNUMBER(N358), ISNUMBER(AH358)), (M358/N358) / AH358 - 1, "")</f>
        <v/>
      </c>
    </row>
    <row r="359">
      <c r="A359" t="inlineStr">
        <is>
          <t>2.224</t>
        </is>
      </c>
      <c r="B359" t="inlineStr">
        <is>
          <t>Hekpoort</t>
        </is>
      </c>
      <c r="C359" t="inlineStr">
        <is>
          <t>Rye and Holland, 2000</t>
        </is>
      </c>
      <c r="D359" t="inlineStr">
        <is>
          <t>waterval Onder locality</t>
        </is>
      </c>
      <c r="E359" t="inlineStr">
        <is>
          <t>209</t>
        </is>
      </c>
      <c r="F359" s="6" t="n">
        <v>0.6</v>
      </c>
      <c r="G359" t="inlineStr">
        <is>
          <t>top</t>
        </is>
      </c>
      <c r="H359" s="6" t="n">
        <v>0.07000000000000001</v>
      </c>
      <c r="I359" s="6" t="n">
        <v>34.71</v>
      </c>
      <c r="J359" s="6" t="n">
        <v>0.24</v>
      </c>
      <c r="K359" s="6" t="n">
        <v>9.48</v>
      </c>
      <c r="L359" s="6" t="n">
        <v>0.55</v>
      </c>
      <c r="M359" s="6" t="n">
        <v>0.05000000000000001</v>
      </c>
      <c r="N359" s="6" t="n">
        <v>1.73</v>
      </c>
      <c r="O359" s="7">
        <f>H359 / (40.078 + 15.999)</f>
        <v/>
      </c>
      <c r="P359" s="7">
        <f>I359 / (2*26.9815385 + 3*15.999)</f>
        <v/>
      </c>
      <c r="Q359" s="7">
        <f>J359 / (24.305 + 15.999)</f>
        <v/>
      </c>
      <c r="R359" s="7">
        <f>K359 / (2*39.0983 + 15.999)</f>
        <v/>
      </c>
      <c r="S359" s="7">
        <f>L359 / (2*22.98976928 + 15.999)</f>
        <v/>
      </c>
      <c r="T359" s="7">
        <f>M359 / (2*30.973761998 + 5*15.999)</f>
        <v/>
      </c>
      <c r="U359" s="7">
        <f>N359 / (47.867 + 2*15.999)</f>
        <v/>
      </c>
      <c r="V359" s="6">
        <f>IF((O359 - 10/3*T359) &gt; 0, O359 - 10/3*T359, 0)</f>
        <v/>
      </c>
      <c r="W359" s="7">
        <f>IF(V359&gt;S359, S359, V359)</f>
        <v/>
      </c>
      <c r="X359" s="7">
        <f>IF((V359-W359) &gt; 0, V359-W359, 0)</f>
        <v/>
      </c>
      <c r="Y359" s="7">
        <f>IF((Q359-X359) &gt; 0, Q359-X359, 0)</f>
        <v/>
      </c>
      <c r="Z359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59" s="7">
        <f>IF((P359*Z359) &lt; R359, P359*Z359, R359)</f>
        <v/>
      </c>
      <c r="AB359" s="7">
        <f>SUM(W359, S359)</f>
        <v/>
      </c>
      <c r="AC359" s="7">
        <f>SUM(W359, S359, Y359)</f>
        <v/>
      </c>
      <c r="AD359" s="6">
        <f>IF(OR(ISNUMBER(P359), ISNUMBER(W359), ISNUMBER(S359), ISNUMBER(R359)), (P359 / SUM(P359, W359, S359, R359))*100, "")</f>
        <v/>
      </c>
      <c r="AE359" s="6">
        <f>IF(OR(ISNUMBER(P359), ISNUMBER(W359), ISNUMBER(S359)), (P359 / SUM(P359, W359, S359))*100, "")</f>
        <v/>
      </c>
      <c r="AF359" s="6">
        <f>IF(OR(ISNUMBER(P359), ISNUMBER(W359), ISNUMBER(S359), ISNUMBER(AA359)), (P359 / SUM(P359, W359, S359, AA359))*100, "")</f>
        <v/>
      </c>
      <c r="AG359" s="6">
        <f>P359 / SUM(AC359, P359, AA359)</f>
        <v/>
      </c>
      <c r="AH359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59" s="6">
        <f>IF(AND(ISNUMBER(M359), ISNUMBER(N359), ISNUMBER(AH359)), (M359/N359) / AH359 - 1, "")</f>
        <v/>
      </c>
    </row>
    <row r="360">
      <c r="A360" t="inlineStr">
        <is>
          <t>2.224</t>
        </is>
      </c>
      <c r="B360" t="inlineStr">
        <is>
          <t>Hekpoort</t>
        </is>
      </c>
      <c r="C360" t="inlineStr">
        <is>
          <t>Rye and Holland, 2000</t>
        </is>
      </c>
      <c r="D360" t="inlineStr">
        <is>
          <t>waterval Onder locality</t>
        </is>
      </c>
      <c r="E360" t="inlineStr">
        <is>
          <t>4</t>
        </is>
      </c>
      <c r="F360" s="6" t="n">
        <v>0.85</v>
      </c>
      <c r="G360" t="inlineStr">
        <is>
          <t>top</t>
        </is>
      </c>
      <c r="H360" s="6" t="n">
        <v>0.02</v>
      </c>
      <c r="I360" s="6" t="n">
        <v>35.1</v>
      </c>
      <c r="J360" s="6" t="n">
        <v>0.2999999999999999</v>
      </c>
      <c r="K360" s="6" t="n">
        <v>9.92</v>
      </c>
      <c r="L360" s="6" t="n">
        <v>0.6</v>
      </c>
      <c r="M360" s="6" t="n">
        <v>0.02</v>
      </c>
      <c r="N360" s="6" t="n">
        <v>1.8</v>
      </c>
      <c r="O360" s="7">
        <f>H360 / (40.078 + 15.999)</f>
        <v/>
      </c>
      <c r="P360" s="7">
        <f>I360 / (2*26.9815385 + 3*15.999)</f>
        <v/>
      </c>
      <c r="Q360" s="7">
        <f>J360 / (24.305 + 15.999)</f>
        <v/>
      </c>
      <c r="R360" s="7">
        <f>K360 / (2*39.0983 + 15.999)</f>
        <v/>
      </c>
      <c r="S360" s="7">
        <f>L360 / (2*22.98976928 + 15.999)</f>
        <v/>
      </c>
      <c r="T360" s="7">
        <f>M360 / (2*30.973761998 + 5*15.999)</f>
        <v/>
      </c>
      <c r="U360" s="7">
        <f>N360 / (47.867 + 2*15.999)</f>
        <v/>
      </c>
      <c r="V360" s="6">
        <f>IF((O360 - 10/3*T360) &gt; 0, O360 - 10/3*T360, 0)</f>
        <v/>
      </c>
      <c r="W360" s="7">
        <f>IF(V360&gt;S360, S360, V360)</f>
        <v/>
      </c>
      <c r="X360" s="7">
        <f>IF((V360-W360) &gt; 0, V360-W360, 0)</f>
        <v/>
      </c>
      <c r="Y360" s="7">
        <f>IF((Q360-X360) &gt; 0, Q360-X360, 0)</f>
        <v/>
      </c>
      <c r="Z360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0" s="7">
        <f>IF((P360*Z360) &lt; R360, P360*Z360, R360)</f>
        <v/>
      </c>
      <c r="AB360" s="7">
        <f>SUM(W360, S360)</f>
        <v/>
      </c>
      <c r="AC360" s="7">
        <f>SUM(W360, S360, Y360)</f>
        <v/>
      </c>
      <c r="AD360" s="6">
        <f>IF(OR(ISNUMBER(P360), ISNUMBER(W360), ISNUMBER(S360), ISNUMBER(R360)), (P360 / SUM(P360, W360, S360, R360))*100, "")</f>
        <v/>
      </c>
      <c r="AE360" s="6">
        <f>IF(OR(ISNUMBER(P360), ISNUMBER(W360), ISNUMBER(S360)), (P360 / SUM(P360, W360, S360))*100, "")</f>
        <v/>
      </c>
      <c r="AF360" s="6">
        <f>IF(OR(ISNUMBER(P360), ISNUMBER(W360), ISNUMBER(S360), ISNUMBER(AA360)), (P360 / SUM(P360, W360, S360, AA360))*100, "")</f>
        <v/>
      </c>
      <c r="AG360" s="6">
        <f>P360 / SUM(AC360, P360, AA360)</f>
        <v/>
      </c>
      <c r="AH360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0" s="6">
        <f>IF(AND(ISNUMBER(M360), ISNUMBER(N360), ISNUMBER(AH360)), (M360/N360) / AH360 - 1, "")</f>
        <v/>
      </c>
    </row>
    <row r="361">
      <c r="A361" t="inlineStr">
        <is>
          <t>2.224</t>
        </is>
      </c>
      <c r="B361" t="inlineStr">
        <is>
          <t>Hekpoort</t>
        </is>
      </c>
      <c r="C361" t="inlineStr">
        <is>
          <t>Rye and Holland, 2000</t>
        </is>
      </c>
      <c r="D361" t="inlineStr">
        <is>
          <t>waterval Onder locality</t>
        </is>
      </c>
      <c r="E361" t="inlineStr">
        <is>
          <t>5</t>
        </is>
      </c>
      <c r="F361" s="6" t="n">
        <v>1.2</v>
      </c>
      <c r="G361" s="8" t="n">
        <v/>
      </c>
      <c r="H361" s="6" t="n">
        <v>0.11</v>
      </c>
      <c r="I361" s="6" t="n">
        <v>34.9</v>
      </c>
      <c r="J361" s="6" t="n">
        <v>0.2999999999999999</v>
      </c>
      <c r="K361" s="6" t="n">
        <v>9.76</v>
      </c>
      <c r="L361" s="6" t="n">
        <v>0.5</v>
      </c>
      <c r="M361" s="6" t="n">
        <v>0.07000000000000002</v>
      </c>
      <c r="N361" s="6" t="n">
        <v>1.66</v>
      </c>
      <c r="O361" s="7">
        <f>H361 / (40.078 + 15.999)</f>
        <v/>
      </c>
      <c r="P361" s="7">
        <f>I361 / (2*26.9815385 + 3*15.999)</f>
        <v/>
      </c>
      <c r="Q361" s="7">
        <f>J361 / (24.305 + 15.999)</f>
        <v/>
      </c>
      <c r="R361" s="7">
        <f>K361 / (2*39.0983 + 15.999)</f>
        <v/>
      </c>
      <c r="S361" s="7">
        <f>L361 / (2*22.98976928 + 15.999)</f>
        <v/>
      </c>
      <c r="T361" s="7">
        <f>M361 / (2*30.973761998 + 5*15.999)</f>
        <v/>
      </c>
      <c r="U361" s="7">
        <f>N361 / (47.867 + 2*15.999)</f>
        <v/>
      </c>
      <c r="V361" s="6">
        <f>IF((O361 - 10/3*T361) &gt; 0, O361 - 10/3*T361, 0)</f>
        <v/>
      </c>
      <c r="W361" s="7">
        <f>IF(V361&gt;S361, S361, V361)</f>
        <v/>
      </c>
      <c r="X361" s="7">
        <f>IF((V361-W361) &gt; 0, V361-W361, 0)</f>
        <v/>
      </c>
      <c r="Y361" s="7">
        <f>IF((Q361-X361) &gt; 0, Q361-X361, 0)</f>
        <v/>
      </c>
      <c r="Z361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1" s="7">
        <f>IF((P361*Z361) &lt; R361, P361*Z361, R361)</f>
        <v/>
      </c>
      <c r="AB361" s="7">
        <f>SUM(W361, S361)</f>
        <v/>
      </c>
      <c r="AC361" s="7">
        <f>SUM(W361, S361, Y361)</f>
        <v/>
      </c>
      <c r="AD361" s="6">
        <f>IF(OR(ISNUMBER(P361), ISNUMBER(W361), ISNUMBER(S361), ISNUMBER(R361)), (P361 / SUM(P361, W361, S361, R361))*100, "")</f>
        <v/>
      </c>
      <c r="AE361" s="6">
        <f>IF(OR(ISNUMBER(P361), ISNUMBER(W361), ISNUMBER(S361)), (P361 / SUM(P361, W361, S361))*100, "")</f>
        <v/>
      </c>
      <c r="AF361" s="6">
        <f>IF(OR(ISNUMBER(P361), ISNUMBER(W361), ISNUMBER(S361), ISNUMBER(AA361)), (P361 / SUM(P361, W361, S361, AA361))*100, "")</f>
        <v/>
      </c>
      <c r="AG361" s="6">
        <f>P361 / SUM(AC361, P361, AA361)</f>
        <v/>
      </c>
      <c r="AH361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1" s="6">
        <f>IF(AND(ISNUMBER(M361), ISNUMBER(N361), ISNUMBER(AH361)), (M361/N361) / AH361 - 1, "")</f>
        <v/>
      </c>
    </row>
    <row r="362">
      <c r="A362" t="inlineStr">
        <is>
          <t>2.224</t>
        </is>
      </c>
      <c r="B362" t="inlineStr">
        <is>
          <t>Hekpoort</t>
        </is>
      </c>
      <c r="C362" t="inlineStr">
        <is>
          <t>Rye and Holland, 2000</t>
        </is>
      </c>
      <c r="D362" t="inlineStr">
        <is>
          <t>waterval Onder locality</t>
        </is>
      </c>
      <c r="E362" t="inlineStr">
        <is>
          <t>6</t>
        </is>
      </c>
      <c r="F362" s="6" t="n">
        <v>1.55</v>
      </c>
      <c r="G362" s="8" t="n">
        <v/>
      </c>
      <c r="H362" s="6" t="n">
        <v>0.08000000000000002</v>
      </c>
      <c r="I362" s="6" t="n">
        <v>33.6</v>
      </c>
      <c r="J362" s="6" t="n">
        <v>0.4999999999999999</v>
      </c>
      <c r="K362" s="6" t="n">
        <v>9.220000000000001</v>
      </c>
      <c r="L362" s="6" t="n">
        <v>0.6</v>
      </c>
      <c r="M362" s="6" t="n">
        <v>0.05000000000000001</v>
      </c>
      <c r="N362" s="6" t="n">
        <v>1.7</v>
      </c>
      <c r="O362" s="7">
        <f>H362 / (40.078 + 15.999)</f>
        <v/>
      </c>
      <c r="P362" s="7">
        <f>I362 / (2*26.9815385 + 3*15.999)</f>
        <v/>
      </c>
      <c r="Q362" s="7">
        <f>J362 / (24.305 + 15.999)</f>
        <v/>
      </c>
      <c r="R362" s="7">
        <f>K362 / (2*39.0983 + 15.999)</f>
        <v/>
      </c>
      <c r="S362" s="7">
        <f>L362 / (2*22.98976928 + 15.999)</f>
        <v/>
      </c>
      <c r="T362" s="7">
        <f>M362 / (2*30.973761998 + 5*15.999)</f>
        <v/>
      </c>
      <c r="U362" s="7">
        <f>N362 / (47.867 + 2*15.999)</f>
        <v/>
      </c>
      <c r="V362" s="6">
        <f>IF((O362 - 10/3*T362) &gt; 0, O362 - 10/3*T362, 0)</f>
        <v/>
      </c>
      <c r="W362" s="7">
        <f>IF(V362&gt;S362, S362, V362)</f>
        <v/>
      </c>
      <c r="X362" s="7">
        <f>IF((V362-W362) &gt; 0, V362-W362, 0)</f>
        <v/>
      </c>
      <c r="Y362" s="7">
        <f>IF((Q362-X362) &gt; 0, Q362-X362, 0)</f>
        <v/>
      </c>
      <c r="Z362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2" s="7">
        <f>IF((P362*Z362) &lt; R362, P362*Z362, R362)</f>
        <v/>
      </c>
      <c r="AB362" s="7">
        <f>SUM(W362, S362)</f>
        <v/>
      </c>
      <c r="AC362" s="7">
        <f>SUM(W362, S362, Y362)</f>
        <v/>
      </c>
      <c r="AD362" s="6">
        <f>IF(OR(ISNUMBER(P362), ISNUMBER(W362), ISNUMBER(S362), ISNUMBER(R362)), (P362 / SUM(P362, W362, S362, R362))*100, "")</f>
        <v/>
      </c>
      <c r="AE362" s="6">
        <f>IF(OR(ISNUMBER(P362), ISNUMBER(W362), ISNUMBER(S362)), (P362 / SUM(P362, W362, S362))*100, "")</f>
        <v/>
      </c>
      <c r="AF362" s="6">
        <f>IF(OR(ISNUMBER(P362), ISNUMBER(W362), ISNUMBER(S362), ISNUMBER(AA362)), (P362 / SUM(P362, W362, S362, AA362))*100, "")</f>
        <v/>
      </c>
      <c r="AG362" s="6">
        <f>P362 / SUM(AC362, P362, AA362)</f>
        <v/>
      </c>
      <c r="AH362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2" s="6">
        <f>IF(AND(ISNUMBER(M362), ISNUMBER(N362), ISNUMBER(AH362)), (M362/N362) / AH362 - 1, "")</f>
        <v/>
      </c>
    </row>
    <row r="363">
      <c r="A363" t="inlineStr">
        <is>
          <t>2.224</t>
        </is>
      </c>
      <c r="B363" t="inlineStr">
        <is>
          <t>Hekpoort</t>
        </is>
      </c>
      <c r="C363" t="inlineStr">
        <is>
          <t>Rye and Holland, 2000</t>
        </is>
      </c>
      <c r="D363" t="inlineStr">
        <is>
          <t>waterval Onder locality</t>
        </is>
      </c>
      <c r="E363" t="inlineStr">
        <is>
          <t>207</t>
        </is>
      </c>
      <c r="F363" s="6" t="n">
        <v>1.7</v>
      </c>
      <c r="G363" s="8" t="n">
        <v/>
      </c>
      <c r="H363" s="6" t="n">
        <v>0.08000000000000002</v>
      </c>
      <c r="I363" s="6" t="n">
        <v>33.54</v>
      </c>
      <c r="J363" s="6" t="n">
        <v>0.5399999999999999</v>
      </c>
      <c r="K363" s="6" t="n">
        <v>8.94</v>
      </c>
      <c r="L363" s="6" t="n">
        <v>0.44</v>
      </c>
      <c r="M363" s="6" t="n">
        <v>0.06</v>
      </c>
      <c r="N363" s="6" t="n">
        <v>1.68</v>
      </c>
      <c r="O363" s="7">
        <f>H363 / (40.078 + 15.999)</f>
        <v/>
      </c>
      <c r="P363" s="7">
        <f>I363 / (2*26.9815385 + 3*15.999)</f>
        <v/>
      </c>
      <c r="Q363" s="7">
        <f>J363 / (24.305 + 15.999)</f>
        <v/>
      </c>
      <c r="R363" s="7">
        <f>K363 / (2*39.0983 + 15.999)</f>
        <v/>
      </c>
      <c r="S363" s="7">
        <f>L363 / (2*22.98976928 + 15.999)</f>
        <v/>
      </c>
      <c r="T363" s="7">
        <f>M363 / (2*30.973761998 + 5*15.999)</f>
        <v/>
      </c>
      <c r="U363" s="7">
        <f>N363 / (47.867 + 2*15.999)</f>
        <v/>
      </c>
      <c r="V363" s="6">
        <f>IF((O363 - 10/3*T363) &gt; 0, O363 - 10/3*T363, 0)</f>
        <v/>
      </c>
      <c r="W363" s="7">
        <f>IF(V363&gt;S363, S363, V363)</f>
        <v/>
      </c>
      <c r="X363" s="7">
        <f>IF((V363-W363) &gt; 0, V363-W363, 0)</f>
        <v/>
      </c>
      <c r="Y363" s="7">
        <f>IF((Q363-X363) &gt; 0, Q363-X363, 0)</f>
        <v/>
      </c>
      <c r="Z363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3" s="7">
        <f>IF((P363*Z363) &lt; R363, P363*Z363, R363)</f>
        <v/>
      </c>
      <c r="AB363" s="7">
        <f>SUM(W363, S363)</f>
        <v/>
      </c>
      <c r="AC363" s="7">
        <f>SUM(W363, S363, Y363)</f>
        <v/>
      </c>
      <c r="AD363" s="6">
        <f>IF(OR(ISNUMBER(P363), ISNUMBER(W363), ISNUMBER(S363), ISNUMBER(R363)), (P363 / SUM(P363, W363, S363, R363))*100, "")</f>
        <v/>
      </c>
      <c r="AE363" s="6">
        <f>IF(OR(ISNUMBER(P363), ISNUMBER(W363), ISNUMBER(S363)), (P363 / SUM(P363, W363, S363))*100, "")</f>
        <v/>
      </c>
      <c r="AF363" s="6">
        <f>IF(OR(ISNUMBER(P363), ISNUMBER(W363), ISNUMBER(S363), ISNUMBER(AA363)), (P363 / SUM(P363, W363, S363, AA363))*100, "")</f>
        <v/>
      </c>
      <c r="AG363" s="6">
        <f>P363 / SUM(AC363, P363, AA363)</f>
        <v/>
      </c>
      <c r="AH363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3" s="6">
        <f>IF(AND(ISNUMBER(M363), ISNUMBER(N363), ISNUMBER(AH363)), (M363/N363) / AH363 - 1, "")</f>
        <v/>
      </c>
    </row>
    <row r="364">
      <c r="A364" t="inlineStr">
        <is>
          <t>2.224</t>
        </is>
      </c>
      <c r="B364" t="inlineStr">
        <is>
          <t>Hekpoort</t>
        </is>
      </c>
      <c r="C364" t="inlineStr">
        <is>
          <t>Rye and Holland, 2000</t>
        </is>
      </c>
      <c r="D364" t="inlineStr">
        <is>
          <t>waterval Onder locality</t>
        </is>
      </c>
      <c r="E364" t="inlineStr">
        <is>
          <t>206</t>
        </is>
      </c>
      <c r="F364" s="6" t="n">
        <v>1.8</v>
      </c>
      <c r="G364" s="8" t="n">
        <v/>
      </c>
      <c r="H364" s="6" t="n">
        <v>0.07000000000000001</v>
      </c>
      <c r="I364" s="6" t="n">
        <v>34.4</v>
      </c>
      <c r="J364" s="6" t="n">
        <v>0.5399999999999999</v>
      </c>
      <c r="K364" s="6" t="n">
        <v>9.42</v>
      </c>
      <c r="L364" s="6" t="n">
        <v>0.48</v>
      </c>
      <c r="M364" s="6" t="n">
        <v>0.06</v>
      </c>
      <c r="N364" s="6" t="n">
        <v>1.77</v>
      </c>
      <c r="O364" s="7">
        <f>H364 / (40.078 + 15.999)</f>
        <v/>
      </c>
      <c r="P364" s="7">
        <f>I364 / (2*26.9815385 + 3*15.999)</f>
        <v/>
      </c>
      <c r="Q364" s="7">
        <f>J364 / (24.305 + 15.999)</f>
        <v/>
      </c>
      <c r="R364" s="7">
        <f>K364 / (2*39.0983 + 15.999)</f>
        <v/>
      </c>
      <c r="S364" s="7">
        <f>L364 / (2*22.98976928 + 15.999)</f>
        <v/>
      </c>
      <c r="T364" s="7">
        <f>M364 / (2*30.973761998 + 5*15.999)</f>
        <v/>
      </c>
      <c r="U364" s="7">
        <f>N364 / (47.867 + 2*15.999)</f>
        <v/>
      </c>
      <c r="V364" s="6">
        <f>IF((O364 - 10/3*T364) &gt; 0, O364 - 10/3*T364, 0)</f>
        <v/>
      </c>
      <c r="W364" s="7">
        <f>IF(V364&gt;S364, S364, V364)</f>
        <v/>
      </c>
      <c r="X364" s="7">
        <f>IF((V364-W364) &gt; 0, V364-W364, 0)</f>
        <v/>
      </c>
      <c r="Y364" s="7">
        <f>IF((Q364-X364) &gt; 0, Q364-X364, 0)</f>
        <v/>
      </c>
      <c r="Z364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4" s="7">
        <f>IF((P364*Z364) &lt; R364, P364*Z364, R364)</f>
        <v/>
      </c>
      <c r="AB364" s="7">
        <f>SUM(W364, S364)</f>
        <v/>
      </c>
      <c r="AC364" s="7">
        <f>SUM(W364, S364, Y364)</f>
        <v/>
      </c>
      <c r="AD364" s="6">
        <f>IF(OR(ISNUMBER(P364), ISNUMBER(W364), ISNUMBER(S364), ISNUMBER(R364)), (P364 / SUM(P364, W364, S364, R364))*100, "")</f>
        <v/>
      </c>
      <c r="AE364" s="6">
        <f>IF(OR(ISNUMBER(P364), ISNUMBER(W364), ISNUMBER(S364)), (P364 / SUM(P364, W364, S364))*100, "")</f>
        <v/>
      </c>
      <c r="AF364" s="6">
        <f>IF(OR(ISNUMBER(P364), ISNUMBER(W364), ISNUMBER(S364), ISNUMBER(AA364)), (P364 / SUM(P364, W364, S364, AA364))*100, "")</f>
        <v/>
      </c>
      <c r="AG364" s="6">
        <f>P364 / SUM(AC364, P364, AA364)</f>
        <v/>
      </c>
      <c r="AH364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4" s="6">
        <f>IF(AND(ISNUMBER(M364), ISNUMBER(N364), ISNUMBER(AH364)), (M364/N364) / AH364 - 1, "")</f>
        <v/>
      </c>
    </row>
    <row r="365">
      <c r="A365" t="inlineStr">
        <is>
          <t>2.224</t>
        </is>
      </c>
      <c r="B365" t="inlineStr">
        <is>
          <t>Hekpoort</t>
        </is>
      </c>
      <c r="C365" t="inlineStr">
        <is>
          <t>Rye and Holland, 2000</t>
        </is>
      </c>
      <c r="D365" t="inlineStr">
        <is>
          <t>waterval Onder locality</t>
        </is>
      </c>
      <c r="E365" t="inlineStr">
        <is>
          <t>7</t>
        </is>
      </c>
      <c r="F365" s="6" t="n">
        <v>1.85</v>
      </c>
      <c r="G365" s="8" t="n">
        <v/>
      </c>
      <c r="H365" s="6" t="n">
        <v>0.04000000000000001</v>
      </c>
      <c r="I365" s="6" t="n">
        <v>33</v>
      </c>
      <c r="J365" s="6" t="n">
        <v>0.5999999999999999</v>
      </c>
      <c r="K365" s="6" t="n">
        <v>8.949999999999999</v>
      </c>
      <c r="L365" s="6" t="n">
        <v>0.6</v>
      </c>
      <c r="M365" s="6" t="n">
        <v>0.04000000000000001</v>
      </c>
      <c r="N365" s="6" t="n">
        <v>1.65</v>
      </c>
      <c r="O365" s="7">
        <f>H365 / (40.078 + 15.999)</f>
        <v/>
      </c>
      <c r="P365" s="7">
        <f>I365 / (2*26.9815385 + 3*15.999)</f>
        <v/>
      </c>
      <c r="Q365" s="7">
        <f>J365 / (24.305 + 15.999)</f>
        <v/>
      </c>
      <c r="R365" s="7">
        <f>K365 / (2*39.0983 + 15.999)</f>
        <v/>
      </c>
      <c r="S365" s="7">
        <f>L365 / (2*22.98976928 + 15.999)</f>
        <v/>
      </c>
      <c r="T365" s="7">
        <f>M365 / (2*30.973761998 + 5*15.999)</f>
        <v/>
      </c>
      <c r="U365" s="7">
        <f>N365 / (47.867 + 2*15.999)</f>
        <v/>
      </c>
      <c r="V365" s="6">
        <f>IF((O365 - 10/3*T365) &gt; 0, O365 - 10/3*T365, 0)</f>
        <v/>
      </c>
      <c r="W365" s="7">
        <f>IF(V365&gt;S365, S365, V365)</f>
        <v/>
      </c>
      <c r="X365" s="7">
        <f>IF((V365-W365) &gt; 0, V365-W365, 0)</f>
        <v/>
      </c>
      <c r="Y365" s="7">
        <f>IF((Q365-X365) &gt; 0, Q365-X365, 0)</f>
        <v/>
      </c>
      <c r="Z365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5" s="7">
        <f>IF((P365*Z365) &lt; R365, P365*Z365, R365)</f>
        <v/>
      </c>
      <c r="AB365" s="7">
        <f>SUM(W365, S365)</f>
        <v/>
      </c>
      <c r="AC365" s="7">
        <f>SUM(W365, S365, Y365)</f>
        <v/>
      </c>
      <c r="AD365" s="6">
        <f>IF(OR(ISNUMBER(P365), ISNUMBER(W365), ISNUMBER(S365), ISNUMBER(R365)), (P365 / SUM(P365, W365, S365, R365))*100, "")</f>
        <v/>
      </c>
      <c r="AE365" s="6">
        <f>IF(OR(ISNUMBER(P365), ISNUMBER(W365), ISNUMBER(S365)), (P365 / SUM(P365, W365, S365))*100, "")</f>
        <v/>
      </c>
      <c r="AF365" s="6">
        <f>IF(OR(ISNUMBER(P365), ISNUMBER(W365), ISNUMBER(S365), ISNUMBER(AA365)), (P365 / SUM(P365, W365, S365, AA365))*100, "")</f>
        <v/>
      </c>
      <c r="AG365" s="6">
        <f>P365 / SUM(AC365, P365, AA365)</f>
        <v/>
      </c>
      <c r="AH365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5" s="6">
        <f>IF(AND(ISNUMBER(M365), ISNUMBER(N365), ISNUMBER(AH365)), (M365/N365) / AH365 - 1, "")</f>
        <v/>
      </c>
    </row>
    <row r="366">
      <c r="A366" t="inlineStr">
        <is>
          <t>2.224</t>
        </is>
      </c>
      <c r="B366" t="inlineStr">
        <is>
          <t>Hekpoort</t>
        </is>
      </c>
      <c r="C366" t="inlineStr">
        <is>
          <t>Rye and Holland, 2000</t>
        </is>
      </c>
      <c r="D366" t="inlineStr">
        <is>
          <t>waterval Onder locality</t>
        </is>
      </c>
      <c r="E366" t="inlineStr">
        <is>
          <t>205</t>
        </is>
      </c>
      <c r="F366" s="6" t="n">
        <v>1.9</v>
      </c>
      <c r="G366" s="8" t="n">
        <v/>
      </c>
      <c r="H366" s="6" t="n">
        <v>0.13</v>
      </c>
      <c r="I366" s="6" t="n">
        <v>29.32</v>
      </c>
      <c r="J366" s="6" t="n">
        <v>1.72</v>
      </c>
      <c r="K366" s="6" t="n">
        <v>6.6</v>
      </c>
      <c r="L366" s="6" t="n">
        <v>0.3</v>
      </c>
      <c r="M366" s="6" t="n">
        <v>0.07000000000000002</v>
      </c>
      <c r="N366" s="6" t="n">
        <v>1.35</v>
      </c>
      <c r="O366" s="7">
        <f>H366 / (40.078 + 15.999)</f>
        <v/>
      </c>
      <c r="P366" s="7">
        <f>I366 / (2*26.9815385 + 3*15.999)</f>
        <v/>
      </c>
      <c r="Q366" s="7">
        <f>J366 / (24.305 + 15.999)</f>
        <v/>
      </c>
      <c r="R366" s="7">
        <f>K366 / (2*39.0983 + 15.999)</f>
        <v/>
      </c>
      <c r="S366" s="7">
        <f>L366 / (2*22.98976928 + 15.999)</f>
        <v/>
      </c>
      <c r="T366" s="7">
        <f>M366 / (2*30.973761998 + 5*15.999)</f>
        <v/>
      </c>
      <c r="U366" s="7">
        <f>N366 / (47.867 + 2*15.999)</f>
        <v/>
      </c>
      <c r="V366" s="6">
        <f>IF((O366 - 10/3*T366) &gt; 0, O366 - 10/3*T366, 0)</f>
        <v/>
      </c>
      <c r="W366" s="7">
        <f>IF(V366&gt;S366, S366, V366)</f>
        <v/>
      </c>
      <c r="X366" s="7">
        <f>IF((V366-W366) &gt; 0, V366-W366, 0)</f>
        <v/>
      </c>
      <c r="Y366" s="7">
        <f>IF((Q366-X366) &gt; 0, Q366-X366, 0)</f>
        <v/>
      </c>
      <c r="Z366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6" s="7">
        <f>IF((P366*Z366) &lt; R366, P366*Z366, R366)</f>
        <v/>
      </c>
      <c r="AB366" s="7">
        <f>SUM(W366, S366)</f>
        <v/>
      </c>
      <c r="AC366" s="7">
        <f>SUM(W366, S366, Y366)</f>
        <v/>
      </c>
      <c r="AD366" s="6">
        <f>IF(OR(ISNUMBER(P366), ISNUMBER(W366), ISNUMBER(S366), ISNUMBER(R366)), (P366 / SUM(P366, W366, S366, R366))*100, "")</f>
        <v/>
      </c>
      <c r="AE366" s="6">
        <f>IF(OR(ISNUMBER(P366), ISNUMBER(W366), ISNUMBER(S366)), (P366 / SUM(P366, W366, S366))*100, "")</f>
        <v/>
      </c>
      <c r="AF366" s="6">
        <f>IF(OR(ISNUMBER(P366), ISNUMBER(W366), ISNUMBER(S366), ISNUMBER(AA366)), (P366 / SUM(P366, W366, S366, AA366))*100, "")</f>
        <v/>
      </c>
      <c r="AG366" s="6">
        <f>P366 / SUM(AC366, P366, AA366)</f>
        <v/>
      </c>
      <c r="AH366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6" s="6">
        <f>IF(AND(ISNUMBER(M366), ISNUMBER(N366), ISNUMBER(AH366)), (M366/N366) / AH366 - 1, "")</f>
        <v/>
      </c>
    </row>
    <row r="367">
      <c r="A367" t="inlineStr">
        <is>
          <t>2.224</t>
        </is>
      </c>
      <c r="B367" t="inlineStr">
        <is>
          <t>Hekpoort</t>
        </is>
      </c>
      <c r="C367" t="inlineStr">
        <is>
          <t>Rye and Holland, 2000</t>
        </is>
      </c>
      <c r="D367" t="inlineStr">
        <is>
          <t>waterval Onder locality</t>
        </is>
      </c>
      <c r="E367" t="inlineStr">
        <is>
          <t>8</t>
        </is>
      </c>
      <c r="F367" s="6" t="n">
        <v>2.1</v>
      </c>
      <c r="G367" s="8" t="n">
        <v/>
      </c>
      <c r="H367" s="6" t="n">
        <v>0.05</v>
      </c>
      <c r="I367" s="6" t="n">
        <v>32.50000000000001</v>
      </c>
      <c r="J367" s="6" t="n">
        <v>0.5999999999999999</v>
      </c>
      <c r="K367" s="6" t="n">
        <v>9</v>
      </c>
      <c r="L367" s="6" t="n">
        <v>0.5</v>
      </c>
      <c r="M367" s="6" t="n">
        <v>0.05000000000000001</v>
      </c>
      <c r="N367" s="6" t="n">
        <v>1.67</v>
      </c>
      <c r="O367" s="7">
        <f>H367 / (40.078 + 15.999)</f>
        <v/>
      </c>
      <c r="P367" s="7">
        <f>I367 / (2*26.9815385 + 3*15.999)</f>
        <v/>
      </c>
      <c r="Q367" s="7">
        <f>J367 / (24.305 + 15.999)</f>
        <v/>
      </c>
      <c r="R367" s="7">
        <f>K367 / (2*39.0983 + 15.999)</f>
        <v/>
      </c>
      <c r="S367" s="7">
        <f>L367 / (2*22.98976928 + 15.999)</f>
        <v/>
      </c>
      <c r="T367" s="7">
        <f>M367 / (2*30.973761998 + 5*15.999)</f>
        <v/>
      </c>
      <c r="U367" s="7">
        <f>N367 / (47.867 + 2*15.999)</f>
        <v/>
      </c>
      <c r="V367" s="6">
        <f>IF((O367 - 10/3*T367) &gt; 0, O367 - 10/3*T367, 0)</f>
        <v/>
      </c>
      <c r="W367" s="7">
        <f>IF(V367&gt;S367, S367, V367)</f>
        <v/>
      </c>
      <c r="X367" s="7">
        <f>IF((V367-W367) &gt; 0, V367-W367, 0)</f>
        <v/>
      </c>
      <c r="Y367" s="7">
        <f>IF((Q367-X367) &gt; 0, Q367-X367, 0)</f>
        <v/>
      </c>
      <c r="Z367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7" s="7">
        <f>IF((P367*Z367) &lt; R367, P367*Z367, R367)</f>
        <v/>
      </c>
      <c r="AB367" s="7">
        <f>SUM(W367, S367)</f>
        <v/>
      </c>
      <c r="AC367" s="7">
        <f>SUM(W367, S367, Y367)</f>
        <v/>
      </c>
      <c r="AD367" s="6">
        <f>IF(OR(ISNUMBER(P367), ISNUMBER(W367), ISNUMBER(S367), ISNUMBER(R367)), (P367 / SUM(P367, W367, S367, R367))*100, "")</f>
        <v/>
      </c>
      <c r="AE367" s="6">
        <f>IF(OR(ISNUMBER(P367), ISNUMBER(W367), ISNUMBER(S367)), (P367 / SUM(P367, W367, S367))*100, "")</f>
        <v/>
      </c>
      <c r="AF367" s="6">
        <f>IF(OR(ISNUMBER(P367), ISNUMBER(W367), ISNUMBER(S367), ISNUMBER(AA367)), (P367 / SUM(P367, W367, S367, AA367))*100, "")</f>
        <v/>
      </c>
      <c r="AG367" s="6">
        <f>P367 / SUM(AC367, P367, AA367)</f>
        <v/>
      </c>
      <c r="AH367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7" s="6">
        <f>IF(AND(ISNUMBER(M367), ISNUMBER(N367), ISNUMBER(AH367)), (M367/N367) / AH367 - 1, "")</f>
        <v/>
      </c>
    </row>
    <row r="368">
      <c r="A368" t="inlineStr">
        <is>
          <t>2.224</t>
        </is>
      </c>
      <c r="B368" t="inlineStr">
        <is>
          <t>Hekpoort</t>
        </is>
      </c>
      <c r="C368" t="inlineStr">
        <is>
          <t>Rye and Holland, 2000</t>
        </is>
      </c>
      <c r="D368" t="inlineStr">
        <is>
          <t>waterval Onder locality</t>
        </is>
      </c>
      <c r="E368" t="inlineStr">
        <is>
          <t>204</t>
        </is>
      </c>
      <c r="F368" s="6" t="n">
        <v>2.6</v>
      </c>
      <c r="G368" s="8" t="n">
        <v/>
      </c>
      <c r="H368" s="6" t="n">
        <v>0.27</v>
      </c>
      <c r="I368" s="6" t="n">
        <v>17.29</v>
      </c>
      <c r="J368" s="6" t="n">
        <v>1.43</v>
      </c>
      <c r="K368" s="6" t="n">
        <v>3.11</v>
      </c>
      <c r="L368" s="6" t="n">
        <v/>
      </c>
      <c r="M368" s="6" t="n">
        <v>0.07000000000000002</v>
      </c>
      <c r="N368" s="6" t="n">
        <v>0.8100000000000001</v>
      </c>
      <c r="O368" s="7">
        <f>H368 / (40.078 + 15.999)</f>
        <v/>
      </c>
      <c r="P368" s="7">
        <f>I368 / (2*26.9815385 + 3*15.999)</f>
        <v/>
      </c>
      <c r="Q368" s="7">
        <f>J368 / (24.305 + 15.999)</f>
        <v/>
      </c>
      <c r="R368" s="7">
        <f>K368 / (2*39.0983 + 15.999)</f>
        <v/>
      </c>
      <c r="S368" s="7">
        <f>L368 / (2*22.98976928 + 15.999)</f>
        <v/>
      </c>
      <c r="T368" s="7">
        <f>M368 / (2*30.973761998 + 5*15.999)</f>
        <v/>
      </c>
      <c r="U368" s="7">
        <f>N368 / (47.867 + 2*15.999)</f>
        <v/>
      </c>
      <c r="V368" s="6">
        <f>IF((O368 - 10/3*T368) &gt; 0, O368 - 10/3*T368, 0)</f>
        <v/>
      </c>
      <c r="W368" s="7">
        <f>IF(V368&gt;S368, S368, V368)</f>
        <v/>
      </c>
      <c r="X368" s="7">
        <f>IF((V368-W368) &gt; 0, V368-W368, 0)</f>
        <v/>
      </c>
      <c r="Y368" s="7">
        <f>IF((Q368-X368) &gt; 0, Q368-X368, 0)</f>
        <v/>
      </c>
      <c r="Z368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8" s="7">
        <f>IF((P368*Z368) &lt; R368, P368*Z368, R368)</f>
        <v/>
      </c>
      <c r="AB368" s="7">
        <f>SUM(W368, S368)</f>
        <v/>
      </c>
      <c r="AC368" s="7">
        <f>SUM(W368, S368, Y368)</f>
        <v/>
      </c>
      <c r="AD368" s="6">
        <f>IF(OR(ISNUMBER(P368), ISNUMBER(W368), ISNUMBER(S368), ISNUMBER(R368)), (P368 / SUM(P368, W368, S368, R368))*100, "")</f>
        <v/>
      </c>
      <c r="AE368" s="6">
        <f>IF(OR(ISNUMBER(P368), ISNUMBER(W368), ISNUMBER(S368)), (P368 / SUM(P368, W368, S368))*100, "")</f>
        <v/>
      </c>
      <c r="AF368" s="6">
        <f>IF(OR(ISNUMBER(P368), ISNUMBER(W368), ISNUMBER(S368), ISNUMBER(AA368)), (P368 / SUM(P368, W368, S368, AA368))*100, "")</f>
        <v/>
      </c>
      <c r="AG368" s="6">
        <f>P368 / SUM(AC368, P368, AA368)</f>
        <v/>
      </c>
      <c r="AH368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8" s="6">
        <f>IF(AND(ISNUMBER(M368), ISNUMBER(N368), ISNUMBER(AH368)), (M368/N368) / AH368 - 1, "")</f>
        <v/>
      </c>
    </row>
    <row r="369">
      <c r="A369" t="inlineStr">
        <is>
          <t>2.224</t>
        </is>
      </c>
      <c r="B369" t="inlineStr">
        <is>
          <t>Hekpoort</t>
        </is>
      </c>
      <c r="C369" t="inlineStr">
        <is>
          <t>Rye and Holland, 2000</t>
        </is>
      </c>
      <c r="D369" t="inlineStr">
        <is>
          <t>waterval Onder locality</t>
        </is>
      </c>
      <c r="E369" t="inlineStr">
        <is>
          <t>9</t>
        </is>
      </c>
      <c r="F369" s="6" t="n">
        <v>2.7</v>
      </c>
      <c r="G369" s="8" t="n">
        <v/>
      </c>
      <c r="H369" s="6" t="n">
        <v>0.03</v>
      </c>
      <c r="I369" s="6" t="n">
        <v>13.9</v>
      </c>
      <c r="J369" s="6" t="n">
        <v>1.8</v>
      </c>
      <c r="K369" s="6" t="n">
        <v>0.41</v>
      </c>
      <c r="L369" s="6" t="n">
        <v>0.1</v>
      </c>
      <c r="M369" s="6" t="n">
        <v>0.02</v>
      </c>
      <c r="N369" s="6" t="n">
        <v>0.76</v>
      </c>
      <c r="O369" s="7">
        <f>H369 / (40.078 + 15.999)</f>
        <v/>
      </c>
      <c r="P369" s="7">
        <f>I369 / (2*26.9815385 + 3*15.999)</f>
        <v/>
      </c>
      <c r="Q369" s="7">
        <f>J369 / (24.305 + 15.999)</f>
        <v/>
      </c>
      <c r="R369" s="7">
        <f>K369 / (2*39.0983 + 15.999)</f>
        <v/>
      </c>
      <c r="S369" s="7">
        <f>L369 / (2*22.98976928 + 15.999)</f>
        <v/>
      </c>
      <c r="T369" s="7">
        <f>M369 / (2*30.973761998 + 5*15.999)</f>
        <v/>
      </c>
      <c r="U369" s="7">
        <f>N369 / (47.867 + 2*15.999)</f>
        <v/>
      </c>
      <c r="V369" s="6">
        <f>IF((O369 - 10/3*T369) &gt; 0, O369 - 10/3*T369, 0)</f>
        <v/>
      </c>
      <c r="W369" s="7">
        <f>IF(V369&gt;S369, S369, V369)</f>
        <v/>
      </c>
      <c r="X369" s="7">
        <f>IF((V369-W369) &gt; 0, V369-W369, 0)</f>
        <v/>
      </c>
      <c r="Y369" s="7">
        <f>IF((Q369-X369) &gt; 0, Q369-X369, 0)</f>
        <v/>
      </c>
      <c r="Z369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69" s="7">
        <f>IF((P369*Z369) &lt; R369, P369*Z369, R369)</f>
        <v/>
      </c>
      <c r="AB369" s="7">
        <f>SUM(W369, S369)</f>
        <v/>
      </c>
      <c r="AC369" s="7">
        <f>SUM(W369, S369, Y369)</f>
        <v/>
      </c>
      <c r="AD369" s="6">
        <f>IF(OR(ISNUMBER(P369), ISNUMBER(W369), ISNUMBER(S369), ISNUMBER(R369)), (P369 / SUM(P369, W369, S369, R369))*100, "")</f>
        <v/>
      </c>
      <c r="AE369" s="6">
        <f>IF(OR(ISNUMBER(P369), ISNUMBER(W369), ISNUMBER(S369)), (P369 / SUM(P369, W369, S369))*100, "")</f>
        <v/>
      </c>
      <c r="AF369" s="6">
        <f>IF(OR(ISNUMBER(P369), ISNUMBER(W369), ISNUMBER(S369), ISNUMBER(AA369)), (P369 / SUM(P369, W369, S369, AA369))*100, "")</f>
        <v/>
      </c>
      <c r="AG369" s="6">
        <f>P369 / SUM(AC369, P369, AA369)</f>
        <v/>
      </c>
      <c r="AH369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69" s="6">
        <f>IF(AND(ISNUMBER(M369), ISNUMBER(N369), ISNUMBER(AH369)), (M369/N369) / AH369 - 1, "")</f>
        <v/>
      </c>
    </row>
    <row r="370">
      <c r="A370" t="inlineStr">
        <is>
          <t>2.224</t>
        </is>
      </c>
      <c r="B370" t="inlineStr">
        <is>
          <t>Hekpoort</t>
        </is>
      </c>
      <c r="C370" t="inlineStr">
        <is>
          <t>Rye and Holland, 2000</t>
        </is>
      </c>
      <c r="D370" t="inlineStr">
        <is>
          <t>waterval Onder locality</t>
        </is>
      </c>
      <c r="E370" t="inlineStr">
        <is>
          <t>201</t>
        </is>
      </c>
      <c r="F370" s="6" t="n">
        <v>2.7</v>
      </c>
      <c r="G370" s="8" t="n">
        <v/>
      </c>
      <c r="H370" s="6" t="n">
        <v>0.2600000000000001</v>
      </c>
      <c r="I370" s="6" t="n">
        <v>15.64</v>
      </c>
      <c r="J370" s="6" t="n">
        <v>0.91</v>
      </c>
      <c r="K370" s="6" t="n">
        <v>3.26</v>
      </c>
      <c r="L370" s="6" t="n">
        <v/>
      </c>
      <c r="M370" s="6" t="n">
        <v>0.06</v>
      </c>
      <c r="N370" s="6" t="n">
        <v>0.75</v>
      </c>
      <c r="O370" s="7">
        <f>H370 / (40.078 + 15.999)</f>
        <v/>
      </c>
      <c r="P370" s="7">
        <f>I370 / (2*26.9815385 + 3*15.999)</f>
        <v/>
      </c>
      <c r="Q370" s="7">
        <f>J370 / (24.305 + 15.999)</f>
        <v/>
      </c>
      <c r="R370" s="7">
        <f>K370 / (2*39.0983 + 15.999)</f>
        <v/>
      </c>
      <c r="S370" s="7">
        <f>L370 / (2*22.98976928 + 15.999)</f>
        <v/>
      </c>
      <c r="T370" s="7">
        <f>M370 / (2*30.973761998 + 5*15.999)</f>
        <v/>
      </c>
      <c r="U370" s="7">
        <f>N370 / (47.867 + 2*15.999)</f>
        <v/>
      </c>
      <c r="V370" s="6">
        <f>IF((O370 - 10/3*T370) &gt; 0, O370 - 10/3*T370, 0)</f>
        <v/>
      </c>
      <c r="W370" s="7">
        <f>IF(V370&gt;S370, S370, V370)</f>
        <v/>
      </c>
      <c r="X370" s="7">
        <f>IF((V370-W370) &gt; 0, V370-W370, 0)</f>
        <v/>
      </c>
      <c r="Y370" s="7">
        <f>IF((Q370-X370) &gt; 0, Q370-X370, 0)</f>
        <v/>
      </c>
      <c r="Z370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70" s="7">
        <f>IF((P370*Z370) &lt; R370, P370*Z370, R370)</f>
        <v/>
      </c>
      <c r="AB370" s="7">
        <f>SUM(W370, S370)</f>
        <v/>
      </c>
      <c r="AC370" s="7">
        <f>SUM(W370, S370, Y370)</f>
        <v/>
      </c>
      <c r="AD370" s="6">
        <f>IF(OR(ISNUMBER(P370), ISNUMBER(W370), ISNUMBER(S370), ISNUMBER(R370)), (P370 / SUM(P370, W370, S370, R370))*100, "")</f>
        <v/>
      </c>
      <c r="AE370" s="6">
        <f>IF(OR(ISNUMBER(P370), ISNUMBER(W370), ISNUMBER(S370)), (P370 / SUM(P370, W370, S370))*100, "")</f>
        <v/>
      </c>
      <c r="AF370" s="6">
        <f>IF(OR(ISNUMBER(P370), ISNUMBER(W370), ISNUMBER(S370), ISNUMBER(AA370)), (P370 / SUM(P370, W370, S370, AA370))*100, "")</f>
        <v/>
      </c>
      <c r="AG370" s="6">
        <f>P370 / SUM(AC370, P370, AA370)</f>
        <v/>
      </c>
      <c r="AH370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70" s="6">
        <f>IF(AND(ISNUMBER(M370), ISNUMBER(N370), ISNUMBER(AH370)), (M370/N370) / AH370 - 1, "")</f>
        <v/>
      </c>
    </row>
    <row r="371">
      <c r="A371" t="inlineStr">
        <is>
          <t>2.224</t>
        </is>
      </c>
      <c r="B371" t="inlineStr">
        <is>
          <t>Hekpoort</t>
        </is>
      </c>
      <c r="C371" t="inlineStr">
        <is>
          <t>Rye and Holland, 2000</t>
        </is>
      </c>
      <c r="D371" t="inlineStr">
        <is>
          <t>waterval Onder locality</t>
        </is>
      </c>
      <c r="E371" t="inlineStr">
        <is>
          <t>10</t>
        </is>
      </c>
      <c r="F371" s="6" t="n">
        <v>2.9</v>
      </c>
      <c r="G371" s="8" t="n">
        <v/>
      </c>
      <c r="H371" s="6" t="n">
        <v>0.13</v>
      </c>
      <c r="I371" s="6" t="n">
        <v>29.7</v>
      </c>
      <c r="J371" s="6" t="n">
        <v>0.8999999999999999</v>
      </c>
      <c r="K371" s="6" t="n">
        <v>7.53</v>
      </c>
      <c r="L371" s="6" t="n">
        <v>0.4</v>
      </c>
      <c r="M371" s="6" t="n">
        <v>0.06</v>
      </c>
      <c r="N371" s="6" t="n">
        <v>1.49</v>
      </c>
      <c r="O371" s="7">
        <f>H371 / (40.078 + 15.999)</f>
        <v/>
      </c>
      <c r="P371" s="7">
        <f>I371 / (2*26.9815385 + 3*15.999)</f>
        <v/>
      </c>
      <c r="Q371" s="7">
        <f>J371 / (24.305 + 15.999)</f>
        <v/>
      </c>
      <c r="R371" s="7">
        <f>K371 / (2*39.0983 + 15.999)</f>
        <v/>
      </c>
      <c r="S371" s="7">
        <f>L371 / (2*22.98976928 + 15.999)</f>
        <v/>
      </c>
      <c r="T371" s="7">
        <f>M371 / (2*30.973761998 + 5*15.999)</f>
        <v/>
      </c>
      <c r="U371" s="7">
        <f>N371 / (47.867 + 2*15.999)</f>
        <v/>
      </c>
      <c r="V371" s="6">
        <f>IF((O371 - 10/3*T371) &gt; 0, O371 - 10/3*T371, 0)</f>
        <v/>
      </c>
      <c r="W371" s="7">
        <f>IF(V371&gt;S371, S371, V371)</f>
        <v/>
      </c>
      <c r="X371" s="7">
        <f>IF((V371-W371) &gt; 0, V371-W371, 0)</f>
        <v/>
      </c>
      <c r="Y371" s="7">
        <f>IF((Q371-X371) &gt; 0, Q371-X371, 0)</f>
        <v/>
      </c>
      <c r="Z371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71" s="7">
        <f>IF((P371*Z371) &lt; R371, P371*Z371, R371)</f>
        <v/>
      </c>
      <c r="AB371" s="7">
        <f>SUM(W371, S371)</f>
        <v/>
      </c>
      <c r="AC371" s="7">
        <f>SUM(W371, S371, Y371)</f>
        <v/>
      </c>
      <c r="AD371" s="6">
        <f>IF(OR(ISNUMBER(P371), ISNUMBER(W371), ISNUMBER(S371), ISNUMBER(R371)), (P371 / SUM(P371, W371, S371, R371))*100, "")</f>
        <v/>
      </c>
      <c r="AE371" s="6">
        <f>IF(OR(ISNUMBER(P371), ISNUMBER(W371), ISNUMBER(S371)), (P371 / SUM(P371, W371, S371))*100, "")</f>
        <v/>
      </c>
      <c r="AF371" s="6">
        <f>IF(OR(ISNUMBER(P371), ISNUMBER(W371), ISNUMBER(S371), ISNUMBER(AA371)), (P371 / SUM(P371, W371, S371, AA371))*100, "")</f>
        <v/>
      </c>
      <c r="AG371" s="6">
        <f>P371 / SUM(AC371, P371, AA371)</f>
        <v/>
      </c>
      <c r="AH371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71" s="6">
        <f>IF(AND(ISNUMBER(M371), ISNUMBER(N371), ISNUMBER(AH371)), (M371/N371) / AH371 - 1, "")</f>
        <v/>
      </c>
    </row>
    <row r="372">
      <c r="A372" t="inlineStr">
        <is>
          <t>2.224</t>
        </is>
      </c>
      <c r="B372" t="inlineStr">
        <is>
          <t>Hekpoort</t>
        </is>
      </c>
      <c r="C372" t="inlineStr">
        <is>
          <t>Rye and Holland, 2000</t>
        </is>
      </c>
      <c r="D372" t="inlineStr">
        <is>
          <t>waterval Onder locality</t>
        </is>
      </c>
      <c r="E372" t="inlineStr">
        <is>
          <t>200</t>
        </is>
      </c>
      <c r="F372" s="6" t="n">
        <v>3.2</v>
      </c>
      <c r="G372" s="8" t="n">
        <v/>
      </c>
      <c r="H372" s="6" t="n">
        <v>0.22</v>
      </c>
      <c r="I372" s="6" t="n">
        <v>18.86</v>
      </c>
      <c r="J372" s="6" t="n">
        <v>0.9499999999999998</v>
      </c>
      <c r="K372" s="6" t="n">
        <v>4.34</v>
      </c>
      <c r="L372" s="6" t="n">
        <v>0.24</v>
      </c>
      <c r="M372" s="6" t="n">
        <v>0.04000000000000001</v>
      </c>
      <c r="N372" s="6" t="n">
        <v>0.9400000000000001</v>
      </c>
      <c r="O372" s="7">
        <f>H372 / (40.078 + 15.999)</f>
        <v/>
      </c>
      <c r="P372" s="7">
        <f>I372 / (2*26.9815385 + 3*15.999)</f>
        <v/>
      </c>
      <c r="Q372" s="7">
        <f>J372 / (24.305 + 15.999)</f>
        <v/>
      </c>
      <c r="R372" s="7">
        <f>K372 / (2*39.0983 + 15.999)</f>
        <v/>
      </c>
      <c r="S372" s="7">
        <f>L372 / (2*22.98976928 + 15.999)</f>
        <v/>
      </c>
      <c r="T372" s="7">
        <f>M372 / (2*30.973761998 + 5*15.999)</f>
        <v/>
      </c>
      <c r="U372" s="7">
        <f>N372 / (47.867 + 2*15.999)</f>
        <v/>
      </c>
      <c r="V372" s="6">
        <f>IF((O372 - 10/3*T372) &gt; 0, O372 - 10/3*T372, 0)</f>
        <v/>
      </c>
      <c r="W372" s="7">
        <f>IF(V372&gt;S372, S372, V372)</f>
        <v/>
      </c>
      <c r="X372" s="7">
        <f>IF((V372-W372) &gt; 0, V372-W372, 0)</f>
        <v/>
      </c>
      <c r="Y372" s="7">
        <f>IF((Q372-X372) &gt; 0, Q372-X372, 0)</f>
        <v/>
      </c>
      <c r="Z372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72" s="7">
        <f>IF((P372*Z372) &lt; R372, P372*Z372, R372)</f>
        <v/>
      </c>
      <c r="AB372" s="7">
        <f>SUM(W372, S372)</f>
        <v/>
      </c>
      <c r="AC372" s="7">
        <f>SUM(W372, S372, Y372)</f>
        <v/>
      </c>
      <c r="AD372" s="6">
        <f>IF(OR(ISNUMBER(P372), ISNUMBER(W372), ISNUMBER(S372), ISNUMBER(R372)), (P372 / SUM(P372, W372, S372, R372))*100, "")</f>
        <v/>
      </c>
      <c r="AE372" s="6">
        <f>IF(OR(ISNUMBER(P372), ISNUMBER(W372), ISNUMBER(S372)), (P372 / SUM(P372, W372, S372))*100, "")</f>
        <v/>
      </c>
      <c r="AF372" s="6">
        <f>IF(OR(ISNUMBER(P372), ISNUMBER(W372), ISNUMBER(S372), ISNUMBER(AA372)), (P372 / SUM(P372, W372, S372, AA372))*100, "")</f>
        <v/>
      </c>
      <c r="AG372" s="6">
        <f>P372 / SUM(AC372, P372, AA372)</f>
        <v/>
      </c>
      <c r="AH372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72" s="6">
        <f>IF(AND(ISNUMBER(M372), ISNUMBER(N372), ISNUMBER(AH372)), (M372/N372) / AH372 - 1, "")</f>
        <v/>
      </c>
    </row>
    <row r="373">
      <c r="A373" t="inlineStr">
        <is>
          <t>2.224</t>
        </is>
      </c>
      <c r="B373" t="inlineStr">
        <is>
          <t>Hekpoort</t>
        </is>
      </c>
      <c r="C373" t="inlineStr">
        <is>
          <t>Rye and Holland, 2000</t>
        </is>
      </c>
      <c r="D373" t="inlineStr">
        <is>
          <t>waterval Onder locality</t>
        </is>
      </c>
      <c r="E373" t="inlineStr">
        <is>
          <t>203a</t>
        </is>
      </c>
      <c r="F373" s="6" t="n">
        <v>3.3</v>
      </c>
      <c r="G373" s="8" t="n">
        <v/>
      </c>
      <c r="H373" s="6" t="n">
        <v>0.51</v>
      </c>
      <c r="I373" s="6" t="n">
        <v>19.79</v>
      </c>
      <c r="J373" s="6" t="n">
        <v>1.02</v>
      </c>
      <c r="K373" s="6" t="n">
        <v>4.37</v>
      </c>
      <c r="L373" s="6" t="n">
        <v/>
      </c>
      <c r="M373" s="6" t="n">
        <v>0.1</v>
      </c>
      <c r="N373" s="6" t="n">
        <v>0.9900000000000001</v>
      </c>
      <c r="O373" s="7">
        <f>H373 / (40.078 + 15.999)</f>
        <v/>
      </c>
      <c r="P373" s="7">
        <f>I373 / (2*26.9815385 + 3*15.999)</f>
        <v/>
      </c>
      <c r="Q373" s="7">
        <f>J373 / (24.305 + 15.999)</f>
        <v/>
      </c>
      <c r="R373" s="7">
        <f>K373 / (2*39.0983 + 15.999)</f>
        <v/>
      </c>
      <c r="S373" s="7">
        <f>L373 / (2*22.98976928 + 15.999)</f>
        <v/>
      </c>
      <c r="T373" s="7">
        <f>M373 / (2*30.973761998 + 5*15.999)</f>
        <v/>
      </c>
      <c r="U373" s="7">
        <f>N373 / (47.867 + 2*15.999)</f>
        <v/>
      </c>
      <c r="V373" s="6">
        <f>IF((O373 - 10/3*T373) &gt; 0, O373 - 10/3*T373, 0)</f>
        <v/>
      </c>
      <c r="W373" s="7">
        <f>IF(V373&gt;S373, S373, V373)</f>
        <v/>
      </c>
      <c r="X373" s="7">
        <f>IF((V373-W373) &gt; 0, V373-W373, 0)</f>
        <v/>
      </c>
      <c r="Y373" s="7">
        <f>IF((Q373-X373) &gt; 0, Q373-X373, 0)</f>
        <v/>
      </c>
      <c r="Z373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73" s="7">
        <f>IF((P373*Z373) &lt; R373, P373*Z373, R373)</f>
        <v/>
      </c>
      <c r="AB373" s="7">
        <f>SUM(W373, S373)</f>
        <v/>
      </c>
      <c r="AC373" s="7">
        <f>SUM(W373, S373, Y373)</f>
        <v/>
      </c>
      <c r="AD373" s="6">
        <f>IF(OR(ISNUMBER(P373), ISNUMBER(W373), ISNUMBER(S373), ISNUMBER(R373)), (P373 / SUM(P373, W373, S373, R373))*100, "")</f>
        <v/>
      </c>
      <c r="AE373" s="6">
        <f>IF(OR(ISNUMBER(P373), ISNUMBER(W373), ISNUMBER(S373)), (P373 / SUM(P373, W373, S373))*100, "")</f>
        <v/>
      </c>
      <c r="AF373" s="6">
        <f>IF(OR(ISNUMBER(P373), ISNUMBER(W373), ISNUMBER(S373), ISNUMBER(AA373)), (P373 / SUM(P373, W373, S373, AA373))*100, "")</f>
        <v/>
      </c>
      <c r="AG373" s="6">
        <f>P373 / SUM(AC373, P373, AA373)</f>
        <v/>
      </c>
      <c r="AH373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73" s="6">
        <f>IF(AND(ISNUMBER(M373), ISNUMBER(N373), ISNUMBER(AH373)), (M373/N373) / AH373 - 1, "")</f>
        <v/>
      </c>
    </row>
    <row r="374">
      <c r="A374" t="inlineStr">
        <is>
          <t>2.224</t>
        </is>
      </c>
      <c r="B374" t="inlineStr">
        <is>
          <t>Hekpoort</t>
        </is>
      </c>
      <c r="C374" t="inlineStr">
        <is>
          <t>Rye and Holland, 2000</t>
        </is>
      </c>
      <c r="D374" t="inlineStr">
        <is>
          <t>waterval Onder locality</t>
        </is>
      </c>
      <c r="E374" t="inlineStr">
        <is>
          <t>202</t>
        </is>
      </c>
      <c r="F374" s="6" t="n">
        <v>3.4</v>
      </c>
      <c r="G374" s="8" t="n">
        <v/>
      </c>
      <c r="H374" s="6" t="n">
        <v>0.18</v>
      </c>
      <c r="I374" s="6" t="n">
        <v>23.79</v>
      </c>
      <c r="J374" s="6" t="n">
        <v>0.5999999999999999</v>
      </c>
      <c r="K374" s="6" t="n">
        <v>6.21</v>
      </c>
      <c r="L374" s="6" t="n">
        <v>0.35</v>
      </c>
      <c r="M374" s="6" t="n">
        <v>0.09000000000000001</v>
      </c>
      <c r="N374" s="6" t="n">
        <v>1.16</v>
      </c>
      <c r="O374" s="7">
        <f>H374 / (40.078 + 15.999)</f>
        <v/>
      </c>
      <c r="P374" s="7">
        <f>I374 / (2*26.9815385 + 3*15.999)</f>
        <v/>
      </c>
      <c r="Q374" s="7">
        <f>J374 / (24.305 + 15.999)</f>
        <v/>
      </c>
      <c r="R374" s="7">
        <f>K374 / (2*39.0983 + 15.999)</f>
        <v/>
      </c>
      <c r="S374" s="7">
        <f>L374 / (2*22.98976928 + 15.999)</f>
        <v/>
      </c>
      <c r="T374" s="7">
        <f>M374 / (2*30.973761998 + 5*15.999)</f>
        <v/>
      </c>
      <c r="U374" s="7">
        <f>N374 / (47.867 + 2*15.999)</f>
        <v/>
      </c>
      <c r="V374" s="6">
        <f>IF((O374 - 10/3*T374) &gt; 0, O374 - 10/3*T374, 0)</f>
        <v/>
      </c>
      <c r="W374" s="7">
        <f>IF(V374&gt;S374, S374, V374)</f>
        <v/>
      </c>
      <c r="X374" s="7">
        <f>IF((V374-W374) &gt; 0, V374-W374, 0)</f>
        <v/>
      </c>
      <c r="Y374" s="7">
        <f>IF((Q374-X374) &gt; 0, Q374-X374, 0)</f>
        <v/>
      </c>
      <c r="Z374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74" s="7">
        <f>IF((P374*Z374) &lt; R374, P374*Z374, R374)</f>
        <v/>
      </c>
      <c r="AB374" s="7">
        <f>SUM(W374, S374)</f>
        <v/>
      </c>
      <c r="AC374" s="7">
        <f>SUM(W374, S374, Y374)</f>
        <v/>
      </c>
      <c r="AD374" s="6">
        <f>IF(OR(ISNUMBER(P374), ISNUMBER(W374), ISNUMBER(S374), ISNUMBER(R374)), (P374 / SUM(P374, W374, S374, R374))*100, "")</f>
        <v/>
      </c>
      <c r="AE374" s="6">
        <f>IF(OR(ISNUMBER(P374), ISNUMBER(W374), ISNUMBER(S374)), (P374 / SUM(P374, W374, S374))*100, "")</f>
        <v/>
      </c>
      <c r="AF374" s="6">
        <f>IF(OR(ISNUMBER(P374), ISNUMBER(W374), ISNUMBER(S374), ISNUMBER(AA374)), (P374 / SUM(P374, W374, S374, AA374))*100, "")</f>
        <v/>
      </c>
      <c r="AG374" s="6">
        <f>P374 / SUM(AC374, P374, AA374)</f>
        <v/>
      </c>
      <c r="AH374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74" s="6">
        <f>IF(AND(ISNUMBER(M374), ISNUMBER(N374), ISNUMBER(AH374)), (M374/N374) / AH374 - 1, "")</f>
        <v/>
      </c>
    </row>
    <row r="375">
      <c r="A375" t="inlineStr">
        <is>
          <t>2.224</t>
        </is>
      </c>
      <c r="B375" t="inlineStr">
        <is>
          <t>Hekpoort</t>
        </is>
      </c>
      <c r="C375" t="inlineStr">
        <is>
          <t>Rye and Holland, 2000</t>
        </is>
      </c>
      <c r="D375" t="inlineStr">
        <is>
          <t>waterval Onder locality</t>
        </is>
      </c>
      <c r="E375" t="inlineStr">
        <is>
          <t>11</t>
        </is>
      </c>
      <c r="F375" s="6" t="n">
        <v>3.7</v>
      </c>
      <c r="G375" s="8" t="n">
        <v/>
      </c>
      <c r="H375" s="6" t="n">
        <v>0.17</v>
      </c>
      <c r="I375" s="6" t="n">
        <v>22.4</v>
      </c>
      <c r="J375" s="6" t="n">
        <v>0.7999999999999999</v>
      </c>
      <c r="K375" s="6" t="n">
        <v>5.86</v>
      </c>
      <c r="L375" s="6" t="n">
        <v>0.4</v>
      </c>
      <c r="M375" s="6" t="n">
        <v>0.14</v>
      </c>
      <c r="N375" s="6" t="n">
        <v>1.15</v>
      </c>
      <c r="O375" s="7">
        <f>H375 / (40.078 + 15.999)</f>
        <v/>
      </c>
      <c r="P375" s="7">
        <f>I375 / (2*26.9815385 + 3*15.999)</f>
        <v/>
      </c>
      <c r="Q375" s="7">
        <f>J375 / (24.305 + 15.999)</f>
        <v/>
      </c>
      <c r="R375" s="7">
        <f>K375 / (2*39.0983 + 15.999)</f>
        <v/>
      </c>
      <c r="S375" s="7">
        <f>L375 / (2*22.98976928 + 15.999)</f>
        <v/>
      </c>
      <c r="T375" s="7">
        <f>M375 / (2*30.973761998 + 5*15.999)</f>
        <v/>
      </c>
      <c r="U375" s="7">
        <f>N375 / (47.867 + 2*15.999)</f>
        <v/>
      </c>
      <c r="V375" s="6">
        <f>IF((O375 - 10/3*T375) &gt; 0, O375 - 10/3*T375, 0)</f>
        <v/>
      </c>
      <c r="W375" s="7">
        <f>IF(V375&gt;S375, S375, V375)</f>
        <v/>
      </c>
      <c r="X375" s="7">
        <f>IF((V375-W375) &gt; 0, V375-W375, 0)</f>
        <v/>
      </c>
      <c r="Y375" s="7">
        <f>IF((Q375-X375) &gt; 0, Q375-X375, 0)</f>
        <v/>
      </c>
      <c r="Z375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75" s="7">
        <f>IF((P375*Z375) &lt; R375, P375*Z375, R375)</f>
        <v/>
      </c>
      <c r="AB375" s="7">
        <f>SUM(W375, S375)</f>
        <v/>
      </c>
      <c r="AC375" s="7">
        <f>SUM(W375, S375, Y375)</f>
        <v/>
      </c>
      <c r="AD375" s="6">
        <f>IF(OR(ISNUMBER(P375), ISNUMBER(W375), ISNUMBER(S375), ISNUMBER(R375)), (P375 / SUM(P375, W375, S375, R375))*100, "")</f>
        <v/>
      </c>
      <c r="AE375" s="6">
        <f>IF(OR(ISNUMBER(P375), ISNUMBER(W375), ISNUMBER(S375)), (P375 / SUM(P375, W375, S375))*100, "")</f>
        <v/>
      </c>
      <c r="AF375" s="6">
        <f>IF(OR(ISNUMBER(P375), ISNUMBER(W375), ISNUMBER(S375), ISNUMBER(AA375)), (P375 / SUM(P375, W375, S375, AA375))*100, "")</f>
        <v/>
      </c>
      <c r="AG375" s="6">
        <f>P375 / SUM(AC375, P375, AA375)</f>
        <v/>
      </c>
      <c r="AH375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75" s="6">
        <f>IF(AND(ISNUMBER(M375), ISNUMBER(N375), ISNUMBER(AH375)), (M375/N375) / AH375 - 1, "")</f>
        <v/>
      </c>
    </row>
    <row r="376">
      <c r="A376" t="inlineStr">
        <is>
          <t>2.224</t>
        </is>
      </c>
      <c r="B376" t="inlineStr">
        <is>
          <t>Hekpoort</t>
        </is>
      </c>
      <c r="C376" t="inlineStr">
        <is>
          <t>Rye and Holland, 2000</t>
        </is>
      </c>
      <c r="D376" t="inlineStr">
        <is>
          <t>waterval Onder locality</t>
        </is>
      </c>
      <c r="E376" t="inlineStr">
        <is>
          <t>12</t>
        </is>
      </c>
      <c r="F376" s="6" t="n">
        <v>4.3</v>
      </c>
      <c r="G376" s="8" t="n">
        <v/>
      </c>
      <c r="H376" s="6" t="n">
        <v>0.06</v>
      </c>
      <c r="I376" s="6" t="n">
        <v>14.7</v>
      </c>
      <c r="J376" s="6" t="n">
        <v>1.2</v>
      </c>
      <c r="K376" s="6" t="n">
        <v>3.04</v>
      </c>
      <c r="L376" s="6" t="n">
        <v>0.2</v>
      </c>
      <c r="M376" s="6" t="n">
        <v>0.06</v>
      </c>
      <c r="N376" s="6" t="n">
        <v>0.7400000000000001</v>
      </c>
      <c r="O376" s="7">
        <f>H376 / (40.078 + 15.999)</f>
        <v/>
      </c>
      <c r="P376" s="7">
        <f>I376 / (2*26.9815385 + 3*15.999)</f>
        <v/>
      </c>
      <c r="Q376" s="7">
        <f>J376 / (24.305 + 15.999)</f>
        <v/>
      </c>
      <c r="R376" s="7">
        <f>K376 / (2*39.0983 + 15.999)</f>
        <v/>
      </c>
      <c r="S376" s="7">
        <f>L376 / (2*22.98976928 + 15.999)</f>
        <v/>
      </c>
      <c r="T376" s="7">
        <f>M376 / (2*30.973761998 + 5*15.999)</f>
        <v/>
      </c>
      <c r="U376" s="7">
        <f>N376 / (47.867 + 2*15.999)</f>
        <v/>
      </c>
      <c r="V376" s="6">
        <f>IF((O376 - 10/3*T376) &gt; 0, O376 - 10/3*T376, 0)</f>
        <v/>
      </c>
      <c r="W376" s="7">
        <f>IF(V376&gt;S376, S376, V376)</f>
        <v/>
      </c>
      <c r="X376" s="7">
        <f>IF((V376-W376) &gt; 0, V376-W376, 0)</f>
        <v/>
      </c>
      <c r="Y376" s="7">
        <f>IF((Q376-X376) &gt; 0, Q376-X376, 0)</f>
        <v/>
      </c>
      <c r="Z376" s="6">
        <f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/>
      </c>
      <c r="AA376" s="7">
        <f>IF((P376*Z376) &lt; R376, P376*Z376, R376)</f>
        <v/>
      </c>
      <c r="AB376" s="7">
        <f>SUM(W376, S376)</f>
        <v/>
      </c>
      <c r="AC376" s="7">
        <f>SUM(W376, S376, Y376)</f>
        <v/>
      </c>
      <c r="AD376" s="6">
        <f>IF(OR(ISNUMBER(P376), ISNUMBER(W376), ISNUMBER(S376), ISNUMBER(R376)), (P376 / SUM(P376, W376, S376, R376))*100, "")</f>
        <v/>
      </c>
      <c r="AE376" s="6">
        <f>IF(OR(ISNUMBER(P376), ISNUMBER(W376), ISNUMBER(S376)), (P376 / SUM(P376, W376, S376))*100, "")</f>
        <v/>
      </c>
      <c r="AF376" s="6">
        <f>IF(OR(ISNUMBER(P376), ISNUMBER(W376), ISNUMBER(S376), ISNUMBER(AA376)), (P376 / SUM(P376, W376, S376, AA376))*100, "")</f>
        <v/>
      </c>
      <c r="AG376" s="6">
        <f>P376 / SUM(AC376, P376, AA376)</f>
        <v/>
      </c>
      <c r="AH376" s="6">
        <f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/>
      </c>
      <c r="AI376" s="6">
        <f>IF(AND(ISNUMBER(M376), ISNUMBER(N376), ISNUMBER(AH376)), (M376/N376) / AH376 - 1, "")</f>
        <v/>
      </c>
    </row>
    <row r="377">
      <c r="A377" s="2" t="inlineStr">
        <is>
          <t>2.224</t>
        </is>
      </c>
      <c r="B377" s="2" t="inlineStr">
        <is>
          <t>Hekpoort</t>
        </is>
      </c>
      <c r="C377" s="2" t="inlineStr">
        <is>
          <t>Yang and Holland, 2003</t>
        </is>
      </c>
      <c r="D377" s="2" t="inlineStr">
        <is>
          <t>Gaborone</t>
        </is>
      </c>
      <c r="E377" s="2" t="inlineStr">
        <is>
          <t>S9WY8b</t>
        </is>
      </c>
      <c r="F377" s="3" t="n">
        <v>102.3</v>
      </c>
      <c r="G377" s="2" t="inlineStr">
        <is>
          <t>top</t>
        </is>
      </c>
      <c r="H377" s="3" t="n">
        <v>0.21</v>
      </c>
      <c r="I377" s="3" t="n">
        <v>10.21</v>
      </c>
      <c r="J377" s="3" t="n">
        <v>0.8299999999999998</v>
      </c>
      <c r="K377" s="3" t="n">
        <v>0.32</v>
      </c>
      <c r="L377" s="3" t="n">
        <v>0.29</v>
      </c>
      <c r="M377" s="3" t="n">
        <v>0.16</v>
      </c>
      <c r="N377" s="3" t="n">
        <v>0.52</v>
      </c>
      <c r="O377" s="4">
        <f>H377 / (40.078 + 15.999)</f>
        <v/>
      </c>
      <c r="P377" s="4">
        <f>I377 / (2*26.9815385 + 3*15.999)</f>
        <v/>
      </c>
      <c r="Q377" s="4">
        <f>J377 / (24.305 + 15.999)</f>
        <v/>
      </c>
      <c r="R377" s="4">
        <f>K377 / (2*39.0983 + 15.999)</f>
        <v/>
      </c>
      <c r="S377" s="4">
        <f>L377 / (2*22.98976928 + 15.999)</f>
        <v/>
      </c>
      <c r="T377" s="4">
        <f>M377 / (2*30.973761998 + 5*15.999)</f>
        <v/>
      </c>
      <c r="U377" s="4">
        <f>N377 / (47.867 + 2*15.999)</f>
        <v/>
      </c>
      <c r="V377" s="3">
        <f>IF((O377 - 10/3*T377) &gt; 0, O377 - 10/3*T377, 0)</f>
        <v/>
      </c>
      <c r="W377" s="4">
        <f>IF(V377&gt;S377, S377, V377)</f>
        <v/>
      </c>
      <c r="X377" s="4">
        <f>IF((V377-W377) &gt; 0, V377-W377, 0)</f>
        <v/>
      </c>
      <c r="Y377" s="4">
        <f>IF((Q377-X377) &gt; 0, Q377-X377, 0)</f>
        <v/>
      </c>
      <c r="Z377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77" s="4">
        <f>IF((P377*Z377) &lt; R377, P377*Z377, R377)</f>
        <v/>
      </c>
      <c r="AB377" s="4">
        <f>SUM(W377, S377)</f>
        <v/>
      </c>
      <c r="AC377" s="4">
        <f>SUM(W377, S377, Y377)</f>
        <v/>
      </c>
      <c r="AD377" s="3">
        <f>IF(OR(ISNUMBER(P377), ISNUMBER(W377), ISNUMBER(S377), ISNUMBER(R377)), (P377 / SUM(P377, W377, S377, R377))*100, "")</f>
        <v/>
      </c>
      <c r="AE377" s="3">
        <f>IF(OR(ISNUMBER(P377), ISNUMBER(W377), ISNUMBER(S377)), (P377 / SUM(P377, W377, S377))*100, "")</f>
        <v/>
      </c>
      <c r="AF377" s="3">
        <f>IF(OR(ISNUMBER(P377), ISNUMBER(W377), ISNUMBER(S377), ISNUMBER(AA377)), (P377 / SUM(P377, W377, S377, AA377))*100, "")</f>
        <v/>
      </c>
      <c r="AG377" s="3">
        <f>P377 / SUM(AC377, P377, AA377)</f>
        <v/>
      </c>
      <c r="AH377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77" s="3">
        <f>IF(AND(ISNUMBER(M377), ISNUMBER(N377), ISNUMBER(AH377)), (M377/N377) / AH377 - 1, "")</f>
        <v/>
      </c>
    </row>
    <row r="378">
      <c r="A378" s="2" t="inlineStr">
        <is>
          <t>2.224</t>
        </is>
      </c>
      <c r="B378" s="2" t="inlineStr">
        <is>
          <t>Hekpoort</t>
        </is>
      </c>
      <c r="C378" s="2" t="inlineStr">
        <is>
          <t>Yang and Holland, 2003</t>
        </is>
      </c>
      <c r="D378" s="2" t="inlineStr">
        <is>
          <t>Gaborone</t>
        </is>
      </c>
      <c r="E378" s="2" t="inlineStr">
        <is>
          <t>99WY9a</t>
        </is>
      </c>
      <c r="F378" s="3" t="n">
        <v>102.47</v>
      </c>
      <c r="G378" s="2" t="inlineStr">
        <is>
          <t>top</t>
        </is>
      </c>
      <c r="H378" s="3" t="n">
        <v>0.15</v>
      </c>
      <c r="I378" s="3" t="n">
        <v>9.9</v>
      </c>
      <c r="J378" s="3" t="n">
        <v>0.6099999999999999</v>
      </c>
      <c r="K378" s="3" t="n">
        <v>0.4</v>
      </c>
      <c r="L378" s="3" t="n">
        <v>0.59</v>
      </c>
      <c r="M378" s="3" t="n">
        <v>0.11</v>
      </c>
      <c r="N378" s="3" t="n">
        <v>0.4500000000000001</v>
      </c>
      <c r="O378" s="4">
        <f>H378 / (40.078 + 15.999)</f>
        <v/>
      </c>
      <c r="P378" s="4">
        <f>I378 / (2*26.9815385 + 3*15.999)</f>
        <v/>
      </c>
      <c r="Q378" s="4">
        <f>J378 / (24.305 + 15.999)</f>
        <v/>
      </c>
      <c r="R378" s="4">
        <f>K378 / (2*39.0983 + 15.999)</f>
        <v/>
      </c>
      <c r="S378" s="4">
        <f>L378 / (2*22.98976928 + 15.999)</f>
        <v/>
      </c>
      <c r="T378" s="4">
        <f>M378 / (2*30.973761998 + 5*15.999)</f>
        <v/>
      </c>
      <c r="U378" s="4">
        <f>N378 / (47.867 + 2*15.999)</f>
        <v/>
      </c>
      <c r="V378" s="3">
        <f>IF((O378 - 10/3*T378) &gt; 0, O378 - 10/3*T378, 0)</f>
        <v/>
      </c>
      <c r="W378" s="4">
        <f>IF(V378&gt;S378, S378, V378)</f>
        <v/>
      </c>
      <c r="X378" s="4">
        <f>IF((V378-W378) &gt; 0, V378-W378, 0)</f>
        <v/>
      </c>
      <c r="Y378" s="4">
        <f>IF((Q378-X378) &gt; 0, Q378-X378, 0)</f>
        <v/>
      </c>
      <c r="Z378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78" s="4">
        <f>IF((P378*Z378) &lt; R378, P378*Z378, R378)</f>
        <v/>
      </c>
      <c r="AB378" s="4">
        <f>SUM(W378, S378)</f>
        <v/>
      </c>
      <c r="AC378" s="4">
        <f>SUM(W378, S378, Y378)</f>
        <v/>
      </c>
      <c r="AD378" s="3">
        <f>IF(OR(ISNUMBER(P378), ISNUMBER(W378), ISNUMBER(S378), ISNUMBER(R378)), (P378 / SUM(P378, W378, S378, R378))*100, "")</f>
        <v/>
      </c>
      <c r="AE378" s="3">
        <f>IF(OR(ISNUMBER(P378), ISNUMBER(W378), ISNUMBER(S378)), (P378 / SUM(P378, W378, S378))*100, "")</f>
        <v/>
      </c>
      <c r="AF378" s="3">
        <f>IF(OR(ISNUMBER(P378), ISNUMBER(W378), ISNUMBER(S378), ISNUMBER(AA378)), (P378 / SUM(P378, W378, S378, AA378))*100, "")</f>
        <v/>
      </c>
      <c r="AG378" s="3">
        <f>P378 / SUM(AC378, P378, AA378)</f>
        <v/>
      </c>
      <c r="AH378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78" s="3">
        <f>IF(AND(ISNUMBER(M378), ISNUMBER(N378), ISNUMBER(AH378)), (M378/N378) / AH378 - 1, "")</f>
        <v/>
      </c>
    </row>
    <row r="379">
      <c r="A379" s="2" t="inlineStr">
        <is>
          <t>2.224</t>
        </is>
      </c>
      <c r="B379" s="2" t="inlineStr">
        <is>
          <t>Hekpoort</t>
        </is>
      </c>
      <c r="C379" s="2" t="inlineStr">
        <is>
          <t>Yang and Holland, 2003</t>
        </is>
      </c>
      <c r="D379" s="2" t="inlineStr">
        <is>
          <t>Gaborone</t>
        </is>
      </c>
      <c r="E379" s="2" t="inlineStr">
        <is>
          <t>99WY9b</t>
        </is>
      </c>
      <c r="F379" s="3" t="n">
        <v>102.53</v>
      </c>
      <c r="G379" s="2" t="inlineStr">
        <is>
          <t>top</t>
        </is>
      </c>
      <c r="H379" s="3" t="n">
        <v>0.2600000000000001</v>
      </c>
      <c r="I379" s="3" t="n">
        <v>18.19</v>
      </c>
      <c r="J379" s="3" t="n">
        <v>1.34</v>
      </c>
      <c r="K379" s="3" t="n">
        <v>0.27</v>
      </c>
      <c r="L379" s="3" t="n">
        <v>0.27</v>
      </c>
      <c r="M379" s="3" t="n">
        <v>0.2</v>
      </c>
      <c r="N379" s="3" t="n">
        <v>0.55</v>
      </c>
      <c r="O379" s="4">
        <f>H379 / (40.078 + 15.999)</f>
        <v/>
      </c>
      <c r="P379" s="4">
        <f>I379 / (2*26.9815385 + 3*15.999)</f>
        <v/>
      </c>
      <c r="Q379" s="4">
        <f>J379 / (24.305 + 15.999)</f>
        <v/>
      </c>
      <c r="R379" s="4">
        <f>K379 / (2*39.0983 + 15.999)</f>
        <v/>
      </c>
      <c r="S379" s="4">
        <f>L379 / (2*22.98976928 + 15.999)</f>
        <v/>
      </c>
      <c r="T379" s="4">
        <f>M379 / (2*30.973761998 + 5*15.999)</f>
        <v/>
      </c>
      <c r="U379" s="4">
        <f>N379 / (47.867 + 2*15.999)</f>
        <v/>
      </c>
      <c r="V379" s="3">
        <f>IF((O379 - 10/3*T379) &gt; 0, O379 - 10/3*T379, 0)</f>
        <v/>
      </c>
      <c r="W379" s="4">
        <f>IF(V379&gt;S379, S379, V379)</f>
        <v/>
      </c>
      <c r="X379" s="4">
        <f>IF((V379-W379) &gt; 0, V379-W379, 0)</f>
        <v/>
      </c>
      <c r="Y379" s="4">
        <f>IF((Q379-X379) &gt; 0, Q379-X379, 0)</f>
        <v/>
      </c>
      <c r="Z379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79" s="4">
        <f>IF((P379*Z379) &lt; R379, P379*Z379, R379)</f>
        <v/>
      </c>
      <c r="AB379" s="4">
        <f>SUM(W379, S379)</f>
        <v/>
      </c>
      <c r="AC379" s="4">
        <f>SUM(W379, S379, Y379)</f>
        <v/>
      </c>
      <c r="AD379" s="3">
        <f>IF(OR(ISNUMBER(P379), ISNUMBER(W379), ISNUMBER(S379), ISNUMBER(R379)), (P379 / SUM(P379, W379, S379, R379))*100, "")</f>
        <v/>
      </c>
      <c r="AE379" s="3">
        <f>IF(OR(ISNUMBER(P379), ISNUMBER(W379), ISNUMBER(S379)), (P379 / SUM(P379, W379, S379))*100, "")</f>
        <v/>
      </c>
      <c r="AF379" s="3">
        <f>IF(OR(ISNUMBER(P379), ISNUMBER(W379), ISNUMBER(S379), ISNUMBER(AA379)), (P379 / SUM(P379, W379, S379, AA379))*100, "")</f>
        <v/>
      </c>
      <c r="AG379" s="3">
        <f>P379 / SUM(AC379, P379, AA379)</f>
        <v/>
      </c>
      <c r="AH379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79" s="3">
        <f>IF(AND(ISNUMBER(M379), ISNUMBER(N379), ISNUMBER(AH379)), (M379/N379) / AH379 - 1, "")</f>
        <v/>
      </c>
    </row>
    <row r="380">
      <c r="A380" s="2" t="inlineStr">
        <is>
          <t>2.224</t>
        </is>
      </c>
      <c r="B380" s="2" t="inlineStr">
        <is>
          <t>Hekpoort</t>
        </is>
      </c>
      <c r="C380" s="2" t="inlineStr">
        <is>
          <t>Yang and Holland, 2003</t>
        </is>
      </c>
      <c r="D380" s="2" t="inlineStr">
        <is>
          <t>Gaborone</t>
        </is>
      </c>
      <c r="E380" s="2" t="inlineStr">
        <is>
          <t>99WY10a</t>
        </is>
      </c>
      <c r="F380" s="3" t="n">
        <v>102.66</v>
      </c>
      <c r="G380" s="2" t="inlineStr">
        <is>
          <t>top</t>
        </is>
      </c>
      <c r="H380" s="3" t="n">
        <v>0.21</v>
      </c>
      <c r="I380" s="3" t="n">
        <v>16.29</v>
      </c>
      <c r="J380" s="3" t="n">
        <v>0.3799999999999999</v>
      </c>
      <c r="K380" s="3" t="n">
        <v>1.63</v>
      </c>
      <c r="L380" s="3" t="n">
        <v>0.61</v>
      </c>
      <c r="M380" s="3" t="n">
        <v>0.12</v>
      </c>
      <c r="N380" s="3" t="n">
        <v>0.39</v>
      </c>
      <c r="O380" s="4">
        <f>H380 / (40.078 + 15.999)</f>
        <v/>
      </c>
      <c r="P380" s="4">
        <f>I380 / (2*26.9815385 + 3*15.999)</f>
        <v/>
      </c>
      <c r="Q380" s="4">
        <f>J380 / (24.305 + 15.999)</f>
        <v/>
      </c>
      <c r="R380" s="4">
        <f>K380 / (2*39.0983 + 15.999)</f>
        <v/>
      </c>
      <c r="S380" s="4">
        <f>L380 / (2*22.98976928 + 15.999)</f>
        <v/>
      </c>
      <c r="T380" s="4">
        <f>M380 / (2*30.973761998 + 5*15.999)</f>
        <v/>
      </c>
      <c r="U380" s="4">
        <f>N380 / (47.867 + 2*15.999)</f>
        <v/>
      </c>
      <c r="V380" s="3">
        <f>IF((O380 - 10/3*T380) &gt; 0, O380 - 10/3*T380, 0)</f>
        <v/>
      </c>
      <c r="W380" s="4">
        <f>IF(V380&gt;S380, S380, V380)</f>
        <v/>
      </c>
      <c r="X380" s="4">
        <f>IF((V380-W380) &gt; 0, V380-W380, 0)</f>
        <v/>
      </c>
      <c r="Y380" s="4">
        <f>IF((Q380-X380) &gt; 0, Q380-X380, 0)</f>
        <v/>
      </c>
      <c r="Z380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0" s="4">
        <f>IF((P380*Z380) &lt; R380, P380*Z380, R380)</f>
        <v/>
      </c>
      <c r="AB380" s="4">
        <f>SUM(W380, S380)</f>
        <v/>
      </c>
      <c r="AC380" s="4">
        <f>SUM(W380, S380, Y380)</f>
        <v/>
      </c>
      <c r="AD380" s="3">
        <f>IF(OR(ISNUMBER(P380), ISNUMBER(W380), ISNUMBER(S380), ISNUMBER(R380)), (P380 / SUM(P380, W380, S380, R380))*100, "")</f>
        <v/>
      </c>
      <c r="AE380" s="3">
        <f>IF(OR(ISNUMBER(P380), ISNUMBER(W380), ISNUMBER(S380)), (P380 / SUM(P380, W380, S380))*100, "")</f>
        <v/>
      </c>
      <c r="AF380" s="3">
        <f>IF(OR(ISNUMBER(P380), ISNUMBER(W380), ISNUMBER(S380), ISNUMBER(AA380)), (P380 / SUM(P380, W380, S380, AA380))*100, "")</f>
        <v/>
      </c>
      <c r="AG380" s="3">
        <f>P380 / SUM(AC380, P380, AA380)</f>
        <v/>
      </c>
      <c r="AH380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0" s="3">
        <f>IF(AND(ISNUMBER(M380), ISNUMBER(N380), ISNUMBER(AH380)), (M380/N380) / AH380 - 1, "")</f>
        <v/>
      </c>
    </row>
    <row r="381">
      <c r="A381" s="2" t="inlineStr">
        <is>
          <t>2.224</t>
        </is>
      </c>
      <c r="B381" s="2" t="inlineStr">
        <is>
          <t>Hekpoort</t>
        </is>
      </c>
      <c r="C381" s="2" t="inlineStr">
        <is>
          <t>Yang and Holland, 2003</t>
        </is>
      </c>
      <c r="D381" s="2" t="inlineStr">
        <is>
          <t>Gaborone</t>
        </is>
      </c>
      <c r="E381" s="2" t="inlineStr">
        <is>
          <t>99WY10b</t>
        </is>
      </c>
      <c r="F381" s="3" t="n">
        <v>102.79</v>
      </c>
      <c r="G381" s="2" t="inlineStr">
        <is>
          <t>top</t>
        </is>
      </c>
      <c r="H381" s="3" t="n">
        <v>0.12</v>
      </c>
      <c r="I381" s="3" t="n">
        <v>38.1</v>
      </c>
      <c r="J381" s="3" t="n">
        <v>0.13</v>
      </c>
      <c r="K381" s="3" t="n">
        <v>8.07</v>
      </c>
      <c r="L381" s="3" t="n">
        <v>0.98</v>
      </c>
      <c r="M381" s="3" t="n">
        <v>0.15</v>
      </c>
      <c r="N381" s="3" t="n">
        <v>1.54</v>
      </c>
      <c r="O381" s="4">
        <f>H381 / (40.078 + 15.999)</f>
        <v/>
      </c>
      <c r="P381" s="4">
        <f>I381 / (2*26.9815385 + 3*15.999)</f>
        <v/>
      </c>
      <c r="Q381" s="4">
        <f>J381 / (24.305 + 15.999)</f>
        <v/>
      </c>
      <c r="R381" s="4">
        <f>K381 / (2*39.0983 + 15.999)</f>
        <v/>
      </c>
      <c r="S381" s="4">
        <f>L381 / (2*22.98976928 + 15.999)</f>
        <v/>
      </c>
      <c r="T381" s="4">
        <f>M381 / (2*30.973761998 + 5*15.999)</f>
        <v/>
      </c>
      <c r="U381" s="4">
        <f>N381 / (47.867 + 2*15.999)</f>
        <v/>
      </c>
      <c r="V381" s="3">
        <f>IF((O381 - 10/3*T381) &gt; 0, O381 - 10/3*T381, 0)</f>
        <v/>
      </c>
      <c r="W381" s="4">
        <f>IF(V381&gt;S381, S381, V381)</f>
        <v/>
      </c>
      <c r="X381" s="4">
        <f>IF((V381-W381) &gt; 0, V381-W381, 0)</f>
        <v/>
      </c>
      <c r="Y381" s="4">
        <f>IF((Q381-X381) &gt; 0, Q381-X381, 0)</f>
        <v/>
      </c>
      <c r="Z381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1" s="4">
        <f>IF((P381*Z381) &lt; R381, P381*Z381, R381)</f>
        <v/>
      </c>
      <c r="AB381" s="4">
        <f>SUM(W381, S381)</f>
        <v/>
      </c>
      <c r="AC381" s="4">
        <f>SUM(W381, S381, Y381)</f>
        <v/>
      </c>
      <c r="AD381" s="3">
        <f>IF(OR(ISNUMBER(P381), ISNUMBER(W381), ISNUMBER(S381), ISNUMBER(R381)), (P381 / SUM(P381, W381, S381, R381))*100, "")</f>
        <v/>
      </c>
      <c r="AE381" s="3">
        <f>IF(OR(ISNUMBER(P381), ISNUMBER(W381), ISNUMBER(S381)), (P381 / SUM(P381, W381, S381))*100, "")</f>
        <v/>
      </c>
      <c r="AF381" s="3">
        <f>IF(OR(ISNUMBER(P381), ISNUMBER(W381), ISNUMBER(S381), ISNUMBER(AA381)), (P381 / SUM(P381, W381, S381, AA381))*100, "")</f>
        <v/>
      </c>
      <c r="AG381" s="3">
        <f>P381 / SUM(AC381, P381, AA381)</f>
        <v/>
      </c>
      <c r="AH381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1" s="3">
        <f>IF(AND(ISNUMBER(M381), ISNUMBER(N381), ISNUMBER(AH381)), (M381/N381) / AH381 - 1, "")</f>
        <v/>
      </c>
    </row>
    <row r="382">
      <c r="A382" s="2" t="inlineStr">
        <is>
          <t>2.224</t>
        </is>
      </c>
      <c r="B382" s="2" t="inlineStr">
        <is>
          <t>Hekpoort</t>
        </is>
      </c>
      <c r="C382" s="2" t="inlineStr">
        <is>
          <t>Yang and Holland, 2003</t>
        </is>
      </c>
      <c r="D382" s="2" t="inlineStr">
        <is>
          <t>Gaborone</t>
        </is>
      </c>
      <c r="E382" s="2" t="inlineStr">
        <is>
          <t>99WY11</t>
        </is>
      </c>
      <c r="F382" s="3" t="n">
        <v>103.13</v>
      </c>
      <c r="G382" s="2" t="inlineStr">
        <is>
          <t>top</t>
        </is>
      </c>
      <c r="H382" s="3" t="n">
        <v>0.08000000000000002</v>
      </c>
      <c r="I382" s="3" t="n">
        <v>38</v>
      </c>
      <c r="J382" s="3" t="n">
        <v>0.11</v>
      </c>
      <c r="K382" s="3" t="n">
        <v>8.24</v>
      </c>
      <c r="L382" s="3" t="n">
        <v>0.9299999999999999</v>
      </c>
      <c r="M382" s="3" t="n">
        <v>0.07000000000000002</v>
      </c>
      <c r="N382" s="3" t="n">
        <v>1.82</v>
      </c>
      <c r="O382" s="4">
        <f>H382 / (40.078 + 15.999)</f>
        <v/>
      </c>
      <c r="P382" s="4">
        <f>I382 / (2*26.9815385 + 3*15.999)</f>
        <v/>
      </c>
      <c r="Q382" s="4">
        <f>J382 / (24.305 + 15.999)</f>
        <v/>
      </c>
      <c r="R382" s="4">
        <f>K382 / (2*39.0983 + 15.999)</f>
        <v/>
      </c>
      <c r="S382" s="4">
        <f>L382 / (2*22.98976928 + 15.999)</f>
        <v/>
      </c>
      <c r="T382" s="4">
        <f>M382 / (2*30.973761998 + 5*15.999)</f>
        <v/>
      </c>
      <c r="U382" s="4">
        <f>N382 / (47.867 + 2*15.999)</f>
        <v/>
      </c>
      <c r="V382" s="3">
        <f>IF((O382 - 10/3*T382) &gt; 0, O382 - 10/3*T382, 0)</f>
        <v/>
      </c>
      <c r="W382" s="4">
        <f>IF(V382&gt;S382, S382, V382)</f>
        <v/>
      </c>
      <c r="X382" s="4">
        <f>IF((V382-W382) &gt; 0, V382-W382, 0)</f>
        <v/>
      </c>
      <c r="Y382" s="4">
        <f>IF((Q382-X382) &gt; 0, Q382-X382, 0)</f>
        <v/>
      </c>
      <c r="Z382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2" s="4">
        <f>IF((P382*Z382) &lt; R382, P382*Z382, R382)</f>
        <v/>
      </c>
      <c r="AB382" s="4">
        <f>SUM(W382, S382)</f>
        <v/>
      </c>
      <c r="AC382" s="4">
        <f>SUM(W382, S382, Y382)</f>
        <v/>
      </c>
      <c r="AD382" s="3">
        <f>IF(OR(ISNUMBER(P382), ISNUMBER(W382), ISNUMBER(S382), ISNUMBER(R382)), (P382 / SUM(P382, W382, S382, R382))*100, "")</f>
        <v/>
      </c>
      <c r="AE382" s="3">
        <f>IF(OR(ISNUMBER(P382), ISNUMBER(W382), ISNUMBER(S382)), (P382 / SUM(P382, W382, S382))*100, "")</f>
        <v/>
      </c>
      <c r="AF382" s="3">
        <f>IF(OR(ISNUMBER(P382), ISNUMBER(W382), ISNUMBER(S382), ISNUMBER(AA382)), (P382 / SUM(P382, W382, S382, AA382))*100, "")</f>
        <v/>
      </c>
      <c r="AG382" s="3">
        <f>P382 / SUM(AC382, P382, AA382)</f>
        <v/>
      </c>
      <c r="AH382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2" s="3">
        <f>IF(AND(ISNUMBER(M382), ISNUMBER(N382), ISNUMBER(AH382)), (M382/N382) / AH382 - 1, "")</f>
        <v/>
      </c>
    </row>
    <row r="383">
      <c r="A383" s="2" t="inlineStr">
        <is>
          <t>2.224</t>
        </is>
      </c>
      <c r="B383" s="2" t="inlineStr">
        <is>
          <t>Hekpoort</t>
        </is>
      </c>
      <c r="C383" s="2" t="inlineStr">
        <is>
          <t>Yang and Holland, 2003</t>
        </is>
      </c>
      <c r="D383" s="2" t="inlineStr">
        <is>
          <t>Gaborone</t>
        </is>
      </c>
      <c r="E383" s="2" t="inlineStr">
        <is>
          <t>99WY12a</t>
        </is>
      </c>
      <c r="F383" s="3" t="n">
        <v>103.19</v>
      </c>
      <c r="G383" s="2" t="inlineStr">
        <is>
          <t>top</t>
        </is>
      </c>
      <c r="H383" s="3" t="n">
        <v>0.09</v>
      </c>
      <c r="I383" s="3" t="n">
        <v>38.23</v>
      </c>
      <c r="J383" s="3" t="n">
        <v>0.08999999999999998</v>
      </c>
      <c r="K383" s="3" t="n">
        <v>8.15</v>
      </c>
      <c r="L383" s="3" t="n">
        <v>1.01</v>
      </c>
      <c r="M383" s="3" t="n">
        <v>0.08000000000000002</v>
      </c>
      <c r="N383" s="3" t="n">
        <v>1.54</v>
      </c>
      <c r="O383" s="4">
        <f>H383 / (40.078 + 15.999)</f>
        <v/>
      </c>
      <c r="P383" s="4">
        <f>I383 / (2*26.9815385 + 3*15.999)</f>
        <v/>
      </c>
      <c r="Q383" s="4">
        <f>J383 / (24.305 + 15.999)</f>
        <v/>
      </c>
      <c r="R383" s="4">
        <f>K383 / (2*39.0983 + 15.999)</f>
        <v/>
      </c>
      <c r="S383" s="4">
        <f>L383 / (2*22.98976928 + 15.999)</f>
        <v/>
      </c>
      <c r="T383" s="4">
        <f>M383 / (2*30.973761998 + 5*15.999)</f>
        <v/>
      </c>
      <c r="U383" s="4">
        <f>N383 / (47.867 + 2*15.999)</f>
        <v/>
      </c>
      <c r="V383" s="3">
        <f>IF((O383 - 10/3*T383) &gt; 0, O383 - 10/3*T383, 0)</f>
        <v/>
      </c>
      <c r="W383" s="4">
        <f>IF(V383&gt;S383, S383, V383)</f>
        <v/>
      </c>
      <c r="X383" s="4">
        <f>IF((V383-W383) &gt; 0, V383-W383, 0)</f>
        <v/>
      </c>
      <c r="Y383" s="4">
        <f>IF((Q383-X383) &gt; 0, Q383-X383, 0)</f>
        <v/>
      </c>
      <c r="Z383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3" s="4">
        <f>IF((P383*Z383) &lt; R383, P383*Z383, R383)</f>
        <v/>
      </c>
      <c r="AB383" s="4">
        <f>SUM(W383, S383)</f>
        <v/>
      </c>
      <c r="AC383" s="4">
        <f>SUM(W383, S383, Y383)</f>
        <v/>
      </c>
      <c r="AD383" s="3">
        <f>IF(OR(ISNUMBER(P383), ISNUMBER(W383), ISNUMBER(S383), ISNUMBER(R383)), (P383 / SUM(P383, W383, S383, R383))*100, "")</f>
        <v/>
      </c>
      <c r="AE383" s="3">
        <f>IF(OR(ISNUMBER(P383), ISNUMBER(W383), ISNUMBER(S383)), (P383 / SUM(P383, W383, S383))*100, "")</f>
        <v/>
      </c>
      <c r="AF383" s="3">
        <f>IF(OR(ISNUMBER(P383), ISNUMBER(W383), ISNUMBER(S383), ISNUMBER(AA383)), (P383 / SUM(P383, W383, S383, AA383))*100, "")</f>
        <v/>
      </c>
      <c r="AG383" s="3">
        <f>P383 / SUM(AC383, P383, AA383)</f>
        <v/>
      </c>
      <c r="AH383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3" s="3">
        <f>IF(AND(ISNUMBER(M383), ISNUMBER(N383), ISNUMBER(AH383)), (M383/N383) / AH383 - 1, "")</f>
        <v/>
      </c>
    </row>
    <row r="384">
      <c r="A384" s="2" t="inlineStr">
        <is>
          <t>2.224</t>
        </is>
      </c>
      <c r="B384" s="2" t="inlineStr">
        <is>
          <t>Hekpoort</t>
        </is>
      </c>
      <c r="C384" s="2" t="inlineStr">
        <is>
          <t>Yang and Holland, 2003</t>
        </is>
      </c>
      <c r="D384" s="2" t="inlineStr">
        <is>
          <t>Gaborone</t>
        </is>
      </c>
      <c r="E384" s="2" t="inlineStr">
        <is>
          <t>99WY12b</t>
        </is>
      </c>
      <c r="F384" s="3" t="n">
        <v>103.43</v>
      </c>
      <c r="G384" s="2" t="inlineStr">
        <is>
          <t>top</t>
        </is>
      </c>
      <c r="H384" s="3" t="n">
        <v>0.08000000000000002</v>
      </c>
      <c r="I384" s="3" t="n">
        <v>38.79000000000001</v>
      </c>
      <c r="J384" s="3" t="n">
        <v>0.03999999999999999</v>
      </c>
      <c r="K384" s="3" t="n">
        <v>7.75</v>
      </c>
      <c r="L384" s="3" t="n">
        <v>1.22</v>
      </c>
      <c r="M384" s="3" t="n">
        <v>0.12</v>
      </c>
      <c r="N384" s="3" t="n">
        <v>1.45</v>
      </c>
      <c r="O384" s="4">
        <f>H384 / (40.078 + 15.999)</f>
        <v/>
      </c>
      <c r="P384" s="4">
        <f>I384 / (2*26.9815385 + 3*15.999)</f>
        <v/>
      </c>
      <c r="Q384" s="4">
        <f>J384 / (24.305 + 15.999)</f>
        <v/>
      </c>
      <c r="R384" s="4">
        <f>K384 / (2*39.0983 + 15.999)</f>
        <v/>
      </c>
      <c r="S384" s="4">
        <f>L384 / (2*22.98976928 + 15.999)</f>
        <v/>
      </c>
      <c r="T384" s="4">
        <f>M384 / (2*30.973761998 + 5*15.999)</f>
        <v/>
      </c>
      <c r="U384" s="4">
        <f>N384 / (47.867 + 2*15.999)</f>
        <v/>
      </c>
      <c r="V384" s="3">
        <f>IF((O384 - 10/3*T384) &gt; 0, O384 - 10/3*T384, 0)</f>
        <v/>
      </c>
      <c r="W384" s="4">
        <f>IF(V384&gt;S384, S384, V384)</f>
        <v/>
      </c>
      <c r="X384" s="4">
        <f>IF((V384-W384) &gt; 0, V384-W384, 0)</f>
        <v/>
      </c>
      <c r="Y384" s="4">
        <f>IF((Q384-X384) &gt; 0, Q384-X384, 0)</f>
        <v/>
      </c>
      <c r="Z384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4" s="4">
        <f>IF((P384*Z384) &lt; R384, P384*Z384, R384)</f>
        <v/>
      </c>
      <c r="AB384" s="4">
        <f>SUM(W384, S384)</f>
        <v/>
      </c>
      <c r="AC384" s="4">
        <f>SUM(W384, S384, Y384)</f>
        <v/>
      </c>
      <c r="AD384" s="3">
        <f>IF(OR(ISNUMBER(P384), ISNUMBER(W384), ISNUMBER(S384), ISNUMBER(R384)), (P384 / SUM(P384, W384, S384, R384))*100, "")</f>
        <v/>
      </c>
      <c r="AE384" s="3">
        <f>IF(OR(ISNUMBER(P384), ISNUMBER(W384), ISNUMBER(S384)), (P384 / SUM(P384, W384, S384))*100, "")</f>
        <v/>
      </c>
      <c r="AF384" s="3">
        <f>IF(OR(ISNUMBER(P384), ISNUMBER(W384), ISNUMBER(S384), ISNUMBER(AA384)), (P384 / SUM(P384, W384, S384, AA384))*100, "")</f>
        <v/>
      </c>
      <c r="AG384" s="3">
        <f>P384 / SUM(AC384, P384, AA384)</f>
        <v/>
      </c>
      <c r="AH384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4" s="3">
        <f>IF(AND(ISNUMBER(M384), ISNUMBER(N384), ISNUMBER(AH384)), (M384/N384) / AH384 - 1, "")</f>
        <v/>
      </c>
    </row>
    <row r="385">
      <c r="A385" s="2" t="inlineStr">
        <is>
          <t>2.224</t>
        </is>
      </c>
      <c r="B385" s="2" t="inlineStr">
        <is>
          <t>Hekpoort</t>
        </is>
      </c>
      <c r="C385" s="2" t="inlineStr">
        <is>
          <t>Yang and Holland, 2003</t>
        </is>
      </c>
      <c r="D385" s="2" t="inlineStr">
        <is>
          <t>Gaborone</t>
        </is>
      </c>
      <c r="E385" s="2" t="inlineStr">
        <is>
          <t>99WY14</t>
        </is>
      </c>
      <c r="F385" s="3" t="n">
        <v>103.84</v>
      </c>
      <c r="G385" s="2" t="inlineStr">
        <is>
          <t>top</t>
        </is>
      </c>
      <c r="H385" s="3" t="n">
        <v>0.18</v>
      </c>
      <c r="I385" s="3" t="n">
        <v>38.86</v>
      </c>
      <c r="J385" s="3" t="n">
        <v>0.14</v>
      </c>
      <c r="K385" s="3" t="n">
        <v>3.87</v>
      </c>
      <c r="L385" s="3" t="n">
        <v>0.98</v>
      </c>
      <c r="M385" s="3" t="n">
        <v>0.2500000000000001</v>
      </c>
      <c r="N385" s="3" t="n">
        <v>2.01</v>
      </c>
      <c r="O385" s="4">
        <f>H385 / (40.078 + 15.999)</f>
        <v/>
      </c>
      <c r="P385" s="4">
        <f>I385 / (2*26.9815385 + 3*15.999)</f>
        <v/>
      </c>
      <c r="Q385" s="4">
        <f>J385 / (24.305 + 15.999)</f>
        <v/>
      </c>
      <c r="R385" s="4">
        <f>K385 / (2*39.0983 + 15.999)</f>
        <v/>
      </c>
      <c r="S385" s="4">
        <f>L385 / (2*22.98976928 + 15.999)</f>
        <v/>
      </c>
      <c r="T385" s="4">
        <f>M385 / (2*30.973761998 + 5*15.999)</f>
        <v/>
      </c>
      <c r="U385" s="4">
        <f>N385 / (47.867 + 2*15.999)</f>
        <v/>
      </c>
      <c r="V385" s="3">
        <f>IF((O385 - 10/3*T385) &gt; 0, O385 - 10/3*T385, 0)</f>
        <v/>
      </c>
      <c r="W385" s="4">
        <f>IF(V385&gt;S385, S385, V385)</f>
        <v/>
      </c>
      <c r="X385" s="4">
        <f>IF((V385-W385) &gt; 0, V385-W385, 0)</f>
        <v/>
      </c>
      <c r="Y385" s="4">
        <f>IF((Q385-X385) &gt; 0, Q385-X385, 0)</f>
        <v/>
      </c>
      <c r="Z385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5" s="4">
        <f>IF((P385*Z385) &lt; R385, P385*Z385, R385)</f>
        <v/>
      </c>
      <c r="AB385" s="4">
        <f>SUM(W385, S385)</f>
        <v/>
      </c>
      <c r="AC385" s="4">
        <f>SUM(W385, S385, Y385)</f>
        <v/>
      </c>
      <c r="AD385" s="3">
        <f>IF(OR(ISNUMBER(P385), ISNUMBER(W385), ISNUMBER(S385), ISNUMBER(R385)), (P385 / SUM(P385, W385, S385, R385))*100, "")</f>
        <v/>
      </c>
      <c r="AE385" s="3">
        <f>IF(OR(ISNUMBER(P385), ISNUMBER(W385), ISNUMBER(S385)), (P385 / SUM(P385, W385, S385))*100, "")</f>
        <v/>
      </c>
      <c r="AF385" s="3">
        <f>IF(OR(ISNUMBER(P385), ISNUMBER(W385), ISNUMBER(S385), ISNUMBER(AA385)), (P385 / SUM(P385, W385, S385, AA385))*100, "")</f>
        <v/>
      </c>
      <c r="AG385" s="3">
        <f>P385 / SUM(AC385, P385, AA385)</f>
        <v/>
      </c>
      <c r="AH385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5" s="3">
        <f>IF(AND(ISNUMBER(M385), ISNUMBER(N385), ISNUMBER(AH385)), (M385/N385) / AH385 - 1, "")</f>
        <v/>
      </c>
    </row>
    <row r="386">
      <c r="A386" s="2" t="inlineStr">
        <is>
          <t>2.224</t>
        </is>
      </c>
      <c r="B386" s="2" t="inlineStr">
        <is>
          <t>Hekpoort</t>
        </is>
      </c>
      <c r="C386" s="2" t="inlineStr">
        <is>
          <t>Yang and Holland, 2003</t>
        </is>
      </c>
      <c r="D386" s="2" t="inlineStr">
        <is>
          <t>Gaborone</t>
        </is>
      </c>
      <c r="E386" s="2" t="inlineStr">
        <is>
          <t>99WY15</t>
        </is>
      </c>
      <c r="F386" s="3" t="n">
        <v>104.21</v>
      </c>
      <c r="G386" s="2" t="inlineStr">
        <is>
          <t>top</t>
        </is>
      </c>
      <c r="H386" s="3" t="n">
        <v>0.06</v>
      </c>
      <c r="I386" s="3" t="n">
        <v>26.5</v>
      </c>
      <c r="J386" s="3" t="n">
        <v>0.24</v>
      </c>
      <c r="K386" s="3" t="n">
        <v>4.28</v>
      </c>
      <c r="L386" s="3" t="n">
        <v>0.73</v>
      </c>
      <c r="M386" s="3" t="n">
        <v>0.07000000000000002</v>
      </c>
      <c r="N386" s="3" t="n">
        <v>0.9100000000000001</v>
      </c>
      <c r="O386" s="4">
        <f>H386 / (40.078 + 15.999)</f>
        <v/>
      </c>
      <c r="P386" s="4">
        <f>I386 / (2*26.9815385 + 3*15.999)</f>
        <v/>
      </c>
      <c r="Q386" s="4">
        <f>J386 / (24.305 + 15.999)</f>
        <v/>
      </c>
      <c r="R386" s="4">
        <f>K386 / (2*39.0983 + 15.999)</f>
        <v/>
      </c>
      <c r="S386" s="4">
        <f>L386 / (2*22.98976928 + 15.999)</f>
        <v/>
      </c>
      <c r="T386" s="4">
        <f>M386 / (2*30.973761998 + 5*15.999)</f>
        <v/>
      </c>
      <c r="U386" s="4">
        <f>N386 / (47.867 + 2*15.999)</f>
        <v/>
      </c>
      <c r="V386" s="3">
        <f>IF((O386 - 10/3*T386) &gt; 0, O386 - 10/3*T386, 0)</f>
        <v/>
      </c>
      <c r="W386" s="4">
        <f>IF(V386&gt;S386, S386, V386)</f>
        <v/>
      </c>
      <c r="X386" s="4">
        <f>IF((V386-W386) &gt; 0, V386-W386, 0)</f>
        <v/>
      </c>
      <c r="Y386" s="4">
        <f>IF((Q386-X386) &gt; 0, Q386-X386, 0)</f>
        <v/>
      </c>
      <c r="Z386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6" s="4">
        <f>IF((P386*Z386) &lt; R386, P386*Z386, R386)</f>
        <v/>
      </c>
      <c r="AB386" s="4">
        <f>SUM(W386, S386)</f>
        <v/>
      </c>
      <c r="AC386" s="4">
        <f>SUM(W386, S386, Y386)</f>
        <v/>
      </c>
      <c r="AD386" s="3">
        <f>IF(OR(ISNUMBER(P386), ISNUMBER(W386), ISNUMBER(S386), ISNUMBER(R386)), (P386 / SUM(P386, W386, S386, R386))*100, "")</f>
        <v/>
      </c>
      <c r="AE386" s="3">
        <f>IF(OR(ISNUMBER(P386), ISNUMBER(W386), ISNUMBER(S386)), (P386 / SUM(P386, W386, S386))*100, "")</f>
        <v/>
      </c>
      <c r="AF386" s="3">
        <f>IF(OR(ISNUMBER(P386), ISNUMBER(W386), ISNUMBER(S386), ISNUMBER(AA386)), (P386 / SUM(P386, W386, S386, AA386))*100, "")</f>
        <v/>
      </c>
      <c r="AG386" s="3">
        <f>P386 / SUM(AC386, P386, AA386)</f>
        <v/>
      </c>
      <c r="AH386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6" s="3">
        <f>IF(AND(ISNUMBER(M386), ISNUMBER(N386), ISNUMBER(AH386)), (M386/N386) / AH386 - 1, "")</f>
        <v/>
      </c>
    </row>
    <row r="387">
      <c r="A387" s="2" t="inlineStr">
        <is>
          <t>2.224</t>
        </is>
      </c>
      <c r="B387" s="2" t="inlineStr">
        <is>
          <t>Hekpoort</t>
        </is>
      </c>
      <c r="C387" s="2" t="inlineStr">
        <is>
          <t>Yang and Holland, 2003</t>
        </is>
      </c>
      <c r="D387" s="2" t="inlineStr">
        <is>
          <t>Gaborone</t>
        </is>
      </c>
      <c r="E387" s="2" t="inlineStr">
        <is>
          <t>99WY16</t>
        </is>
      </c>
      <c r="F387" s="3" t="n">
        <v>104.45</v>
      </c>
      <c r="G387" s="2" t="inlineStr">
        <is>
          <t>top</t>
        </is>
      </c>
      <c r="H387" s="3" t="n">
        <v>0.12</v>
      </c>
      <c r="I387" s="3" t="n">
        <v>35.65</v>
      </c>
      <c r="J387" s="3" t="n">
        <v>0.07999999999999999</v>
      </c>
      <c r="K387" s="3" t="n">
        <v>4.78</v>
      </c>
      <c r="L387" s="3" t="n">
        <v>1.17</v>
      </c>
      <c r="M387" s="3" t="n">
        <v>0.11</v>
      </c>
      <c r="N387" s="3" t="n">
        <v>1.59</v>
      </c>
      <c r="O387" s="4">
        <f>H387 / (40.078 + 15.999)</f>
        <v/>
      </c>
      <c r="P387" s="4">
        <f>I387 / (2*26.9815385 + 3*15.999)</f>
        <v/>
      </c>
      <c r="Q387" s="4">
        <f>J387 / (24.305 + 15.999)</f>
        <v/>
      </c>
      <c r="R387" s="4">
        <f>K387 / (2*39.0983 + 15.999)</f>
        <v/>
      </c>
      <c r="S387" s="4">
        <f>L387 / (2*22.98976928 + 15.999)</f>
        <v/>
      </c>
      <c r="T387" s="4">
        <f>M387 / (2*30.973761998 + 5*15.999)</f>
        <v/>
      </c>
      <c r="U387" s="4">
        <f>N387 / (47.867 + 2*15.999)</f>
        <v/>
      </c>
      <c r="V387" s="3">
        <f>IF((O387 - 10/3*T387) &gt; 0, O387 - 10/3*T387, 0)</f>
        <v/>
      </c>
      <c r="W387" s="4">
        <f>IF(V387&gt;S387, S387, V387)</f>
        <v/>
      </c>
      <c r="X387" s="4">
        <f>IF((V387-W387) &gt; 0, V387-W387, 0)</f>
        <v/>
      </c>
      <c r="Y387" s="4">
        <f>IF((Q387-X387) &gt; 0, Q387-X387, 0)</f>
        <v/>
      </c>
      <c r="Z387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7" s="4">
        <f>IF((P387*Z387) &lt; R387, P387*Z387, R387)</f>
        <v/>
      </c>
      <c r="AB387" s="4">
        <f>SUM(W387, S387)</f>
        <v/>
      </c>
      <c r="AC387" s="4">
        <f>SUM(W387, S387, Y387)</f>
        <v/>
      </c>
      <c r="AD387" s="3">
        <f>IF(OR(ISNUMBER(P387), ISNUMBER(W387), ISNUMBER(S387), ISNUMBER(R387)), (P387 / SUM(P387, W387, S387, R387))*100, "")</f>
        <v/>
      </c>
      <c r="AE387" s="3">
        <f>IF(OR(ISNUMBER(P387), ISNUMBER(W387), ISNUMBER(S387)), (P387 / SUM(P387, W387, S387))*100, "")</f>
        <v/>
      </c>
      <c r="AF387" s="3">
        <f>IF(OR(ISNUMBER(P387), ISNUMBER(W387), ISNUMBER(S387), ISNUMBER(AA387)), (P387 / SUM(P387, W387, S387, AA387))*100, "")</f>
        <v/>
      </c>
      <c r="AG387" s="3">
        <f>P387 / SUM(AC387, P387, AA387)</f>
        <v/>
      </c>
      <c r="AH387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7" s="3">
        <f>IF(AND(ISNUMBER(M387), ISNUMBER(N387), ISNUMBER(AH387)), (M387/N387) / AH387 - 1, "")</f>
        <v/>
      </c>
    </row>
    <row r="388">
      <c r="A388" s="2" t="inlineStr">
        <is>
          <t>2.224</t>
        </is>
      </c>
      <c r="B388" s="2" t="inlineStr">
        <is>
          <t>Hekpoort</t>
        </is>
      </c>
      <c r="C388" s="2" t="inlineStr">
        <is>
          <t>Yang and Holland, 2003</t>
        </is>
      </c>
      <c r="D388" s="2" t="inlineStr">
        <is>
          <t>Gaborone</t>
        </is>
      </c>
      <c r="E388" s="2" t="inlineStr">
        <is>
          <t>99WY17a</t>
        </is>
      </c>
      <c r="F388" s="3" t="n">
        <v>104.72</v>
      </c>
      <c r="G388" s="2" t="inlineStr">
        <is>
          <t>top</t>
        </is>
      </c>
      <c r="H388" s="3" t="n">
        <v>0.18</v>
      </c>
      <c r="I388" s="3" t="n">
        <v>31.61</v>
      </c>
      <c r="J388" s="3" t="n">
        <v>0.3699999999999999</v>
      </c>
      <c r="K388" s="3" t="n">
        <v>4.41</v>
      </c>
      <c r="L388" s="3" t="n">
        <v>1.07</v>
      </c>
      <c r="M388" s="3" t="n">
        <v>0.17</v>
      </c>
      <c r="N388" s="3" t="n">
        <v>1.34</v>
      </c>
      <c r="O388" s="4">
        <f>H388 / (40.078 + 15.999)</f>
        <v/>
      </c>
      <c r="P388" s="4">
        <f>I388 / (2*26.9815385 + 3*15.999)</f>
        <v/>
      </c>
      <c r="Q388" s="4">
        <f>J388 / (24.305 + 15.999)</f>
        <v/>
      </c>
      <c r="R388" s="4">
        <f>K388 / (2*39.0983 + 15.999)</f>
        <v/>
      </c>
      <c r="S388" s="4">
        <f>L388 / (2*22.98976928 + 15.999)</f>
        <v/>
      </c>
      <c r="T388" s="4">
        <f>M388 / (2*30.973761998 + 5*15.999)</f>
        <v/>
      </c>
      <c r="U388" s="4">
        <f>N388 / (47.867 + 2*15.999)</f>
        <v/>
      </c>
      <c r="V388" s="3">
        <f>IF((O388 - 10/3*T388) &gt; 0, O388 - 10/3*T388, 0)</f>
        <v/>
      </c>
      <c r="W388" s="4">
        <f>IF(V388&gt;S388, S388, V388)</f>
        <v/>
      </c>
      <c r="X388" s="4">
        <f>IF((V388-W388) &gt; 0, V388-W388, 0)</f>
        <v/>
      </c>
      <c r="Y388" s="4">
        <f>IF((Q388-X388) &gt; 0, Q388-X388, 0)</f>
        <v/>
      </c>
      <c r="Z388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8" s="4">
        <f>IF((P388*Z388) &lt; R388, P388*Z388, R388)</f>
        <v/>
      </c>
      <c r="AB388" s="4">
        <f>SUM(W388, S388)</f>
        <v/>
      </c>
      <c r="AC388" s="4">
        <f>SUM(W388, S388, Y388)</f>
        <v/>
      </c>
      <c r="AD388" s="3">
        <f>IF(OR(ISNUMBER(P388), ISNUMBER(W388), ISNUMBER(S388), ISNUMBER(R388)), (P388 / SUM(P388, W388, S388, R388))*100, "")</f>
        <v/>
      </c>
      <c r="AE388" s="3">
        <f>IF(OR(ISNUMBER(P388), ISNUMBER(W388), ISNUMBER(S388)), (P388 / SUM(P388, W388, S388))*100, "")</f>
        <v/>
      </c>
      <c r="AF388" s="3">
        <f>IF(OR(ISNUMBER(P388), ISNUMBER(W388), ISNUMBER(S388), ISNUMBER(AA388)), (P388 / SUM(P388, W388, S388, AA388))*100, "")</f>
        <v/>
      </c>
      <c r="AG388" s="3">
        <f>P388 / SUM(AC388, P388, AA388)</f>
        <v/>
      </c>
      <c r="AH388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8" s="3">
        <f>IF(AND(ISNUMBER(M388), ISNUMBER(N388), ISNUMBER(AH388)), (M388/N388) / AH388 - 1, "")</f>
        <v/>
      </c>
    </row>
    <row r="389">
      <c r="A389" s="2" t="inlineStr">
        <is>
          <t>2.224</t>
        </is>
      </c>
      <c r="B389" s="2" t="inlineStr">
        <is>
          <t>Hekpoort</t>
        </is>
      </c>
      <c r="C389" s="2" t="inlineStr">
        <is>
          <t>Yang and Holland, 2003</t>
        </is>
      </c>
      <c r="D389" s="2" t="inlineStr">
        <is>
          <t>Gaborone</t>
        </is>
      </c>
      <c r="E389" s="2" t="inlineStr">
        <is>
          <t>S9WY17b</t>
        </is>
      </c>
      <c r="F389" s="3" t="n">
        <v>104.78</v>
      </c>
      <c r="G389" s="2" t="inlineStr">
        <is>
          <t>top</t>
        </is>
      </c>
      <c r="H389" s="3" t="n">
        <v>0.15</v>
      </c>
      <c r="I389" s="3" t="n">
        <v>40.1</v>
      </c>
      <c r="J389" s="3" t="n">
        <v>0.05</v>
      </c>
      <c r="K389" s="3" t="n">
        <v>5.91</v>
      </c>
      <c r="L389" s="3" t="n">
        <v>1.23</v>
      </c>
      <c r="M389" s="3" t="n">
        <v>0.21</v>
      </c>
      <c r="N389" s="3" t="n">
        <v>1.67</v>
      </c>
      <c r="O389" s="4">
        <f>H389 / (40.078 + 15.999)</f>
        <v/>
      </c>
      <c r="P389" s="4">
        <f>I389 / (2*26.9815385 + 3*15.999)</f>
        <v/>
      </c>
      <c r="Q389" s="4">
        <f>J389 / (24.305 + 15.999)</f>
        <v/>
      </c>
      <c r="R389" s="4">
        <f>K389 / (2*39.0983 + 15.999)</f>
        <v/>
      </c>
      <c r="S389" s="4">
        <f>L389 / (2*22.98976928 + 15.999)</f>
        <v/>
      </c>
      <c r="T389" s="4">
        <f>M389 / (2*30.973761998 + 5*15.999)</f>
        <v/>
      </c>
      <c r="U389" s="4">
        <f>N389 / (47.867 + 2*15.999)</f>
        <v/>
      </c>
      <c r="V389" s="3">
        <f>IF((O389 - 10/3*T389) &gt; 0, O389 - 10/3*T389, 0)</f>
        <v/>
      </c>
      <c r="W389" s="4">
        <f>IF(V389&gt;S389, S389, V389)</f>
        <v/>
      </c>
      <c r="X389" s="4">
        <f>IF((V389-W389) &gt; 0, V389-W389, 0)</f>
        <v/>
      </c>
      <c r="Y389" s="4">
        <f>IF((Q389-X389) &gt; 0, Q389-X389, 0)</f>
        <v/>
      </c>
      <c r="Z389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89" s="4">
        <f>IF((P389*Z389) &lt; R389, P389*Z389, R389)</f>
        <v/>
      </c>
      <c r="AB389" s="4">
        <f>SUM(W389, S389)</f>
        <v/>
      </c>
      <c r="AC389" s="4">
        <f>SUM(W389, S389, Y389)</f>
        <v/>
      </c>
      <c r="AD389" s="3">
        <f>IF(OR(ISNUMBER(P389), ISNUMBER(W389), ISNUMBER(S389), ISNUMBER(R389)), (P389 / SUM(P389, W389, S389, R389))*100, "")</f>
        <v/>
      </c>
      <c r="AE389" s="3">
        <f>IF(OR(ISNUMBER(P389), ISNUMBER(W389), ISNUMBER(S389)), (P389 / SUM(P389, W389, S389))*100, "")</f>
        <v/>
      </c>
      <c r="AF389" s="3">
        <f>IF(OR(ISNUMBER(P389), ISNUMBER(W389), ISNUMBER(S389), ISNUMBER(AA389)), (P389 / SUM(P389, W389, S389, AA389))*100, "")</f>
        <v/>
      </c>
      <c r="AG389" s="3">
        <f>P389 / SUM(AC389, P389, AA389)</f>
        <v/>
      </c>
      <c r="AH389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89" s="3">
        <f>IF(AND(ISNUMBER(M389), ISNUMBER(N389), ISNUMBER(AH389)), (M389/N389) / AH389 - 1, "")</f>
        <v/>
      </c>
    </row>
    <row r="390">
      <c r="A390" s="2" t="inlineStr">
        <is>
          <t>2.224</t>
        </is>
      </c>
      <c r="B390" s="2" t="inlineStr">
        <is>
          <t>Hekpoort</t>
        </is>
      </c>
      <c r="C390" s="2" t="inlineStr">
        <is>
          <t>Yang and Holland, 2003</t>
        </is>
      </c>
      <c r="D390" s="2" t="inlineStr">
        <is>
          <t>Gaborone</t>
        </is>
      </c>
      <c r="E390" s="2" t="inlineStr">
        <is>
          <t>99WY18</t>
        </is>
      </c>
      <c r="F390" s="3" t="n">
        <v>104.95</v>
      </c>
      <c r="G390" s="2" t="inlineStr">
        <is>
          <t>top</t>
        </is>
      </c>
      <c r="H390" s="3" t="n">
        <v>0.14</v>
      </c>
      <c r="I390" s="3" t="n">
        <v>41.02000000000001</v>
      </c>
      <c r="J390" s="3" t="n">
        <v>0.05999999999999999</v>
      </c>
      <c r="K390" s="3" t="n">
        <v>4.900000000000001</v>
      </c>
      <c r="L390" s="3" t="n">
        <v>0.96</v>
      </c>
      <c r="M390" s="3" t="n">
        <v>0.16</v>
      </c>
      <c r="N390" s="3" t="n">
        <v>1.66</v>
      </c>
      <c r="O390" s="4">
        <f>H390 / (40.078 + 15.999)</f>
        <v/>
      </c>
      <c r="P390" s="4">
        <f>I390 / (2*26.9815385 + 3*15.999)</f>
        <v/>
      </c>
      <c r="Q390" s="4">
        <f>J390 / (24.305 + 15.999)</f>
        <v/>
      </c>
      <c r="R390" s="4">
        <f>K390 / (2*39.0983 + 15.999)</f>
        <v/>
      </c>
      <c r="S390" s="4">
        <f>L390 / (2*22.98976928 + 15.999)</f>
        <v/>
      </c>
      <c r="T390" s="4">
        <f>M390 / (2*30.973761998 + 5*15.999)</f>
        <v/>
      </c>
      <c r="U390" s="4">
        <f>N390 / (47.867 + 2*15.999)</f>
        <v/>
      </c>
      <c r="V390" s="3">
        <f>IF((O390 - 10/3*T390) &gt; 0, O390 - 10/3*T390, 0)</f>
        <v/>
      </c>
      <c r="W390" s="4">
        <f>IF(V390&gt;S390, S390, V390)</f>
        <v/>
      </c>
      <c r="X390" s="4">
        <f>IF((V390-W390) &gt; 0, V390-W390, 0)</f>
        <v/>
      </c>
      <c r="Y390" s="4">
        <f>IF((Q390-X390) &gt; 0, Q390-X390, 0)</f>
        <v/>
      </c>
      <c r="Z390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0" s="4">
        <f>IF((P390*Z390) &lt; R390, P390*Z390, R390)</f>
        <v/>
      </c>
      <c r="AB390" s="4">
        <f>SUM(W390, S390)</f>
        <v/>
      </c>
      <c r="AC390" s="4">
        <f>SUM(W390, S390, Y390)</f>
        <v/>
      </c>
      <c r="AD390" s="3">
        <f>IF(OR(ISNUMBER(P390), ISNUMBER(W390), ISNUMBER(S390), ISNUMBER(R390)), (P390 / SUM(P390, W390, S390, R390))*100, "")</f>
        <v/>
      </c>
      <c r="AE390" s="3">
        <f>IF(OR(ISNUMBER(P390), ISNUMBER(W390), ISNUMBER(S390)), (P390 / SUM(P390, W390, S390))*100, "")</f>
        <v/>
      </c>
      <c r="AF390" s="3">
        <f>IF(OR(ISNUMBER(P390), ISNUMBER(W390), ISNUMBER(S390), ISNUMBER(AA390)), (P390 / SUM(P390, W390, S390, AA390))*100, "")</f>
        <v/>
      </c>
      <c r="AG390" s="3">
        <f>P390 / SUM(AC390, P390, AA390)</f>
        <v/>
      </c>
      <c r="AH390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0" s="3">
        <f>IF(AND(ISNUMBER(M390), ISNUMBER(N390), ISNUMBER(AH390)), (M390/N390) / AH390 - 1, "")</f>
        <v/>
      </c>
    </row>
    <row r="391">
      <c r="A391" s="2" t="inlineStr">
        <is>
          <t>2.224</t>
        </is>
      </c>
      <c r="B391" s="2" t="inlineStr">
        <is>
          <t>Hekpoort</t>
        </is>
      </c>
      <c r="C391" s="2" t="inlineStr">
        <is>
          <t>Yang and Holland, 2003</t>
        </is>
      </c>
      <c r="D391" s="2" t="inlineStr">
        <is>
          <t>Gaborone</t>
        </is>
      </c>
      <c r="E391" s="2" t="inlineStr">
        <is>
          <t>99WY19</t>
        </is>
      </c>
      <c r="F391" s="3" t="n">
        <v>105.32</v>
      </c>
      <c r="G391" s="5" t="n">
        <v/>
      </c>
      <c r="H391" s="3" t="n">
        <v>0.1</v>
      </c>
      <c r="I391" s="3" t="n">
        <v>40.01</v>
      </c>
      <c r="J391" s="3" t="n">
        <v>0.05999999999999999</v>
      </c>
      <c r="K391" s="3" t="n">
        <v>5.18</v>
      </c>
      <c r="L391" s="3" t="n">
        <v>0.98</v>
      </c>
      <c r="M391" s="3" t="n">
        <v>0.06</v>
      </c>
      <c r="N391" s="3" t="n">
        <v>1.29</v>
      </c>
      <c r="O391" s="4">
        <f>H391 / (40.078 + 15.999)</f>
        <v/>
      </c>
      <c r="P391" s="4">
        <f>I391 / (2*26.9815385 + 3*15.999)</f>
        <v/>
      </c>
      <c r="Q391" s="4">
        <f>J391 / (24.305 + 15.999)</f>
        <v/>
      </c>
      <c r="R391" s="4">
        <f>K391 / (2*39.0983 + 15.999)</f>
        <v/>
      </c>
      <c r="S391" s="4">
        <f>L391 / (2*22.98976928 + 15.999)</f>
        <v/>
      </c>
      <c r="T391" s="4">
        <f>M391 / (2*30.973761998 + 5*15.999)</f>
        <v/>
      </c>
      <c r="U391" s="4">
        <f>N391 / (47.867 + 2*15.999)</f>
        <v/>
      </c>
      <c r="V391" s="3">
        <f>IF((O391 - 10/3*T391) &gt; 0, O391 - 10/3*T391, 0)</f>
        <v/>
      </c>
      <c r="W391" s="4">
        <f>IF(V391&gt;S391, S391, V391)</f>
        <v/>
      </c>
      <c r="X391" s="4">
        <f>IF((V391-W391) &gt; 0, V391-W391, 0)</f>
        <v/>
      </c>
      <c r="Y391" s="4">
        <f>IF((Q391-X391) &gt; 0, Q391-X391, 0)</f>
        <v/>
      </c>
      <c r="Z391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1" s="4">
        <f>IF((P391*Z391) &lt; R391, P391*Z391, R391)</f>
        <v/>
      </c>
      <c r="AB391" s="4">
        <f>SUM(W391, S391)</f>
        <v/>
      </c>
      <c r="AC391" s="4">
        <f>SUM(W391, S391, Y391)</f>
        <v/>
      </c>
      <c r="AD391" s="3">
        <f>IF(OR(ISNUMBER(P391), ISNUMBER(W391), ISNUMBER(S391), ISNUMBER(R391)), (P391 / SUM(P391, W391, S391, R391))*100, "")</f>
        <v/>
      </c>
      <c r="AE391" s="3">
        <f>IF(OR(ISNUMBER(P391), ISNUMBER(W391), ISNUMBER(S391)), (P391 / SUM(P391, W391, S391))*100, "")</f>
        <v/>
      </c>
      <c r="AF391" s="3">
        <f>IF(OR(ISNUMBER(P391), ISNUMBER(W391), ISNUMBER(S391), ISNUMBER(AA391)), (P391 / SUM(P391, W391, S391, AA391))*100, "")</f>
        <v/>
      </c>
      <c r="AG391" s="3">
        <f>P391 / SUM(AC391, P391, AA391)</f>
        <v/>
      </c>
      <c r="AH391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1" s="3">
        <f>IF(AND(ISNUMBER(M391), ISNUMBER(N391), ISNUMBER(AH391)), (M391/N391) / AH391 - 1, "")</f>
        <v/>
      </c>
    </row>
    <row r="392">
      <c r="A392" s="2" t="inlineStr">
        <is>
          <t>2.224</t>
        </is>
      </c>
      <c r="B392" s="2" t="inlineStr">
        <is>
          <t>Hekpoort</t>
        </is>
      </c>
      <c r="C392" s="2" t="inlineStr">
        <is>
          <t>Yang and Holland, 2003</t>
        </is>
      </c>
      <c r="D392" s="2" t="inlineStr">
        <is>
          <t>Gaborone</t>
        </is>
      </c>
      <c r="E392" s="2" t="inlineStr">
        <is>
          <t>99WY20</t>
        </is>
      </c>
      <c r="F392" s="3" t="n">
        <v>105.59</v>
      </c>
      <c r="G392" s="5" t="n">
        <v/>
      </c>
      <c r="H392" s="3" t="n">
        <v>0.13</v>
      </c>
      <c r="I392" s="3" t="n">
        <v>38.48</v>
      </c>
      <c r="J392" s="3" t="n">
        <v>0.07999999999999999</v>
      </c>
      <c r="K392" s="3" t="n">
        <v>5.14</v>
      </c>
      <c r="L392" s="3" t="n">
        <v>1.12</v>
      </c>
      <c r="M392" s="3" t="n">
        <v>0.09000000000000001</v>
      </c>
      <c r="N392" s="3" t="n">
        <v>1.53</v>
      </c>
      <c r="O392" s="4">
        <f>H392 / (40.078 + 15.999)</f>
        <v/>
      </c>
      <c r="P392" s="4">
        <f>I392 / (2*26.9815385 + 3*15.999)</f>
        <v/>
      </c>
      <c r="Q392" s="4">
        <f>J392 / (24.305 + 15.999)</f>
        <v/>
      </c>
      <c r="R392" s="4">
        <f>K392 / (2*39.0983 + 15.999)</f>
        <v/>
      </c>
      <c r="S392" s="4">
        <f>L392 / (2*22.98976928 + 15.999)</f>
        <v/>
      </c>
      <c r="T392" s="4">
        <f>M392 / (2*30.973761998 + 5*15.999)</f>
        <v/>
      </c>
      <c r="U392" s="4">
        <f>N392 / (47.867 + 2*15.999)</f>
        <v/>
      </c>
      <c r="V392" s="3">
        <f>IF((O392 - 10/3*T392) &gt; 0, O392 - 10/3*T392, 0)</f>
        <v/>
      </c>
      <c r="W392" s="4">
        <f>IF(V392&gt;S392, S392, V392)</f>
        <v/>
      </c>
      <c r="X392" s="4">
        <f>IF((V392-W392) &gt; 0, V392-W392, 0)</f>
        <v/>
      </c>
      <c r="Y392" s="4">
        <f>IF((Q392-X392) &gt; 0, Q392-X392, 0)</f>
        <v/>
      </c>
      <c r="Z392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2" s="4">
        <f>IF((P392*Z392) &lt; R392, P392*Z392, R392)</f>
        <v/>
      </c>
      <c r="AB392" s="4">
        <f>SUM(W392, S392)</f>
        <v/>
      </c>
      <c r="AC392" s="4">
        <f>SUM(W392, S392, Y392)</f>
        <v/>
      </c>
      <c r="AD392" s="3">
        <f>IF(OR(ISNUMBER(P392), ISNUMBER(W392), ISNUMBER(S392), ISNUMBER(R392)), (P392 / SUM(P392, W392, S392, R392))*100, "")</f>
        <v/>
      </c>
      <c r="AE392" s="3">
        <f>IF(OR(ISNUMBER(P392), ISNUMBER(W392), ISNUMBER(S392)), (P392 / SUM(P392, W392, S392))*100, "")</f>
        <v/>
      </c>
      <c r="AF392" s="3">
        <f>IF(OR(ISNUMBER(P392), ISNUMBER(W392), ISNUMBER(S392), ISNUMBER(AA392)), (P392 / SUM(P392, W392, S392, AA392))*100, "")</f>
        <v/>
      </c>
      <c r="AG392" s="3">
        <f>P392 / SUM(AC392, P392, AA392)</f>
        <v/>
      </c>
      <c r="AH392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2" s="3">
        <f>IF(AND(ISNUMBER(M392), ISNUMBER(N392), ISNUMBER(AH392)), (M392/N392) / AH392 - 1, "")</f>
        <v/>
      </c>
    </row>
    <row r="393">
      <c r="A393" s="2" t="inlineStr">
        <is>
          <t>2.224</t>
        </is>
      </c>
      <c r="B393" s="2" t="inlineStr">
        <is>
          <t>Hekpoort</t>
        </is>
      </c>
      <c r="C393" s="2" t="inlineStr">
        <is>
          <t>Yang and Holland, 2003</t>
        </is>
      </c>
      <c r="D393" s="2" t="inlineStr">
        <is>
          <t>Gaborone</t>
        </is>
      </c>
      <c r="E393" s="2" t="inlineStr">
        <is>
          <t>99WY21</t>
        </is>
      </c>
      <c r="F393" s="3" t="n">
        <v>105.87</v>
      </c>
      <c r="G393" s="5" t="n">
        <v/>
      </c>
      <c r="H393" s="3" t="n">
        <v>0.14</v>
      </c>
      <c r="I393" s="3" t="n">
        <v>36.6</v>
      </c>
      <c r="J393" s="3" t="n">
        <v>0.09999999999999999</v>
      </c>
      <c r="K393" s="3" t="n">
        <v>5.37</v>
      </c>
      <c r="L393" s="3" t="n">
        <v>1.08</v>
      </c>
      <c r="M393" s="3" t="n">
        <v>0.1</v>
      </c>
      <c r="N393" s="3" t="n">
        <v>1.48</v>
      </c>
      <c r="O393" s="4">
        <f>H393 / (40.078 + 15.999)</f>
        <v/>
      </c>
      <c r="P393" s="4">
        <f>I393 / (2*26.9815385 + 3*15.999)</f>
        <v/>
      </c>
      <c r="Q393" s="4">
        <f>J393 / (24.305 + 15.999)</f>
        <v/>
      </c>
      <c r="R393" s="4">
        <f>K393 / (2*39.0983 + 15.999)</f>
        <v/>
      </c>
      <c r="S393" s="4">
        <f>L393 / (2*22.98976928 + 15.999)</f>
        <v/>
      </c>
      <c r="T393" s="4">
        <f>M393 / (2*30.973761998 + 5*15.999)</f>
        <v/>
      </c>
      <c r="U393" s="4">
        <f>N393 / (47.867 + 2*15.999)</f>
        <v/>
      </c>
      <c r="V393" s="3">
        <f>IF((O393 - 10/3*T393) &gt; 0, O393 - 10/3*T393, 0)</f>
        <v/>
      </c>
      <c r="W393" s="4">
        <f>IF(V393&gt;S393, S393, V393)</f>
        <v/>
      </c>
      <c r="X393" s="4">
        <f>IF((V393-W393) &gt; 0, V393-W393, 0)</f>
        <v/>
      </c>
      <c r="Y393" s="4">
        <f>IF((Q393-X393) &gt; 0, Q393-X393, 0)</f>
        <v/>
      </c>
      <c r="Z393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3" s="4">
        <f>IF((P393*Z393) &lt; R393, P393*Z393, R393)</f>
        <v/>
      </c>
      <c r="AB393" s="4">
        <f>SUM(W393, S393)</f>
        <v/>
      </c>
      <c r="AC393" s="4">
        <f>SUM(W393, S393, Y393)</f>
        <v/>
      </c>
      <c r="AD393" s="3">
        <f>IF(OR(ISNUMBER(P393), ISNUMBER(W393), ISNUMBER(S393), ISNUMBER(R393)), (P393 / SUM(P393, W393, S393, R393))*100, "")</f>
        <v/>
      </c>
      <c r="AE393" s="3">
        <f>IF(OR(ISNUMBER(P393), ISNUMBER(W393), ISNUMBER(S393)), (P393 / SUM(P393, W393, S393))*100, "")</f>
        <v/>
      </c>
      <c r="AF393" s="3">
        <f>IF(OR(ISNUMBER(P393), ISNUMBER(W393), ISNUMBER(S393), ISNUMBER(AA393)), (P393 / SUM(P393, W393, S393, AA393))*100, "")</f>
        <v/>
      </c>
      <c r="AG393" s="3">
        <f>P393 / SUM(AC393, P393, AA393)</f>
        <v/>
      </c>
      <c r="AH393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3" s="3">
        <f>IF(AND(ISNUMBER(M393), ISNUMBER(N393), ISNUMBER(AH393)), (M393/N393) / AH393 - 1, "")</f>
        <v/>
      </c>
    </row>
    <row r="394">
      <c r="A394" s="2" t="inlineStr">
        <is>
          <t>2.224</t>
        </is>
      </c>
      <c r="B394" s="2" t="inlineStr">
        <is>
          <t>Hekpoort</t>
        </is>
      </c>
      <c r="C394" s="2" t="inlineStr">
        <is>
          <t>Yang and Holland, 2003</t>
        </is>
      </c>
      <c r="D394" s="2" t="inlineStr">
        <is>
          <t>Gaborone</t>
        </is>
      </c>
      <c r="E394" s="2" t="inlineStr">
        <is>
          <t>99WY22</t>
        </is>
      </c>
      <c r="F394" s="3" t="n">
        <v>105.97</v>
      </c>
      <c r="G394" s="5" t="n">
        <v/>
      </c>
      <c r="H394" s="3" t="n">
        <v>0.16</v>
      </c>
      <c r="I394" s="3" t="n">
        <v>34.37</v>
      </c>
      <c r="J394" s="3" t="n">
        <v>0.14</v>
      </c>
      <c r="K394" s="3" t="n">
        <v>4.19</v>
      </c>
      <c r="L394" s="3" t="n">
        <v>0.7</v>
      </c>
      <c r="M394" s="3" t="n">
        <v>0.13</v>
      </c>
      <c r="N394" s="3" t="n">
        <v>1.18</v>
      </c>
      <c r="O394" s="4">
        <f>H394 / (40.078 + 15.999)</f>
        <v/>
      </c>
      <c r="P394" s="4">
        <f>I394 / (2*26.9815385 + 3*15.999)</f>
        <v/>
      </c>
      <c r="Q394" s="4">
        <f>J394 / (24.305 + 15.999)</f>
        <v/>
      </c>
      <c r="R394" s="4">
        <f>K394 / (2*39.0983 + 15.999)</f>
        <v/>
      </c>
      <c r="S394" s="4">
        <f>L394 / (2*22.98976928 + 15.999)</f>
        <v/>
      </c>
      <c r="T394" s="4">
        <f>M394 / (2*30.973761998 + 5*15.999)</f>
        <v/>
      </c>
      <c r="U394" s="4">
        <f>N394 / (47.867 + 2*15.999)</f>
        <v/>
      </c>
      <c r="V394" s="3">
        <f>IF((O394 - 10/3*T394) &gt; 0, O394 - 10/3*T394, 0)</f>
        <v/>
      </c>
      <c r="W394" s="4">
        <f>IF(V394&gt;S394, S394, V394)</f>
        <v/>
      </c>
      <c r="X394" s="4">
        <f>IF((V394-W394) &gt; 0, V394-W394, 0)</f>
        <v/>
      </c>
      <c r="Y394" s="4">
        <f>IF((Q394-X394) &gt; 0, Q394-X394, 0)</f>
        <v/>
      </c>
      <c r="Z394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4" s="4">
        <f>IF((P394*Z394) &lt; R394, P394*Z394, R394)</f>
        <v/>
      </c>
      <c r="AB394" s="4">
        <f>SUM(W394, S394)</f>
        <v/>
      </c>
      <c r="AC394" s="4">
        <f>SUM(W394, S394, Y394)</f>
        <v/>
      </c>
      <c r="AD394" s="3">
        <f>IF(OR(ISNUMBER(P394), ISNUMBER(W394), ISNUMBER(S394), ISNUMBER(R394)), (P394 / SUM(P394, W394, S394, R394))*100, "")</f>
        <v/>
      </c>
      <c r="AE394" s="3">
        <f>IF(OR(ISNUMBER(P394), ISNUMBER(W394), ISNUMBER(S394)), (P394 / SUM(P394, W394, S394))*100, "")</f>
        <v/>
      </c>
      <c r="AF394" s="3">
        <f>IF(OR(ISNUMBER(P394), ISNUMBER(W394), ISNUMBER(S394), ISNUMBER(AA394)), (P394 / SUM(P394, W394, S394, AA394))*100, "")</f>
        <v/>
      </c>
      <c r="AG394" s="3">
        <f>P394 / SUM(AC394, P394, AA394)</f>
        <v/>
      </c>
      <c r="AH394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4" s="3">
        <f>IF(AND(ISNUMBER(M394), ISNUMBER(N394), ISNUMBER(AH394)), (M394/N394) / AH394 - 1, "")</f>
        <v/>
      </c>
    </row>
    <row r="395">
      <c r="A395" s="2" t="inlineStr">
        <is>
          <t>2.224</t>
        </is>
      </c>
      <c r="B395" s="2" t="inlineStr">
        <is>
          <t>Hekpoort</t>
        </is>
      </c>
      <c r="C395" s="2" t="inlineStr">
        <is>
          <t>Yang and Holland, 2003</t>
        </is>
      </c>
      <c r="D395" s="2" t="inlineStr">
        <is>
          <t>Gaborone</t>
        </is>
      </c>
      <c r="E395" s="2" t="inlineStr">
        <is>
          <t>99WY 23</t>
        </is>
      </c>
      <c r="F395" s="3" t="n">
        <v>106.27</v>
      </c>
      <c r="G395" s="5" t="n">
        <v/>
      </c>
      <c r="H395" s="3" t="n">
        <v>0.18</v>
      </c>
      <c r="I395" s="3" t="n">
        <v>36.03</v>
      </c>
      <c r="J395" s="3" t="n">
        <v>0.15</v>
      </c>
      <c r="K395" s="3" t="n">
        <v>5.87</v>
      </c>
      <c r="L395" s="3" t="n">
        <v>0.97</v>
      </c>
      <c r="M395" s="3" t="n">
        <v>0.07000000000000002</v>
      </c>
      <c r="N395" s="3" t="n">
        <v>1.52</v>
      </c>
      <c r="O395" s="4">
        <f>H395 / (40.078 + 15.999)</f>
        <v/>
      </c>
      <c r="P395" s="4">
        <f>I395 / (2*26.9815385 + 3*15.999)</f>
        <v/>
      </c>
      <c r="Q395" s="4">
        <f>J395 / (24.305 + 15.999)</f>
        <v/>
      </c>
      <c r="R395" s="4">
        <f>K395 / (2*39.0983 + 15.999)</f>
        <v/>
      </c>
      <c r="S395" s="4">
        <f>L395 / (2*22.98976928 + 15.999)</f>
        <v/>
      </c>
      <c r="T395" s="4">
        <f>M395 / (2*30.973761998 + 5*15.999)</f>
        <v/>
      </c>
      <c r="U395" s="4">
        <f>N395 / (47.867 + 2*15.999)</f>
        <v/>
      </c>
      <c r="V395" s="3">
        <f>IF((O395 - 10/3*T395) &gt; 0, O395 - 10/3*T395, 0)</f>
        <v/>
      </c>
      <c r="W395" s="4">
        <f>IF(V395&gt;S395, S395, V395)</f>
        <v/>
      </c>
      <c r="X395" s="4">
        <f>IF((V395-W395) &gt; 0, V395-W395, 0)</f>
        <v/>
      </c>
      <c r="Y395" s="4">
        <f>IF((Q395-X395) &gt; 0, Q395-X395, 0)</f>
        <v/>
      </c>
      <c r="Z395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5" s="4">
        <f>IF((P395*Z395) &lt; R395, P395*Z395, R395)</f>
        <v/>
      </c>
      <c r="AB395" s="4">
        <f>SUM(W395, S395)</f>
        <v/>
      </c>
      <c r="AC395" s="4">
        <f>SUM(W395, S395, Y395)</f>
        <v/>
      </c>
      <c r="AD395" s="3">
        <f>IF(OR(ISNUMBER(P395), ISNUMBER(W395), ISNUMBER(S395), ISNUMBER(R395)), (P395 / SUM(P395, W395, S395, R395))*100, "")</f>
        <v/>
      </c>
      <c r="AE395" s="3">
        <f>IF(OR(ISNUMBER(P395), ISNUMBER(W395), ISNUMBER(S395)), (P395 / SUM(P395, W395, S395))*100, "")</f>
        <v/>
      </c>
      <c r="AF395" s="3">
        <f>IF(OR(ISNUMBER(P395), ISNUMBER(W395), ISNUMBER(S395), ISNUMBER(AA395)), (P395 / SUM(P395, W395, S395, AA395))*100, "")</f>
        <v/>
      </c>
      <c r="AG395" s="3">
        <f>P395 / SUM(AC395, P395, AA395)</f>
        <v/>
      </c>
      <c r="AH395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5" s="3">
        <f>IF(AND(ISNUMBER(M395), ISNUMBER(N395), ISNUMBER(AH395)), (M395/N395) / AH395 - 1, "")</f>
        <v/>
      </c>
    </row>
    <row r="396">
      <c r="A396" s="2" t="inlineStr">
        <is>
          <t>2.224</t>
        </is>
      </c>
      <c r="B396" s="2" t="inlineStr">
        <is>
          <t>Hekpoort</t>
        </is>
      </c>
      <c r="C396" s="2" t="inlineStr">
        <is>
          <t>Yang and Holland, 2003</t>
        </is>
      </c>
      <c r="D396" s="2" t="inlineStr">
        <is>
          <t>Gaborone</t>
        </is>
      </c>
      <c r="E396" s="2" t="inlineStr">
        <is>
          <t>99WY 24</t>
        </is>
      </c>
      <c r="F396" s="3" t="n">
        <v>106.47</v>
      </c>
      <c r="G396" s="5" t="n">
        <v/>
      </c>
      <c r="H396" s="3" t="n">
        <v>0.14</v>
      </c>
      <c r="I396" s="3" t="n">
        <v>32.31</v>
      </c>
      <c r="J396" s="3" t="n">
        <v>0.16</v>
      </c>
      <c r="K396" s="3" t="n">
        <v>2.96</v>
      </c>
      <c r="L396" s="3" t="n">
        <v>0.47</v>
      </c>
      <c r="M396" s="3" t="n">
        <v>0.08000000000000002</v>
      </c>
      <c r="N396" s="3" t="n">
        <v>1.36</v>
      </c>
      <c r="O396" s="4">
        <f>H396 / (40.078 + 15.999)</f>
        <v/>
      </c>
      <c r="P396" s="4">
        <f>I396 / (2*26.9815385 + 3*15.999)</f>
        <v/>
      </c>
      <c r="Q396" s="4">
        <f>J396 / (24.305 + 15.999)</f>
        <v/>
      </c>
      <c r="R396" s="4">
        <f>K396 / (2*39.0983 + 15.999)</f>
        <v/>
      </c>
      <c r="S396" s="4">
        <f>L396 / (2*22.98976928 + 15.999)</f>
        <v/>
      </c>
      <c r="T396" s="4">
        <f>M396 / (2*30.973761998 + 5*15.999)</f>
        <v/>
      </c>
      <c r="U396" s="4">
        <f>N396 / (47.867 + 2*15.999)</f>
        <v/>
      </c>
      <c r="V396" s="3">
        <f>IF((O396 - 10/3*T396) &gt; 0, O396 - 10/3*T396, 0)</f>
        <v/>
      </c>
      <c r="W396" s="4">
        <f>IF(V396&gt;S396, S396, V396)</f>
        <v/>
      </c>
      <c r="X396" s="4">
        <f>IF((V396-W396) &gt; 0, V396-W396, 0)</f>
        <v/>
      </c>
      <c r="Y396" s="4">
        <f>IF((Q396-X396) &gt; 0, Q396-X396, 0)</f>
        <v/>
      </c>
      <c r="Z396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6" s="4">
        <f>IF((P396*Z396) &lt; R396, P396*Z396, R396)</f>
        <v/>
      </c>
      <c r="AB396" s="4">
        <f>SUM(W396, S396)</f>
        <v/>
      </c>
      <c r="AC396" s="4">
        <f>SUM(W396, S396, Y396)</f>
        <v/>
      </c>
      <c r="AD396" s="3">
        <f>IF(OR(ISNUMBER(P396), ISNUMBER(W396), ISNUMBER(S396), ISNUMBER(R396)), (P396 / SUM(P396, W396, S396, R396))*100, "")</f>
        <v/>
      </c>
      <c r="AE396" s="3">
        <f>IF(OR(ISNUMBER(P396), ISNUMBER(W396), ISNUMBER(S396)), (P396 / SUM(P396, W396, S396))*100, "")</f>
        <v/>
      </c>
      <c r="AF396" s="3">
        <f>IF(OR(ISNUMBER(P396), ISNUMBER(W396), ISNUMBER(S396), ISNUMBER(AA396)), (P396 / SUM(P396, W396, S396, AA396))*100, "")</f>
        <v/>
      </c>
      <c r="AG396" s="3">
        <f>P396 / SUM(AC396, P396, AA396)</f>
        <v/>
      </c>
      <c r="AH396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6" s="3">
        <f>IF(AND(ISNUMBER(M396), ISNUMBER(N396), ISNUMBER(AH396)), (M396/N396) / AH396 - 1, "")</f>
        <v/>
      </c>
    </row>
    <row r="397">
      <c r="A397" s="2" t="inlineStr">
        <is>
          <t>2.224</t>
        </is>
      </c>
      <c r="B397" s="2" t="inlineStr">
        <is>
          <t>Hekpoort</t>
        </is>
      </c>
      <c r="C397" s="2" t="inlineStr">
        <is>
          <t>Yang and Holland, 2003</t>
        </is>
      </c>
      <c r="D397" s="2" t="inlineStr">
        <is>
          <t>Gaborone</t>
        </is>
      </c>
      <c r="E397" s="2" t="inlineStr">
        <is>
          <t>99WY25</t>
        </is>
      </c>
      <c r="F397" s="3" t="n">
        <v>106.62</v>
      </c>
      <c r="G397" s="5" t="n">
        <v/>
      </c>
      <c r="H397" s="3" t="n">
        <v>0.18</v>
      </c>
      <c r="I397" s="3" t="n">
        <v>34.67000000000001</v>
      </c>
      <c r="J397" s="3" t="n">
        <v>0.21</v>
      </c>
      <c r="K397" s="3" t="n">
        <v>4.84</v>
      </c>
      <c r="L397" s="3" t="n">
        <v>0.76</v>
      </c>
      <c r="M397" s="3" t="n">
        <v>0.04000000000000001</v>
      </c>
      <c r="N397" s="3" t="n">
        <v>1.55</v>
      </c>
      <c r="O397" s="4">
        <f>H397 / (40.078 + 15.999)</f>
        <v/>
      </c>
      <c r="P397" s="4">
        <f>I397 / (2*26.9815385 + 3*15.999)</f>
        <v/>
      </c>
      <c r="Q397" s="4">
        <f>J397 / (24.305 + 15.999)</f>
        <v/>
      </c>
      <c r="R397" s="4">
        <f>K397 / (2*39.0983 + 15.999)</f>
        <v/>
      </c>
      <c r="S397" s="4">
        <f>L397 / (2*22.98976928 + 15.999)</f>
        <v/>
      </c>
      <c r="T397" s="4">
        <f>M397 / (2*30.973761998 + 5*15.999)</f>
        <v/>
      </c>
      <c r="U397" s="4">
        <f>N397 / (47.867 + 2*15.999)</f>
        <v/>
      </c>
      <c r="V397" s="3">
        <f>IF((O397 - 10/3*T397) &gt; 0, O397 - 10/3*T397, 0)</f>
        <v/>
      </c>
      <c r="W397" s="4">
        <f>IF(V397&gt;S397, S397, V397)</f>
        <v/>
      </c>
      <c r="X397" s="4">
        <f>IF((V397-W397) &gt; 0, V397-W397, 0)</f>
        <v/>
      </c>
      <c r="Y397" s="4">
        <f>IF((Q397-X397) &gt; 0, Q397-X397, 0)</f>
        <v/>
      </c>
      <c r="Z397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7" s="4">
        <f>IF((P397*Z397) &lt; R397, P397*Z397, R397)</f>
        <v/>
      </c>
      <c r="AB397" s="4">
        <f>SUM(W397, S397)</f>
        <v/>
      </c>
      <c r="AC397" s="4">
        <f>SUM(W397, S397, Y397)</f>
        <v/>
      </c>
      <c r="AD397" s="3">
        <f>IF(OR(ISNUMBER(P397), ISNUMBER(W397), ISNUMBER(S397), ISNUMBER(R397)), (P397 / SUM(P397, W397, S397, R397))*100, "")</f>
        <v/>
      </c>
      <c r="AE397" s="3">
        <f>IF(OR(ISNUMBER(P397), ISNUMBER(W397), ISNUMBER(S397)), (P397 / SUM(P397, W397, S397))*100, "")</f>
        <v/>
      </c>
      <c r="AF397" s="3">
        <f>IF(OR(ISNUMBER(P397), ISNUMBER(W397), ISNUMBER(S397), ISNUMBER(AA397)), (P397 / SUM(P397, W397, S397, AA397))*100, "")</f>
        <v/>
      </c>
      <c r="AG397" s="3">
        <f>P397 / SUM(AC397, P397, AA397)</f>
        <v/>
      </c>
      <c r="AH397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7" s="3">
        <f>IF(AND(ISNUMBER(M397), ISNUMBER(N397), ISNUMBER(AH397)), (M397/N397) / AH397 - 1, "")</f>
        <v/>
      </c>
    </row>
    <row r="398">
      <c r="A398" s="2" t="inlineStr">
        <is>
          <t>2.224</t>
        </is>
      </c>
      <c r="B398" s="2" t="inlineStr">
        <is>
          <t>Hekpoort</t>
        </is>
      </c>
      <c r="C398" s="2" t="inlineStr">
        <is>
          <t>Yang and Holland, 2003</t>
        </is>
      </c>
      <c r="D398" s="2" t="inlineStr">
        <is>
          <t>Gaborone</t>
        </is>
      </c>
      <c r="E398" s="2" t="inlineStr">
        <is>
          <t>99WY26</t>
        </is>
      </c>
      <c r="F398" s="3" t="n">
        <v>107.11</v>
      </c>
      <c r="G398" s="5" t="n">
        <v/>
      </c>
      <c r="H398" s="3" t="n">
        <v>0.14</v>
      </c>
      <c r="I398" s="3" t="n">
        <v>31.26</v>
      </c>
      <c r="J398" s="3" t="n">
        <v>0.4999999999999999</v>
      </c>
      <c r="K398" s="3" t="n">
        <v>3.09</v>
      </c>
      <c r="L398" s="3" t="n">
        <v>0.55</v>
      </c>
      <c r="M398" s="3" t="n">
        <v>0.06</v>
      </c>
      <c r="N398" s="3" t="n">
        <v>1.35</v>
      </c>
      <c r="O398" s="4">
        <f>H398 / (40.078 + 15.999)</f>
        <v/>
      </c>
      <c r="P398" s="4">
        <f>I398 / (2*26.9815385 + 3*15.999)</f>
        <v/>
      </c>
      <c r="Q398" s="4">
        <f>J398 / (24.305 + 15.999)</f>
        <v/>
      </c>
      <c r="R398" s="4">
        <f>K398 / (2*39.0983 + 15.999)</f>
        <v/>
      </c>
      <c r="S398" s="4">
        <f>L398 / (2*22.98976928 + 15.999)</f>
        <v/>
      </c>
      <c r="T398" s="4">
        <f>M398 / (2*30.973761998 + 5*15.999)</f>
        <v/>
      </c>
      <c r="U398" s="4">
        <f>N398 / (47.867 + 2*15.999)</f>
        <v/>
      </c>
      <c r="V398" s="3">
        <f>IF((O398 - 10/3*T398) &gt; 0, O398 - 10/3*T398, 0)</f>
        <v/>
      </c>
      <c r="W398" s="4">
        <f>IF(V398&gt;S398, S398, V398)</f>
        <v/>
      </c>
      <c r="X398" s="4">
        <f>IF((V398-W398) &gt; 0, V398-W398, 0)</f>
        <v/>
      </c>
      <c r="Y398" s="4">
        <f>IF((Q398-X398) &gt; 0, Q398-X398, 0)</f>
        <v/>
      </c>
      <c r="Z398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8" s="4">
        <f>IF((P398*Z398) &lt; R398, P398*Z398, R398)</f>
        <v/>
      </c>
      <c r="AB398" s="4">
        <f>SUM(W398, S398)</f>
        <v/>
      </c>
      <c r="AC398" s="4">
        <f>SUM(W398, S398, Y398)</f>
        <v/>
      </c>
      <c r="AD398" s="3">
        <f>IF(OR(ISNUMBER(P398), ISNUMBER(W398), ISNUMBER(S398), ISNUMBER(R398)), (P398 / SUM(P398, W398, S398, R398))*100, "")</f>
        <v/>
      </c>
      <c r="AE398" s="3">
        <f>IF(OR(ISNUMBER(P398), ISNUMBER(W398), ISNUMBER(S398)), (P398 / SUM(P398, W398, S398))*100, "")</f>
        <v/>
      </c>
      <c r="AF398" s="3">
        <f>IF(OR(ISNUMBER(P398), ISNUMBER(W398), ISNUMBER(S398), ISNUMBER(AA398)), (P398 / SUM(P398, W398, S398, AA398))*100, "")</f>
        <v/>
      </c>
      <c r="AG398" s="3">
        <f>P398 / SUM(AC398, P398, AA398)</f>
        <v/>
      </c>
      <c r="AH398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8" s="3">
        <f>IF(AND(ISNUMBER(M398), ISNUMBER(N398), ISNUMBER(AH398)), (M398/N398) / AH398 - 1, "")</f>
        <v/>
      </c>
    </row>
    <row r="399">
      <c r="A399" s="2" t="inlineStr">
        <is>
          <t>2.224</t>
        </is>
      </c>
      <c r="B399" s="2" t="inlineStr">
        <is>
          <t>Hekpoort</t>
        </is>
      </c>
      <c r="C399" s="2" t="inlineStr">
        <is>
          <t>Yang and Holland, 2003</t>
        </is>
      </c>
      <c r="D399" s="2" t="inlineStr">
        <is>
          <t>Gaborone</t>
        </is>
      </c>
      <c r="E399" s="2" t="inlineStr">
        <is>
          <t>99WY27a</t>
        </is>
      </c>
      <c r="F399" s="3" t="n">
        <v>107.3</v>
      </c>
      <c r="G399" s="5" t="n">
        <v/>
      </c>
      <c r="H399" s="3" t="n">
        <v>0.3200000000000001</v>
      </c>
      <c r="I399" s="3" t="n">
        <v>33.45</v>
      </c>
      <c r="J399" s="3" t="n">
        <v>0.8099999999999999</v>
      </c>
      <c r="K399" s="3" t="n">
        <v>4.27</v>
      </c>
      <c r="L399" s="3" t="n">
        <v>0.77</v>
      </c>
      <c r="M399" s="3" t="n">
        <v>0.13</v>
      </c>
      <c r="N399" s="3" t="n">
        <v>1.49</v>
      </c>
      <c r="O399" s="4">
        <f>H399 / (40.078 + 15.999)</f>
        <v/>
      </c>
      <c r="P399" s="4">
        <f>I399 / (2*26.9815385 + 3*15.999)</f>
        <v/>
      </c>
      <c r="Q399" s="4">
        <f>J399 / (24.305 + 15.999)</f>
        <v/>
      </c>
      <c r="R399" s="4">
        <f>K399 / (2*39.0983 + 15.999)</f>
        <v/>
      </c>
      <c r="S399" s="4">
        <f>L399 / (2*22.98976928 + 15.999)</f>
        <v/>
      </c>
      <c r="T399" s="4">
        <f>M399 / (2*30.973761998 + 5*15.999)</f>
        <v/>
      </c>
      <c r="U399" s="4">
        <f>N399 / (47.867 + 2*15.999)</f>
        <v/>
      </c>
      <c r="V399" s="3">
        <f>IF((O399 - 10/3*T399) &gt; 0, O399 - 10/3*T399, 0)</f>
        <v/>
      </c>
      <c r="W399" s="4">
        <f>IF(V399&gt;S399, S399, V399)</f>
        <v/>
      </c>
      <c r="X399" s="4">
        <f>IF((V399-W399) &gt; 0, V399-W399, 0)</f>
        <v/>
      </c>
      <c r="Y399" s="4">
        <f>IF((Q399-X399) &gt; 0, Q399-X399, 0)</f>
        <v/>
      </c>
      <c r="Z399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399" s="4">
        <f>IF((P399*Z399) &lt; R399, P399*Z399, R399)</f>
        <v/>
      </c>
      <c r="AB399" s="4">
        <f>SUM(W399, S399)</f>
        <v/>
      </c>
      <c r="AC399" s="4">
        <f>SUM(W399, S399, Y399)</f>
        <v/>
      </c>
      <c r="AD399" s="3">
        <f>IF(OR(ISNUMBER(P399), ISNUMBER(W399), ISNUMBER(S399), ISNUMBER(R399)), (P399 / SUM(P399, W399, S399, R399))*100, "")</f>
        <v/>
      </c>
      <c r="AE399" s="3">
        <f>IF(OR(ISNUMBER(P399), ISNUMBER(W399), ISNUMBER(S399)), (P399 / SUM(P399, W399, S399))*100, "")</f>
        <v/>
      </c>
      <c r="AF399" s="3">
        <f>IF(OR(ISNUMBER(P399), ISNUMBER(W399), ISNUMBER(S399), ISNUMBER(AA399)), (P399 / SUM(P399, W399, S399, AA399))*100, "")</f>
        <v/>
      </c>
      <c r="AG399" s="3">
        <f>P399 / SUM(AC399, P399, AA399)</f>
        <v/>
      </c>
      <c r="AH399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399" s="3">
        <f>IF(AND(ISNUMBER(M399), ISNUMBER(N399), ISNUMBER(AH399)), (M399/N399) / AH399 - 1, "")</f>
        <v/>
      </c>
    </row>
    <row r="400">
      <c r="A400" s="2" t="inlineStr">
        <is>
          <t>2.224</t>
        </is>
      </c>
      <c r="B400" s="2" t="inlineStr">
        <is>
          <t>Hekpoort</t>
        </is>
      </c>
      <c r="C400" s="2" t="inlineStr">
        <is>
          <t>Yang and Holland, 2003</t>
        </is>
      </c>
      <c r="D400" s="2" t="inlineStr">
        <is>
          <t>Gaborone</t>
        </is>
      </c>
      <c r="E400" s="2" t="inlineStr">
        <is>
          <t>99WY27b</t>
        </is>
      </c>
      <c r="F400" s="3" t="n">
        <v>107.5</v>
      </c>
      <c r="G400" s="5" t="n">
        <v/>
      </c>
      <c r="H400" s="3" t="n">
        <v>0.2</v>
      </c>
      <c r="I400" s="3" t="n">
        <v>28.33</v>
      </c>
      <c r="J400" s="3" t="n">
        <v>1.38</v>
      </c>
      <c r="K400" s="3" t="n">
        <v>2.61</v>
      </c>
      <c r="L400" s="3" t="n">
        <v>0.49</v>
      </c>
      <c r="M400" s="3" t="n">
        <v>0.07000000000000002</v>
      </c>
      <c r="N400" s="3" t="n">
        <v>1.24</v>
      </c>
      <c r="O400" s="4">
        <f>H400 / (40.078 + 15.999)</f>
        <v/>
      </c>
      <c r="P400" s="4">
        <f>I400 / (2*26.9815385 + 3*15.999)</f>
        <v/>
      </c>
      <c r="Q400" s="4">
        <f>J400 / (24.305 + 15.999)</f>
        <v/>
      </c>
      <c r="R400" s="4">
        <f>K400 / (2*39.0983 + 15.999)</f>
        <v/>
      </c>
      <c r="S400" s="4">
        <f>L400 / (2*22.98976928 + 15.999)</f>
        <v/>
      </c>
      <c r="T400" s="4">
        <f>M400 / (2*30.973761998 + 5*15.999)</f>
        <v/>
      </c>
      <c r="U400" s="4">
        <f>N400 / (47.867 + 2*15.999)</f>
        <v/>
      </c>
      <c r="V400" s="3">
        <f>IF((O400 - 10/3*T400) &gt; 0, O400 - 10/3*T400, 0)</f>
        <v/>
      </c>
      <c r="W400" s="4">
        <f>IF(V400&gt;S400, S400, V400)</f>
        <v/>
      </c>
      <c r="X400" s="4">
        <f>IF((V400-W400) &gt; 0, V400-W400, 0)</f>
        <v/>
      </c>
      <c r="Y400" s="4">
        <f>IF((Q400-X400) &gt; 0, Q400-X400, 0)</f>
        <v/>
      </c>
      <c r="Z400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0" s="4">
        <f>IF((P400*Z400) &lt; R400, P400*Z400, R400)</f>
        <v/>
      </c>
      <c r="AB400" s="4">
        <f>SUM(W400, S400)</f>
        <v/>
      </c>
      <c r="AC400" s="4">
        <f>SUM(W400, S400, Y400)</f>
        <v/>
      </c>
      <c r="AD400" s="3">
        <f>IF(OR(ISNUMBER(P400), ISNUMBER(W400), ISNUMBER(S400), ISNUMBER(R400)), (P400 / SUM(P400, W400, S400, R400))*100, "")</f>
        <v/>
      </c>
      <c r="AE400" s="3">
        <f>IF(OR(ISNUMBER(P400), ISNUMBER(W400), ISNUMBER(S400)), (P400 / SUM(P400, W400, S400))*100, "")</f>
        <v/>
      </c>
      <c r="AF400" s="3">
        <f>IF(OR(ISNUMBER(P400), ISNUMBER(W400), ISNUMBER(S400), ISNUMBER(AA400)), (P400 / SUM(P400, W400, S400, AA400))*100, "")</f>
        <v/>
      </c>
      <c r="AG400" s="3">
        <f>P400 / SUM(AC400, P400, AA400)</f>
        <v/>
      </c>
      <c r="AH400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0" s="3">
        <f>IF(AND(ISNUMBER(M400), ISNUMBER(N400), ISNUMBER(AH400)), (M400/N400) / AH400 - 1, "")</f>
        <v/>
      </c>
    </row>
    <row r="401">
      <c r="A401" s="2" t="inlineStr">
        <is>
          <t>2.224</t>
        </is>
      </c>
      <c r="B401" s="2" t="inlineStr">
        <is>
          <t>Hekpoort</t>
        </is>
      </c>
      <c r="C401" s="2" t="inlineStr">
        <is>
          <t>Yang and Holland, 2003</t>
        </is>
      </c>
      <c r="D401" s="2" t="inlineStr">
        <is>
          <t>Gaborone</t>
        </is>
      </c>
      <c r="E401" s="2" t="inlineStr">
        <is>
          <t>99WY28</t>
        </is>
      </c>
      <c r="F401" s="3" t="n">
        <v>107.85</v>
      </c>
      <c r="G401" s="5" t="n">
        <v/>
      </c>
      <c r="H401" s="3" t="n">
        <v>0.04000000000000001</v>
      </c>
      <c r="I401" s="3" t="n">
        <v>15.49</v>
      </c>
      <c r="J401" s="3" t="n">
        <v>2.15</v>
      </c>
      <c r="K401" s="3" t="n">
        <v>0.03</v>
      </c>
      <c r="L401" s="3" t="n">
        <v>0.18</v>
      </c>
      <c r="M401" s="3" t="n">
        <v>0.02</v>
      </c>
      <c r="N401" s="3" t="n">
        <v>0.57</v>
      </c>
      <c r="O401" s="4">
        <f>H401 / (40.078 + 15.999)</f>
        <v/>
      </c>
      <c r="P401" s="4">
        <f>I401 / (2*26.9815385 + 3*15.999)</f>
        <v/>
      </c>
      <c r="Q401" s="4">
        <f>J401 / (24.305 + 15.999)</f>
        <v/>
      </c>
      <c r="R401" s="4">
        <f>K401 / (2*39.0983 + 15.999)</f>
        <v/>
      </c>
      <c r="S401" s="4">
        <f>L401 / (2*22.98976928 + 15.999)</f>
        <v/>
      </c>
      <c r="T401" s="4">
        <f>M401 / (2*30.973761998 + 5*15.999)</f>
        <v/>
      </c>
      <c r="U401" s="4">
        <f>N401 / (47.867 + 2*15.999)</f>
        <v/>
      </c>
      <c r="V401" s="3">
        <f>IF((O401 - 10/3*T401) &gt; 0, O401 - 10/3*T401, 0)</f>
        <v/>
      </c>
      <c r="W401" s="4">
        <f>IF(V401&gt;S401, S401, V401)</f>
        <v/>
      </c>
      <c r="X401" s="4">
        <f>IF((V401-W401) &gt; 0, V401-W401, 0)</f>
        <v/>
      </c>
      <c r="Y401" s="4">
        <f>IF((Q401-X401) &gt; 0, Q401-X401, 0)</f>
        <v/>
      </c>
      <c r="Z401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1" s="4">
        <f>IF((P401*Z401) &lt; R401, P401*Z401, R401)</f>
        <v/>
      </c>
      <c r="AB401" s="4">
        <f>SUM(W401, S401)</f>
        <v/>
      </c>
      <c r="AC401" s="4">
        <f>SUM(W401, S401, Y401)</f>
        <v/>
      </c>
      <c r="AD401" s="3">
        <f>IF(OR(ISNUMBER(P401), ISNUMBER(W401), ISNUMBER(S401), ISNUMBER(R401)), (P401 / SUM(P401, W401, S401, R401))*100, "")</f>
        <v/>
      </c>
      <c r="AE401" s="3">
        <f>IF(OR(ISNUMBER(P401), ISNUMBER(W401), ISNUMBER(S401)), (P401 / SUM(P401, W401, S401))*100, "")</f>
        <v/>
      </c>
      <c r="AF401" s="3">
        <f>IF(OR(ISNUMBER(P401), ISNUMBER(W401), ISNUMBER(S401), ISNUMBER(AA401)), (P401 / SUM(P401, W401, S401, AA401))*100, "")</f>
        <v/>
      </c>
      <c r="AG401" s="3">
        <f>P401 / SUM(AC401, P401, AA401)</f>
        <v/>
      </c>
      <c r="AH401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1" s="3">
        <f>IF(AND(ISNUMBER(M401), ISNUMBER(N401), ISNUMBER(AH401)), (M401/N401) / AH401 - 1, "")</f>
        <v/>
      </c>
    </row>
    <row r="402">
      <c r="A402" s="2" t="inlineStr">
        <is>
          <t>2.224</t>
        </is>
      </c>
      <c r="B402" s="2" t="inlineStr">
        <is>
          <t>Hekpoort</t>
        </is>
      </c>
      <c r="C402" s="2" t="inlineStr">
        <is>
          <t>Yang and Holland, 2003</t>
        </is>
      </c>
      <c r="D402" s="2" t="inlineStr">
        <is>
          <t>Gaborone</t>
        </is>
      </c>
      <c r="E402" s="2" t="inlineStr">
        <is>
          <t>99WY29</t>
        </is>
      </c>
      <c r="F402" s="3" t="n">
        <v>108.12</v>
      </c>
      <c r="G402" s="5" t="n">
        <v/>
      </c>
      <c r="H402" s="3" t="n">
        <v>0.07000000000000001</v>
      </c>
      <c r="I402" s="3" t="n">
        <v>17.89</v>
      </c>
      <c r="J402" s="3" t="n">
        <v>1.9</v>
      </c>
      <c r="K402" s="3" t="n">
        <v>0.62</v>
      </c>
      <c r="L402" s="3" t="n">
        <v>0.22</v>
      </c>
      <c r="M402" s="3" t="n">
        <v>0.04000000000000001</v>
      </c>
      <c r="N402" s="3" t="n">
        <v>0.68</v>
      </c>
      <c r="O402" s="4">
        <f>H402 / (40.078 + 15.999)</f>
        <v/>
      </c>
      <c r="P402" s="4">
        <f>I402 / (2*26.9815385 + 3*15.999)</f>
        <v/>
      </c>
      <c r="Q402" s="4">
        <f>J402 / (24.305 + 15.999)</f>
        <v/>
      </c>
      <c r="R402" s="4">
        <f>K402 / (2*39.0983 + 15.999)</f>
        <v/>
      </c>
      <c r="S402" s="4">
        <f>L402 / (2*22.98976928 + 15.999)</f>
        <v/>
      </c>
      <c r="T402" s="4">
        <f>M402 / (2*30.973761998 + 5*15.999)</f>
        <v/>
      </c>
      <c r="U402" s="4">
        <f>N402 / (47.867 + 2*15.999)</f>
        <v/>
      </c>
      <c r="V402" s="3">
        <f>IF((O402 - 10/3*T402) &gt; 0, O402 - 10/3*T402, 0)</f>
        <v/>
      </c>
      <c r="W402" s="4">
        <f>IF(V402&gt;S402, S402, V402)</f>
        <v/>
      </c>
      <c r="X402" s="4">
        <f>IF((V402-W402) &gt; 0, V402-W402, 0)</f>
        <v/>
      </c>
      <c r="Y402" s="4">
        <f>IF((Q402-X402) &gt; 0, Q402-X402, 0)</f>
        <v/>
      </c>
      <c r="Z402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2" s="4">
        <f>IF((P402*Z402) &lt; R402, P402*Z402, R402)</f>
        <v/>
      </c>
      <c r="AB402" s="4">
        <f>SUM(W402, S402)</f>
        <v/>
      </c>
      <c r="AC402" s="4">
        <f>SUM(W402, S402, Y402)</f>
        <v/>
      </c>
      <c r="AD402" s="3">
        <f>IF(OR(ISNUMBER(P402), ISNUMBER(W402), ISNUMBER(S402), ISNUMBER(R402)), (P402 / SUM(P402, W402, S402, R402))*100, "")</f>
        <v/>
      </c>
      <c r="AE402" s="3">
        <f>IF(OR(ISNUMBER(P402), ISNUMBER(W402), ISNUMBER(S402)), (P402 / SUM(P402, W402, S402))*100, "")</f>
        <v/>
      </c>
      <c r="AF402" s="3">
        <f>IF(OR(ISNUMBER(P402), ISNUMBER(W402), ISNUMBER(S402), ISNUMBER(AA402)), (P402 / SUM(P402, W402, S402, AA402))*100, "")</f>
        <v/>
      </c>
      <c r="AG402" s="3">
        <f>P402 / SUM(AC402, P402, AA402)</f>
        <v/>
      </c>
      <c r="AH402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2" s="3">
        <f>IF(AND(ISNUMBER(M402), ISNUMBER(N402), ISNUMBER(AH402)), (M402/N402) / AH402 - 1, "")</f>
        <v/>
      </c>
    </row>
    <row r="403">
      <c r="A403" s="2" t="inlineStr">
        <is>
          <t>2.224</t>
        </is>
      </c>
      <c r="B403" s="2" t="inlineStr">
        <is>
          <t>Hekpoort</t>
        </is>
      </c>
      <c r="C403" s="2" t="inlineStr">
        <is>
          <t>Yang and Holland, 2003</t>
        </is>
      </c>
      <c r="D403" s="2" t="inlineStr">
        <is>
          <t>Gaborone</t>
        </is>
      </c>
      <c r="E403" s="2" t="inlineStr">
        <is>
          <t>99WY32</t>
        </is>
      </c>
      <c r="F403" s="3" t="n">
        <v>109.24</v>
      </c>
      <c r="G403" s="5" t="n">
        <v/>
      </c>
      <c r="H403" s="3" t="n">
        <v>0.19</v>
      </c>
      <c r="I403" s="3" t="n">
        <v>25.87</v>
      </c>
      <c r="J403" s="3" t="n">
        <v>3.81</v>
      </c>
      <c r="K403" s="3" t="n">
        <v>1.94</v>
      </c>
      <c r="L403" s="3" t="n">
        <v>0.31</v>
      </c>
      <c r="M403" s="3" t="n">
        <v>0.06</v>
      </c>
      <c r="N403" s="3" t="n">
        <v>1.07</v>
      </c>
      <c r="O403" s="4">
        <f>H403 / (40.078 + 15.999)</f>
        <v/>
      </c>
      <c r="P403" s="4">
        <f>I403 / (2*26.9815385 + 3*15.999)</f>
        <v/>
      </c>
      <c r="Q403" s="4">
        <f>J403 / (24.305 + 15.999)</f>
        <v/>
      </c>
      <c r="R403" s="4">
        <f>K403 / (2*39.0983 + 15.999)</f>
        <v/>
      </c>
      <c r="S403" s="4">
        <f>L403 / (2*22.98976928 + 15.999)</f>
        <v/>
      </c>
      <c r="T403" s="4">
        <f>M403 / (2*30.973761998 + 5*15.999)</f>
        <v/>
      </c>
      <c r="U403" s="4">
        <f>N403 / (47.867 + 2*15.999)</f>
        <v/>
      </c>
      <c r="V403" s="3">
        <f>IF((O403 - 10/3*T403) &gt; 0, O403 - 10/3*T403, 0)</f>
        <v/>
      </c>
      <c r="W403" s="4">
        <f>IF(V403&gt;S403, S403, V403)</f>
        <v/>
      </c>
      <c r="X403" s="4">
        <f>IF((V403-W403) &gt; 0, V403-W403, 0)</f>
        <v/>
      </c>
      <c r="Y403" s="4">
        <f>IF((Q403-X403) &gt; 0, Q403-X403, 0)</f>
        <v/>
      </c>
      <c r="Z403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3" s="4">
        <f>IF((P403*Z403) &lt; R403, P403*Z403, R403)</f>
        <v/>
      </c>
      <c r="AB403" s="4">
        <f>SUM(W403, S403)</f>
        <v/>
      </c>
      <c r="AC403" s="4">
        <f>SUM(W403, S403, Y403)</f>
        <v/>
      </c>
      <c r="AD403" s="3">
        <f>IF(OR(ISNUMBER(P403), ISNUMBER(W403), ISNUMBER(S403), ISNUMBER(R403)), (P403 / SUM(P403, W403, S403, R403))*100, "")</f>
        <v/>
      </c>
      <c r="AE403" s="3">
        <f>IF(OR(ISNUMBER(P403), ISNUMBER(W403), ISNUMBER(S403)), (P403 / SUM(P403, W403, S403))*100, "")</f>
        <v/>
      </c>
      <c r="AF403" s="3">
        <f>IF(OR(ISNUMBER(P403), ISNUMBER(W403), ISNUMBER(S403), ISNUMBER(AA403)), (P403 / SUM(P403, W403, S403, AA403))*100, "")</f>
        <v/>
      </c>
      <c r="AG403" s="3">
        <f>P403 / SUM(AC403, P403, AA403)</f>
        <v/>
      </c>
      <c r="AH403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3" s="3">
        <f>IF(AND(ISNUMBER(M403), ISNUMBER(N403), ISNUMBER(AH403)), (M403/N403) / AH403 - 1, "")</f>
        <v/>
      </c>
    </row>
    <row r="404">
      <c r="A404" s="2" t="inlineStr">
        <is>
          <t>2.224</t>
        </is>
      </c>
      <c r="B404" s="2" t="inlineStr">
        <is>
          <t>Hekpoort</t>
        </is>
      </c>
      <c r="C404" s="2" t="inlineStr">
        <is>
          <t>Yang and Holland, 2003</t>
        </is>
      </c>
      <c r="D404" s="2" t="inlineStr">
        <is>
          <t>Gaborone</t>
        </is>
      </c>
      <c r="E404" s="2" t="inlineStr">
        <is>
          <t>99WY33</t>
        </is>
      </c>
      <c r="F404" s="3" t="n">
        <v>109.54</v>
      </c>
      <c r="G404" s="5" t="n">
        <v/>
      </c>
      <c r="H404" s="3" t="n">
        <v>0.48</v>
      </c>
      <c r="I404" s="3" t="n">
        <v>15.68</v>
      </c>
      <c r="J404" s="3" t="n">
        <v>6.009999999999999</v>
      </c>
      <c r="K404" s="3" t="n">
        <v>1.2</v>
      </c>
      <c r="L404" s="3" t="n">
        <v>0.09</v>
      </c>
      <c r="M404" s="3" t="n">
        <v>0.11</v>
      </c>
      <c r="N404" s="3" t="n">
        <v>0.68</v>
      </c>
      <c r="O404" s="4">
        <f>H404 / (40.078 + 15.999)</f>
        <v/>
      </c>
      <c r="P404" s="4">
        <f>I404 / (2*26.9815385 + 3*15.999)</f>
        <v/>
      </c>
      <c r="Q404" s="4">
        <f>J404 / (24.305 + 15.999)</f>
        <v/>
      </c>
      <c r="R404" s="4">
        <f>K404 / (2*39.0983 + 15.999)</f>
        <v/>
      </c>
      <c r="S404" s="4">
        <f>L404 / (2*22.98976928 + 15.999)</f>
        <v/>
      </c>
      <c r="T404" s="4">
        <f>M404 / (2*30.973761998 + 5*15.999)</f>
        <v/>
      </c>
      <c r="U404" s="4">
        <f>N404 / (47.867 + 2*15.999)</f>
        <v/>
      </c>
      <c r="V404" s="3">
        <f>IF((O404 - 10/3*T404) &gt; 0, O404 - 10/3*T404, 0)</f>
        <v/>
      </c>
      <c r="W404" s="4">
        <f>IF(V404&gt;S404, S404, V404)</f>
        <v/>
      </c>
      <c r="X404" s="4">
        <f>IF((V404-W404) &gt; 0, V404-W404, 0)</f>
        <v/>
      </c>
      <c r="Y404" s="4">
        <f>IF((Q404-X404) &gt; 0, Q404-X404, 0)</f>
        <v/>
      </c>
      <c r="Z404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4" s="4">
        <f>IF((P404*Z404) &lt; R404, P404*Z404, R404)</f>
        <v/>
      </c>
      <c r="AB404" s="4">
        <f>SUM(W404, S404)</f>
        <v/>
      </c>
      <c r="AC404" s="4">
        <f>SUM(W404, S404, Y404)</f>
        <v/>
      </c>
      <c r="AD404" s="3">
        <f>IF(OR(ISNUMBER(P404), ISNUMBER(W404), ISNUMBER(S404), ISNUMBER(R404)), (P404 / SUM(P404, W404, S404, R404))*100, "")</f>
        <v/>
      </c>
      <c r="AE404" s="3">
        <f>IF(OR(ISNUMBER(P404), ISNUMBER(W404), ISNUMBER(S404)), (P404 / SUM(P404, W404, S404))*100, "")</f>
        <v/>
      </c>
      <c r="AF404" s="3">
        <f>IF(OR(ISNUMBER(P404), ISNUMBER(W404), ISNUMBER(S404), ISNUMBER(AA404)), (P404 / SUM(P404, W404, S404, AA404))*100, "")</f>
        <v/>
      </c>
      <c r="AG404" s="3">
        <f>P404 / SUM(AC404, P404, AA404)</f>
        <v/>
      </c>
      <c r="AH404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4" s="3">
        <f>IF(AND(ISNUMBER(M404), ISNUMBER(N404), ISNUMBER(AH404)), (M404/N404) / AH404 - 1, "")</f>
        <v/>
      </c>
    </row>
    <row r="405">
      <c r="A405" s="2" t="inlineStr">
        <is>
          <t>2.224</t>
        </is>
      </c>
      <c r="B405" s="2" t="inlineStr">
        <is>
          <t>Hekpoort</t>
        </is>
      </c>
      <c r="C405" s="2" t="inlineStr">
        <is>
          <t>Yang and Holland, 2003</t>
        </is>
      </c>
      <c r="D405" s="2" t="inlineStr">
        <is>
          <t>Gaborone</t>
        </is>
      </c>
      <c r="E405" s="2" t="inlineStr">
        <is>
          <t>99WY34</t>
        </is>
      </c>
      <c r="F405" s="3" t="n">
        <v>109.79</v>
      </c>
      <c r="G405" s="5" t="n">
        <v/>
      </c>
      <c r="H405" s="3" t="n">
        <v>5.31</v>
      </c>
      <c r="I405" s="3" t="n">
        <v>15.31</v>
      </c>
      <c r="J405" s="3" t="n">
        <v>6.309999999999999</v>
      </c>
      <c r="K405" s="3" t="n">
        <v>1.03</v>
      </c>
      <c r="L405" s="3" t="n">
        <v>0.07000000000000001</v>
      </c>
      <c r="M405" s="3" t="n">
        <v>0.09000000000000001</v>
      </c>
      <c r="N405" s="3" t="n">
        <v>0.67</v>
      </c>
      <c r="O405" s="4">
        <f>H405 / (40.078 + 15.999)</f>
        <v/>
      </c>
      <c r="P405" s="4">
        <f>I405 / (2*26.9815385 + 3*15.999)</f>
        <v/>
      </c>
      <c r="Q405" s="4">
        <f>J405 / (24.305 + 15.999)</f>
        <v/>
      </c>
      <c r="R405" s="4">
        <f>K405 / (2*39.0983 + 15.999)</f>
        <v/>
      </c>
      <c r="S405" s="4">
        <f>L405 / (2*22.98976928 + 15.999)</f>
        <v/>
      </c>
      <c r="T405" s="4">
        <f>M405 / (2*30.973761998 + 5*15.999)</f>
        <v/>
      </c>
      <c r="U405" s="4">
        <f>N405 / (47.867 + 2*15.999)</f>
        <v/>
      </c>
      <c r="V405" s="3">
        <f>IF((O405 - 10/3*T405) &gt; 0, O405 - 10/3*T405, 0)</f>
        <v/>
      </c>
      <c r="W405" s="4">
        <f>IF(V405&gt;S405, S405, V405)</f>
        <v/>
      </c>
      <c r="X405" s="4">
        <f>IF((V405-W405) &gt; 0, V405-W405, 0)</f>
        <v/>
      </c>
      <c r="Y405" s="4">
        <f>IF((Q405-X405) &gt; 0, Q405-X405, 0)</f>
        <v/>
      </c>
      <c r="Z405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5" s="4">
        <f>IF((P405*Z405) &lt; R405, P405*Z405, R405)</f>
        <v/>
      </c>
      <c r="AB405" s="4">
        <f>SUM(W405, S405)</f>
        <v/>
      </c>
      <c r="AC405" s="4">
        <f>SUM(W405, S405, Y405)</f>
        <v/>
      </c>
      <c r="AD405" s="3">
        <f>IF(OR(ISNUMBER(P405), ISNUMBER(W405), ISNUMBER(S405), ISNUMBER(R405)), (P405 / SUM(P405, W405, S405, R405))*100, "")</f>
        <v/>
      </c>
      <c r="AE405" s="3">
        <f>IF(OR(ISNUMBER(P405), ISNUMBER(W405), ISNUMBER(S405)), (P405 / SUM(P405, W405, S405))*100, "")</f>
        <v/>
      </c>
      <c r="AF405" s="3">
        <f>IF(OR(ISNUMBER(P405), ISNUMBER(W405), ISNUMBER(S405), ISNUMBER(AA405)), (P405 / SUM(P405, W405, S405, AA405))*100, "")</f>
        <v/>
      </c>
      <c r="AG405" s="3">
        <f>P405 / SUM(AC405, P405, AA405)</f>
        <v/>
      </c>
      <c r="AH405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5" s="3">
        <f>IF(AND(ISNUMBER(M405), ISNUMBER(N405), ISNUMBER(AH405)), (M405/N405) / AH405 - 1, "")</f>
        <v/>
      </c>
    </row>
    <row r="406">
      <c r="A406" s="2" t="inlineStr">
        <is>
          <t>2.224</t>
        </is>
      </c>
      <c r="B406" s="2" t="inlineStr">
        <is>
          <t>Hekpoort</t>
        </is>
      </c>
      <c r="C406" s="2" t="inlineStr">
        <is>
          <t>Yang and Holland, 2003</t>
        </is>
      </c>
      <c r="D406" s="2" t="inlineStr">
        <is>
          <t>Gaborone</t>
        </is>
      </c>
      <c r="E406" s="2" t="inlineStr">
        <is>
          <t>99WY35</t>
        </is>
      </c>
      <c r="F406" s="3" t="n">
        <v>110.19</v>
      </c>
      <c r="G406" s="5" t="n">
        <v/>
      </c>
      <c r="H406" s="3" t="n">
        <v>6.31</v>
      </c>
      <c r="I406" s="3" t="n">
        <v>14.85</v>
      </c>
      <c r="J406" s="3" t="n">
        <v>6.499999999999999</v>
      </c>
      <c r="K406" s="3" t="n">
        <v>0.89</v>
      </c>
      <c r="L406" s="3" t="n">
        <v>0.12</v>
      </c>
      <c r="M406" s="3" t="n">
        <v>0.1</v>
      </c>
      <c r="N406" s="3" t="n">
        <v>0.63</v>
      </c>
      <c r="O406" s="4">
        <f>H406 / (40.078 + 15.999)</f>
        <v/>
      </c>
      <c r="P406" s="4">
        <f>I406 / (2*26.9815385 + 3*15.999)</f>
        <v/>
      </c>
      <c r="Q406" s="4">
        <f>J406 / (24.305 + 15.999)</f>
        <v/>
      </c>
      <c r="R406" s="4">
        <f>K406 / (2*39.0983 + 15.999)</f>
        <v/>
      </c>
      <c r="S406" s="4">
        <f>L406 / (2*22.98976928 + 15.999)</f>
        <v/>
      </c>
      <c r="T406" s="4">
        <f>M406 / (2*30.973761998 + 5*15.999)</f>
        <v/>
      </c>
      <c r="U406" s="4">
        <f>N406 / (47.867 + 2*15.999)</f>
        <v/>
      </c>
      <c r="V406" s="3">
        <f>IF((O406 - 10/3*T406) &gt; 0, O406 - 10/3*T406, 0)</f>
        <v/>
      </c>
      <c r="W406" s="4">
        <f>IF(V406&gt;S406, S406, V406)</f>
        <v/>
      </c>
      <c r="X406" s="4">
        <f>IF((V406-W406) &gt; 0, V406-W406, 0)</f>
        <v/>
      </c>
      <c r="Y406" s="4">
        <f>IF((Q406-X406) &gt; 0, Q406-X406, 0)</f>
        <v/>
      </c>
      <c r="Z406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6" s="4">
        <f>IF((P406*Z406) &lt; R406, P406*Z406, R406)</f>
        <v/>
      </c>
      <c r="AB406" s="4">
        <f>SUM(W406, S406)</f>
        <v/>
      </c>
      <c r="AC406" s="4">
        <f>SUM(W406, S406, Y406)</f>
        <v/>
      </c>
      <c r="AD406" s="3">
        <f>IF(OR(ISNUMBER(P406), ISNUMBER(W406), ISNUMBER(S406), ISNUMBER(R406)), (P406 / SUM(P406, W406, S406, R406))*100, "")</f>
        <v/>
      </c>
      <c r="AE406" s="3">
        <f>IF(OR(ISNUMBER(P406), ISNUMBER(W406), ISNUMBER(S406)), (P406 / SUM(P406, W406, S406))*100, "")</f>
        <v/>
      </c>
      <c r="AF406" s="3">
        <f>IF(OR(ISNUMBER(P406), ISNUMBER(W406), ISNUMBER(S406), ISNUMBER(AA406)), (P406 / SUM(P406, W406, S406, AA406))*100, "")</f>
        <v/>
      </c>
      <c r="AG406" s="3">
        <f>P406 / SUM(AC406, P406, AA406)</f>
        <v/>
      </c>
      <c r="AH406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6" s="3">
        <f>IF(AND(ISNUMBER(M406), ISNUMBER(N406), ISNUMBER(AH406)), (M406/N406) / AH406 - 1, "")</f>
        <v/>
      </c>
    </row>
    <row r="407">
      <c r="A407" s="2" t="inlineStr">
        <is>
          <t>2.224</t>
        </is>
      </c>
      <c r="B407" s="2" t="inlineStr">
        <is>
          <t>Hekpoort</t>
        </is>
      </c>
      <c r="C407" s="2" t="inlineStr">
        <is>
          <t>Yang and Holland, 2003</t>
        </is>
      </c>
      <c r="D407" s="2" t="inlineStr">
        <is>
          <t>Gaborone</t>
        </is>
      </c>
      <c r="E407" s="2" t="inlineStr">
        <is>
          <t>99WY36</t>
        </is>
      </c>
      <c r="F407" s="3" t="n">
        <v>110.62</v>
      </c>
      <c r="G407" s="5" t="n">
        <v/>
      </c>
      <c r="H407" s="3" t="n">
        <v>7.56</v>
      </c>
      <c r="I407" s="3" t="n">
        <v>15.6</v>
      </c>
      <c r="J407" s="3" t="n">
        <v>6.629999999999999</v>
      </c>
      <c r="K407" s="3" t="n">
        <v>1.08</v>
      </c>
      <c r="L407" s="3" t="n">
        <v>0.07000000000000001</v>
      </c>
      <c r="M407" s="3" t="n">
        <v>0.11</v>
      </c>
      <c r="N407" s="3" t="n">
        <v>0.68</v>
      </c>
      <c r="O407" s="4">
        <f>H407 / (40.078 + 15.999)</f>
        <v/>
      </c>
      <c r="P407" s="4">
        <f>I407 / (2*26.9815385 + 3*15.999)</f>
        <v/>
      </c>
      <c r="Q407" s="4">
        <f>J407 / (24.305 + 15.999)</f>
        <v/>
      </c>
      <c r="R407" s="4">
        <f>K407 / (2*39.0983 + 15.999)</f>
        <v/>
      </c>
      <c r="S407" s="4">
        <f>L407 / (2*22.98976928 + 15.999)</f>
        <v/>
      </c>
      <c r="T407" s="4">
        <f>M407 / (2*30.973761998 + 5*15.999)</f>
        <v/>
      </c>
      <c r="U407" s="4">
        <f>N407 / (47.867 + 2*15.999)</f>
        <v/>
      </c>
      <c r="V407" s="3">
        <f>IF((O407 - 10/3*T407) &gt; 0, O407 - 10/3*T407, 0)</f>
        <v/>
      </c>
      <c r="W407" s="4">
        <f>IF(V407&gt;S407, S407, V407)</f>
        <v/>
      </c>
      <c r="X407" s="4">
        <f>IF((V407-W407) &gt; 0, V407-W407, 0)</f>
        <v/>
      </c>
      <c r="Y407" s="4">
        <f>IF((Q407-X407) &gt; 0, Q407-X407, 0)</f>
        <v/>
      </c>
      <c r="Z407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7" s="4">
        <f>IF((P407*Z407) &lt; R407, P407*Z407, R407)</f>
        <v/>
      </c>
      <c r="AB407" s="4">
        <f>SUM(W407, S407)</f>
        <v/>
      </c>
      <c r="AC407" s="4">
        <f>SUM(W407, S407, Y407)</f>
        <v/>
      </c>
      <c r="AD407" s="3">
        <f>IF(OR(ISNUMBER(P407), ISNUMBER(W407), ISNUMBER(S407), ISNUMBER(R407)), (P407 / SUM(P407, W407, S407, R407))*100, "")</f>
        <v/>
      </c>
      <c r="AE407" s="3">
        <f>IF(OR(ISNUMBER(P407), ISNUMBER(W407), ISNUMBER(S407)), (P407 / SUM(P407, W407, S407))*100, "")</f>
        <v/>
      </c>
      <c r="AF407" s="3">
        <f>IF(OR(ISNUMBER(P407), ISNUMBER(W407), ISNUMBER(S407), ISNUMBER(AA407)), (P407 / SUM(P407, W407, S407, AA407))*100, "")</f>
        <v/>
      </c>
      <c r="AG407" s="3">
        <f>P407 / SUM(AC407, P407, AA407)</f>
        <v/>
      </c>
      <c r="AH407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7" s="3">
        <f>IF(AND(ISNUMBER(M407), ISNUMBER(N407), ISNUMBER(AH407)), (M407/N407) / AH407 - 1, "")</f>
        <v/>
      </c>
    </row>
    <row r="408">
      <c r="A408" s="2" t="inlineStr">
        <is>
          <t>2.224</t>
        </is>
      </c>
      <c r="B408" s="2" t="inlineStr">
        <is>
          <t>Hekpoort</t>
        </is>
      </c>
      <c r="C408" s="2" t="inlineStr">
        <is>
          <t>Yang and Holland, 2003</t>
        </is>
      </c>
      <c r="D408" s="2" t="inlineStr">
        <is>
          <t>Gaborone</t>
        </is>
      </c>
      <c r="E408" s="2" t="inlineStr">
        <is>
          <t>99WY37</t>
        </is>
      </c>
      <c r="F408" s="3" t="n">
        <v>110.91</v>
      </c>
      <c r="G408" s="5" t="n">
        <v/>
      </c>
      <c r="H408" s="3" t="n">
        <v>0.18</v>
      </c>
      <c r="I408" s="3" t="n">
        <v>15.11</v>
      </c>
      <c r="J408" s="3" t="n">
        <v>5.619999999999999</v>
      </c>
      <c r="K408" s="3" t="n">
        <v>1.54</v>
      </c>
      <c r="L408" s="3" t="n">
        <v>0.16</v>
      </c>
      <c r="M408" s="3" t="n">
        <v>0.02</v>
      </c>
      <c r="N408" s="3" t="n">
        <v>0.76</v>
      </c>
      <c r="O408" s="4">
        <f>H408 / (40.078 + 15.999)</f>
        <v/>
      </c>
      <c r="P408" s="4">
        <f>I408 / (2*26.9815385 + 3*15.999)</f>
        <v/>
      </c>
      <c r="Q408" s="4">
        <f>J408 / (24.305 + 15.999)</f>
        <v/>
      </c>
      <c r="R408" s="4">
        <f>K408 / (2*39.0983 + 15.999)</f>
        <v/>
      </c>
      <c r="S408" s="4">
        <f>L408 / (2*22.98976928 + 15.999)</f>
        <v/>
      </c>
      <c r="T408" s="4">
        <f>M408 / (2*30.973761998 + 5*15.999)</f>
        <v/>
      </c>
      <c r="U408" s="4">
        <f>N408 / (47.867 + 2*15.999)</f>
        <v/>
      </c>
      <c r="V408" s="3">
        <f>IF((O408 - 10/3*T408) &gt; 0, O408 - 10/3*T408, 0)</f>
        <v/>
      </c>
      <c r="W408" s="4">
        <f>IF(V408&gt;S408, S408, V408)</f>
        <v/>
      </c>
      <c r="X408" s="4">
        <f>IF((V408-W408) &gt; 0, V408-W408, 0)</f>
        <v/>
      </c>
      <c r="Y408" s="4">
        <f>IF((Q408-X408) &gt; 0, Q408-X408, 0)</f>
        <v/>
      </c>
      <c r="Z408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8" s="4">
        <f>IF((P408*Z408) &lt; R408, P408*Z408, R408)</f>
        <v/>
      </c>
      <c r="AB408" s="4">
        <f>SUM(W408, S408)</f>
        <v/>
      </c>
      <c r="AC408" s="4">
        <f>SUM(W408, S408, Y408)</f>
        <v/>
      </c>
      <c r="AD408" s="3">
        <f>IF(OR(ISNUMBER(P408), ISNUMBER(W408), ISNUMBER(S408), ISNUMBER(R408)), (P408 / SUM(P408, W408, S408, R408))*100, "")</f>
        <v/>
      </c>
      <c r="AE408" s="3">
        <f>IF(OR(ISNUMBER(P408), ISNUMBER(W408), ISNUMBER(S408)), (P408 / SUM(P408, W408, S408))*100, "")</f>
        <v/>
      </c>
      <c r="AF408" s="3">
        <f>IF(OR(ISNUMBER(P408), ISNUMBER(W408), ISNUMBER(S408), ISNUMBER(AA408)), (P408 / SUM(P408, W408, S408, AA408))*100, "")</f>
        <v/>
      </c>
      <c r="AG408" s="3">
        <f>P408 / SUM(AC408, P408, AA408)</f>
        <v/>
      </c>
      <c r="AH408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8" s="3">
        <f>IF(AND(ISNUMBER(M408), ISNUMBER(N408), ISNUMBER(AH408)), (M408/N408) / AH408 - 1, "")</f>
        <v/>
      </c>
    </row>
    <row r="409">
      <c r="A409" s="2" t="inlineStr">
        <is>
          <t>2.224</t>
        </is>
      </c>
      <c r="B409" s="2" t="inlineStr">
        <is>
          <t>Hekpoort</t>
        </is>
      </c>
      <c r="C409" s="2" t="inlineStr">
        <is>
          <t>Yang and Holland, 2003</t>
        </is>
      </c>
      <c r="D409" s="2" t="inlineStr">
        <is>
          <t>Gaborone</t>
        </is>
      </c>
      <c r="E409" s="2" t="inlineStr">
        <is>
          <t>99WY38</t>
        </is>
      </c>
      <c r="F409" s="3" t="n">
        <v>111.54</v>
      </c>
      <c r="G409" s="5" t="n">
        <v/>
      </c>
      <c r="H409" s="3" t="n">
        <v>0.34</v>
      </c>
      <c r="I409" s="3" t="n">
        <v>18.05</v>
      </c>
      <c r="J409" s="3" t="n">
        <v>9.09</v>
      </c>
      <c r="K409" s="3" t="n">
        <v>0.64</v>
      </c>
      <c r="L409" s="3" t="n">
        <v>0.15</v>
      </c>
      <c r="M409" s="3" t="n">
        <v>0.12</v>
      </c>
      <c r="N409" s="3" t="n">
        <v>0.7400000000000001</v>
      </c>
      <c r="O409" s="4">
        <f>H409 / (40.078 + 15.999)</f>
        <v/>
      </c>
      <c r="P409" s="4">
        <f>I409 / (2*26.9815385 + 3*15.999)</f>
        <v/>
      </c>
      <c r="Q409" s="4">
        <f>J409 / (24.305 + 15.999)</f>
        <v/>
      </c>
      <c r="R409" s="4">
        <f>K409 / (2*39.0983 + 15.999)</f>
        <v/>
      </c>
      <c r="S409" s="4">
        <f>L409 / (2*22.98976928 + 15.999)</f>
        <v/>
      </c>
      <c r="T409" s="4">
        <f>M409 / (2*30.973761998 + 5*15.999)</f>
        <v/>
      </c>
      <c r="U409" s="4">
        <f>N409 / (47.867 + 2*15.999)</f>
        <v/>
      </c>
      <c r="V409" s="3">
        <f>IF((O409 - 10/3*T409) &gt; 0, O409 - 10/3*T409, 0)</f>
        <v/>
      </c>
      <c r="W409" s="4">
        <f>IF(V409&gt;S409, S409, V409)</f>
        <v/>
      </c>
      <c r="X409" s="4">
        <f>IF((V409-W409) &gt; 0, V409-W409, 0)</f>
        <v/>
      </c>
      <c r="Y409" s="4">
        <f>IF((Q409-X409) &gt; 0, Q409-X409, 0)</f>
        <v/>
      </c>
      <c r="Z409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09" s="4">
        <f>IF((P409*Z409) &lt; R409, P409*Z409, R409)</f>
        <v/>
      </c>
      <c r="AB409" s="4">
        <f>SUM(W409, S409)</f>
        <v/>
      </c>
      <c r="AC409" s="4">
        <f>SUM(W409, S409, Y409)</f>
        <v/>
      </c>
      <c r="AD409" s="3">
        <f>IF(OR(ISNUMBER(P409), ISNUMBER(W409), ISNUMBER(S409), ISNUMBER(R409)), (P409 / SUM(P409, W409, S409, R409))*100, "")</f>
        <v/>
      </c>
      <c r="AE409" s="3">
        <f>IF(OR(ISNUMBER(P409), ISNUMBER(W409), ISNUMBER(S409)), (P409 / SUM(P409, W409, S409))*100, "")</f>
        <v/>
      </c>
      <c r="AF409" s="3">
        <f>IF(OR(ISNUMBER(P409), ISNUMBER(W409), ISNUMBER(S409), ISNUMBER(AA409)), (P409 / SUM(P409, W409, S409, AA409))*100, "")</f>
        <v/>
      </c>
      <c r="AG409" s="3">
        <f>P409 / SUM(AC409, P409, AA409)</f>
        <v/>
      </c>
      <c r="AH409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09" s="3">
        <f>IF(AND(ISNUMBER(M409), ISNUMBER(N409), ISNUMBER(AH409)), (M409/N409) / AH409 - 1, "")</f>
        <v/>
      </c>
    </row>
    <row r="410">
      <c r="A410" s="2" t="inlineStr">
        <is>
          <t>2.224</t>
        </is>
      </c>
      <c r="B410" s="2" t="inlineStr">
        <is>
          <t>Hekpoort</t>
        </is>
      </c>
      <c r="C410" s="2" t="inlineStr">
        <is>
          <t>Yang and Holland, 2003</t>
        </is>
      </c>
      <c r="D410" s="2" t="inlineStr">
        <is>
          <t>Gaborone</t>
        </is>
      </c>
      <c r="E410" s="2" t="inlineStr">
        <is>
          <t>99WY39</t>
        </is>
      </c>
      <c r="F410" s="3" t="n">
        <v>111.84</v>
      </c>
      <c r="G410" s="5" t="n">
        <v/>
      </c>
      <c r="H410" s="3" t="n">
        <v>0.25</v>
      </c>
      <c r="I410" s="3" t="n">
        <v>15.33</v>
      </c>
      <c r="J410" s="3" t="n">
        <v>6.619999999999999</v>
      </c>
      <c r="K410" s="3" t="n">
        <v>1.18</v>
      </c>
      <c r="L410" s="3" t="n">
        <v>0.14</v>
      </c>
      <c r="M410" s="3" t="n">
        <v>0.07000000000000002</v>
      </c>
      <c r="N410" s="3" t="n">
        <v>0.83</v>
      </c>
      <c r="O410" s="4">
        <f>H410 / (40.078 + 15.999)</f>
        <v/>
      </c>
      <c r="P410" s="4">
        <f>I410 / (2*26.9815385 + 3*15.999)</f>
        <v/>
      </c>
      <c r="Q410" s="4">
        <f>J410 / (24.305 + 15.999)</f>
        <v/>
      </c>
      <c r="R410" s="4">
        <f>K410 / (2*39.0983 + 15.999)</f>
        <v/>
      </c>
      <c r="S410" s="4">
        <f>L410 / (2*22.98976928 + 15.999)</f>
        <v/>
      </c>
      <c r="T410" s="4">
        <f>M410 / (2*30.973761998 + 5*15.999)</f>
        <v/>
      </c>
      <c r="U410" s="4">
        <f>N410 / (47.867 + 2*15.999)</f>
        <v/>
      </c>
      <c r="V410" s="3">
        <f>IF((O410 - 10/3*T410) &gt; 0, O410 - 10/3*T410, 0)</f>
        <v/>
      </c>
      <c r="W410" s="4">
        <f>IF(V410&gt;S410, S410, V410)</f>
        <v/>
      </c>
      <c r="X410" s="4">
        <f>IF((V410-W410) &gt; 0, V410-W410, 0)</f>
        <v/>
      </c>
      <c r="Y410" s="4">
        <f>IF((Q410-X410) &gt; 0, Q410-X410, 0)</f>
        <v/>
      </c>
      <c r="Z410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0" s="4">
        <f>IF((P410*Z410) &lt; R410, P410*Z410, R410)</f>
        <v/>
      </c>
      <c r="AB410" s="4">
        <f>SUM(W410, S410)</f>
        <v/>
      </c>
      <c r="AC410" s="4">
        <f>SUM(W410, S410, Y410)</f>
        <v/>
      </c>
      <c r="AD410" s="3">
        <f>IF(OR(ISNUMBER(P410), ISNUMBER(W410), ISNUMBER(S410), ISNUMBER(R410)), (P410 / SUM(P410, W410, S410, R410))*100, "")</f>
        <v/>
      </c>
      <c r="AE410" s="3">
        <f>IF(OR(ISNUMBER(P410), ISNUMBER(W410), ISNUMBER(S410)), (P410 / SUM(P410, W410, S410))*100, "")</f>
        <v/>
      </c>
      <c r="AF410" s="3">
        <f>IF(OR(ISNUMBER(P410), ISNUMBER(W410), ISNUMBER(S410), ISNUMBER(AA410)), (P410 / SUM(P410, W410, S410, AA410))*100, "")</f>
        <v/>
      </c>
      <c r="AG410" s="3">
        <f>P410 / SUM(AC410, P410, AA410)</f>
        <v/>
      </c>
      <c r="AH410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0" s="3">
        <f>IF(AND(ISNUMBER(M410), ISNUMBER(N410), ISNUMBER(AH410)), (M410/N410) / AH410 - 1, "")</f>
        <v/>
      </c>
    </row>
    <row r="411">
      <c r="A411" s="2" t="inlineStr">
        <is>
          <t>2.224</t>
        </is>
      </c>
      <c r="B411" s="2" t="inlineStr">
        <is>
          <t>Hekpoort</t>
        </is>
      </c>
      <c r="C411" s="2" t="inlineStr">
        <is>
          <t>Yang and Holland, 2003</t>
        </is>
      </c>
      <c r="D411" s="2" t="inlineStr">
        <is>
          <t>Gaborone</t>
        </is>
      </c>
      <c r="E411" s="2" t="inlineStr">
        <is>
          <t>99WY40</t>
        </is>
      </c>
      <c r="F411" s="3" t="n">
        <v>112.39</v>
      </c>
      <c r="G411" s="5" t="n">
        <v/>
      </c>
      <c r="H411" s="3" t="n">
        <v>0.22</v>
      </c>
      <c r="I411" s="3" t="n">
        <v>17.47</v>
      </c>
      <c r="J411" s="3" t="n">
        <v>8.960000000000001</v>
      </c>
      <c r="K411" s="3" t="n">
        <v>0.6299999999999999</v>
      </c>
      <c r="L411" s="3" t="n">
        <v>0.16</v>
      </c>
      <c r="M411" s="3" t="n">
        <v>0.07000000000000002</v>
      </c>
      <c r="N411" s="3" t="n">
        <v>0.6900000000000001</v>
      </c>
      <c r="O411" s="4">
        <f>H411 / (40.078 + 15.999)</f>
        <v/>
      </c>
      <c r="P411" s="4">
        <f>I411 / (2*26.9815385 + 3*15.999)</f>
        <v/>
      </c>
      <c r="Q411" s="4">
        <f>J411 / (24.305 + 15.999)</f>
        <v/>
      </c>
      <c r="R411" s="4">
        <f>K411 / (2*39.0983 + 15.999)</f>
        <v/>
      </c>
      <c r="S411" s="4">
        <f>L411 / (2*22.98976928 + 15.999)</f>
        <v/>
      </c>
      <c r="T411" s="4">
        <f>M411 / (2*30.973761998 + 5*15.999)</f>
        <v/>
      </c>
      <c r="U411" s="4">
        <f>N411 / (47.867 + 2*15.999)</f>
        <v/>
      </c>
      <c r="V411" s="3">
        <f>IF((O411 - 10/3*T411) &gt; 0, O411 - 10/3*T411, 0)</f>
        <v/>
      </c>
      <c r="W411" s="4">
        <f>IF(V411&gt;S411, S411, V411)</f>
        <v/>
      </c>
      <c r="X411" s="4">
        <f>IF((V411-W411) &gt; 0, V411-W411, 0)</f>
        <v/>
      </c>
      <c r="Y411" s="4">
        <f>IF((Q411-X411) &gt; 0, Q411-X411, 0)</f>
        <v/>
      </c>
      <c r="Z411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1" s="4">
        <f>IF((P411*Z411) &lt; R411, P411*Z411, R411)</f>
        <v/>
      </c>
      <c r="AB411" s="4">
        <f>SUM(W411, S411)</f>
        <v/>
      </c>
      <c r="AC411" s="4">
        <f>SUM(W411, S411, Y411)</f>
        <v/>
      </c>
      <c r="AD411" s="3">
        <f>IF(OR(ISNUMBER(P411), ISNUMBER(W411), ISNUMBER(S411), ISNUMBER(R411)), (P411 / SUM(P411, W411, S411, R411))*100, "")</f>
        <v/>
      </c>
      <c r="AE411" s="3">
        <f>IF(OR(ISNUMBER(P411), ISNUMBER(W411), ISNUMBER(S411)), (P411 / SUM(P411, W411, S411))*100, "")</f>
        <v/>
      </c>
      <c r="AF411" s="3">
        <f>IF(OR(ISNUMBER(P411), ISNUMBER(W411), ISNUMBER(S411), ISNUMBER(AA411)), (P411 / SUM(P411, W411, S411, AA411))*100, "")</f>
        <v/>
      </c>
      <c r="AG411" s="3">
        <f>P411 / SUM(AC411, P411, AA411)</f>
        <v/>
      </c>
      <c r="AH411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1" s="3">
        <f>IF(AND(ISNUMBER(M411), ISNUMBER(N411), ISNUMBER(AH411)), (M411/N411) / AH411 - 1, "")</f>
        <v/>
      </c>
    </row>
    <row r="412">
      <c r="A412" s="2" t="inlineStr">
        <is>
          <t>2.224</t>
        </is>
      </c>
      <c r="B412" s="2" t="inlineStr">
        <is>
          <t>Hekpoort</t>
        </is>
      </c>
      <c r="C412" s="2" t="inlineStr">
        <is>
          <t>Yang and Holland, 2003</t>
        </is>
      </c>
      <c r="D412" s="2" t="inlineStr">
        <is>
          <t>Gaborone</t>
        </is>
      </c>
      <c r="E412" s="2" t="inlineStr">
        <is>
          <t>99WY41</t>
        </is>
      </c>
      <c r="F412" s="3" t="n">
        <v>112.64</v>
      </c>
      <c r="G412" s="5" t="n">
        <v/>
      </c>
      <c r="H412" s="3" t="n">
        <v>0.5700000000000001</v>
      </c>
      <c r="I412" s="3" t="n">
        <v>13.07</v>
      </c>
      <c r="J412" s="3" t="n">
        <v>5.919999999999999</v>
      </c>
      <c r="K412" s="3" t="n">
        <v>0.96</v>
      </c>
      <c r="L412" s="3" t="n">
        <v>0.13</v>
      </c>
      <c r="M412" s="3" t="n">
        <v>0.01</v>
      </c>
      <c r="N412" s="3" t="n">
        <v>0.55</v>
      </c>
      <c r="O412" s="4">
        <f>H412 / (40.078 + 15.999)</f>
        <v/>
      </c>
      <c r="P412" s="4">
        <f>I412 / (2*26.9815385 + 3*15.999)</f>
        <v/>
      </c>
      <c r="Q412" s="4">
        <f>J412 / (24.305 + 15.999)</f>
        <v/>
      </c>
      <c r="R412" s="4">
        <f>K412 / (2*39.0983 + 15.999)</f>
        <v/>
      </c>
      <c r="S412" s="4">
        <f>L412 / (2*22.98976928 + 15.999)</f>
        <v/>
      </c>
      <c r="T412" s="4">
        <f>M412 / (2*30.973761998 + 5*15.999)</f>
        <v/>
      </c>
      <c r="U412" s="4">
        <f>N412 / (47.867 + 2*15.999)</f>
        <v/>
      </c>
      <c r="V412" s="3">
        <f>IF((O412 - 10/3*T412) &gt; 0, O412 - 10/3*T412, 0)</f>
        <v/>
      </c>
      <c r="W412" s="4">
        <f>IF(V412&gt;S412, S412, V412)</f>
        <v/>
      </c>
      <c r="X412" s="4">
        <f>IF((V412-W412) &gt; 0, V412-W412, 0)</f>
        <v/>
      </c>
      <c r="Y412" s="4">
        <f>IF((Q412-X412) &gt; 0, Q412-X412, 0)</f>
        <v/>
      </c>
      <c r="Z412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2" s="4">
        <f>IF((P412*Z412) &lt; R412, P412*Z412, R412)</f>
        <v/>
      </c>
      <c r="AB412" s="4">
        <f>SUM(W412, S412)</f>
        <v/>
      </c>
      <c r="AC412" s="4">
        <f>SUM(W412, S412, Y412)</f>
        <v/>
      </c>
      <c r="AD412" s="3">
        <f>IF(OR(ISNUMBER(P412), ISNUMBER(W412), ISNUMBER(S412), ISNUMBER(R412)), (P412 / SUM(P412, W412, S412, R412))*100, "")</f>
        <v/>
      </c>
      <c r="AE412" s="3">
        <f>IF(OR(ISNUMBER(P412), ISNUMBER(W412), ISNUMBER(S412)), (P412 / SUM(P412, W412, S412))*100, "")</f>
        <v/>
      </c>
      <c r="AF412" s="3">
        <f>IF(OR(ISNUMBER(P412), ISNUMBER(W412), ISNUMBER(S412), ISNUMBER(AA412)), (P412 / SUM(P412, W412, S412, AA412))*100, "")</f>
        <v/>
      </c>
      <c r="AG412" s="3">
        <f>P412 / SUM(AC412, P412, AA412)</f>
        <v/>
      </c>
      <c r="AH412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2" s="3">
        <f>IF(AND(ISNUMBER(M412), ISNUMBER(N412), ISNUMBER(AH412)), (M412/N412) / AH412 - 1, "")</f>
        <v/>
      </c>
    </row>
    <row r="413">
      <c r="A413" s="2" t="inlineStr">
        <is>
          <t>2.224</t>
        </is>
      </c>
      <c r="B413" s="2" t="inlineStr">
        <is>
          <t>Hekpoort</t>
        </is>
      </c>
      <c r="C413" s="2" t="inlineStr">
        <is>
          <t>Yang and Holland, 2003</t>
        </is>
      </c>
      <c r="D413" s="2" t="inlineStr">
        <is>
          <t>Gaborone</t>
        </is>
      </c>
      <c r="E413" s="2" t="inlineStr">
        <is>
          <t>99WY42</t>
        </is>
      </c>
      <c r="F413" s="3" t="n">
        <v>113.24</v>
      </c>
      <c r="G413" s="5" t="n">
        <v/>
      </c>
      <c r="H413" s="3" t="n">
        <v>0.3</v>
      </c>
      <c r="I413" s="3" t="n">
        <v>15.48</v>
      </c>
      <c r="J413" s="3" t="n">
        <v>7.919999999999998</v>
      </c>
      <c r="K413" s="3" t="n">
        <v>0.58</v>
      </c>
      <c r="L413" s="3" t="n">
        <v>0.12</v>
      </c>
      <c r="M413" s="3" t="n">
        <v>0.1</v>
      </c>
      <c r="N413" s="3" t="n">
        <v>0.65</v>
      </c>
      <c r="O413" s="4">
        <f>H413 / (40.078 + 15.999)</f>
        <v/>
      </c>
      <c r="P413" s="4">
        <f>I413 / (2*26.9815385 + 3*15.999)</f>
        <v/>
      </c>
      <c r="Q413" s="4">
        <f>J413 / (24.305 + 15.999)</f>
        <v/>
      </c>
      <c r="R413" s="4">
        <f>K413 / (2*39.0983 + 15.999)</f>
        <v/>
      </c>
      <c r="S413" s="4">
        <f>L413 / (2*22.98976928 + 15.999)</f>
        <v/>
      </c>
      <c r="T413" s="4">
        <f>M413 / (2*30.973761998 + 5*15.999)</f>
        <v/>
      </c>
      <c r="U413" s="4">
        <f>N413 / (47.867 + 2*15.999)</f>
        <v/>
      </c>
      <c r="V413" s="3">
        <f>IF((O413 - 10/3*T413) &gt; 0, O413 - 10/3*T413, 0)</f>
        <v/>
      </c>
      <c r="W413" s="4">
        <f>IF(V413&gt;S413, S413, V413)</f>
        <v/>
      </c>
      <c r="X413" s="4">
        <f>IF((V413-W413) &gt; 0, V413-W413, 0)</f>
        <v/>
      </c>
      <c r="Y413" s="4">
        <f>IF((Q413-X413) &gt; 0, Q413-X413, 0)</f>
        <v/>
      </c>
      <c r="Z413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3" s="4">
        <f>IF((P413*Z413) &lt; R413, P413*Z413, R413)</f>
        <v/>
      </c>
      <c r="AB413" s="4">
        <f>SUM(W413, S413)</f>
        <v/>
      </c>
      <c r="AC413" s="4">
        <f>SUM(W413, S413, Y413)</f>
        <v/>
      </c>
      <c r="AD413" s="3">
        <f>IF(OR(ISNUMBER(P413), ISNUMBER(W413), ISNUMBER(S413), ISNUMBER(R413)), (P413 / SUM(P413, W413, S413, R413))*100, "")</f>
        <v/>
      </c>
      <c r="AE413" s="3">
        <f>IF(OR(ISNUMBER(P413), ISNUMBER(W413), ISNUMBER(S413)), (P413 / SUM(P413, W413, S413))*100, "")</f>
        <v/>
      </c>
      <c r="AF413" s="3">
        <f>IF(OR(ISNUMBER(P413), ISNUMBER(W413), ISNUMBER(S413), ISNUMBER(AA413)), (P413 / SUM(P413, W413, S413, AA413))*100, "")</f>
        <v/>
      </c>
      <c r="AG413" s="3">
        <f>P413 / SUM(AC413, P413, AA413)</f>
        <v/>
      </c>
      <c r="AH413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3" s="3">
        <f>IF(AND(ISNUMBER(M413), ISNUMBER(N413), ISNUMBER(AH413)), (M413/N413) / AH413 - 1, "")</f>
        <v/>
      </c>
    </row>
    <row r="414">
      <c r="A414" s="2" t="inlineStr">
        <is>
          <t>2.224</t>
        </is>
      </c>
      <c r="B414" s="2" t="inlineStr">
        <is>
          <t>Hekpoort</t>
        </is>
      </c>
      <c r="C414" s="2" t="inlineStr">
        <is>
          <t>Yang and Holland, 2003</t>
        </is>
      </c>
      <c r="D414" s="2" t="inlineStr">
        <is>
          <t>Gaborone</t>
        </is>
      </c>
      <c r="E414" s="2" t="inlineStr">
        <is>
          <t>99WY43</t>
        </is>
      </c>
      <c r="F414" s="3" t="n">
        <v>113.59</v>
      </c>
      <c r="G414" s="5" t="n">
        <v/>
      </c>
      <c r="H414" s="3" t="n">
        <v>6.22</v>
      </c>
      <c r="I414" s="3" t="n">
        <v>15.53</v>
      </c>
      <c r="J414" s="3" t="n">
        <v>6.94</v>
      </c>
      <c r="K414" s="3" t="n">
        <v>1.08</v>
      </c>
      <c r="L414" s="3" t="n">
        <v>0.17</v>
      </c>
      <c r="M414" s="3" t="n">
        <v>0.1</v>
      </c>
      <c r="N414" s="3" t="n">
        <v>0.65</v>
      </c>
      <c r="O414" s="4">
        <f>H414 / (40.078 + 15.999)</f>
        <v/>
      </c>
      <c r="P414" s="4">
        <f>I414 / (2*26.9815385 + 3*15.999)</f>
        <v/>
      </c>
      <c r="Q414" s="4">
        <f>J414 / (24.305 + 15.999)</f>
        <v/>
      </c>
      <c r="R414" s="4">
        <f>K414 / (2*39.0983 + 15.999)</f>
        <v/>
      </c>
      <c r="S414" s="4">
        <f>L414 / (2*22.98976928 + 15.999)</f>
        <v/>
      </c>
      <c r="T414" s="4">
        <f>M414 / (2*30.973761998 + 5*15.999)</f>
        <v/>
      </c>
      <c r="U414" s="4">
        <f>N414 / (47.867 + 2*15.999)</f>
        <v/>
      </c>
      <c r="V414" s="3">
        <f>IF((O414 - 10/3*T414) &gt; 0, O414 - 10/3*T414, 0)</f>
        <v/>
      </c>
      <c r="W414" s="4">
        <f>IF(V414&gt;S414, S414, V414)</f>
        <v/>
      </c>
      <c r="X414" s="4">
        <f>IF((V414-W414) &gt; 0, V414-W414, 0)</f>
        <v/>
      </c>
      <c r="Y414" s="4">
        <f>IF((Q414-X414) &gt; 0, Q414-X414, 0)</f>
        <v/>
      </c>
      <c r="Z414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4" s="4">
        <f>IF((P414*Z414) &lt; R414, P414*Z414, R414)</f>
        <v/>
      </c>
      <c r="AB414" s="4">
        <f>SUM(W414, S414)</f>
        <v/>
      </c>
      <c r="AC414" s="4">
        <f>SUM(W414, S414, Y414)</f>
        <v/>
      </c>
      <c r="AD414" s="3">
        <f>IF(OR(ISNUMBER(P414), ISNUMBER(W414), ISNUMBER(S414), ISNUMBER(R414)), (P414 / SUM(P414, W414, S414, R414))*100, "")</f>
        <v/>
      </c>
      <c r="AE414" s="3">
        <f>IF(OR(ISNUMBER(P414), ISNUMBER(W414), ISNUMBER(S414)), (P414 / SUM(P414, W414, S414))*100, "")</f>
        <v/>
      </c>
      <c r="AF414" s="3">
        <f>IF(OR(ISNUMBER(P414), ISNUMBER(W414), ISNUMBER(S414), ISNUMBER(AA414)), (P414 / SUM(P414, W414, S414, AA414))*100, "")</f>
        <v/>
      </c>
      <c r="AG414" s="3">
        <f>P414 / SUM(AC414, P414, AA414)</f>
        <v/>
      </c>
      <c r="AH414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4" s="3">
        <f>IF(AND(ISNUMBER(M414), ISNUMBER(N414), ISNUMBER(AH414)), (M414/N414) / AH414 - 1, "")</f>
        <v/>
      </c>
    </row>
    <row r="415">
      <c r="A415" s="2" t="inlineStr">
        <is>
          <t>2.224</t>
        </is>
      </c>
      <c r="B415" s="2" t="inlineStr">
        <is>
          <t>Hekpoort</t>
        </is>
      </c>
      <c r="C415" s="2" t="inlineStr">
        <is>
          <t>Yang and Holland, 2003</t>
        </is>
      </c>
      <c r="D415" s="2" t="inlineStr">
        <is>
          <t>Gaborone</t>
        </is>
      </c>
      <c r="E415" s="2" t="inlineStr">
        <is>
          <t>99WY44</t>
        </is>
      </c>
      <c r="F415" s="3" t="n">
        <v>114.11</v>
      </c>
      <c r="G415" s="5" t="n">
        <v/>
      </c>
      <c r="H415" s="3" t="n">
        <v>6.95</v>
      </c>
      <c r="I415" s="3" t="n">
        <v>15.6</v>
      </c>
      <c r="J415" s="3" t="n">
        <v>6.539999999999999</v>
      </c>
      <c r="K415" s="3" t="n">
        <v>1.32</v>
      </c>
      <c r="L415" s="3" t="n">
        <v>0.14</v>
      </c>
      <c r="M415" s="3" t="n">
        <v>0.1</v>
      </c>
      <c r="N415" s="3" t="n">
        <v>0.66</v>
      </c>
      <c r="O415" s="4">
        <f>H415 / (40.078 + 15.999)</f>
        <v/>
      </c>
      <c r="P415" s="4">
        <f>I415 / (2*26.9815385 + 3*15.999)</f>
        <v/>
      </c>
      <c r="Q415" s="4">
        <f>J415 / (24.305 + 15.999)</f>
        <v/>
      </c>
      <c r="R415" s="4">
        <f>K415 / (2*39.0983 + 15.999)</f>
        <v/>
      </c>
      <c r="S415" s="4">
        <f>L415 / (2*22.98976928 + 15.999)</f>
        <v/>
      </c>
      <c r="T415" s="4">
        <f>M415 / (2*30.973761998 + 5*15.999)</f>
        <v/>
      </c>
      <c r="U415" s="4">
        <f>N415 / (47.867 + 2*15.999)</f>
        <v/>
      </c>
      <c r="V415" s="3">
        <f>IF((O415 - 10/3*T415) &gt; 0, O415 - 10/3*T415, 0)</f>
        <v/>
      </c>
      <c r="W415" s="4">
        <f>IF(V415&gt;S415, S415, V415)</f>
        <v/>
      </c>
      <c r="X415" s="4">
        <f>IF((V415-W415) &gt; 0, V415-W415, 0)</f>
        <v/>
      </c>
      <c r="Y415" s="4">
        <f>IF((Q415-X415) &gt; 0, Q415-X415, 0)</f>
        <v/>
      </c>
      <c r="Z415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5" s="4">
        <f>IF((P415*Z415) &lt; R415, P415*Z415, R415)</f>
        <v/>
      </c>
      <c r="AB415" s="4">
        <f>SUM(W415, S415)</f>
        <v/>
      </c>
      <c r="AC415" s="4">
        <f>SUM(W415, S415, Y415)</f>
        <v/>
      </c>
      <c r="AD415" s="3">
        <f>IF(OR(ISNUMBER(P415), ISNUMBER(W415), ISNUMBER(S415), ISNUMBER(R415)), (P415 / SUM(P415, W415, S415, R415))*100, "")</f>
        <v/>
      </c>
      <c r="AE415" s="3">
        <f>IF(OR(ISNUMBER(P415), ISNUMBER(W415), ISNUMBER(S415)), (P415 / SUM(P415, W415, S415))*100, "")</f>
        <v/>
      </c>
      <c r="AF415" s="3">
        <f>IF(OR(ISNUMBER(P415), ISNUMBER(W415), ISNUMBER(S415), ISNUMBER(AA415)), (P415 / SUM(P415, W415, S415, AA415))*100, "")</f>
        <v/>
      </c>
      <c r="AG415" s="3">
        <f>P415 / SUM(AC415, P415, AA415)</f>
        <v/>
      </c>
      <c r="AH415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5" s="3">
        <f>IF(AND(ISNUMBER(M415), ISNUMBER(N415), ISNUMBER(AH415)), (M415/N415) / AH415 - 1, "")</f>
        <v/>
      </c>
    </row>
    <row r="416">
      <c r="A416" s="2" t="inlineStr">
        <is>
          <t>2.224</t>
        </is>
      </c>
      <c r="B416" s="2" t="inlineStr">
        <is>
          <t>Hekpoort</t>
        </is>
      </c>
      <c r="C416" s="2" t="inlineStr">
        <is>
          <t>Yang and Holland, 2003</t>
        </is>
      </c>
      <c r="D416" s="2" t="inlineStr">
        <is>
          <t>Gaborone</t>
        </is>
      </c>
      <c r="E416" s="2" t="inlineStr">
        <is>
          <t>99WY45</t>
        </is>
      </c>
      <c r="F416" s="3" t="n">
        <v>114.78</v>
      </c>
      <c r="G416" s="5" t="n">
        <v/>
      </c>
      <c r="H416" s="3" t="n">
        <v>0.24</v>
      </c>
      <c r="I416" s="3" t="n">
        <v>14.66</v>
      </c>
      <c r="J416" s="3" t="n">
        <v>8.41</v>
      </c>
      <c r="K416" s="3" t="n">
        <v>0.2</v>
      </c>
      <c r="L416" s="3" t="n">
        <v>0.19</v>
      </c>
      <c r="M416" s="3" t="n">
        <v>0.08000000000000002</v>
      </c>
      <c r="N416" s="3" t="n">
        <v>0.68</v>
      </c>
      <c r="O416" s="4">
        <f>H416 / (40.078 + 15.999)</f>
        <v/>
      </c>
      <c r="P416" s="4">
        <f>I416 / (2*26.9815385 + 3*15.999)</f>
        <v/>
      </c>
      <c r="Q416" s="4">
        <f>J416 / (24.305 + 15.999)</f>
        <v/>
      </c>
      <c r="R416" s="4">
        <f>K416 / (2*39.0983 + 15.999)</f>
        <v/>
      </c>
      <c r="S416" s="4">
        <f>L416 / (2*22.98976928 + 15.999)</f>
        <v/>
      </c>
      <c r="T416" s="4">
        <f>M416 / (2*30.973761998 + 5*15.999)</f>
        <v/>
      </c>
      <c r="U416" s="4">
        <f>N416 / (47.867 + 2*15.999)</f>
        <v/>
      </c>
      <c r="V416" s="3">
        <f>IF((O416 - 10/3*T416) &gt; 0, O416 - 10/3*T416, 0)</f>
        <v/>
      </c>
      <c r="W416" s="4">
        <f>IF(V416&gt;S416, S416, V416)</f>
        <v/>
      </c>
      <c r="X416" s="4">
        <f>IF((V416-W416) &gt; 0, V416-W416, 0)</f>
        <v/>
      </c>
      <c r="Y416" s="4">
        <f>IF((Q416-X416) &gt; 0, Q416-X416, 0)</f>
        <v/>
      </c>
      <c r="Z416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6" s="4">
        <f>IF((P416*Z416) &lt; R416, P416*Z416, R416)</f>
        <v/>
      </c>
      <c r="AB416" s="4">
        <f>SUM(W416, S416)</f>
        <v/>
      </c>
      <c r="AC416" s="4">
        <f>SUM(W416, S416, Y416)</f>
        <v/>
      </c>
      <c r="AD416" s="3">
        <f>IF(OR(ISNUMBER(P416), ISNUMBER(W416), ISNUMBER(S416), ISNUMBER(R416)), (P416 / SUM(P416, W416, S416, R416))*100, "")</f>
        <v/>
      </c>
      <c r="AE416" s="3">
        <f>IF(OR(ISNUMBER(P416), ISNUMBER(W416), ISNUMBER(S416)), (P416 / SUM(P416, W416, S416))*100, "")</f>
        <v/>
      </c>
      <c r="AF416" s="3">
        <f>IF(OR(ISNUMBER(P416), ISNUMBER(W416), ISNUMBER(S416), ISNUMBER(AA416)), (P416 / SUM(P416, W416, S416, AA416))*100, "")</f>
        <v/>
      </c>
      <c r="AG416" s="3">
        <f>P416 / SUM(AC416, P416, AA416)</f>
        <v/>
      </c>
      <c r="AH416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6" s="3">
        <f>IF(AND(ISNUMBER(M416), ISNUMBER(N416), ISNUMBER(AH416)), (M416/N416) / AH416 - 1, "")</f>
        <v/>
      </c>
    </row>
    <row r="417">
      <c r="A417" s="2" t="inlineStr">
        <is>
          <t>2.224</t>
        </is>
      </c>
      <c r="B417" s="2" t="inlineStr">
        <is>
          <t>Hekpoort</t>
        </is>
      </c>
      <c r="C417" s="2" t="inlineStr">
        <is>
          <t>Yang and Holland, 2003</t>
        </is>
      </c>
      <c r="D417" s="2" t="inlineStr">
        <is>
          <t>Gaborone</t>
        </is>
      </c>
      <c r="E417" s="2" t="inlineStr">
        <is>
          <t>99WY46</t>
        </is>
      </c>
      <c r="F417" s="3" t="n">
        <v>115.41</v>
      </c>
      <c r="G417" s="5" t="n">
        <v/>
      </c>
      <c r="H417" s="3" t="n">
        <v>7.42</v>
      </c>
      <c r="I417" s="3" t="n">
        <v>15.55</v>
      </c>
      <c r="J417" s="3" t="n">
        <v>4.92</v>
      </c>
      <c r="K417" s="3" t="n">
        <v>2.19</v>
      </c>
      <c r="L417" s="3" t="n">
        <v>0.13</v>
      </c>
      <c r="M417" s="3" t="n">
        <v>0.11</v>
      </c>
      <c r="N417" s="3" t="n">
        <v>0.6900000000000001</v>
      </c>
      <c r="O417" s="4">
        <f>H417 / (40.078 + 15.999)</f>
        <v/>
      </c>
      <c r="P417" s="4">
        <f>I417 / (2*26.9815385 + 3*15.999)</f>
        <v/>
      </c>
      <c r="Q417" s="4">
        <f>J417 / (24.305 + 15.999)</f>
        <v/>
      </c>
      <c r="R417" s="4">
        <f>K417 / (2*39.0983 + 15.999)</f>
        <v/>
      </c>
      <c r="S417" s="4">
        <f>L417 / (2*22.98976928 + 15.999)</f>
        <v/>
      </c>
      <c r="T417" s="4">
        <f>M417 / (2*30.973761998 + 5*15.999)</f>
        <v/>
      </c>
      <c r="U417" s="4">
        <f>N417 / (47.867 + 2*15.999)</f>
        <v/>
      </c>
      <c r="V417" s="3">
        <f>IF((O417 - 10/3*T417) &gt; 0, O417 - 10/3*T417, 0)</f>
        <v/>
      </c>
      <c r="W417" s="4">
        <f>IF(V417&gt;S417, S417, V417)</f>
        <v/>
      </c>
      <c r="X417" s="4">
        <f>IF((V417-W417) &gt; 0, V417-W417, 0)</f>
        <v/>
      </c>
      <c r="Y417" s="4">
        <f>IF((Q417-X417) &gt; 0, Q417-X417, 0)</f>
        <v/>
      </c>
      <c r="Z417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7" s="4">
        <f>IF((P417*Z417) &lt; R417, P417*Z417, R417)</f>
        <v/>
      </c>
      <c r="AB417" s="4">
        <f>SUM(W417, S417)</f>
        <v/>
      </c>
      <c r="AC417" s="4">
        <f>SUM(W417, S417, Y417)</f>
        <v/>
      </c>
      <c r="AD417" s="3">
        <f>IF(OR(ISNUMBER(P417), ISNUMBER(W417), ISNUMBER(S417), ISNUMBER(R417)), (P417 / SUM(P417, W417, S417, R417))*100, "")</f>
        <v/>
      </c>
      <c r="AE417" s="3">
        <f>IF(OR(ISNUMBER(P417), ISNUMBER(W417), ISNUMBER(S417)), (P417 / SUM(P417, W417, S417))*100, "")</f>
        <v/>
      </c>
      <c r="AF417" s="3">
        <f>IF(OR(ISNUMBER(P417), ISNUMBER(W417), ISNUMBER(S417), ISNUMBER(AA417)), (P417 / SUM(P417, W417, S417, AA417))*100, "")</f>
        <v/>
      </c>
      <c r="AG417" s="3">
        <f>P417 / SUM(AC417, P417, AA417)</f>
        <v/>
      </c>
      <c r="AH417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7" s="3">
        <f>IF(AND(ISNUMBER(M417), ISNUMBER(N417), ISNUMBER(AH417)), (M417/N417) / AH417 - 1, "")</f>
        <v/>
      </c>
    </row>
    <row r="418">
      <c r="A418" s="2" t="inlineStr">
        <is>
          <t>2.224</t>
        </is>
      </c>
      <c r="B418" s="2" t="inlineStr">
        <is>
          <t>Hekpoort</t>
        </is>
      </c>
      <c r="C418" s="2" t="inlineStr">
        <is>
          <t>Yang and Holland, 2003</t>
        </is>
      </c>
      <c r="D418" s="2" t="inlineStr">
        <is>
          <t>Gaborone</t>
        </is>
      </c>
      <c r="E418" s="2" t="inlineStr">
        <is>
          <t>99WY47</t>
        </is>
      </c>
      <c r="F418" s="3" t="n">
        <v>115.76</v>
      </c>
      <c r="G418" s="5" t="n">
        <v/>
      </c>
      <c r="H418" s="3" t="n">
        <v>5.490000000000001</v>
      </c>
      <c r="I418" s="3" t="n">
        <v>15.04</v>
      </c>
      <c r="J418" s="3" t="n">
        <v>3.77</v>
      </c>
      <c r="K418" s="3" t="n">
        <v>2.74</v>
      </c>
      <c r="L418" s="3" t="n">
        <v>0.1</v>
      </c>
      <c r="M418" s="3" t="n">
        <v>0.11</v>
      </c>
      <c r="N418" s="3" t="n">
        <v>0.6900000000000001</v>
      </c>
      <c r="O418" s="4">
        <f>H418 / (40.078 + 15.999)</f>
        <v/>
      </c>
      <c r="P418" s="4">
        <f>I418 / (2*26.9815385 + 3*15.999)</f>
        <v/>
      </c>
      <c r="Q418" s="4">
        <f>J418 / (24.305 + 15.999)</f>
        <v/>
      </c>
      <c r="R418" s="4">
        <f>K418 / (2*39.0983 + 15.999)</f>
        <v/>
      </c>
      <c r="S418" s="4">
        <f>L418 / (2*22.98976928 + 15.999)</f>
        <v/>
      </c>
      <c r="T418" s="4">
        <f>M418 / (2*30.973761998 + 5*15.999)</f>
        <v/>
      </c>
      <c r="U418" s="4">
        <f>N418 / (47.867 + 2*15.999)</f>
        <v/>
      </c>
      <c r="V418" s="3">
        <f>IF((O418 - 10/3*T418) &gt; 0, O418 - 10/3*T418, 0)</f>
        <v/>
      </c>
      <c r="W418" s="4">
        <f>IF(V418&gt;S418, S418, V418)</f>
        <v/>
      </c>
      <c r="X418" s="4">
        <f>IF((V418-W418) &gt; 0, V418-W418, 0)</f>
        <v/>
      </c>
      <c r="Y418" s="4">
        <f>IF((Q418-X418) &gt; 0, Q418-X418, 0)</f>
        <v/>
      </c>
      <c r="Z418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8" s="4">
        <f>IF((P418*Z418) &lt; R418, P418*Z418, R418)</f>
        <v/>
      </c>
      <c r="AB418" s="4">
        <f>SUM(W418, S418)</f>
        <v/>
      </c>
      <c r="AC418" s="4">
        <f>SUM(W418, S418, Y418)</f>
        <v/>
      </c>
      <c r="AD418" s="3">
        <f>IF(OR(ISNUMBER(P418), ISNUMBER(W418), ISNUMBER(S418), ISNUMBER(R418)), (P418 / SUM(P418, W418, S418, R418))*100, "")</f>
        <v/>
      </c>
      <c r="AE418" s="3">
        <f>IF(OR(ISNUMBER(P418), ISNUMBER(W418), ISNUMBER(S418)), (P418 / SUM(P418, W418, S418))*100, "")</f>
        <v/>
      </c>
      <c r="AF418" s="3">
        <f>IF(OR(ISNUMBER(P418), ISNUMBER(W418), ISNUMBER(S418), ISNUMBER(AA418)), (P418 / SUM(P418, W418, S418, AA418))*100, "")</f>
        <v/>
      </c>
      <c r="AG418" s="3">
        <f>P418 / SUM(AC418, P418, AA418)</f>
        <v/>
      </c>
      <c r="AH418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8" s="3">
        <f>IF(AND(ISNUMBER(M418), ISNUMBER(N418), ISNUMBER(AH418)), (M418/N418) / AH418 - 1, "")</f>
        <v/>
      </c>
    </row>
    <row r="419">
      <c r="A419" s="2" t="inlineStr">
        <is>
          <t>2.224</t>
        </is>
      </c>
      <c r="B419" s="2" t="inlineStr">
        <is>
          <t>Hekpoort</t>
        </is>
      </c>
      <c r="C419" s="2" t="inlineStr">
        <is>
          <t>Yang and Holland, 2003</t>
        </is>
      </c>
      <c r="D419" s="2" t="inlineStr">
        <is>
          <t>Gaborone</t>
        </is>
      </c>
      <c r="E419" s="2" t="inlineStr">
        <is>
          <t>99WY48</t>
        </is>
      </c>
      <c r="F419" s="3" t="n">
        <v>116.58</v>
      </c>
      <c r="G419" s="5" t="n">
        <v/>
      </c>
      <c r="H419" s="3" t="n">
        <v>6.590000000000001</v>
      </c>
      <c r="I419" s="3" t="n">
        <v>14.25</v>
      </c>
      <c r="J419" s="3" t="n">
        <v>5.949999999999999</v>
      </c>
      <c r="K419" s="3" t="n">
        <v>2.18</v>
      </c>
      <c r="L419" s="3" t="n">
        <v>0.05</v>
      </c>
      <c r="M419" s="3" t="n">
        <v>0.1</v>
      </c>
      <c r="N419" s="3" t="n">
        <v>0.65</v>
      </c>
      <c r="O419" s="4">
        <f>H419 / (40.078 + 15.999)</f>
        <v/>
      </c>
      <c r="P419" s="4">
        <f>I419 / (2*26.9815385 + 3*15.999)</f>
        <v/>
      </c>
      <c r="Q419" s="4">
        <f>J419 / (24.305 + 15.999)</f>
        <v/>
      </c>
      <c r="R419" s="4">
        <f>K419 / (2*39.0983 + 15.999)</f>
        <v/>
      </c>
      <c r="S419" s="4">
        <f>L419 / (2*22.98976928 + 15.999)</f>
        <v/>
      </c>
      <c r="T419" s="4">
        <f>M419 / (2*30.973761998 + 5*15.999)</f>
        <v/>
      </c>
      <c r="U419" s="4">
        <f>N419 / (47.867 + 2*15.999)</f>
        <v/>
      </c>
      <c r="V419" s="3">
        <f>IF((O419 - 10/3*T419) &gt; 0, O419 - 10/3*T419, 0)</f>
        <v/>
      </c>
      <c r="W419" s="4">
        <f>IF(V419&gt;S419, S419, V419)</f>
        <v/>
      </c>
      <c r="X419" s="4">
        <f>IF((V419-W419) &gt; 0, V419-W419, 0)</f>
        <v/>
      </c>
      <c r="Y419" s="4">
        <f>IF((Q419-X419) &gt; 0, Q419-X419, 0)</f>
        <v/>
      </c>
      <c r="Z419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19" s="4">
        <f>IF((P419*Z419) &lt; R419, P419*Z419, R419)</f>
        <v/>
      </c>
      <c r="AB419" s="4">
        <f>SUM(W419, S419)</f>
        <v/>
      </c>
      <c r="AC419" s="4">
        <f>SUM(W419, S419, Y419)</f>
        <v/>
      </c>
      <c r="AD419" s="3">
        <f>IF(OR(ISNUMBER(P419), ISNUMBER(W419), ISNUMBER(S419), ISNUMBER(R419)), (P419 / SUM(P419, W419, S419, R419))*100, "")</f>
        <v/>
      </c>
      <c r="AE419" s="3">
        <f>IF(OR(ISNUMBER(P419), ISNUMBER(W419), ISNUMBER(S419)), (P419 / SUM(P419, W419, S419))*100, "")</f>
        <v/>
      </c>
      <c r="AF419" s="3">
        <f>IF(OR(ISNUMBER(P419), ISNUMBER(W419), ISNUMBER(S419), ISNUMBER(AA419)), (P419 / SUM(P419, W419, S419, AA419))*100, "")</f>
        <v/>
      </c>
      <c r="AG419" s="3">
        <f>P419 / SUM(AC419, P419, AA419)</f>
        <v/>
      </c>
      <c r="AH419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19" s="3">
        <f>IF(AND(ISNUMBER(M419), ISNUMBER(N419), ISNUMBER(AH419)), (M419/N419) / AH419 - 1, "")</f>
        <v/>
      </c>
    </row>
    <row r="420">
      <c r="A420" s="2" t="inlineStr">
        <is>
          <t>2.224</t>
        </is>
      </c>
      <c r="B420" s="2" t="inlineStr">
        <is>
          <t>Hekpoort</t>
        </is>
      </c>
      <c r="C420" s="2" t="inlineStr">
        <is>
          <t>Yang and Holland, 2003</t>
        </is>
      </c>
      <c r="D420" s="2" t="inlineStr">
        <is>
          <t>Gaborone</t>
        </is>
      </c>
      <c r="E420" s="2" t="inlineStr">
        <is>
          <t>99WY49</t>
        </is>
      </c>
      <c r="F420" s="3" t="n">
        <v>117.67</v>
      </c>
      <c r="G420" s="2" t="inlineStr">
        <is>
          <t>proto</t>
        </is>
      </c>
      <c r="H420" s="3" t="n">
        <v>5.510000000000001</v>
      </c>
      <c r="I420" s="3" t="n">
        <v>12.37</v>
      </c>
      <c r="J420" s="3" t="n">
        <v>6.549999999999999</v>
      </c>
      <c r="K420" s="3" t="n">
        <v>0.55</v>
      </c>
      <c r="L420" s="3" t="n">
        <v>0.95</v>
      </c>
      <c r="M420" s="3" t="n">
        <v>0.09000000000000001</v>
      </c>
      <c r="N420" s="3" t="n">
        <v>0.62</v>
      </c>
      <c r="O420" s="4">
        <f>H420 / (40.078 + 15.999)</f>
        <v/>
      </c>
      <c r="P420" s="4">
        <f>I420 / (2*26.9815385 + 3*15.999)</f>
        <v/>
      </c>
      <c r="Q420" s="4">
        <f>J420 / (24.305 + 15.999)</f>
        <v/>
      </c>
      <c r="R420" s="4">
        <f>K420 / (2*39.0983 + 15.999)</f>
        <v/>
      </c>
      <c r="S420" s="4">
        <f>L420 / (2*22.98976928 + 15.999)</f>
        <v/>
      </c>
      <c r="T420" s="4">
        <f>M420 / (2*30.973761998 + 5*15.999)</f>
        <v/>
      </c>
      <c r="U420" s="4">
        <f>N420 / (47.867 + 2*15.999)</f>
        <v/>
      </c>
      <c r="V420" s="3">
        <f>IF((O420 - 10/3*T420) &gt; 0, O420 - 10/3*T420, 0)</f>
        <v/>
      </c>
      <c r="W420" s="4">
        <f>IF(V420&gt;S420, S420, V420)</f>
        <v/>
      </c>
      <c r="X420" s="4">
        <f>IF((V420-W420) &gt; 0, V420-W420, 0)</f>
        <v/>
      </c>
      <c r="Y420" s="4">
        <f>IF((Q420-X420) &gt; 0, Q420-X420, 0)</f>
        <v/>
      </c>
      <c r="Z420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0" s="4">
        <f>IF((P420*Z420) &lt; R420, P420*Z420, R420)</f>
        <v/>
      </c>
      <c r="AB420" s="4">
        <f>SUM(W420, S420)</f>
        <v/>
      </c>
      <c r="AC420" s="4">
        <f>SUM(W420, S420, Y420)</f>
        <v/>
      </c>
      <c r="AD420" s="3">
        <f>IF(OR(ISNUMBER(P420), ISNUMBER(W420), ISNUMBER(S420), ISNUMBER(R420)), (P420 / SUM(P420, W420, S420, R420))*100, "")</f>
        <v/>
      </c>
      <c r="AE420" s="3">
        <f>IF(OR(ISNUMBER(P420), ISNUMBER(W420), ISNUMBER(S420)), (P420 / SUM(P420, W420, S420))*100, "")</f>
        <v/>
      </c>
      <c r="AF420" s="3">
        <f>IF(OR(ISNUMBER(P420), ISNUMBER(W420), ISNUMBER(S420), ISNUMBER(AA420)), (P420 / SUM(P420, W420, S420, AA420))*100, "")</f>
        <v/>
      </c>
      <c r="AG420" s="3">
        <f>P420 / SUM(AC420, P420, AA420)</f>
        <v/>
      </c>
      <c r="AH420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0" s="3">
        <f>IF(AND(ISNUMBER(M420), ISNUMBER(N420), ISNUMBER(AH420)), (M420/N420) / AH420 - 1, "")</f>
        <v/>
      </c>
    </row>
    <row r="421">
      <c r="A421" s="2" t="inlineStr">
        <is>
          <t>2.224</t>
        </is>
      </c>
      <c r="B421" s="2" t="inlineStr">
        <is>
          <t>Hekpoort</t>
        </is>
      </c>
      <c r="C421" s="2" t="inlineStr">
        <is>
          <t>Yang and Holland, 2003</t>
        </is>
      </c>
      <c r="D421" s="2" t="inlineStr">
        <is>
          <t>Gaborone</t>
        </is>
      </c>
      <c r="E421" s="2" t="inlineStr">
        <is>
          <t>99WY50</t>
        </is>
      </c>
      <c r="F421" s="3" t="n">
        <v>118.75</v>
      </c>
      <c r="G421" s="2" t="inlineStr">
        <is>
          <t>proto</t>
        </is>
      </c>
      <c r="H421" s="3" t="n">
        <v>4.22</v>
      </c>
      <c r="I421" s="3" t="n">
        <v>13.94</v>
      </c>
      <c r="J421" s="3" t="n">
        <v>8.309999999999999</v>
      </c>
      <c r="K421" s="3" t="n">
        <v>0.28</v>
      </c>
      <c r="L421" s="3" t="n">
        <v>2.12</v>
      </c>
      <c r="M421" s="3" t="n">
        <v>0.1</v>
      </c>
      <c r="N421" s="3" t="n">
        <v>0.66</v>
      </c>
      <c r="O421" s="4">
        <f>H421 / (40.078 + 15.999)</f>
        <v/>
      </c>
      <c r="P421" s="4">
        <f>I421 / (2*26.9815385 + 3*15.999)</f>
        <v/>
      </c>
      <c r="Q421" s="4">
        <f>J421 / (24.305 + 15.999)</f>
        <v/>
      </c>
      <c r="R421" s="4">
        <f>K421 / (2*39.0983 + 15.999)</f>
        <v/>
      </c>
      <c r="S421" s="4">
        <f>L421 / (2*22.98976928 + 15.999)</f>
        <v/>
      </c>
      <c r="T421" s="4">
        <f>M421 / (2*30.973761998 + 5*15.999)</f>
        <v/>
      </c>
      <c r="U421" s="4">
        <f>N421 / (47.867 + 2*15.999)</f>
        <v/>
      </c>
      <c r="V421" s="3">
        <f>IF((O421 - 10/3*T421) &gt; 0, O421 - 10/3*T421, 0)</f>
        <v/>
      </c>
      <c r="W421" s="4">
        <f>IF(V421&gt;S421, S421, V421)</f>
        <v/>
      </c>
      <c r="X421" s="4">
        <f>IF((V421-W421) &gt; 0, V421-W421, 0)</f>
        <v/>
      </c>
      <c r="Y421" s="4">
        <f>IF((Q421-X421) &gt; 0, Q421-X421, 0)</f>
        <v/>
      </c>
      <c r="Z421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1" s="4">
        <f>IF((P421*Z421) &lt; R421, P421*Z421, R421)</f>
        <v/>
      </c>
      <c r="AB421" s="4">
        <f>SUM(W421, S421)</f>
        <v/>
      </c>
      <c r="AC421" s="4">
        <f>SUM(W421, S421, Y421)</f>
        <v/>
      </c>
      <c r="AD421" s="3">
        <f>IF(OR(ISNUMBER(P421), ISNUMBER(W421), ISNUMBER(S421), ISNUMBER(R421)), (P421 / SUM(P421, W421, S421, R421))*100, "")</f>
        <v/>
      </c>
      <c r="AE421" s="3">
        <f>IF(OR(ISNUMBER(P421), ISNUMBER(W421), ISNUMBER(S421)), (P421 / SUM(P421, W421, S421))*100, "")</f>
        <v/>
      </c>
      <c r="AF421" s="3">
        <f>IF(OR(ISNUMBER(P421), ISNUMBER(W421), ISNUMBER(S421), ISNUMBER(AA421)), (P421 / SUM(P421, W421, S421, AA421))*100, "")</f>
        <v/>
      </c>
      <c r="AG421" s="3">
        <f>P421 / SUM(AC421, P421, AA421)</f>
        <v/>
      </c>
      <c r="AH421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1" s="3">
        <f>IF(AND(ISNUMBER(M421), ISNUMBER(N421), ISNUMBER(AH421)), (M421/N421) / AH421 - 1, "")</f>
        <v/>
      </c>
    </row>
    <row r="422">
      <c r="A422" s="2" t="inlineStr">
        <is>
          <t>2.224</t>
        </is>
      </c>
      <c r="B422" s="2" t="inlineStr">
        <is>
          <t>Hekpoort</t>
        </is>
      </c>
      <c r="C422" s="2" t="inlineStr">
        <is>
          <t>Yang and Holland, 2003</t>
        </is>
      </c>
      <c r="D422" s="2" t="inlineStr">
        <is>
          <t>Gaborone</t>
        </is>
      </c>
      <c r="E422" s="2" t="inlineStr">
        <is>
          <t>99WY51</t>
        </is>
      </c>
      <c r="F422" s="3" t="n">
        <v>119.15</v>
      </c>
      <c r="G422" s="2" t="inlineStr">
        <is>
          <t>proto</t>
        </is>
      </c>
      <c r="H422" s="3" t="n">
        <v>5.54</v>
      </c>
      <c r="I422" s="3" t="n">
        <v>14.49</v>
      </c>
      <c r="J422" s="3" t="n">
        <v>6.849999999999998</v>
      </c>
      <c r="K422" s="3" t="n">
        <v>0.5600000000000001</v>
      </c>
      <c r="L422" s="3" t="n">
        <v>1.99</v>
      </c>
      <c r="M422" s="3" t="n">
        <v>0.11</v>
      </c>
      <c r="N422" s="3" t="n">
        <v>0.65</v>
      </c>
      <c r="O422" s="4">
        <f>H422 / (40.078 + 15.999)</f>
        <v/>
      </c>
      <c r="P422" s="4">
        <f>I422 / (2*26.9815385 + 3*15.999)</f>
        <v/>
      </c>
      <c r="Q422" s="4">
        <f>J422 / (24.305 + 15.999)</f>
        <v/>
      </c>
      <c r="R422" s="4">
        <f>K422 / (2*39.0983 + 15.999)</f>
        <v/>
      </c>
      <c r="S422" s="4">
        <f>L422 / (2*22.98976928 + 15.999)</f>
        <v/>
      </c>
      <c r="T422" s="4">
        <f>M422 / (2*30.973761998 + 5*15.999)</f>
        <v/>
      </c>
      <c r="U422" s="4">
        <f>N422 / (47.867 + 2*15.999)</f>
        <v/>
      </c>
      <c r="V422" s="3">
        <f>IF((O422 - 10/3*T422) &gt; 0, O422 - 10/3*T422, 0)</f>
        <v/>
      </c>
      <c r="W422" s="4">
        <f>IF(V422&gt;S422, S422, V422)</f>
        <v/>
      </c>
      <c r="X422" s="4">
        <f>IF((V422-W422) &gt; 0, V422-W422, 0)</f>
        <v/>
      </c>
      <c r="Y422" s="4">
        <f>IF((Q422-X422) &gt; 0, Q422-X422, 0)</f>
        <v/>
      </c>
      <c r="Z422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2" s="4">
        <f>IF((P422*Z422) &lt; R422, P422*Z422, R422)</f>
        <v/>
      </c>
      <c r="AB422" s="4">
        <f>SUM(W422, S422)</f>
        <v/>
      </c>
      <c r="AC422" s="4">
        <f>SUM(W422, S422, Y422)</f>
        <v/>
      </c>
      <c r="AD422" s="3">
        <f>IF(OR(ISNUMBER(P422), ISNUMBER(W422), ISNUMBER(S422), ISNUMBER(R422)), (P422 / SUM(P422, W422, S422, R422))*100, "")</f>
        <v/>
      </c>
      <c r="AE422" s="3">
        <f>IF(OR(ISNUMBER(P422), ISNUMBER(W422), ISNUMBER(S422)), (P422 / SUM(P422, W422, S422))*100, "")</f>
        <v/>
      </c>
      <c r="AF422" s="3">
        <f>IF(OR(ISNUMBER(P422), ISNUMBER(W422), ISNUMBER(S422), ISNUMBER(AA422)), (P422 / SUM(P422, W422, S422, AA422))*100, "")</f>
        <v/>
      </c>
      <c r="AG422" s="3">
        <f>P422 / SUM(AC422, P422, AA422)</f>
        <v/>
      </c>
      <c r="AH422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2" s="3">
        <f>IF(AND(ISNUMBER(M422), ISNUMBER(N422), ISNUMBER(AH422)), (M422/N422) / AH422 - 1, "")</f>
        <v/>
      </c>
    </row>
    <row r="423">
      <c r="A423" s="2" t="inlineStr">
        <is>
          <t>2.224</t>
        </is>
      </c>
      <c r="B423" s="2" t="inlineStr">
        <is>
          <t>Hekpoort</t>
        </is>
      </c>
      <c r="C423" s="2" t="inlineStr">
        <is>
          <t>Yang and Holland, 2003</t>
        </is>
      </c>
      <c r="D423" s="2" t="inlineStr">
        <is>
          <t>Gaborone</t>
        </is>
      </c>
      <c r="E423" s="2" t="inlineStr">
        <is>
          <t>99WY52</t>
        </is>
      </c>
      <c r="F423" s="3" t="n">
        <v>120.43</v>
      </c>
      <c r="G423" s="2" t="inlineStr">
        <is>
          <t>proto</t>
        </is>
      </c>
      <c r="H423" s="3" t="n">
        <v>8.050000000000002</v>
      </c>
      <c r="I423" s="3" t="n">
        <v>14.91</v>
      </c>
      <c r="J423" s="3" t="n">
        <v>7</v>
      </c>
      <c r="K423" s="3" t="n">
        <v>0.51</v>
      </c>
      <c r="L423" s="3" t="n">
        <v>1.92</v>
      </c>
      <c r="M423" s="3" t="n">
        <v>0.11</v>
      </c>
      <c r="N423" s="3" t="n">
        <v>0.67</v>
      </c>
      <c r="O423" s="4">
        <f>H423 / (40.078 + 15.999)</f>
        <v/>
      </c>
      <c r="P423" s="4">
        <f>I423 / (2*26.9815385 + 3*15.999)</f>
        <v/>
      </c>
      <c r="Q423" s="4">
        <f>J423 / (24.305 + 15.999)</f>
        <v/>
      </c>
      <c r="R423" s="4">
        <f>K423 / (2*39.0983 + 15.999)</f>
        <v/>
      </c>
      <c r="S423" s="4">
        <f>L423 / (2*22.98976928 + 15.999)</f>
        <v/>
      </c>
      <c r="T423" s="4">
        <f>M423 / (2*30.973761998 + 5*15.999)</f>
        <v/>
      </c>
      <c r="U423" s="4">
        <f>N423 / (47.867 + 2*15.999)</f>
        <v/>
      </c>
      <c r="V423" s="3">
        <f>IF((O423 - 10/3*T423) &gt; 0, O423 - 10/3*T423, 0)</f>
        <v/>
      </c>
      <c r="W423" s="4">
        <f>IF(V423&gt;S423, S423, V423)</f>
        <v/>
      </c>
      <c r="X423" s="4">
        <f>IF((V423-W423) &gt; 0, V423-W423, 0)</f>
        <v/>
      </c>
      <c r="Y423" s="4">
        <f>IF((Q423-X423) &gt; 0, Q423-X423, 0)</f>
        <v/>
      </c>
      <c r="Z423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3" s="4">
        <f>IF((P423*Z423) &lt; R423, P423*Z423, R423)</f>
        <v/>
      </c>
      <c r="AB423" s="4">
        <f>SUM(W423, S423)</f>
        <v/>
      </c>
      <c r="AC423" s="4">
        <f>SUM(W423, S423, Y423)</f>
        <v/>
      </c>
      <c r="AD423" s="3">
        <f>IF(OR(ISNUMBER(P423), ISNUMBER(W423), ISNUMBER(S423), ISNUMBER(R423)), (P423 / SUM(P423, W423, S423, R423))*100, "")</f>
        <v/>
      </c>
      <c r="AE423" s="3">
        <f>IF(OR(ISNUMBER(P423), ISNUMBER(W423), ISNUMBER(S423)), (P423 / SUM(P423, W423, S423))*100, "")</f>
        <v/>
      </c>
      <c r="AF423" s="3">
        <f>IF(OR(ISNUMBER(P423), ISNUMBER(W423), ISNUMBER(S423), ISNUMBER(AA423)), (P423 / SUM(P423, W423, S423, AA423))*100, "")</f>
        <v/>
      </c>
      <c r="AG423" s="3">
        <f>P423 / SUM(AC423, P423, AA423)</f>
        <v/>
      </c>
      <c r="AH423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3" s="3">
        <f>IF(AND(ISNUMBER(M423), ISNUMBER(N423), ISNUMBER(AH423)), (M423/N423) / AH423 - 1, "")</f>
        <v/>
      </c>
    </row>
    <row r="424">
      <c r="A424" s="2" t="inlineStr">
        <is>
          <t>2.224</t>
        </is>
      </c>
      <c r="B424" s="2" t="inlineStr">
        <is>
          <t>Hekpoort</t>
        </is>
      </c>
      <c r="C424" s="2" t="inlineStr">
        <is>
          <t>Yang and Holland, 2003</t>
        </is>
      </c>
      <c r="D424" s="2" t="inlineStr">
        <is>
          <t>Gaborone</t>
        </is>
      </c>
      <c r="E424" s="2" t="inlineStr">
        <is>
          <t>99WY53</t>
        </is>
      </c>
      <c r="F424" s="3" t="n">
        <v>122.23</v>
      </c>
      <c r="G424" s="2" t="inlineStr">
        <is>
          <t>proto</t>
        </is>
      </c>
      <c r="H424" s="3" t="n">
        <v>5.1</v>
      </c>
      <c r="I424" s="3" t="n">
        <v>13.72</v>
      </c>
      <c r="J424" s="3" t="n">
        <v>6.17</v>
      </c>
      <c r="K424" s="3" t="n">
        <v>0.35</v>
      </c>
      <c r="L424" s="3" t="n">
        <v>2.47</v>
      </c>
      <c r="M424" s="3" t="n">
        <v>0.1</v>
      </c>
      <c r="N424" s="3" t="n">
        <v>0.5900000000000001</v>
      </c>
      <c r="O424" s="4">
        <f>H424 / (40.078 + 15.999)</f>
        <v/>
      </c>
      <c r="P424" s="4">
        <f>I424 / (2*26.9815385 + 3*15.999)</f>
        <v/>
      </c>
      <c r="Q424" s="4">
        <f>J424 / (24.305 + 15.999)</f>
        <v/>
      </c>
      <c r="R424" s="4">
        <f>K424 / (2*39.0983 + 15.999)</f>
        <v/>
      </c>
      <c r="S424" s="4">
        <f>L424 / (2*22.98976928 + 15.999)</f>
        <v/>
      </c>
      <c r="T424" s="4">
        <f>M424 / (2*30.973761998 + 5*15.999)</f>
        <v/>
      </c>
      <c r="U424" s="4">
        <f>N424 / (47.867 + 2*15.999)</f>
        <v/>
      </c>
      <c r="V424" s="3">
        <f>IF((O424 - 10/3*T424) &gt; 0, O424 - 10/3*T424, 0)</f>
        <v/>
      </c>
      <c r="W424" s="4">
        <f>IF(V424&gt;S424, S424, V424)</f>
        <v/>
      </c>
      <c r="X424" s="4">
        <f>IF((V424-W424) &gt; 0, V424-W424, 0)</f>
        <v/>
      </c>
      <c r="Y424" s="4">
        <f>IF((Q424-X424) &gt; 0, Q424-X424, 0)</f>
        <v/>
      </c>
      <c r="Z424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4" s="4">
        <f>IF((P424*Z424) &lt; R424, P424*Z424, R424)</f>
        <v/>
      </c>
      <c r="AB424" s="4">
        <f>SUM(W424, S424)</f>
        <v/>
      </c>
      <c r="AC424" s="4">
        <f>SUM(W424, S424, Y424)</f>
        <v/>
      </c>
      <c r="AD424" s="3">
        <f>IF(OR(ISNUMBER(P424), ISNUMBER(W424), ISNUMBER(S424), ISNUMBER(R424)), (P424 / SUM(P424, W424, S424, R424))*100, "")</f>
        <v/>
      </c>
      <c r="AE424" s="3">
        <f>IF(OR(ISNUMBER(P424), ISNUMBER(W424), ISNUMBER(S424)), (P424 / SUM(P424, W424, S424))*100, "")</f>
        <v/>
      </c>
      <c r="AF424" s="3">
        <f>IF(OR(ISNUMBER(P424), ISNUMBER(W424), ISNUMBER(S424), ISNUMBER(AA424)), (P424 / SUM(P424, W424, S424, AA424))*100, "")</f>
        <v/>
      </c>
      <c r="AG424" s="3">
        <f>P424 / SUM(AC424, P424, AA424)</f>
        <v/>
      </c>
      <c r="AH424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4" s="3">
        <f>IF(AND(ISNUMBER(M424), ISNUMBER(N424), ISNUMBER(AH424)), (M424/N424) / AH424 - 1, "")</f>
        <v/>
      </c>
    </row>
    <row r="425">
      <c r="A425" s="2" t="inlineStr">
        <is>
          <t>2.224</t>
        </is>
      </c>
      <c r="B425" s="2" t="inlineStr">
        <is>
          <t>Hekpoort</t>
        </is>
      </c>
      <c r="C425" s="2" t="inlineStr">
        <is>
          <t>Yang and Holland, 2003</t>
        </is>
      </c>
      <c r="D425" s="2" t="inlineStr">
        <is>
          <t>Gaborone</t>
        </is>
      </c>
      <c r="E425" s="2" t="inlineStr">
        <is>
          <t>99WY54</t>
        </is>
      </c>
      <c r="F425" s="3" t="n">
        <v>123.43</v>
      </c>
      <c r="G425" s="2" t="inlineStr">
        <is>
          <t>proto</t>
        </is>
      </c>
      <c r="H425" s="3" t="n">
        <v>0.8800000000000001</v>
      </c>
      <c r="I425" s="3" t="n">
        <v>15.64</v>
      </c>
      <c r="J425" s="3" t="n">
        <v>7.689999999999999</v>
      </c>
      <c r="K425" s="3" t="n">
        <v>0.04</v>
      </c>
      <c r="L425" s="3" t="n">
        <v>3.01</v>
      </c>
      <c r="M425" s="3" t="n">
        <v>0.1</v>
      </c>
      <c r="N425" s="3" t="n">
        <v>0.72</v>
      </c>
      <c r="O425" s="4">
        <f>H425 / (40.078 + 15.999)</f>
        <v/>
      </c>
      <c r="P425" s="4">
        <f>I425 / (2*26.9815385 + 3*15.999)</f>
        <v/>
      </c>
      <c r="Q425" s="4">
        <f>J425 / (24.305 + 15.999)</f>
        <v/>
      </c>
      <c r="R425" s="4">
        <f>K425 / (2*39.0983 + 15.999)</f>
        <v/>
      </c>
      <c r="S425" s="4">
        <f>L425 / (2*22.98976928 + 15.999)</f>
        <v/>
      </c>
      <c r="T425" s="4">
        <f>M425 / (2*30.973761998 + 5*15.999)</f>
        <v/>
      </c>
      <c r="U425" s="4">
        <f>N425 / (47.867 + 2*15.999)</f>
        <v/>
      </c>
      <c r="V425" s="3">
        <f>IF((O425 - 10/3*T425) &gt; 0, O425 - 10/3*T425, 0)</f>
        <v/>
      </c>
      <c r="W425" s="4">
        <f>IF(V425&gt;S425, S425, V425)</f>
        <v/>
      </c>
      <c r="X425" s="4">
        <f>IF((V425-W425) &gt; 0, V425-W425, 0)</f>
        <v/>
      </c>
      <c r="Y425" s="4">
        <f>IF((Q425-X425) &gt; 0, Q425-X425, 0)</f>
        <v/>
      </c>
      <c r="Z425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5" s="4">
        <f>IF((P425*Z425) &lt; R425, P425*Z425, R425)</f>
        <v/>
      </c>
      <c r="AB425" s="4">
        <f>SUM(W425, S425)</f>
        <v/>
      </c>
      <c r="AC425" s="4">
        <f>SUM(W425, S425, Y425)</f>
        <v/>
      </c>
      <c r="AD425" s="3">
        <f>IF(OR(ISNUMBER(P425), ISNUMBER(W425), ISNUMBER(S425), ISNUMBER(R425)), (P425 / SUM(P425, W425, S425, R425))*100, "")</f>
        <v/>
      </c>
      <c r="AE425" s="3">
        <f>IF(OR(ISNUMBER(P425), ISNUMBER(W425), ISNUMBER(S425)), (P425 / SUM(P425, W425, S425))*100, "")</f>
        <v/>
      </c>
      <c r="AF425" s="3">
        <f>IF(OR(ISNUMBER(P425), ISNUMBER(W425), ISNUMBER(S425), ISNUMBER(AA425)), (P425 / SUM(P425, W425, S425, AA425))*100, "")</f>
        <v/>
      </c>
      <c r="AG425" s="3">
        <f>P425 / SUM(AC425, P425, AA425)</f>
        <v/>
      </c>
      <c r="AH425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5" s="3">
        <f>IF(AND(ISNUMBER(M425), ISNUMBER(N425), ISNUMBER(AH425)), (M425/N425) / AH425 - 1, "")</f>
        <v/>
      </c>
    </row>
    <row r="426">
      <c r="A426" s="2" t="inlineStr">
        <is>
          <t>2.224</t>
        </is>
      </c>
      <c r="B426" s="2" t="inlineStr">
        <is>
          <t>Hekpoort</t>
        </is>
      </c>
      <c r="C426" s="2" t="inlineStr">
        <is>
          <t>Yang and Holland, 2003</t>
        </is>
      </c>
      <c r="D426" s="2" t="inlineStr">
        <is>
          <t>Gaborone</t>
        </is>
      </c>
      <c r="E426" s="2" t="inlineStr">
        <is>
          <t>99WY55</t>
        </is>
      </c>
      <c r="F426" s="3" t="n">
        <v>124.13</v>
      </c>
      <c r="G426" s="2" t="inlineStr">
        <is>
          <t>proto</t>
        </is>
      </c>
      <c r="H426" s="3" t="n">
        <v>4.21</v>
      </c>
      <c r="I426" s="3" t="n">
        <v>15.25</v>
      </c>
      <c r="J426" s="3" t="n">
        <v>7.099999999999999</v>
      </c>
      <c r="K426" s="3" t="n">
        <v>0.6</v>
      </c>
      <c r="L426" s="3" t="n">
        <v>3.149999999999999</v>
      </c>
      <c r="M426" s="3" t="n">
        <v>0.12</v>
      </c>
      <c r="N426" s="3" t="n">
        <v>0.7</v>
      </c>
      <c r="O426" s="4">
        <f>H426 / (40.078 + 15.999)</f>
        <v/>
      </c>
      <c r="P426" s="4">
        <f>I426 / (2*26.9815385 + 3*15.999)</f>
        <v/>
      </c>
      <c r="Q426" s="4">
        <f>J426 / (24.305 + 15.999)</f>
        <v/>
      </c>
      <c r="R426" s="4">
        <f>K426 / (2*39.0983 + 15.999)</f>
        <v/>
      </c>
      <c r="S426" s="4">
        <f>L426 / (2*22.98976928 + 15.999)</f>
        <v/>
      </c>
      <c r="T426" s="4">
        <f>M426 / (2*30.973761998 + 5*15.999)</f>
        <v/>
      </c>
      <c r="U426" s="4">
        <f>N426 / (47.867 + 2*15.999)</f>
        <v/>
      </c>
      <c r="V426" s="3">
        <f>IF((O426 - 10/3*T426) &gt; 0, O426 - 10/3*T426, 0)</f>
        <v/>
      </c>
      <c r="W426" s="4">
        <f>IF(V426&gt;S426, S426, V426)</f>
        <v/>
      </c>
      <c r="X426" s="4">
        <f>IF((V426-W426) &gt; 0, V426-W426, 0)</f>
        <v/>
      </c>
      <c r="Y426" s="4">
        <f>IF((Q426-X426) &gt; 0, Q426-X426, 0)</f>
        <v/>
      </c>
      <c r="Z426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6" s="4">
        <f>IF((P426*Z426) &lt; R426, P426*Z426, R426)</f>
        <v/>
      </c>
      <c r="AB426" s="4">
        <f>SUM(W426, S426)</f>
        <v/>
      </c>
      <c r="AC426" s="4">
        <f>SUM(W426, S426, Y426)</f>
        <v/>
      </c>
      <c r="AD426" s="3">
        <f>IF(OR(ISNUMBER(P426), ISNUMBER(W426), ISNUMBER(S426), ISNUMBER(R426)), (P426 / SUM(P426, W426, S426, R426))*100, "")</f>
        <v/>
      </c>
      <c r="AE426" s="3">
        <f>IF(OR(ISNUMBER(P426), ISNUMBER(W426), ISNUMBER(S426)), (P426 / SUM(P426, W426, S426))*100, "")</f>
        <v/>
      </c>
      <c r="AF426" s="3">
        <f>IF(OR(ISNUMBER(P426), ISNUMBER(W426), ISNUMBER(S426), ISNUMBER(AA426)), (P426 / SUM(P426, W426, S426, AA426))*100, "")</f>
        <v/>
      </c>
      <c r="AG426" s="3">
        <f>P426 / SUM(AC426, P426, AA426)</f>
        <v/>
      </c>
      <c r="AH426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6" s="3">
        <f>IF(AND(ISNUMBER(M426), ISNUMBER(N426), ISNUMBER(AH426)), (M426/N426) / AH426 - 1, "")</f>
        <v/>
      </c>
    </row>
    <row r="427">
      <c r="A427" s="2" t="inlineStr">
        <is>
          <t>2.224</t>
        </is>
      </c>
      <c r="B427" s="2" t="inlineStr">
        <is>
          <t>Hekpoort</t>
        </is>
      </c>
      <c r="C427" s="2" t="inlineStr">
        <is>
          <t>Yang and Holland, 2003</t>
        </is>
      </c>
      <c r="D427" s="2" t="inlineStr">
        <is>
          <t>Gaborone</t>
        </is>
      </c>
      <c r="E427" s="2" t="inlineStr">
        <is>
          <t>99WY56</t>
        </is>
      </c>
      <c r="F427" s="3" t="n">
        <v>125.52</v>
      </c>
      <c r="G427" s="2" t="inlineStr">
        <is>
          <t>proto</t>
        </is>
      </c>
      <c r="H427" s="3" t="n">
        <v>4.5</v>
      </c>
      <c r="I427" s="3" t="n">
        <v>14.37</v>
      </c>
      <c r="J427" s="3" t="n">
        <v>6.84</v>
      </c>
      <c r="K427" s="3" t="n">
        <v>0.5</v>
      </c>
      <c r="L427" s="3" t="n">
        <v>2.88</v>
      </c>
      <c r="M427" s="3" t="n">
        <v>0.11</v>
      </c>
      <c r="N427" s="3" t="n">
        <v>0.65</v>
      </c>
      <c r="O427" s="4">
        <f>H427 / (40.078 + 15.999)</f>
        <v/>
      </c>
      <c r="P427" s="4">
        <f>I427 / (2*26.9815385 + 3*15.999)</f>
        <v/>
      </c>
      <c r="Q427" s="4">
        <f>J427 / (24.305 + 15.999)</f>
        <v/>
      </c>
      <c r="R427" s="4">
        <f>K427 / (2*39.0983 + 15.999)</f>
        <v/>
      </c>
      <c r="S427" s="4">
        <f>L427 / (2*22.98976928 + 15.999)</f>
        <v/>
      </c>
      <c r="T427" s="4">
        <f>M427 / (2*30.973761998 + 5*15.999)</f>
        <v/>
      </c>
      <c r="U427" s="4">
        <f>N427 / (47.867 + 2*15.999)</f>
        <v/>
      </c>
      <c r="V427" s="3">
        <f>IF((O427 - 10/3*T427) &gt; 0, O427 - 10/3*T427, 0)</f>
        <v/>
      </c>
      <c r="W427" s="4">
        <f>IF(V427&gt;S427, S427, V427)</f>
        <v/>
      </c>
      <c r="X427" s="4">
        <f>IF((V427-W427) &gt; 0, V427-W427, 0)</f>
        <v/>
      </c>
      <c r="Y427" s="4">
        <f>IF((Q427-X427) &gt; 0, Q427-X427, 0)</f>
        <v/>
      </c>
      <c r="Z427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7" s="4">
        <f>IF((P427*Z427) &lt; R427, P427*Z427, R427)</f>
        <v/>
      </c>
      <c r="AB427" s="4">
        <f>SUM(W427, S427)</f>
        <v/>
      </c>
      <c r="AC427" s="4">
        <f>SUM(W427, S427, Y427)</f>
        <v/>
      </c>
      <c r="AD427" s="3">
        <f>IF(OR(ISNUMBER(P427), ISNUMBER(W427), ISNUMBER(S427), ISNUMBER(R427)), (P427 / SUM(P427, W427, S427, R427))*100, "")</f>
        <v/>
      </c>
      <c r="AE427" s="3">
        <f>IF(OR(ISNUMBER(P427), ISNUMBER(W427), ISNUMBER(S427)), (P427 / SUM(P427, W427, S427))*100, "")</f>
        <v/>
      </c>
      <c r="AF427" s="3">
        <f>IF(OR(ISNUMBER(P427), ISNUMBER(W427), ISNUMBER(S427), ISNUMBER(AA427)), (P427 / SUM(P427, W427, S427, AA427))*100, "")</f>
        <v/>
      </c>
      <c r="AG427" s="3">
        <f>P427 / SUM(AC427, P427, AA427)</f>
        <v/>
      </c>
      <c r="AH427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7" s="3">
        <f>IF(AND(ISNUMBER(M427), ISNUMBER(N427), ISNUMBER(AH427)), (M427/N427) / AH427 - 1, "")</f>
        <v/>
      </c>
    </row>
    <row r="428">
      <c r="A428" s="2" t="inlineStr">
        <is>
          <t>2.224</t>
        </is>
      </c>
      <c r="B428" s="2" t="inlineStr">
        <is>
          <t>Hekpoort</t>
        </is>
      </c>
      <c r="C428" s="2" t="inlineStr">
        <is>
          <t>Yang and Holland, 2003</t>
        </is>
      </c>
      <c r="D428" s="2" t="inlineStr">
        <is>
          <t>Gaborone</t>
        </is>
      </c>
      <c r="E428" s="2" t="inlineStr">
        <is>
          <t>99WY57</t>
        </is>
      </c>
      <c r="F428" s="3" t="n">
        <v>126.66</v>
      </c>
      <c r="G428" s="2" t="inlineStr">
        <is>
          <t>proto</t>
        </is>
      </c>
      <c r="H428" s="3" t="n">
        <v>4.65</v>
      </c>
      <c r="I428" s="3" t="n">
        <v>14.65</v>
      </c>
      <c r="J428" s="3" t="n">
        <v>7.639999999999998</v>
      </c>
      <c r="K428" s="3" t="n">
        <v>0.51</v>
      </c>
      <c r="L428" s="3" t="n">
        <v>2.91</v>
      </c>
      <c r="M428" s="3" t="n">
        <v>0.11</v>
      </c>
      <c r="N428" s="3" t="n">
        <v>0.64</v>
      </c>
      <c r="O428" s="4">
        <f>H428 / (40.078 + 15.999)</f>
        <v/>
      </c>
      <c r="P428" s="4">
        <f>I428 / (2*26.9815385 + 3*15.999)</f>
        <v/>
      </c>
      <c r="Q428" s="4">
        <f>J428 / (24.305 + 15.999)</f>
        <v/>
      </c>
      <c r="R428" s="4">
        <f>K428 / (2*39.0983 + 15.999)</f>
        <v/>
      </c>
      <c r="S428" s="4">
        <f>L428 / (2*22.98976928 + 15.999)</f>
        <v/>
      </c>
      <c r="T428" s="4">
        <f>M428 / (2*30.973761998 + 5*15.999)</f>
        <v/>
      </c>
      <c r="U428" s="4">
        <f>N428 / (47.867 + 2*15.999)</f>
        <v/>
      </c>
      <c r="V428" s="3">
        <f>IF((O428 - 10/3*T428) &gt; 0, O428 - 10/3*T428, 0)</f>
        <v/>
      </c>
      <c r="W428" s="4">
        <f>IF(V428&gt;S428, S428, V428)</f>
        <v/>
      </c>
      <c r="X428" s="4">
        <f>IF((V428-W428) &gt; 0, V428-W428, 0)</f>
        <v/>
      </c>
      <c r="Y428" s="4">
        <f>IF((Q428-X428) &gt; 0, Q428-X428, 0)</f>
        <v/>
      </c>
      <c r="Z428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8" s="4">
        <f>IF((P428*Z428) &lt; R428, P428*Z428, R428)</f>
        <v/>
      </c>
      <c r="AB428" s="4">
        <f>SUM(W428, S428)</f>
        <v/>
      </c>
      <c r="AC428" s="4">
        <f>SUM(W428, S428, Y428)</f>
        <v/>
      </c>
      <c r="AD428" s="3">
        <f>IF(OR(ISNUMBER(P428), ISNUMBER(W428), ISNUMBER(S428), ISNUMBER(R428)), (P428 / SUM(P428, W428, S428, R428))*100, "")</f>
        <v/>
      </c>
      <c r="AE428" s="3">
        <f>IF(OR(ISNUMBER(P428), ISNUMBER(W428), ISNUMBER(S428)), (P428 / SUM(P428, W428, S428))*100, "")</f>
        <v/>
      </c>
      <c r="AF428" s="3">
        <f>IF(OR(ISNUMBER(P428), ISNUMBER(W428), ISNUMBER(S428), ISNUMBER(AA428)), (P428 / SUM(P428, W428, S428, AA428))*100, "")</f>
        <v/>
      </c>
      <c r="AG428" s="3">
        <f>P428 / SUM(AC428, P428, AA428)</f>
        <v/>
      </c>
      <c r="AH428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8" s="3">
        <f>IF(AND(ISNUMBER(M428), ISNUMBER(N428), ISNUMBER(AH428)), (M428/N428) / AH428 - 1, "")</f>
        <v/>
      </c>
    </row>
    <row r="429">
      <c r="A429" s="2" t="inlineStr">
        <is>
          <t>2.224</t>
        </is>
      </c>
      <c r="B429" s="2" t="inlineStr">
        <is>
          <t>Hekpoort</t>
        </is>
      </c>
      <c r="C429" s="2" t="inlineStr">
        <is>
          <t>Yang and Holland, 2003</t>
        </is>
      </c>
      <c r="D429" s="2" t="inlineStr">
        <is>
          <t>Gaborone</t>
        </is>
      </c>
      <c r="E429" s="2" t="inlineStr">
        <is>
          <t>99WY58</t>
        </is>
      </c>
      <c r="F429" s="3" t="n">
        <v>128.68</v>
      </c>
      <c r="G429" s="2" t="inlineStr">
        <is>
          <t>proto</t>
        </is>
      </c>
      <c r="H429" s="3" t="n">
        <v>0.9200000000000002</v>
      </c>
      <c r="I429" s="3" t="n">
        <v>10.37</v>
      </c>
      <c r="J429" s="3" t="n">
        <v>2.45</v>
      </c>
      <c r="K429" s="3" t="n">
        <v>2.72</v>
      </c>
      <c r="L429" s="3" t="n">
        <v>0.11</v>
      </c>
      <c r="M429" s="3" t="n">
        <v>0.02</v>
      </c>
      <c r="N429" s="3" t="n">
        <v>0.34</v>
      </c>
      <c r="O429" s="4">
        <f>H429 / (40.078 + 15.999)</f>
        <v/>
      </c>
      <c r="P429" s="4">
        <f>I429 / (2*26.9815385 + 3*15.999)</f>
        <v/>
      </c>
      <c r="Q429" s="4">
        <f>J429 / (24.305 + 15.999)</f>
        <v/>
      </c>
      <c r="R429" s="4">
        <f>K429 / (2*39.0983 + 15.999)</f>
        <v/>
      </c>
      <c r="S429" s="4">
        <f>L429 / (2*22.98976928 + 15.999)</f>
        <v/>
      </c>
      <c r="T429" s="4">
        <f>M429 / (2*30.973761998 + 5*15.999)</f>
        <v/>
      </c>
      <c r="U429" s="4">
        <f>N429 / (47.867 + 2*15.999)</f>
        <v/>
      </c>
      <c r="V429" s="3">
        <f>IF((O429 - 10/3*T429) &gt; 0, O429 - 10/3*T429, 0)</f>
        <v/>
      </c>
      <c r="W429" s="4">
        <f>IF(V429&gt;S429, S429, V429)</f>
        <v/>
      </c>
      <c r="X429" s="4">
        <f>IF((V429-W429) &gt; 0, V429-W429, 0)</f>
        <v/>
      </c>
      <c r="Y429" s="4">
        <f>IF((Q429-X429) &gt; 0, Q429-X429, 0)</f>
        <v/>
      </c>
      <c r="Z429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29" s="4">
        <f>IF((P429*Z429) &lt; R429, P429*Z429, R429)</f>
        <v/>
      </c>
      <c r="AB429" s="4">
        <f>SUM(W429, S429)</f>
        <v/>
      </c>
      <c r="AC429" s="4">
        <f>SUM(W429, S429, Y429)</f>
        <v/>
      </c>
      <c r="AD429" s="3">
        <f>IF(OR(ISNUMBER(P429), ISNUMBER(W429), ISNUMBER(S429), ISNUMBER(R429)), (P429 / SUM(P429, W429, S429, R429))*100, "")</f>
        <v/>
      </c>
      <c r="AE429" s="3">
        <f>IF(OR(ISNUMBER(P429), ISNUMBER(W429), ISNUMBER(S429)), (P429 / SUM(P429, W429, S429))*100, "")</f>
        <v/>
      </c>
      <c r="AF429" s="3">
        <f>IF(OR(ISNUMBER(P429), ISNUMBER(W429), ISNUMBER(S429), ISNUMBER(AA429)), (P429 / SUM(P429, W429, S429, AA429))*100, "")</f>
        <v/>
      </c>
      <c r="AG429" s="3">
        <f>P429 / SUM(AC429, P429, AA429)</f>
        <v/>
      </c>
      <c r="AH429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29" s="3">
        <f>IF(AND(ISNUMBER(M429), ISNUMBER(N429), ISNUMBER(AH429)), (M429/N429) / AH429 - 1, "")</f>
        <v/>
      </c>
    </row>
    <row r="430">
      <c r="A430" s="2" t="inlineStr">
        <is>
          <t>2.224</t>
        </is>
      </c>
      <c r="B430" s="2" t="inlineStr">
        <is>
          <t>Hekpoort</t>
        </is>
      </c>
      <c r="C430" s="2" t="inlineStr">
        <is>
          <t>Yang and Holland, 2003</t>
        </is>
      </c>
      <c r="D430" s="2" t="inlineStr">
        <is>
          <t>Gaborone</t>
        </is>
      </c>
      <c r="E430" s="2" t="inlineStr">
        <is>
          <t>99WY59</t>
        </is>
      </c>
      <c r="F430" s="3" t="n">
        <v>130.38</v>
      </c>
      <c r="G430" s="2" t="inlineStr">
        <is>
          <t>proto</t>
        </is>
      </c>
      <c r="H430" s="3" t="n">
        <v>11.96</v>
      </c>
      <c r="I430" s="3" t="n">
        <v>16.69</v>
      </c>
      <c r="J430" s="3" t="n">
        <v>4.49</v>
      </c>
      <c r="K430" s="3" t="n">
        <v>0.96</v>
      </c>
      <c r="L430" s="3" t="n">
        <v>4.19</v>
      </c>
      <c r="M430" s="3" t="n">
        <v>0.12</v>
      </c>
      <c r="N430" s="3" t="n">
        <v>0.7400000000000001</v>
      </c>
      <c r="O430" s="4">
        <f>H430 / (40.078 + 15.999)</f>
        <v/>
      </c>
      <c r="P430" s="4">
        <f>I430 / (2*26.9815385 + 3*15.999)</f>
        <v/>
      </c>
      <c r="Q430" s="4">
        <f>J430 / (24.305 + 15.999)</f>
        <v/>
      </c>
      <c r="R430" s="4">
        <f>K430 / (2*39.0983 + 15.999)</f>
        <v/>
      </c>
      <c r="S430" s="4">
        <f>L430 / (2*22.98976928 + 15.999)</f>
        <v/>
      </c>
      <c r="T430" s="4">
        <f>M430 / (2*30.973761998 + 5*15.999)</f>
        <v/>
      </c>
      <c r="U430" s="4">
        <f>N430 / (47.867 + 2*15.999)</f>
        <v/>
      </c>
      <c r="V430" s="3">
        <f>IF((O430 - 10/3*T430) &gt; 0, O430 - 10/3*T430, 0)</f>
        <v/>
      </c>
      <c r="W430" s="4">
        <f>IF(V430&gt;S430, S430, V430)</f>
        <v/>
      </c>
      <c r="X430" s="4">
        <f>IF((V430-W430) &gt; 0, V430-W430, 0)</f>
        <v/>
      </c>
      <c r="Y430" s="4">
        <f>IF((Q430-X430) &gt; 0, Q430-X430, 0)</f>
        <v/>
      </c>
      <c r="Z430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30" s="4">
        <f>IF((P430*Z430) &lt; R430, P430*Z430, R430)</f>
        <v/>
      </c>
      <c r="AB430" s="4">
        <f>SUM(W430, S430)</f>
        <v/>
      </c>
      <c r="AC430" s="4">
        <f>SUM(W430, S430, Y430)</f>
        <v/>
      </c>
      <c r="AD430" s="3">
        <f>IF(OR(ISNUMBER(P430), ISNUMBER(W430), ISNUMBER(S430), ISNUMBER(R430)), (P430 / SUM(P430, W430, S430, R430))*100, "")</f>
        <v/>
      </c>
      <c r="AE430" s="3">
        <f>IF(OR(ISNUMBER(P430), ISNUMBER(W430), ISNUMBER(S430)), (P430 / SUM(P430, W430, S430))*100, "")</f>
        <v/>
      </c>
      <c r="AF430" s="3">
        <f>IF(OR(ISNUMBER(P430), ISNUMBER(W430), ISNUMBER(S430), ISNUMBER(AA430)), (P430 / SUM(P430, W430, S430, AA430))*100, "")</f>
        <v/>
      </c>
      <c r="AG430" s="3">
        <f>P430 / SUM(AC430, P430, AA430)</f>
        <v/>
      </c>
      <c r="AH430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30" s="3">
        <f>IF(AND(ISNUMBER(M430), ISNUMBER(N430), ISNUMBER(AH430)), (M430/N430) / AH430 - 1, "")</f>
        <v/>
      </c>
    </row>
    <row r="431">
      <c r="A431" s="2" t="inlineStr">
        <is>
          <t>2.224</t>
        </is>
      </c>
      <c r="B431" s="2" t="inlineStr">
        <is>
          <t>Hekpoort</t>
        </is>
      </c>
      <c r="C431" s="2" t="inlineStr">
        <is>
          <t>Yang and Holland, 2003</t>
        </is>
      </c>
      <c r="D431" s="2" t="inlineStr">
        <is>
          <t>Gaborone</t>
        </is>
      </c>
      <c r="E431" s="2" t="inlineStr">
        <is>
          <t>99WY60</t>
        </is>
      </c>
      <c r="F431" s="3" t="n">
        <v>132.05</v>
      </c>
      <c r="G431" s="2" t="inlineStr">
        <is>
          <t>proto</t>
        </is>
      </c>
      <c r="H431" s="3" t="n">
        <v>3.17</v>
      </c>
      <c r="I431" s="3" t="n">
        <v>14.73</v>
      </c>
      <c r="J431" s="3" t="n">
        <v>5.759999999999999</v>
      </c>
      <c r="K431" s="3" t="n">
        <v>0.08</v>
      </c>
      <c r="L431" s="3" t="n">
        <v>4.39</v>
      </c>
      <c r="M431" s="3" t="n">
        <v>0.1</v>
      </c>
      <c r="N431" s="3" t="n">
        <v>0.62</v>
      </c>
      <c r="O431" s="4">
        <f>H431 / (40.078 + 15.999)</f>
        <v/>
      </c>
      <c r="P431" s="4">
        <f>I431 / (2*26.9815385 + 3*15.999)</f>
        <v/>
      </c>
      <c r="Q431" s="4">
        <f>J431 / (24.305 + 15.999)</f>
        <v/>
      </c>
      <c r="R431" s="4">
        <f>K431 / (2*39.0983 + 15.999)</f>
        <v/>
      </c>
      <c r="S431" s="4">
        <f>L431 / (2*22.98976928 + 15.999)</f>
        <v/>
      </c>
      <c r="T431" s="4">
        <f>M431 / (2*30.973761998 + 5*15.999)</f>
        <v/>
      </c>
      <c r="U431" s="4">
        <f>N431 / (47.867 + 2*15.999)</f>
        <v/>
      </c>
      <c r="V431" s="3">
        <f>IF((O431 - 10/3*T431) &gt; 0, O431 - 10/3*T431, 0)</f>
        <v/>
      </c>
      <c r="W431" s="4">
        <f>IF(V431&gt;S431, S431, V431)</f>
        <v/>
      </c>
      <c r="X431" s="4">
        <f>IF((V431-W431) &gt; 0, V431-W431, 0)</f>
        <v/>
      </c>
      <c r="Y431" s="4">
        <f>IF((Q431-X431) &gt; 0, Q431-X431, 0)</f>
        <v/>
      </c>
      <c r="Z431" s="3">
        <f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/>
      </c>
      <c r="AA431" s="4">
        <f>IF((P431*Z431) &lt; R431, P431*Z431, R431)</f>
        <v/>
      </c>
      <c r="AB431" s="4">
        <f>SUM(W431, S431)</f>
        <v/>
      </c>
      <c r="AC431" s="4">
        <f>SUM(W431, S431, Y431)</f>
        <v/>
      </c>
      <c r="AD431" s="3">
        <f>IF(OR(ISNUMBER(P431), ISNUMBER(W431), ISNUMBER(S431), ISNUMBER(R431)), (P431 / SUM(P431, W431, S431, R431))*100, "")</f>
        <v/>
      </c>
      <c r="AE431" s="3">
        <f>IF(OR(ISNUMBER(P431), ISNUMBER(W431), ISNUMBER(S431)), (P431 / SUM(P431, W431, S431))*100, "")</f>
        <v/>
      </c>
      <c r="AF431" s="3">
        <f>IF(OR(ISNUMBER(P431), ISNUMBER(W431), ISNUMBER(S431), ISNUMBER(AA431)), (P431 / SUM(P431, W431, S431, AA431))*100, "")</f>
        <v/>
      </c>
      <c r="AG431" s="3">
        <f>P431 / SUM(AC431, P431, AA431)</f>
        <v/>
      </c>
      <c r="AH431" s="3">
        <f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/>
      </c>
      <c r="AI431" s="3">
        <f>IF(AND(ISNUMBER(M431), ISNUMBER(N431), ISNUMBER(AH431)), (M431/N431) / AH431 - 1, "")</f>
        <v/>
      </c>
    </row>
    <row r="432">
      <c r="A432" t="inlineStr">
        <is>
          <t>2.2</t>
        </is>
      </c>
      <c r="B432" t="inlineStr">
        <is>
          <t>Drakenstein</t>
        </is>
      </c>
      <c r="C432" t="inlineStr">
        <is>
          <t>Land et al., 2017</t>
        </is>
      </c>
      <c r="D432" t="inlineStr">
        <is>
          <t>DRAK1</t>
        </is>
      </c>
      <c r="E432" t="inlineStr">
        <is>
          <t>DRK 3</t>
        </is>
      </c>
      <c r="F432" s="6" t="n">
        <v>721.0599999999999</v>
      </c>
      <c r="G432" t="inlineStr">
        <is>
          <t>top</t>
        </is>
      </c>
      <c r="H432" s="6" t="n">
        <v>0.325</v>
      </c>
      <c r="I432" s="6" t="n">
        <v>18.309</v>
      </c>
      <c r="J432" s="6" t="n">
        <v>0.7919999999999999</v>
      </c>
      <c r="K432" s="6" t="n">
        <v>5.011</v>
      </c>
      <c r="L432" s="6" t="n">
        <v>0.145</v>
      </c>
      <c r="M432" s="6" t="n">
        <v>0.183</v>
      </c>
      <c r="N432" s="6" t="n">
        <v>3.603000000000001</v>
      </c>
      <c r="O432" s="7">
        <f>H432 / (40.078 + 15.999)</f>
        <v/>
      </c>
      <c r="P432" s="7">
        <f>I432 / (2*26.9815385 + 3*15.999)</f>
        <v/>
      </c>
      <c r="Q432" s="7">
        <f>J432 / (24.305 + 15.999)</f>
        <v/>
      </c>
      <c r="R432" s="7">
        <f>K432 / (2*39.0983 + 15.999)</f>
        <v/>
      </c>
      <c r="S432" s="7">
        <f>L432 / (2*22.98976928 + 15.999)</f>
        <v/>
      </c>
      <c r="T432" s="7">
        <f>M432 / (2*30.973761998 + 5*15.999)</f>
        <v/>
      </c>
      <c r="U432" s="7">
        <f>N432 / (47.867 + 2*15.999)</f>
        <v/>
      </c>
      <c r="V432" s="6">
        <f>IF((O432 - 10/3*T432) &gt; 0, O432 - 10/3*T432, 0)</f>
        <v/>
      </c>
      <c r="W432" s="7">
        <f>IF(V432&gt;S432, S432, V432)</f>
        <v/>
      </c>
      <c r="X432" s="7">
        <f>IF((V432-W432) &gt; 0, V432-W432, 0)</f>
        <v/>
      </c>
      <c r="Y432" s="7">
        <f>IF((Q432-X432) &gt; 0, Q432-X432, 0)</f>
        <v/>
      </c>
      <c r="Z432" s="6">
        <f>IF(AND(ISNUMBER(AVERAGE(R$437, R$438, R$439, R$440)), ISNUMBER(AVERAGE(P$437, P$438, P$439, P$440))), AVERAGE(R$437, R$438, R$439, R$440) / AVERAGE(P$437, P$438, P$439, P$440), "")</f>
        <v/>
      </c>
      <c r="AA432" s="7">
        <f>IF((P432*Z432) &lt; R432, P432*Z432, R432)</f>
        <v/>
      </c>
      <c r="AB432" s="7">
        <f>SUM(W432, S432)</f>
        <v/>
      </c>
      <c r="AC432" s="7">
        <f>SUM(W432, S432, Y432)</f>
        <v/>
      </c>
      <c r="AD432" s="6">
        <f>IF(OR(ISNUMBER(P432), ISNUMBER(W432), ISNUMBER(S432), ISNUMBER(R432)), (P432 / SUM(P432, W432, S432, R432))*100, "")</f>
        <v/>
      </c>
      <c r="AE432" s="6">
        <f>IF(OR(ISNUMBER(P432), ISNUMBER(W432), ISNUMBER(S432)), (P432 / SUM(P432, W432, S432))*100, "")</f>
        <v/>
      </c>
      <c r="AF432" s="6">
        <f>IF(OR(ISNUMBER(P432), ISNUMBER(W432), ISNUMBER(S432), ISNUMBER(AA432)), (P432 / SUM(P432, W432, S432, AA432))*100, "")</f>
        <v/>
      </c>
      <c r="AG432" s="6">
        <f>P432 / SUM(AC432, P432, AA432)</f>
        <v/>
      </c>
      <c r="AH432" s="6">
        <f>IF(AND(ISNUMBER(AVERAGE(M$437, M$438, M$439, M$440)), ISNUMBER(AVERAGE(N$437, N$438, N$439, N$440))), AVERAGE(M$437, M$438, M$439, M$440) / AVERAGE(N$437, N$438, N$439, N$440), "")</f>
        <v/>
      </c>
      <c r="AI432" s="6">
        <f>IF(AND(ISNUMBER(M432), ISNUMBER(N432), ISNUMBER(AH432)), (M432/N432) / AH432 - 1, "")</f>
        <v/>
      </c>
    </row>
    <row r="433">
      <c r="A433" t="inlineStr">
        <is>
          <t>2.2</t>
        </is>
      </c>
      <c r="B433" t="inlineStr">
        <is>
          <t>Drakenstein</t>
        </is>
      </c>
      <c r="C433" t="inlineStr">
        <is>
          <t>Land et al., 2017</t>
        </is>
      </c>
      <c r="D433" t="inlineStr">
        <is>
          <t>DRAK1</t>
        </is>
      </c>
      <c r="E433" t="inlineStr">
        <is>
          <t>DRK 4</t>
        </is>
      </c>
      <c r="F433" s="6" t="n">
        <v>721.59</v>
      </c>
      <c r="G433" t="inlineStr">
        <is>
          <t>top</t>
        </is>
      </c>
      <c r="H433" s="6" t="n">
        <v>8.079000000000001</v>
      </c>
      <c r="I433" s="6" t="n">
        <v>20.383</v>
      </c>
      <c r="J433" s="6" t="n">
        <v>0.8049999999999999</v>
      </c>
      <c r="K433" s="6" t="n">
        <v>6.224</v>
      </c>
      <c r="L433" s="6" t="n">
        <v>0.186</v>
      </c>
      <c r="M433" s="6" t="n">
        <v>6.424000000000001</v>
      </c>
      <c r="N433" s="6" t="n">
        <v>2.858</v>
      </c>
      <c r="O433" s="7">
        <f>H433 / (40.078 + 15.999)</f>
        <v/>
      </c>
      <c r="P433" s="7">
        <f>I433 / (2*26.9815385 + 3*15.999)</f>
        <v/>
      </c>
      <c r="Q433" s="7">
        <f>J433 / (24.305 + 15.999)</f>
        <v/>
      </c>
      <c r="R433" s="7">
        <f>K433 / (2*39.0983 + 15.999)</f>
        <v/>
      </c>
      <c r="S433" s="7">
        <f>L433 / (2*22.98976928 + 15.999)</f>
        <v/>
      </c>
      <c r="T433" s="7">
        <f>M433 / (2*30.973761998 + 5*15.999)</f>
        <v/>
      </c>
      <c r="U433" s="7">
        <f>N433 / (47.867 + 2*15.999)</f>
        <v/>
      </c>
      <c r="V433" s="6">
        <f>IF((O433 - 10/3*T433) &gt; 0, O433 - 10/3*T433, 0)</f>
        <v/>
      </c>
      <c r="W433" s="7">
        <f>IF(V433&gt;S433, S433, V433)</f>
        <v/>
      </c>
      <c r="X433" s="7">
        <f>IF((V433-W433) &gt; 0, V433-W433, 0)</f>
        <v/>
      </c>
      <c r="Y433" s="7">
        <f>IF((Q433-X433) &gt; 0, Q433-X433, 0)</f>
        <v/>
      </c>
      <c r="Z433" s="6">
        <f>IF(AND(ISNUMBER(AVERAGE(R$437, R$438, R$439, R$440)), ISNUMBER(AVERAGE(P$437, P$438, P$439, P$440))), AVERAGE(R$437, R$438, R$439, R$440) / AVERAGE(P$437, P$438, P$439, P$440), "")</f>
        <v/>
      </c>
      <c r="AA433" s="7">
        <f>IF((P433*Z433) &lt; R433, P433*Z433, R433)</f>
        <v/>
      </c>
      <c r="AB433" s="7">
        <f>SUM(W433, S433)</f>
        <v/>
      </c>
      <c r="AC433" s="7">
        <f>SUM(W433, S433, Y433)</f>
        <v/>
      </c>
      <c r="AD433" s="6">
        <f>IF(OR(ISNUMBER(P433), ISNUMBER(W433), ISNUMBER(S433), ISNUMBER(R433)), (P433 / SUM(P433, W433, S433, R433))*100, "")</f>
        <v/>
      </c>
      <c r="AE433" s="6">
        <f>IF(OR(ISNUMBER(P433), ISNUMBER(W433), ISNUMBER(S433)), (P433 / SUM(P433, W433, S433))*100, "")</f>
        <v/>
      </c>
      <c r="AF433" s="6">
        <f>IF(OR(ISNUMBER(P433), ISNUMBER(W433), ISNUMBER(S433), ISNUMBER(AA433)), (P433 / SUM(P433, W433, S433, AA433))*100, "")</f>
        <v/>
      </c>
      <c r="AG433" s="6">
        <f>P433 / SUM(AC433, P433, AA433)</f>
        <v/>
      </c>
      <c r="AH433" s="6">
        <f>IF(AND(ISNUMBER(AVERAGE(M$437, M$438, M$439, M$440)), ISNUMBER(AVERAGE(N$437, N$438, N$439, N$440))), AVERAGE(M$437, M$438, M$439, M$440) / AVERAGE(N$437, N$438, N$439, N$440), "")</f>
        <v/>
      </c>
      <c r="AI433" s="6">
        <f>IF(AND(ISNUMBER(M433), ISNUMBER(N433), ISNUMBER(AH433)), (M433/N433) / AH433 - 1, "")</f>
        <v/>
      </c>
    </row>
    <row r="434">
      <c r="A434" t="inlineStr">
        <is>
          <t>2.2</t>
        </is>
      </c>
      <c r="B434" t="inlineStr">
        <is>
          <t>Drakenstein</t>
        </is>
      </c>
      <c r="C434" t="inlineStr">
        <is>
          <t>Land et al., 2017</t>
        </is>
      </c>
      <c r="D434" t="inlineStr">
        <is>
          <t>DRAK1</t>
        </is>
      </c>
      <c r="E434" t="inlineStr">
        <is>
          <t>DRK 5</t>
        </is>
      </c>
      <c r="F434" s="6" t="n">
        <v>722.8200000000001</v>
      </c>
      <c r="G434" s="8" t="n">
        <v/>
      </c>
      <c r="H434" s="6" t="n">
        <v>0.152</v>
      </c>
      <c r="I434" s="6" t="n">
        <v>15.032</v>
      </c>
      <c r="J434" s="6" t="n">
        <v>1.233</v>
      </c>
      <c r="K434" s="6" t="n">
        <v>5.020999999999999</v>
      </c>
      <c r="L434" s="6" t="n">
        <v>0.08799999999999999</v>
      </c>
      <c r="M434" s="6" t="n">
        <v>0.07100000000000001</v>
      </c>
      <c r="N434" s="6" t="n">
        <v>2.285</v>
      </c>
      <c r="O434" s="7">
        <f>H434 / (40.078 + 15.999)</f>
        <v/>
      </c>
      <c r="P434" s="7">
        <f>I434 / (2*26.9815385 + 3*15.999)</f>
        <v/>
      </c>
      <c r="Q434" s="7">
        <f>J434 / (24.305 + 15.999)</f>
        <v/>
      </c>
      <c r="R434" s="7">
        <f>K434 / (2*39.0983 + 15.999)</f>
        <v/>
      </c>
      <c r="S434" s="7">
        <f>L434 / (2*22.98976928 + 15.999)</f>
        <v/>
      </c>
      <c r="T434" s="7">
        <f>M434 / (2*30.973761998 + 5*15.999)</f>
        <v/>
      </c>
      <c r="U434" s="7">
        <f>N434 / (47.867 + 2*15.999)</f>
        <v/>
      </c>
      <c r="V434" s="6">
        <f>IF((O434 - 10/3*T434) &gt; 0, O434 - 10/3*T434, 0)</f>
        <v/>
      </c>
      <c r="W434" s="7">
        <f>IF(V434&gt;S434, S434, V434)</f>
        <v/>
      </c>
      <c r="X434" s="7">
        <f>IF((V434-W434) &gt; 0, V434-W434, 0)</f>
        <v/>
      </c>
      <c r="Y434" s="7">
        <f>IF((Q434-X434) &gt; 0, Q434-X434, 0)</f>
        <v/>
      </c>
      <c r="Z434" s="6">
        <f>IF(AND(ISNUMBER(AVERAGE(R$437, R$438, R$439, R$440)), ISNUMBER(AVERAGE(P$437, P$438, P$439, P$440))), AVERAGE(R$437, R$438, R$439, R$440) / AVERAGE(P$437, P$438, P$439, P$440), "")</f>
        <v/>
      </c>
      <c r="AA434" s="7">
        <f>IF((P434*Z434) &lt; R434, P434*Z434, R434)</f>
        <v/>
      </c>
      <c r="AB434" s="7">
        <f>SUM(W434, S434)</f>
        <v/>
      </c>
      <c r="AC434" s="7">
        <f>SUM(W434, S434, Y434)</f>
        <v/>
      </c>
      <c r="AD434" s="6">
        <f>IF(OR(ISNUMBER(P434), ISNUMBER(W434), ISNUMBER(S434), ISNUMBER(R434)), (P434 / SUM(P434, W434, S434, R434))*100, "")</f>
        <v/>
      </c>
      <c r="AE434" s="6">
        <f>IF(OR(ISNUMBER(P434), ISNUMBER(W434), ISNUMBER(S434)), (P434 / SUM(P434, W434, S434))*100, "")</f>
        <v/>
      </c>
      <c r="AF434" s="6">
        <f>IF(OR(ISNUMBER(P434), ISNUMBER(W434), ISNUMBER(S434), ISNUMBER(AA434)), (P434 / SUM(P434, W434, S434, AA434))*100, "")</f>
        <v/>
      </c>
      <c r="AG434" s="6">
        <f>P434 / SUM(AC434, P434, AA434)</f>
        <v/>
      </c>
      <c r="AH434" s="6">
        <f>IF(AND(ISNUMBER(AVERAGE(M$437, M$438, M$439, M$440)), ISNUMBER(AVERAGE(N$437, N$438, N$439, N$440))), AVERAGE(M$437, M$438, M$439, M$440) / AVERAGE(N$437, N$438, N$439, N$440), "")</f>
        <v/>
      </c>
      <c r="AI434" s="6">
        <f>IF(AND(ISNUMBER(M434), ISNUMBER(N434), ISNUMBER(AH434)), (M434/N434) / AH434 - 1, "")</f>
        <v/>
      </c>
    </row>
    <row r="435">
      <c r="A435" t="inlineStr">
        <is>
          <t>2.2</t>
        </is>
      </c>
      <c r="B435" t="inlineStr">
        <is>
          <t>Drakenstein</t>
        </is>
      </c>
      <c r="C435" t="inlineStr">
        <is>
          <t>Land et al., 2017</t>
        </is>
      </c>
      <c r="D435" t="inlineStr">
        <is>
          <t>DRAK1</t>
        </is>
      </c>
      <c r="E435" t="inlineStr">
        <is>
          <t>DRK 6</t>
        </is>
      </c>
      <c r="F435" s="6" t="n">
        <v>723.92</v>
      </c>
      <c r="G435" s="8" t="n">
        <v/>
      </c>
      <c r="H435" s="6" t="n">
        <v>0.634</v>
      </c>
      <c r="I435" s="6" t="n">
        <v>13.928</v>
      </c>
      <c r="J435" s="6" t="n">
        <v>1.29</v>
      </c>
      <c r="K435" s="6" t="n">
        <v>4.866</v>
      </c>
      <c r="L435" s="6" t="n">
        <v>0.068</v>
      </c>
      <c r="M435" s="6" t="n">
        <v>0.4010000000000001</v>
      </c>
      <c r="N435" s="6" t="n">
        <v>2.073</v>
      </c>
      <c r="O435" s="7">
        <f>H435 / (40.078 + 15.999)</f>
        <v/>
      </c>
      <c r="P435" s="7">
        <f>I435 / (2*26.9815385 + 3*15.999)</f>
        <v/>
      </c>
      <c r="Q435" s="7">
        <f>J435 / (24.305 + 15.999)</f>
        <v/>
      </c>
      <c r="R435" s="7">
        <f>K435 / (2*39.0983 + 15.999)</f>
        <v/>
      </c>
      <c r="S435" s="7">
        <f>L435 / (2*22.98976928 + 15.999)</f>
        <v/>
      </c>
      <c r="T435" s="7">
        <f>M435 / (2*30.973761998 + 5*15.999)</f>
        <v/>
      </c>
      <c r="U435" s="7">
        <f>N435 / (47.867 + 2*15.999)</f>
        <v/>
      </c>
      <c r="V435" s="6">
        <f>IF((O435 - 10/3*T435) &gt; 0, O435 - 10/3*T435, 0)</f>
        <v/>
      </c>
      <c r="W435" s="7">
        <f>IF(V435&gt;S435, S435, V435)</f>
        <v/>
      </c>
      <c r="X435" s="7">
        <f>IF((V435-W435) &gt; 0, V435-W435, 0)</f>
        <v/>
      </c>
      <c r="Y435" s="7">
        <f>IF((Q435-X435) &gt; 0, Q435-X435, 0)</f>
        <v/>
      </c>
      <c r="Z435" s="6">
        <f>IF(AND(ISNUMBER(AVERAGE(R$437, R$438, R$439, R$440)), ISNUMBER(AVERAGE(P$437, P$438, P$439, P$440))), AVERAGE(R$437, R$438, R$439, R$440) / AVERAGE(P$437, P$438, P$439, P$440), "")</f>
        <v/>
      </c>
      <c r="AA435" s="7">
        <f>IF((P435*Z435) &lt; R435, P435*Z435, R435)</f>
        <v/>
      </c>
      <c r="AB435" s="7">
        <f>SUM(W435, S435)</f>
        <v/>
      </c>
      <c r="AC435" s="7">
        <f>SUM(W435, S435, Y435)</f>
        <v/>
      </c>
      <c r="AD435" s="6">
        <f>IF(OR(ISNUMBER(P435), ISNUMBER(W435), ISNUMBER(S435), ISNUMBER(R435)), (P435 / SUM(P435, W435, S435, R435))*100, "")</f>
        <v/>
      </c>
      <c r="AE435" s="6">
        <f>IF(OR(ISNUMBER(P435), ISNUMBER(W435), ISNUMBER(S435)), (P435 / SUM(P435, W435, S435))*100, "")</f>
        <v/>
      </c>
      <c r="AF435" s="6">
        <f>IF(OR(ISNUMBER(P435), ISNUMBER(W435), ISNUMBER(S435), ISNUMBER(AA435)), (P435 / SUM(P435, W435, S435, AA435))*100, "")</f>
        <v/>
      </c>
      <c r="AG435" s="6">
        <f>P435 / SUM(AC435, P435, AA435)</f>
        <v/>
      </c>
      <c r="AH435" s="6">
        <f>IF(AND(ISNUMBER(AVERAGE(M$437, M$438, M$439, M$440)), ISNUMBER(AVERAGE(N$437, N$438, N$439, N$440))), AVERAGE(M$437, M$438, M$439, M$440) / AVERAGE(N$437, N$438, N$439, N$440), "")</f>
        <v/>
      </c>
      <c r="AI435" s="6">
        <f>IF(AND(ISNUMBER(M435), ISNUMBER(N435), ISNUMBER(AH435)), (M435/N435) / AH435 - 1, "")</f>
        <v/>
      </c>
    </row>
    <row r="436">
      <c r="A436" t="inlineStr">
        <is>
          <t>2.2</t>
        </is>
      </c>
      <c r="B436" t="inlineStr">
        <is>
          <t>Drakenstein</t>
        </is>
      </c>
      <c r="C436" t="inlineStr">
        <is>
          <t>Land et al., 2017</t>
        </is>
      </c>
      <c r="D436" t="inlineStr">
        <is>
          <t>DRAK1</t>
        </is>
      </c>
      <c r="E436" t="inlineStr">
        <is>
          <t>DRK 7</t>
        </is>
      </c>
      <c r="F436" s="6" t="n">
        <v>724.23</v>
      </c>
      <c r="G436" s="8" t="n">
        <v/>
      </c>
      <c r="H436" s="6" t="n">
        <v>0.3850000000000001</v>
      </c>
      <c r="I436" s="6" t="n">
        <v>12.098</v>
      </c>
      <c r="J436" s="6" t="n">
        <v>1.45</v>
      </c>
      <c r="K436" s="6" t="n">
        <v>4.07</v>
      </c>
      <c r="L436" s="6" t="n">
        <v>0.07000000000000001</v>
      </c>
      <c r="M436" s="6" t="n">
        <v>0.212</v>
      </c>
      <c r="N436" s="6" t="n">
        <v>1.716</v>
      </c>
      <c r="O436" s="7">
        <f>H436 / (40.078 + 15.999)</f>
        <v/>
      </c>
      <c r="P436" s="7">
        <f>I436 / (2*26.9815385 + 3*15.999)</f>
        <v/>
      </c>
      <c r="Q436" s="7">
        <f>J436 / (24.305 + 15.999)</f>
        <v/>
      </c>
      <c r="R436" s="7">
        <f>K436 / (2*39.0983 + 15.999)</f>
        <v/>
      </c>
      <c r="S436" s="7">
        <f>L436 / (2*22.98976928 + 15.999)</f>
        <v/>
      </c>
      <c r="T436" s="7">
        <f>M436 / (2*30.973761998 + 5*15.999)</f>
        <v/>
      </c>
      <c r="U436" s="7">
        <f>N436 / (47.867 + 2*15.999)</f>
        <v/>
      </c>
      <c r="V436" s="6">
        <f>IF((O436 - 10/3*T436) &gt; 0, O436 - 10/3*T436, 0)</f>
        <v/>
      </c>
      <c r="W436" s="7">
        <f>IF(V436&gt;S436, S436, V436)</f>
        <v/>
      </c>
      <c r="X436" s="7">
        <f>IF((V436-W436) &gt; 0, V436-W436, 0)</f>
        <v/>
      </c>
      <c r="Y436" s="7">
        <f>IF((Q436-X436) &gt; 0, Q436-X436, 0)</f>
        <v/>
      </c>
      <c r="Z436" s="6">
        <f>IF(AND(ISNUMBER(AVERAGE(R$437, R$438, R$439, R$440)), ISNUMBER(AVERAGE(P$437, P$438, P$439, P$440))), AVERAGE(R$437, R$438, R$439, R$440) / AVERAGE(P$437, P$438, P$439, P$440), "")</f>
        <v/>
      </c>
      <c r="AA436" s="7">
        <f>IF((P436*Z436) &lt; R436, P436*Z436, R436)</f>
        <v/>
      </c>
      <c r="AB436" s="7">
        <f>SUM(W436, S436)</f>
        <v/>
      </c>
      <c r="AC436" s="7">
        <f>SUM(W436, S436, Y436)</f>
        <v/>
      </c>
      <c r="AD436" s="6">
        <f>IF(OR(ISNUMBER(P436), ISNUMBER(W436), ISNUMBER(S436), ISNUMBER(R436)), (P436 / SUM(P436, W436, S436, R436))*100, "")</f>
        <v/>
      </c>
      <c r="AE436" s="6">
        <f>IF(OR(ISNUMBER(P436), ISNUMBER(W436), ISNUMBER(S436)), (P436 / SUM(P436, W436, S436))*100, "")</f>
        <v/>
      </c>
      <c r="AF436" s="6">
        <f>IF(OR(ISNUMBER(P436), ISNUMBER(W436), ISNUMBER(S436), ISNUMBER(AA436)), (P436 / SUM(P436, W436, S436, AA436))*100, "")</f>
        <v/>
      </c>
      <c r="AG436" s="6">
        <f>P436 / SUM(AC436, P436, AA436)</f>
        <v/>
      </c>
      <c r="AH436" s="6">
        <f>IF(AND(ISNUMBER(AVERAGE(M$437, M$438, M$439, M$440)), ISNUMBER(AVERAGE(N$437, N$438, N$439, N$440))), AVERAGE(M$437, M$438, M$439, M$440) / AVERAGE(N$437, N$438, N$439, N$440), "")</f>
        <v/>
      </c>
      <c r="AI436" s="6">
        <f>IF(AND(ISNUMBER(M436), ISNUMBER(N436), ISNUMBER(AH436)), (M436/N436) / AH436 - 1, "")</f>
        <v/>
      </c>
    </row>
    <row r="437">
      <c r="A437" t="inlineStr">
        <is>
          <t>2.2</t>
        </is>
      </c>
      <c r="B437" t="inlineStr">
        <is>
          <t>Drakenstein</t>
        </is>
      </c>
      <c r="C437" t="inlineStr">
        <is>
          <t>Land et al., 2017</t>
        </is>
      </c>
      <c r="D437" t="inlineStr">
        <is>
          <t>DRAK1</t>
        </is>
      </c>
      <c r="E437" t="inlineStr">
        <is>
          <t>DRK 8</t>
        </is>
      </c>
      <c r="F437" s="6" t="n">
        <v>725.48</v>
      </c>
      <c r="G437" t="inlineStr">
        <is>
          <t>proto</t>
        </is>
      </c>
      <c r="H437" s="6" t="n">
        <v>5.660000000000001</v>
      </c>
      <c r="I437" s="6" t="n">
        <v>12.234</v>
      </c>
      <c r="J437" s="6" t="n">
        <v>5.015999999999999</v>
      </c>
      <c r="K437" s="6" t="n">
        <v>0.556</v>
      </c>
      <c r="L437" s="6" t="n">
        <v>2.291</v>
      </c>
      <c r="M437" s="6" t="n">
        <v>0.202</v>
      </c>
      <c r="N437" s="6" t="n">
        <v>1.785</v>
      </c>
      <c r="O437" s="7">
        <f>H437 / (40.078 + 15.999)</f>
        <v/>
      </c>
      <c r="P437" s="7">
        <f>I437 / (2*26.9815385 + 3*15.999)</f>
        <v/>
      </c>
      <c r="Q437" s="7">
        <f>J437 / (24.305 + 15.999)</f>
        <v/>
      </c>
      <c r="R437" s="7">
        <f>K437 / (2*39.0983 + 15.999)</f>
        <v/>
      </c>
      <c r="S437" s="7">
        <f>L437 / (2*22.98976928 + 15.999)</f>
        <v/>
      </c>
      <c r="T437" s="7">
        <f>M437 / (2*30.973761998 + 5*15.999)</f>
        <v/>
      </c>
      <c r="U437" s="7">
        <f>N437 / (47.867 + 2*15.999)</f>
        <v/>
      </c>
      <c r="V437" s="6">
        <f>IF((O437 - 10/3*T437) &gt; 0, O437 - 10/3*T437, 0)</f>
        <v/>
      </c>
      <c r="W437" s="7">
        <f>IF(V437&gt;S437, S437, V437)</f>
        <v/>
      </c>
      <c r="X437" s="7">
        <f>IF((V437-W437) &gt; 0, V437-W437, 0)</f>
        <v/>
      </c>
      <c r="Y437" s="7">
        <f>IF((Q437-X437) &gt; 0, Q437-X437, 0)</f>
        <v/>
      </c>
      <c r="Z437" s="6">
        <f>IF(AND(ISNUMBER(AVERAGE(R$437, R$438, R$439, R$440)), ISNUMBER(AVERAGE(P$437, P$438, P$439, P$440))), AVERAGE(R$437, R$438, R$439, R$440) / AVERAGE(P$437, P$438, P$439, P$440), "")</f>
        <v/>
      </c>
      <c r="AA437" s="7">
        <f>IF((P437*Z437) &lt; R437, P437*Z437, R437)</f>
        <v/>
      </c>
      <c r="AB437" s="7">
        <f>SUM(W437, S437)</f>
        <v/>
      </c>
      <c r="AC437" s="7">
        <f>SUM(W437, S437, Y437)</f>
        <v/>
      </c>
      <c r="AD437" s="6">
        <f>IF(OR(ISNUMBER(P437), ISNUMBER(W437), ISNUMBER(S437), ISNUMBER(R437)), (P437 / SUM(P437, W437, S437, R437))*100, "")</f>
        <v/>
      </c>
      <c r="AE437" s="6">
        <f>IF(OR(ISNUMBER(P437), ISNUMBER(W437), ISNUMBER(S437)), (P437 / SUM(P437, W437, S437))*100, "")</f>
        <v/>
      </c>
      <c r="AF437" s="6">
        <f>IF(OR(ISNUMBER(P437), ISNUMBER(W437), ISNUMBER(S437), ISNUMBER(AA437)), (P437 / SUM(P437, W437, S437, AA437))*100, "")</f>
        <v/>
      </c>
      <c r="AG437" s="6">
        <f>P437 / SUM(AC437, P437, AA437)</f>
        <v/>
      </c>
      <c r="AH437" s="6">
        <f>IF(AND(ISNUMBER(AVERAGE(M$437, M$438, M$439, M$440)), ISNUMBER(AVERAGE(N$437, N$438, N$439, N$440))), AVERAGE(M$437, M$438, M$439, M$440) / AVERAGE(N$437, N$438, N$439, N$440), "")</f>
        <v/>
      </c>
      <c r="AI437" s="6">
        <f>IF(AND(ISNUMBER(M437), ISNUMBER(N437), ISNUMBER(AH437)), (M437/N437) / AH437 - 1, "")</f>
        <v/>
      </c>
    </row>
    <row r="438">
      <c r="A438" t="inlineStr">
        <is>
          <t>2.2</t>
        </is>
      </c>
      <c r="B438" t="inlineStr">
        <is>
          <t>Drakenstein</t>
        </is>
      </c>
      <c r="C438" t="inlineStr">
        <is>
          <t>Land et al., 2017</t>
        </is>
      </c>
      <c r="D438" t="inlineStr">
        <is>
          <t>DRAK1</t>
        </is>
      </c>
      <c r="E438" t="inlineStr">
        <is>
          <t>DRK 9</t>
        </is>
      </c>
      <c r="F438" s="6" t="n">
        <v>728.1</v>
      </c>
      <c r="G438" t="inlineStr">
        <is>
          <t>proto</t>
        </is>
      </c>
      <c r="H438" s="6" t="n">
        <v>6.719000000000001</v>
      </c>
      <c r="I438" s="6" t="n">
        <v>12.267</v>
      </c>
      <c r="J438" s="6" t="n">
        <v>5.519999999999999</v>
      </c>
      <c r="K438" s="6" t="n">
        <v>0.333</v>
      </c>
      <c r="L438" s="6" t="n">
        <v>1.899</v>
      </c>
      <c r="M438" s="6" t="n">
        <v>0.197</v>
      </c>
      <c r="N438" s="6" t="n">
        <v>1.793</v>
      </c>
      <c r="O438" s="7">
        <f>H438 / (40.078 + 15.999)</f>
        <v/>
      </c>
      <c r="P438" s="7">
        <f>I438 / (2*26.9815385 + 3*15.999)</f>
        <v/>
      </c>
      <c r="Q438" s="7">
        <f>J438 / (24.305 + 15.999)</f>
        <v/>
      </c>
      <c r="R438" s="7">
        <f>K438 / (2*39.0983 + 15.999)</f>
        <v/>
      </c>
      <c r="S438" s="7">
        <f>L438 / (2*22.98976928 + 15.999)</f>
        <v/>
      </c>
      <c r="T438" s="7">
        <f>M438 / (2*30.973761998 + 5*15.999)</f>
        <v/>
      </c>
      <c r="U438" s="7">
        <f>N438 / (47.867 + 2*15.999)</f>
        <v/>
      </c>
      <c r="V438" s="6">
        <f>IF((O438 - 10/3*T438) &gt; 0, O438 - 10/3*T438, 0)</f>
        <v/>
      </c>
      <c r="W438" s="7">
        <f>IF(V438&gt;S438, S438, V438)</f>
        <v/>
      </c>
      <c r="X438" s="7">
        <f>IF((V438-W438) &gt; 0, V438-W438, 0)</f>
        <v/>
      </c>
      <c r="Y438" s="7">
        <f>IF((Q438-X438) &gt; 0, Q438-X438, 0)</f>
        <v/>
      </c>
      <c r="Z438" s="6">
        <f>IF(AND(ISNUMBER(AVERAGE(R$437, R$438, R$439, R$440)), ISNUMBER(AVERAGE(P$437, P$438, P$439, P$440))), AVERAGE(R$437, R$438, R$439, R$440) / AVERAGE(P$437, P$438, P$439, P$440), "")</f>
        <v/>
      </c>
      <c r="AA438" s="7">
        <f>IF((P438*Z438) &lt; R438, P438*Z438, R438)</f>
        <v/>
      </c>
      <c r="AB438" s="7">
        <f>SUM(W438, S438)</f>
        <v/>
      </c>
      <c r="AC438" s="7">
        <f>SUM(W438, S438, Y438)</f>
        <v/>
      </c>
      <c r="AD438" s="6">
        <f>IF(OR(ISNUMBER(P438), ISNUMBER(W438), ISNUMBER(S438), ISNUMBER(R438)), (P438 / SUM(P438, W438, S438, R438))*100, "")</f>
        <v/>
      </c>
      <c r="AE438" s="6">
        <f>IF(OR(ISNUMBER(P438), ISNUMBER(W438), ISNUMBER(S438)), (P438 / SUM(P438, W438, S438))*100, "")</f>
        <v/>
      </c>
      <c r="AF438" s="6">
        <f>IF(OR(ISNUMBER(P438), ISNUMBER(W438), ISNUMBER(S438), ISNUMBER(AA438)), (P438 / SUM(P438, W438, S438, AA438))*100, "")</f>
        <v/>
      </c>
      <c r="AG438" s="6">
        <f>P438 / SUM(AC438, P438, AA438)</f>
        <v/>
      </c>
      <c r="AH438" s="6">
        <f>IF(AND(ISNUMBER(AVERAGE(M$437, M$438, M$439, M$440)), ISNUMBER(AVERAGE(N$437, N$438, N$439, N$440))), AVERAGE(M$437, M$438, M$439, M$440) / AVERAGE(N$437, N$438, N$439, N$440), "")</f>
        <v/>
      </c>
      <c r="AI438" s="6">
        <f>IF(AND(ISNUMBER(M438), ISNUMBER(N438), ISNUMBER(AH438)), (M438/N438) / AH438 - 1, "")</f>
        <v/>
      </c>
    </row>
    <row r="439">
      <c r="A439" t="inlineStr">
        <is>
          <t>2.2</t>
        </is>
      </c>
      <c r="B439" t="inlineStr">
        <is>
          <t>Drakenstein</t>
        </is>
      </c>
      <c r="C439" t="inlineStr">
        <is>
          <t>Land et al., 2017</t>
        </is>
      </c>
      <c r="D439" t="inlineStr">
        <is>
          <t>DRAK1</t>
        </is>
      </c>
      <c r="E439" t="inlineStr">
        <is>
          <t>DRK 10</t>
        </is>
      </c>
      <c r="F439" s="6" t="n">
        <v>729.05</v>
      </c>
      <c r="G439" t="inlineStr">
        <is>
          <t>proto</t>
        </is>
      </c>
      <c r="H439" s="6" t="n">
        <v>5.823000000000001</v>
      </c>
      <c r="I439" s="6" t="n">
        <v>12.863</v>
      </c>
      <c r="J439" s="6" t="n">
        <v>5.877999999999999</v>
      </c>
      <c r="K439" s="6" t="n">
        <v>0.582</v>
      </c>
      <c r="L439" s="6" t="n">
        <v>2.456</v>
      </c>
      <c r="M439" s="6" t="n">
        <v>0.203</v>
      </c>
      <c r="N439" s="6" t="n">
        <v>1.865</v>
      </c>
      <c r="O439" s="7">
        <f>H439 / (40.078 + 15.999)</f>
        <v/>
      </c>
      <c r="P439" s="7">
        <f>I439 / (2*26.9815385 + 3*15.999)</f>
        <v/>
      </c>
      <c r="Q439" s="7">
        <f>J439 / (24.305 + 15.999)</f>
        <v/>
      </c>
      <c r="R439" s="7">
        <f>K439 / (2*39.0983 + 15.999)</f>
        <v/>
      </c>
      <c r="S439" s="7">
        <f>L439 / (2*22.98976928 + 15.999)</f>
        <v/>
      </c>
      <c r="T439" s="7">
        <f>M439 / (2*30.973761998 + 5*15.999)</f>
        <v/>
      </c>
      <c r="U439" s="7">
        <f>N439 / (47.867 + 2*15.999)</f>
        <v/>
      </c>
      <c r="V439" s="6">
        <f>IF((O439 - 10/3*T439) &gt; 0, O439 - 10/3*T439, 0)</f>
        <v/>
      </c>
      <c r="W439" s="7">
        <f>IF(V439&gt;S439, S439, V439)</f>
        <v/>
      </c>
      <c r="X439" s="7">
        <f>IF((V439-W439) &gt; 0, V439-W439, 0)</f>
        <v/>
      </c>
      <c r="Y439" s="7">
        <f>IF((Q439-X439) &gt; 0, Q439-X439, 0)</f>
        <v/>
      </c>
      <c r="Z439" s="6">
        <f>IF(AND(ISNUMBER(AVERAGE(R$437, R$438, R$439, R$440)), ISNUMBER(AVERAGE(P$437, P$438, P$439, P$440))), AVERAGE(R$437, R$438, R$439, R$440) / AVERAGE(P$437, P$438, P$439, P$440), "")</f>
        <v/>
      </c>
      <c r="AA439" s="7">
        <f>IF((P439*Z439) &lt; R439, P439*Z439, R439)</f>
        <v/>
      </c>
      <c r="AB439" s="7">
        <f>SUM(W439, S439)</f>
        <v/>
      </c>
      <c r="AC439" s="7">
        <f>SUM(W439, S439, Y439)</f>
        <v/>
      </c>
      <c r="AD439" s="6">
        <f>IF(OR(ISNUMBER(P439), ISNUMBER(W439), ISNUMBER(S439), ISNUMBER(R439)), (P439 / SUM(P439, W439, S439, R439))*100, "")</f>
        <v/>
      </c>
      <c r="AE439" s="6">
        <f>IF(OR(ISNUMBER(P439), ISNUMBER(W439), ISNUMBER(S439)), (P439 / SUM(P439, W439, S439))*100, "")</f>
        <v/>
      </c>
      <c r="AF439" s="6">
        <f>IF(OR(ISNUMBER(P439), ISNUMBER(W439), ISNUMBER(S439), ISNUMBER(AA439)), (P439 / SUM(P439, W439, S439, AA439))*100, "")</f>
        <v/>
      </c>
      <c r="AG439" s="6">
        <f>P439 / SUM(AC439, P439, AA439)</f>
        <v/>
      </c>
      <c r="AH439" s="6">
        <f>IF(AND(ISNUMBER(AVERAGE(M$437, M$438, M$439, M$440)), ISNUMBER(AVERAGE(N$437, N$438, N$439, N$440))), AVERAGE(M$437, M$438, M$439, M$440) / AVERAGE(N$437, N$438, N$439, N$440), "")</f>
        <v/>
      </c>
      <c r="AI439" s="6">
        <f>IF(AND(ISNUMBER(M439), ISNUMBER(N439), ISNUMBER(AH439)), (M439/N439) / AH439 - 1, "")</f>
        <v/>
      </c>
    </row>
    <row r="440">
      <c r="A440" t="inlineStr">
        <is>
          <t>2.2</t>
        </is>
      </c>
      <c r="B440" t="inlineStr">
        <is>
          <t>Drakenstein</t>
        </is>
      </c>
      <c r="C440" t="inlineStr">
        <is>
          <t>Land et al., 2017</t>
        </is>
      </c>
      <c r="D440" t="inlineStr">
        <is>
          <t>DRAK1</t>
        </is>
      </c>
      <c r="E440" t="inlineStr">
        <is>
          <t>DRK 11</t>
        </is>
      </c>
      <c r="F440" s="6" t="n">
        <v>733</v>
      </c>
      <c r="G440" t="inlineStr">
        <is>
          <t>proto</t>
        </is>
      </c>
      <c r="H440" s="6" t="n">
        <v>7.065</v>
      </c>
      <c r="I440" s="6" t="n">
        <v>12.127</v>
      </c>
      <c r="J440" s="6" t="n">
        <v>5.560999999999999</v>
      </c>
      <c r="K440" s="6" t="n">
        <v>0.518</v>
      </c>
      <c r="L440" s="6" t="n">
        <v>2.576</v>
      </c>
      <c r="M440" s="6" t="n">
        <v>0.196</v>
      </c>
      <c r="N440" s="6" t="n">
        <v>1.726</v>
      </c>
      <c r="O440" s="7">
        <f>H440 / (40.078 + 15.999)</f>
        <v/>
      </c>
      <c r="P440" s="7">
        <f>I440 / (2*26.9815385 + 3*15.999)</f>
        <v/>
      </c>
      <c r="Q440" s="7">
        <f>J440 / (24.305 + 15.999)</f>
        <v/>
      </c>
      <c r="R440" s="7">
        <f>K440 / (2*39.0983 + 15.999)</f>
        <v/>
      </c>
      <c r="S440" s="7">
        <f>L440 / (2*22.98976928 + 15.999)</f>
        <v/>
      </c>
      <c r="T440" s="7">
        <f>M440 / (2*30.973761998 + 5*15.999)</f>
        <v/>
      </c>
      <c r="U440" s="7">
        <f>N440 / (47.867 + 2*15.999)</f>
        <v/>
      </c>
      <c r="V440" s="6">
        <f>IF((O440 - 10/3*T440) &gt; 0, O440 - 10/3*T440, 0)</f>
        <v/>
      </c>
      <c r="W440" s="7">
        <f>IF(V440&gt;S440, S440, V440)</f>
        <v/>
      </c>
      <c r="X440" s="7">
        <f>IF((V440-W440) &gt; 0, V440-W440, 0)</f>
        <v/>
      </c>
      <c r="Y440" s="7">
        <f>IF((Q440-X440) &gt; 0, Q440-X440, 0)</f>
        <v/>
      </c>
      <c r="Z440" s="6">
        <f>IF(AND(ISNUMBER(AVERAGE(R$437, R$438, R$439, R$440)), ISNUMBER(AVERAGE(P$437, P$438, P$439, P$440))), AVERAGE(R$437, R$438, R$439, R$440) / AVERAGE(P$437, P$438, P$439, P$440), "")</f>
        <v/>
      </c>
      <c r="AA440" s="7">
        <f>IF((P440*Z440) &lt; R440, P440*Z440, R440)</f>
        <v/>
      </c>
      <c r="AB440" s="7">
        <f>SUM(W440, S440)</f>
        <v/>
      </c>
      <c r="AC440" s="7">
        <f>SUM(W440, S440, Y440)</f>
        <v/>
      </c>
      <c r="AD440" s="6">
        <f>IF(OR(ISNUMBER(P440), ISNUMBER(W440), ISNUMBER(S440), ISNUMBER(R440)), (P440 / SUM(P440, W440, S440, R440))*100, "")</f>
        <v/>
      </c>
      <c r="AE440" s="6">
        <f>IF(OR(ISNUMBER(P440), ISNUMBER(W440), ISNUMBER(S440)), (P440 / SUM(P440, W440, S440))*100, "")</f>
        <v/>
      </c>
      <c r="AF440" s="6">
        <f>IF(OR(ISNUMBER(P440), ISNUMBER(W440), ISNUMBER(S440), ISNUMBER(AA440)), (P440 / SUM(P440, W440, S440, AA440))*100, "")</f>
        <v/>
      </c>
      <c r="AG440" s="6">
        <f>P440 / SUM(AC440, P440, AA440)</f>
        <v/>
      </c>
      <c r="AH440" s="6">
        <f>IF(AND(ISNUMBER(AVERAGE(M$437, M$438, M$439, M$440)), ISNUMBER(AVERAGE(N$437, N$438, N$439, N$440))), AVERAGE(M$437, M$438, M$439, M$440) / AVERAGE(N$437, N$438, N$439, N$440), "")</f>
        <v/>
      </c>
      <c r="AI440" s="6">
        <f>IF(AND(ISNUMBER(M440), ISNUMBER(N440), ISNUMBER(AH440)), (M440/N440) / AH440 - 1, "")</f>
        <v/>
      </c>
    </row>
    <row r="441">
      <c r="A441" s="2" t="inlineStr">
        <is>
          <t>1.9</t>
        </is>
      </c>
      <c r="B441" s="2" t="inlineStr">
        <is>
          <t>Beaverlodge</t>
        </is>
      </c>
      <c r="C441" s="2" t="inlineStr">
        <is>
          <t>Toma et al., 2019</t>
        </is>
      </c>
      <c r="D441" s="2" t="inlineStr">
        <is>
          <t>1</t>
        </is>
      </c>
      <c r="E441" s="2" t="inlineStr">
        <is>
          <t>11ps9716‐LA‐C</t>
        </is>
      </c>
      <c r="F441" s="3" t="n">
        <v>5</v>
      </c>
      <c r="G441" s="2" t="inlineStr">
        <is>
          <t>top</t>
        </is>
      </c>
      <c r="H441" s="3" t="n">
        <v>0.23</v>
      </c>
      <c r="I441" s="3" t="n">
        <v>10.52</v>
      </c>
      <c r="J441" s="3" t="n">
        <v>1.4</v>
      </c>
      <c r="K441" s="3" t="n">
        <v>4.15</v>
      </c>
      <c r="L441" s="3" t="n">
        <v>0.77</v>
      </c>
      <c r="M441" s="3" t="n">
        <v>0.1</v>
      </c>
      <c r="N441" s="3" t="n">
        <v>0.61</v>
      </c>
      <c r="O441" s="4">
        <f>H441 / (40.078 + 15.999)</f>
        <v/>
      </c>
      <c r="P441" s="4">
        <f>I441 / (2*26.9815385 + 3*15.999)</f>
        <v/>
      </c>
      <c r="Q441" s="4">
        <f>J441 / (24.305 + 15.999)</f>
        <v/>
      </c>
      <c r="R441" s="4">
        <f>K441 / (2*39.0983 + 15.999)</f>
        <v/>
      </c>
      <c r="S441" s="4">
        <f>L441 / (2*22.98976928 + 15.999)</f>
        <v/>
      </c>
      <c r="T441" s="4">
        <f>M441 / (2*30.973761998 + 5*15.999)</f>
        <v/>
      </c>
      <c r="U441" s="4">
        <f>N441 / (47.867 + 2*15.999)</f>
        <v/>
      </c>
      <c r="V441" s="3">
        <f>IF((O441 - 10/3*T441) &gt; 0, O441 - 10/3*T441, 0)</f>
        <v/>
      </c>
      <c r="W441" s="4">
        <f>IF(V441&gt;S441, S441, V441)</f>
        <v/>
      </c>
      <c r="X441" s="4">
        <f>IF((V441-W441) &gt; 0, V441-W441, 0)</f>
        <v/>
      </c>
      <c r="Y441" s="4">
        <f>IF((Q441-X441) &gt; 0, Q441-X441, 0)</f>
        <v/>
      </c>
      <c r="Z441" s="3">
        <f>IF(AND(ISNUMBER(R$461), ISNUMBER(P$461)), R$461 / P$461, "")</f>
        <v/>
      </c>
      <c r="AA441" s="4">
        <f>IF((P441*Z441) &lt; R441, P441*Z441, R441)</f>
        <v/>
      </c>
      <c r="AB441" s="4">
        <f>SUM(W441, S441)</f>
        <v/>
      </c>
      <c r="AC441" s="4">
        <f>SUM(W441, S441, Y441)</f>
        <v/>
      </c>
      <c r="AD441" s="3">
        <f>IF(OR(ISNUMBER(P441), ISNUMBER(W441), ISNUMBER(S441), ISNUMBER(R441)), (P441 / SUM(P441, W441, S441, R441))*100, "")</f>
        <v/>
      </c>
      <c r="AE441" s="3">
        <f>IF(OR(ISNUMBER(P441), ISNUMBER(W441), ISNUMBER(S441)), (P441 / SUM(P441, W441, S441))*100, "")</f>
        <v/>
      </c>
      <c r="AF441" s="3">
        <f>IF(OR(ISNUMBER(P441), ISNUMBER(W441), ISNUMBER(S441), ISNUMBER(AA441)), (P441 / SUM(P441, W441, S441, AA441))*100, "")</f>
        <v/>
      </c>
      <c r="AG441" s="3">
        <f>P441 / SUM(AC441, P441, AA441)</f>
        <v/>
      </c>
      <c r="AH441" s="3">
        <f>IF(AND(ISNUMBER(M$461), ISNUMBER(N$461)), M$461 / N$461, "")</f>
        <v/>
      </c>
      <c r="AI441" s="3">
        <f>IF(AND(ISNUMBER(M441), ISNUMBER(N441), ISNUMBER(AH441)), (M441/N441) / AH441 - 1, "")</f>
        <v/>
      </c>
    </row>
    <row r="442">
      <c r="A442" s="2" t="inlineStr">
        <is>
          <t>1.9</t>
        </is>
      </c>
      <c r="B442" s="2" t="inlineStr">
        <is>
          <t>Beaverlodge</t>
        </is>
      </c>
      <c r="C442" s="2" t="inlineStr">
        <is>
          <t>Toma et al., 2019</t>
        </is>
      </c>
      <c r="D442" s="2" t="inlineStr">
        <is>
          <t>1</t>
        </is>
      </c>
      <c r="E442" s="2" t="inlineStr">
        <is>
          <t>11ps9716‐HA‐M</t>
        </is>
      </c>
      <c r="F442" s="3" t="n">
        <v>5</v>
      </c>
      <c r="G442" s="2" t="inlineStr">
        <is>
          <t>top</t>
        </is>
      </c>
      <c r="H442" s="3" t="n">
        <v>0.25</v>
      </c>
      <c r="I442" s="3" t="n">
        <v>12.13</v>
      </c>
      <c r="J442" s="3" t="n">
        <v>0.9399999999999999</v>
      </c>
      <c r="K442" s="3" t="n">
        <v>5.169999999999999</v>
      </c>
      <c r="L442" s="3" t="n">
        <v>0.1</v>
      </c>
      <c r="M442" s="3" t="n">
        <v>0.12</v>
      </c>
      <c r="N442" s="3" t="n">
        <v>0.64</v>
      </c>
      <c r="O442" s="4">
        <f>H442 / (40.078 + 15.999)</f>
        <v/>
      </c>
      <c r="P442" s="4">
        <f>I442 / (2*26.9815385 + 3*15.999)</f>
        <v/>
      </c>
      <c r="Q442" s="4">
        <f>J442 / (24.305 + 15.999)</f>
        <v/>
      </c>
      <c r="R442" s="4">
        <f>K442 / (2*39.0983 + 15.999)</f>
        <v/>
      </c>
      <c r="S442" s="4">
        <f>L442 / (2*22.98976928 + 15.999)</f>
        <v/>
      </c>
      <c r="T442" s="4">
        <f>M442 / (2*30.973761998 + 5*15.999)</f>
        <v/>
      </c>
      <c r="U442" s="4">
        <f>N442 / (47.867 + 2*15.999)</f>
        <v/>
      </c>
      <c r="V442" s="3">
        <f>IF((O442 - 10/3*T442) &gt; 0, O442 - 10/3*T442, 0)</f>
        <v/>
      </c>
      <c r="W442" s="4">
        <f>IF(V442&gt;S442, S442, V442)</f>
        <v/>
      </c>
      <c r="X442" s="4">
        <f>IF((V442-W442) &gt; 0, V442-W442, 0)</f>
        <v/>
      </c>
      <c r="Y442" s="4">
        <f>IF((Q442-X442) &gt; 0, Q442-X442, 0)</f>
        <v/>
      </c>
      <c r="Z442" s="3">
        <f>IF(AND(ISNUMBER(R$461), ISNUMBER(P$461)), R$461 / P$461, "")</f>
        <v/>
      </c>
      <c r="AA442" s="4">
        <f>IF((P442*Z442) &lt; R442, P442*Z442, R442)</f>
        <v/>
      </c>
      <c r="AB442" s="4">
        <f>SUM(W442, S442)</f>
        <v/>
      </c>
      <c r="AC442" s="4">
        <f>SUM(W442, S442, Y442)</f>
        <v/>
      </c>
      <c r="AD442" s="3">
        <f>IF(OR(ISNUMBER(P442), ISNUMBER(W442), ISNUMBER(S442), ISNUMBER(R442)), (P442 / SUM(P442, W442, S442, R442))*100, "")</f>
        <v/>
      </c>
      <c r="AE442" s="3">
        <f>IF(OR(ISNUMBER(P442), ISNUMBER(W442), ISNUMBER(S442)), (P442 / SUM(P442, W442, S442))*100, "")</f>
        <v/>
      </c>
      <c r="AF442" s="3">
        <f>IF(OR(ISNUMBER(P442), ISNUMBER(W442), ISNUMBER(S442), ISNUMBER(AA442)), (P442 / SUM(P442, W442, S442, AA442))*100, "")</f>
        <v/>
      </c>
      <c r="AG442" s="3">
        <f>P442 / SUM(AC442, P442, AA442)</f>
        <v/>
      </c>
      <c r="AH442" s="3">
        <f>IF(AND(ISNUMBER(M$461), ISNUMBER(N$461)), M$461 / N$461, "")</f>
        <v/>
      </c>
      <c r="AI442" s="3">
        <f>IF(AND(ISNUMBER(M442), ISNUMBER(N442), ISNUMBER(AH442)), (M442/N442) / AH442 - 1, "")</f>
        <v/>
      </c>
    </row>
    <row r="443">
      <c r="A443" s="2" t="inlineStr">
        <is>
          <t>1.9</t>
        </is>
      </c>
      <c r="B443" s="2" t="inlineStr">
        <is>
          <t>Beaverlodge</t>
        </is>
      </c>
      <c r="C443" s="2" t="inlineStr">
        <is>
          <t>Toma et al., 2019</t>
        </is>
      </c>
      <c r="D443" s="2" t="inlineStr">
        <is>
          <t>1</t>
        </is>
      </c>
      <c r="E443" s="2" t="inlineStr">
        <is>
          <t>11ps9716‐MA‐M</t>
        </is>
      </c>
      <c r="F443" s="3" t="n">
        <v>5</v>
      </c>
      <c r="G443" s="2" t="inlineStr">
        <is>
          <t>top</t>
        </is>
      </c>
      <c r="H443" s="3" t="n">
        <v>0.06</v>
      </c>
      <c r="I443" s="3" t="n">
        <v>13.45</v>
      </c>
      <c r="J443" s="3" t="n">
        <v>0.7199999999999999</v>
      </c>
      <c r="K443" s="3" t="n">
        <v>5.42</v>
      </c>
      <c r="L443" s="3" t="n">
        <v>0.09</v>
      </c>
      <c r="M443" s="3" t="n">
        <v>0.03</v>
      </c>
      <c r="N443" s="3" t="n">
        <v>0.77</v>
      </c>
      <c r="O443" s="4">
        <f>H443 / (40.078 + 15.999)</f>
        <v/>
      </c>
      <c r="P443" s="4">
        <f>I443 / (2*26.9815385 + 3*15.999)</f>
        <v/>
      </c>
      <c r="Q443" s="4">
        <f>J443 / (24.305 + 15.999)</f>
        <v/>
      </c>
      <c r="R443" s="4">
        <f>K443 / (2*39.0983 + 15.999)</f>
        <v/>
      </c>
      <c r="S443" s="4">
        <f>L443 / (2*22.98976928 + 15.999)</f>
        <v/>
      </c>
      <c r="T443" s="4">
        <f>M443 / (2*30.973761998 + 5*15.999)</f>
        <v/>
      </c>
      <c r="U443" s="4">
        <f>N443 / (47.867 + 2*15.999)</f>
        <v/>
      </c>
      <c r="V443" s="3">
        <f>IF((O443 - 10/3*T443) &gt; 0, O443 - 10/3*T443, 0)</f>
        <v/>
      </c>
      <c r="W443" s="4">
        <f>IF(V443&gt;S443, S443, V443)</f>
        <v/>
      </c>
      <c r="X443" s="4">
        <f>IF((V443-W443) &gt; 0, V443-W443, 0)</f>
        <v/>
      </c>
      <c r="Y443" s="4">
        <f>IF((Q443-X443) &gt; 0, Q443-X443, 0)</f>
        <v/>
      </c>
      <c r="Z443" s="3">
        <f>IF(AND(ISNUMBER(R$461), ISNUMBER(P$461)), R$461 / P$461, "")</f>
        <v/>
      </c>
      <c r="AA443" s="4">
        <f>IF((P443*Z443) &lt; R443, P443*Z443, R443)</f>
        <v/>
      </c>
      <c r="AB443" s="4">
        <f>SUM(W443, S443)</f>
        <v/>
      </c>
      <c r="AC443" s="4">
        <f>SUM(W443, S443, Y443)</f>
        <v/>
      </c>
      <c r="AD443" s="3">
        <f>IF(OR(ISNUMBER(P443), ISNUMBER(W443), ISNUMBER(S443), ISNUMBER(R443)), (P443 / SUM(P443, W443, S443, R443))*100, "")</f>
        <v/>
      </c>
      <c r="AE443" s="3">
        <f>IF(OR(ISNUMBER(P443), ISNUMBER(W443), ISNUMBER(S443)), (P443 / SUM(P443, W443, S443))*100, "")</f>
        <v/>
      </c>
      <c r="AF443" s="3">
        <f>IF(OR(ISNUMBER(P443), ISNUMBER(W443), ISNUMBER(S443), ISNUMBER(AA443)), (P443 / SUM(P443, W443, S443, AA443))*100, "")</f>
        <v/>
      </c>
      <c r="AG443" s="3">
        <f>P443 / SUM(AC443, P443, AA443)</f>
        <v/>
      </c>
      <c r="AH443" s="3">
        <f>IF(AND(ISNUMBER(M$461), ISNUMBER(N$461)), M$461 / N$461, "")</f>
        <v/>
      </c>
      <c r="AI443" s="3">
        <f>IF(AND(ISNUMBER(M443), ISNUMBER(N443), ISNUMBER(AH443)), (M443/N443) / AH443 - 1, "")</f>
        <v/>
      </c>
    </row>
    <row r="444">
      <c r="A444" s="2" t="inlineStr">
        <is>
          <t>1.9</t>
        </is>
      </c>
      <c r="B444" s="2" t="inlineStr">
        <is>
          <t>Beaverlodge</t>
        </is>
      </c>
      <c r="C444" s="2" t="inlineStr">
        <is>
          <t>Toma et al., 2019</t>
        </is>
      </c>
      <c r="D444" s="2" t="inlineStr">
        <is>
          <t>1</t>
        </is>
      </c>
      <c r="E444" s="2" t="inlineStr">
        <is>
          <t>10lo1107D</t>
        </is>
      </c>
      <c r="F444" s="3" t="n">
        <v>10.5</v>
      </c>
      <c r="G444" s="2" t="inlineStr">
        <is>
          <t>top</t>
        </is>
      </c>
      <c r="H444" s="3" t="n">
        <v>0.15</v>
      </c>
      <c r="I444" s="3" t="n">
        <v>12.35</v>
      </c>
      <c r="J444" s="3" t="n">
        <v>0.5299999999999999</v>
      </c>
      <c r="K444" s="3" t="n">
        <v>4.83</v>
      </c>
      <c r="L444" s="3" t="n">
        <v>0.11</v>
      </c>
      <c r="M444" s="3" t="n">
        <v>0.07000000000000002</v>
      </c>
      <c r="N444" s="3" t="n">
        <v>0.6900000000000001</v>
      </c>
      <c r="O444" s="4">
        <f>H444 / (40.078 + 15.999)</f>
        <v/>
      </c>
      <c r="P444" s="4">
        <f>I444 / (2*26.9815385 + 3*15.999)</f>
        <v/>
      </c>
      <c r="Q444" s="4">
        <f>J444 / (24.305 + 15.999)</f>
        <v/>
      </c>
      <c r="R444" s="4">
        <f>K444 / (2*39.0983 + 15.999)</f>
        <v/>
      </c>
      <c r="S444" s="4">
        <f>L444 / (2*22.98976928 + 15.999)</f>
        <v/>
      </c>
      <c r="T444" s="4">
        <f>M444 / (2*30.973761998 + 5*15.999)</f>
        <v/>
      </c>
      <c r="U444" s="4">
        <f>N444 / (47.867 + 2*15.999)</f>
        <v/>
      </c>
      <c r="V444" s="3">
        <f>IF((O444 - 10/3*T444) &gt; 0, O444 - 10/3*T444, 0)</f>
        <v/>
      </c>
      <c r="W444" s="4">
        <f>IF(V444&gt;S444, S444, V444)</f>
        <v/>
      </c>
      <c r="X444" s="4">
        <f>IF((V444-W444) &gt; 0, V444-W444, 0)</f>
        <v/>
      </c>
      <c r="Y444" s="4">
        <f>IF((Q444-X444) &gt; 0, Q444-X444, 0)</f>
        <v/>
      </c>
      <c r="Z444" s="3">
        <f>IF(AND(ISNUMBER(R$461), ISNUMBER(P$461)), R$461 / P$461, "")</f>
        <v/>
      </c>
      <c r="AA444" s="4">
        <f>IF((P444*Z444) &lt; R444, P444*Z444, R444)</f>
        <v/>
      </c>
      <c r="AB444" s="4">
        <f>SUM(W444, S444)</f>
        <v/>
      </c>
      <c r="AC444" s="4">
        <f>SUM(W444, S444, Y444)</f>
        <v/>
      </c>
      <c r="AD444" s="3">
        <f>IF(OR(ISNUMBER(P444), ISNUMBER(W444), ISNUMBER(S444), ISNUMBER(R444)), (P444 / SUM(P444, W444, S444, R444))*100, "")</f>
        <v/>
      </c>
      <c r="AE444" s="3">
        <f>IF(OR(ISNUMBER(P444), ISNUMBER(W444), ISNUMBER(S444)), (P444 / SUM(P444, W444, S444))*100, "")</f>
        <v/>
      </c>
      <c r="AF444" s="3">
        <f>IF(OR(ISNUMBER(P444), ISNUMBER(W444), ISNUMBER(S444), ISNUMBER(AA444)), (P444 / SUM(P444, W444, S444, AA444))*100, "")</f>
        <v/>
      </c>
      <c r="AG444" s="3">
        <f>P444 / SUM(AC444, P444, AA444)</f>
        <v/>
      </c>
      <c r="AH444" s="3">
        <f>IF(AND(ISNUMBER(M$461), ISNUMBER(N$461)), M$461 / N$461, "")</f>
        <v/>
      </c>
      <c r="AI444" s="3">
        <f>IF(AND(ISNUMBER(M444), ISNUMBER(N444), ISNUMBER(AH444)), (M444/N444) / AH444 - 1, "")</f>
        <v/>
      </c>
    </row>
    <row r="445">
      <c r="A445" s="2" t="inlineStr">
        <is>
          <t>1.9</t>
        </is>
      </c>
      <c r="B445" s="2" t="inlineStr">
        <is>
          <t>Beaverlodge</t>
        </is>
      </c>
      <c r="C445" s="2" t="inlineStr">
        <is>
          <t>Toma et al., 2019</t>
        </is>
      </c>
      <c r="D445" s="2" t="inlineStr">
        <is>
          <t>1</t>
        </is>
      </c>
      <c r="E445" s="2" t="inlineStr">
        <is>
          <t>11ps9705‐S345‐1</t>
        </is>
      </c>
      <c r="F445" s="3" t="n">
        <v>12.5</v>
      </c>
      <c r="G445" s="2" t="inlineStr">
        <is>
          <t>top</t>
        </is>
      </c>
      <c r="H445" s="3" t="n">
        <v>0.36</v>
      </c>
      <c r="I445" s="3" t="n">
        <v>12.41</v>
      </c>
      <c r="J445" s="3" t="n">
        <v>1.36</v>
      </c>
      <c r="K445" s="3" t="n">
        <v>5.02</v>
      </c>
      <c r="L445" s="3" t="n">
        <v>1.03</v>
      </c>
      <c r="M445" s="3" t="n">
        <v>0.11</v>
      </c>
      <c r="N445" s="3" t="n">
        <v>0.71</v>
      </c>
      <c r="O445" s="4">
        <f>H445 / (40.078 + 15.999)</f>
        <v/>
      </c>
      <c r="P445" s="4">
        <f>I445 / (2*26.9815385 + 3*15.999)</f>
        <v/>
      </c>
      <c r="Q445" s="4">
        <f>J445 / (24.305 + 15.999)</f>
        <v/>
      </c>
      <c r="R445" s="4">
        <f>K445 / (2*39.0983 + 15.999)</f>
        <v/>
      </c>
      <c r="S445" s="4">
        <f>L445 / (2*22.98976928 + 15.999)</f>
        <v/>
      </c>
      <c r="T445" s="4">
        <f>M445 / (2*30.973761998 + 5*15.999)</f>
        <v/>
      </c>
      <c r="U445" s="4">
        <f>N445 / (47.867 + 2*15.999)</f>
        <v/>
      </c>
      <c r="V445" s="3">
        <f>IF((O445 - 10/3*T445) &gt; 0, O445 - 10/3*T445, 0)</f>
        <v/>
      </c>
      <c r="W445" s="4">
        <f>IF(V445&gt;S445, S445, V445)</f>
        <v/>
      </c>
      <c r="X445" s="4">
        <f>IF((V445-W445) &gt; 0, V445-W445, 0)</f>
        <v/>
      </c>
      <c r="Y445" s="4">
        <f>IF((Q445-X445) &gt; 0, Q445-X445, 0)</f>
        <v/>
      </c>
      <c r="Z445" s="3">
        <f>IF(AND(ISNUMBER(R$461), ISNUMBER(P$461)), R$461 / P$461, "")</f>
        <v/>
      </c>
      <c r="AA445" s="4">
        <f>IF((P445*Z445) &lt; R445, P445*Z445, R445)</f>
        <v/>
      </c>
      <c r="AB445" s="4">
        <f>SUM(W445, S445)</f>
        <v/>
      </c>
      <c r="AC445" s="4">
        <f>SUM(W445, S445, Y445)</f>
        <v/>
      </c>
      <c r="AD445" s="3">
        <f>IF(OR(ISNUMBER(P445), ISNUMBER(W445), ISNUMBER(S445), ISNUMBER(R445)), (P445 / SUM(P445, W445, S445, R445))*100, "")</f>
        <v/>
      </c>
      <c r="AE445" s="3">
        <f>IF(OR(ISNUMBER(P445), ISNUMBER(W445), ISNUMBER(S445)), (P445 / SUM(P445, W445, S445))*100, "")</f>
        <v/>
      </c>
      <c r="AF445" s="3">
        <f>IF(OR(ISNUMBER(P445), ISNUMBER(W445), ISNUMBER(S445), ISNUMBER(AA445)), (P445 / SUM(P445, W445, S445, AA445))*100, "")</f>
        <v/>
      </c>
      <c r="AG445" s="3">
        <f>P445 / SUM(AC445, P445, AA445)</f>
        <v/>
      </c>
      <c r="AH445" s="3">
        <f>IF(AND(ISNUMBER(M$461), ISNUMBER(N$461)), M$461 / N$461, "")</f>
        <v/>
      </c>
      <c r="AI445" s="3">
        <f>IF(AND(ISNUMBER(M445), ISNUMBER(N445), ISNUMBER(AH445)), (M445/N445) / AH445 - 1, "")</f>
        <v/>
      </c>
    </row>
    <row r="446">
      <c r="A446" s="2" t="inlineStr">
        <is>
          <t>1.9</t>
        </is>
      </c>
      <c r="B446" s="2" t="inlineStr">
        <is>
          <t>Beaverlodge</t>
        </is>
      </c>
      <c r="C446" s="2" t="inlineStr">
        <is>
          <t>Toma et al., 2019</t>
        </is>
      </c>
      <c r="D446" s="2" t="inlineStr">
        <is>
          <t>1</t>
        </is>
      </c>
      <c r="E446" s="2" t="inlineStr">
        <is>
          <t>11ps9705‐S345‐2</t>
        </is>
      </c>
      <c r="F446" s="3" t="n">
        <v>12.5</v>
      </c>
      <c r="G446" s="2" t="inlineStr">
        <is>
          <t>top</t>
        </is>
      </c>
      <c r="H446" s="3" t="n">
        <v>0.33</v>
      </c>
      <c r="I446" s="3" t="n">
        <v>11.49</v>
      </c>
      <c r="J446" s="3" t="n">
        <v>1.26</v>
      </c>
      <c r="K446" s="3" t="n">
        <v>4.68</v>
      </c>
      <c r="L446" s="3" t="n">
        <v>0.91</v>
      </c>
      <c r="M446" s="3" t="n">
        <v>0.11</v>
      </c>
      <c r="N446" s="3" t="n">
        <v>0.63</v>
      </c>
      <c r="O446" s="4">
        <f>H446 / (40.078 + 15.999)</f>
        <v/>
      </c>
      <c r="P446" s="4">
        <f>I446 / (2*26.9815385 + 3*15.999)</f>
        <v/>
      </c>
      <c r="Q446" s="4">
        <f>J446 / (24.305 + 15.999)</f>
        <v/>
      </c>
      <c r="R446" s="4">
        <f>K446 / (2*39.0983 + 15.999)</f>
        <v/>
      </c>
      <c r="S446" s="4">
        <f>L446 / (2*22.98976928 + 15.999)</f>
        <v/>
      </c>
      <c r="T446" s="4">
        <f>M446 / (2*30.973761998 + 5*15.999)</f>
        <v/>
      </c>
      <c r="U446" s="4">
        <f>N446 / (47.867 + 2*15.999)</f>
        <v/>
      </c>
      <c r="V446" s="3">
        <f>IF((O446 - 10/3*T446) &gt; 0, O446 - 10/3*T446, 0)</f>
        <v/>
      </c>
      <c r="W446" s="4">
        <f>IF(V446&gt;S446, S446, V446)</f>
        <v/>
      </c>
      <c r="X446" s="4">
        <f>IF((V446-W446) &gt; 0, V446-W446, 0)</f>
        <v/>
      </c>
      <c r="Y446" s="4">
        <f>IF((Q446-X446) &gt; 0, Q446-X446, 0)</f>
        <v/>
      </c>
      <c r="Z446" s="3">
        <f>IF(AND(ISNUMBER(R$461), ISNUMBER(P$461)), R$461 / P$461, "")</f>
        <v/>
      </c>
      <c r="AA446" s="4">
        <f>IF((P446*Z446) &lt; R446, P446*Z446, R446)</f>
        <v/>
      </c>
      <c r="AB446" s="4">
        <f>SUM(W446, S446)</f>
        <v/>
      </c>
      <c r="AC446" s="4">
        <f>SUM(W446, S446, Y446)</f>
        <v/>
      </c>
      <c r="AD446" s="3">
        <f>IF(OR(ISNUMBER(P446), ISNUMBER(W446), ISNUMBER(S446), ISNUMBER(R446)), (P446 / SUM(P446, W446, S446, R446))*100, "")</f>
        <v/>
      </c>
      <c r="AE446" s="3">
        <f>IF(OR(ISNUMBER(P446), ISNUMBER(W446), ISNUMBER(S446)), (P446 / SUM(P446, W446, S446))*100, "")</f>
        <v/>
      </c>
      <c r="AF446" s="3">
        <f>IF(OR(ISNUMBER(P446), ISNUMBER(W446), ISNUMBER(S446), ISNUMBER(AA446)), (P446 / SUM(P446, W446, S446, AA446))*100, "")</f>
        <v/>
      </c>
      <c r="AG446" s="3">
        <f>P446 / SUM(AC446, P446, AA446)</f>
        <v/>
      </c>
      <c r="AH446" s="3">
        <f>IF(AND(ISNUMBER(M$461), ISNUMBER(N$461)), M$461 / N$461, "")</f>
        <v/>
      </c>
      <c r="AI446" s="3">
        <f>IF(AND(ISNUMBER(M446), ISNUMBER(N446), ISNUMBER(AH446)), (M446/N446) / AH446 - 1, "")</f>
        <v/>
      </c>
    </row>
    <row r="447">
      <c r="A447" s="2" t="inlineStr">
        <is>
          <t>1.9</t>
        </is>
      </c>
      <c r="B447" s="2" t="inlineStr">
        <is>
          <t>Beaverlodge</t>
        </is>
      </c>
      <c r="C447" s="2" t="inlineStr">
        <is>
          <t>Toma et al., 2019</t>
        </is>
      </c>
      <c r="D447" s="2" t="inlineStr">
        <is>
          <t>1</t>
        </is>
      </c>
      <c r="E447" s="2" t="inlineStr">
        <is>
          <t>11ps9705‐S345‐3</t>
        </is>
      </c>
      <c r="F447" s="3" t="n">
        <v>12.5</v>
      </c>
      <c r="G447" s="2" t="inlineStr">
        <is>
          <t>top</t>
        </is>
      </c>
      <c r="H447" s="3" t="n">
        <v>0.29</v>
      </c>
      <c r="I447" s="3" t="n">
        <v>11.48</v>
      </c>
      <c r="J447" s="3" t="n">
        <v>1.21</v>
      </c>
      <c r="K447" s="3" t="n">
        <v>4.5</v>
      </c>
      <c r="L447" s="3" t="n">
        <v>1.04</v>
      </c>
      <c r="M447" s="3" t="n">
        <v>0.09000000000000001</v>
      </c>
      <c r="N447" s="3" t="n">
        <v>0.63</v>
      </c>
      <c r="O447" s="4">
        <f>H447 / (40.078 + 15.999)</f>
        <v/>
      </c>
      <c r="P447" s="4">
        <f>I447 / (2*26.9815385 + 3*15.999)</f>
        <v/>
      </c>
      <c r="Q447" s="4">
        <f>J447 / (24.305 + 15.999)</f>
        <v/>
      </c>
      <c r="R447" s="4">
        <f>K447 / (2*39.0983 + 15.999)</f>
        <v/>
      </c>
      <c r="S447" s="4">
        <f>L447 / (2*22.98976928 + 15.999)</f>
        <v/>
      </c>
      <c r="T447" s="4">
        <f>M447 / (2*30.973761998 + 5*15.999)</f>
        <v/>
      </c>
      <c r="U447" s="4">
        <f>N447 / (47.867 + 2*15.999)</f>
        <v/>
      </c>
      <c r="V447" s="3">
        <f>IF((O447 - 10/3*T447) &gt; 0, O447 - 10/3*T447, 0)</f>
        <v/>
      </c>
      <c r="W447" s="4">
        <f>IF(V447&gt;S447, S447, V447)</f>
        <v/>
      </c>
      <c r="X447" s="4">
        <f>IF((V447-W447) &gt; 0, V447-W447, 0)</f>
        <v/>
      </c>
      <c r="Y447" s="4">
        <f>IF((Q447-X447) &gt; 0, Q447-X447, 0)</f>
        <v/>
      </c>
      <c r="Z447" s="3">
        <f>IF(AND(ISNUMBER(R$461), ISNUMBER(P$461)), R$461 / P$461, "")</f>
        <v/>
      </c>
      <c r="AA447" s="4">
        <f>IF((P447*Z447) &lt; R447, P447*Z447, R447)</f>
        <v/>
      </c>
      <c r="AB447" s="4">
        <f>SUM(W447, S447)</f>
        <v/>
      </c>
      <c r="AC447" s="4">
        <f>SUM(W447, S447, Y447)</f>
        <v/>
      </c>
      <c r="AD447" s="3">
        <f>IF(OR(ISNUMBER(P447), ISNUMBER(W447), ISNUMBER(S447), ISNUMBER(R447)), (P447 / SUM(P447, W447, S447, R447))*100, "")</f>
        <v/>
      </c>
      <c r="AE447" s="3">
        <f>IF(OR(ISNUMBER(P447), ISNUMBER(W447), ISNUMBER(S447)), (P447 / SUM(P447, W447, S447))*100, "")</f>
        <v/>
      </c>
      <c r="AF447" s="3">
        <f>IF(OR(ISNUMBER(P447), ISNUMBER(W447), ISNUMBER(S447), ISNUMBER(AA447)), (P447 / SUM(P447, W447, S447, AA447))*100, "")</f>
        <v/>
      </c>
      <c r="AG447" s="3">
        <f>P447 / SUM(AC447, P447, AA447)</f>
        <v/>
      </c>
      <c r="AH447" s="3">
        <f>IF(AND(ISNUMBER(M$461), ISNUMBER(N$461)), M$461 / N$461, "")</f>
        <v/>
      </c>
      <c r="AI447" s="3">
        <f>IF(AND(ISNUMBER(M447), ISNUMBER(N447), ISNUMBER(AH447)), (M447/N447) / AH447 - 1, "")</f>
        <v/>
      </c>
    </row>
    <row r="448">
      <c r="A448" s="2" t="inlineStr">
        <is>
          <t>1.9</t>
        </is>
      </c>
      <c r="B448" s="2" t="inlineStr">
        <is>
          <t>Beaverlodge</t>
        </is>
      </c>
      <c r="C448" s="2" t="inlineStr">
        <is>
          <t>Toma et al., 2019</t>
        </is>
      </c>
      <c r="D448" s="2" t="inlineStr">
        <is>
          <t>1</t>
        </is>
      </c>
      <c r="E448" s="2" t="inlineStr">
        <is>
          <t>11ps9705‐S345‐4</t>
        </is>
      </c>
      <c r="F448" s="3" t="n">
        <v>12.5</v>
      </c>
      <c r="G448" s="2" t="inlineStr">
        <is>
          <t>top</t>
        </is>
      </c>
      <c r="H448" s="3" t="n">
        <v>0.33</v>
      </c>
      <c r="I448" s="3" t="n">
        <v>11.9</v>
      </c>
      <c r="J448" s="3" t="n">
        <v>1.26</v>
      </c>
      <c r="K448" s="3" t="n">
        <v>4.67</v>
      </c>
      <c r="L448" s="3" t="n">
        <v>1.08</v>
      </c>
      <c r="M448" s="3" t="n">
        <v>0.1</v>
      </c>
      <c r="N448" s="3" t="n">
        <v>0.64</v>
      </c>
      <c r="O448" s="4">
        <f>H448 / (40.078 + 15.999)</f>
        <v/>
      </c>
      <c r="P448" s="4">
        <f>I448 / (2*26.9815385 + 3*15.999)</f>
        <v/>
      </c>
      <c r="Q448" s="4">
        <f>J448 / (24.305 + 15.999)</f>
        <v/>
      </c>
      <c r="R448" s="4">
        <f>K448 / (2*39.0983 + 15.999)</f>
        <v/>
      </c>
      <c r="S448" s="4">
        <f>L448 / (2*22.98976928 + 15.999)</f>
        <v/>
      </c>
      <c r="T448" s="4">
        <f>M448 / (2*30.973761998 + 5*15.999)</f>
        <v/>
      </c>
      <c r="U448" s="4">
        <f>N448 / (47.867 + 2*15.999)</f>
        <v/>
      </c>
      <c r="V448" s="3">
        <f>IF((O448 - 10/3*T448) &gt; 0, O448 - 10/3*T448, 0)</f>
        <v/>
      </c>
      <c r="W448" s="4">
        <f>IF(V448&gt;S448, S448, V448)</f>
        <v/>
      </c>
      <c r="X448" s="4">
        <f>IF((V448-W448) &gt; 0, V448-W448, 0)</f>
        <v/>
      </c>
      <c r="Y448" s="4">
        <f>IF((Q448-X448) &gt; 0, Q448-X448, 0)</f>
        <v/>
      </c>
      <c r="Z448" s="3">
        <f>IF(AND(ISNUMBER(R$461), ISNUMBER(P$461)), R$461 / P$461, "")</f>
        <v/>
      </c>
      <c r="AA448" s="4">
        <f>IF((P448*Z448) &lt; R448, P448*Z448, R448)</f>
        <v/>
      </c>
      <c r="AB448" s="4">
        <f>SUM(W448, S448)</f>
        <v/>
      </c>
      <c r="AC448" s="4">
        <f>SUM(W448, S448, Y448)</f>
        <v/>
      </c>
      <c r="AD448" s="3">
        <f>IF(OR(ISNUMBER(P448), ISNUMBER(W448), ISNUMBER(S448), ISNUMBER(R448)), (P448 / SUM(P448, W448, S448, R448))*100, "")</f>
        <v/>
      </c>
      <c r="AE448" s="3">
        <f>IF(OR(ISNUMBER(P448), ISNUMBER(W448), ISNUMBER(S448)), (P448 / SUM(P448, W448, S448))*100, "")</f>
        <v/>
      </c>
      <c r="AF448" s="3">
        <f>IF(OR(ISNUMBER(P448), ISNUMBER(W448), ISNUMBER(S448), ISNUMBER(AA448)), (P448 / SUM(P448, W448, S448, AA448))*100, "")</f>
        <v/>
      </c>
      <c r="AG448" s="3">
        <f>P448 / SUM(AC448, P448, AA448)</f>
        <v/>
      </c>
      <c r="AH448" s="3">
        <f>IF(AND(ISNUMBER(M$461), ISNUMBER(N$461)), M$461 / N$461, "")</f>
        <v/>
      </c>
      <c r="AI448" s="3">
        <f>IF(AND(ISNUMBER(M448), ISNUMBER(N448), ISNUMBER(AH448)), (M448/N448) / AH448 - 1, "")</f>
        <v/>
      </c>
    </row>
    <row r="449">
      <c r="A449" s="2" t="inlineStr">
        <is>
          <t>1.9</t>
        </is>
      </c>
      <c r="B449" s="2" t="inlineStr">
        <is>
          <t>Beaverlodge</t>
        </is>
      </c>
      <c r="C449" s="2" t="inlineStr">
        <is>
          <t>Toma et al., 2019</t>
        </is>
      </c>
      <c r="D449" s="2" t="inlineStr">
        <is>
          <t>1</t>
        </is>
      </c>
      <c r="E449" s="2" t="inlineStr">
        <is>
          <t>11ps9705‐S345‐5</t>
        </is>
      </c>
      <c r="F449" s="3" t="n">
        <v>12.5</v>
      </c>
      <c r="G449" s="2" t="inlineStr">
        <is>
          <t>top</t>
        </is>
      </c>
      <c r="H449" s="3" t="n">
        <v>0.28</v>
      </c>
      <c r="I449" s="3" t="n">
        <v>11.02</v>
      </c>
      <c r="J449" s="3" t="n">
        <v>1.02</v>
      </c>
      <c r="K449" s="3" t="n">
        <v>4.909999999999999</v>
      </c>
      <c r="L449" s="3" t="n">
        <v>0.34</v>
      </c>
      <c r="M449" s="3" t="n">
        <v>0.11</v>
      </c>
      <c r="N449" s="3" t="n">
        <v>0.71</v>
      </c>
      <c r="O449" s="4">
        <f>H449 / (40.078 + 15.999)</f>
        <v/>
      </c>
      <c r="P449" s="4">
        <f>I449 / (2*26.9815385 + 3*15.999)</f>
        <v/>
      </c>
      <c r="Q449" s="4">
        <f>J449 / (24.305 + 15.999)</f>
        <v/>
      </c>
      <c r="R449" s="4">
        <f>K449 / (2*39.0983 + 15.999)</f>
        <v/>
      </c>
      <c r="S449" s="4">
        <f>L449 / (2*22.98976928 + 15.999)</f>
        <v/>
      </c>
      <c r="T449" s="4">
        <f>M449 / (2*30.973761998 + 5*15.999)</f>
        <v/>
      </c>
      <c r="U449" s="4">
        <f>N449 / (47.867 + 2*15.999)</f>
        <v/>
      </c>
      <c r="V449" s="3">
        <f>IF((O449 - 10/3*T449) &gt; 0, O449 - 10/3*T449, 0)</f>
        <v/>
      </c>
      <c r="W449" s="4">
        <f>IF(V449&gt;S449, S449, V449)</f>
        <v/>
      </c>
      <c r="X449" s="4">
        <f>IF((V449-W449) &gt; 0, V449-W449, 0)</f>
        <v/>
      </c>
      <c r="Y449" s="4">
        <f>IF((Q449-X449) &gt; 0, Q449-X449, 0)</f>
        <v/>
      </c>
      <c r="Z449" s="3">
        <f>IF(AND(ISNUMBER(R$461), ISNUMBER(P$461)), R$461 / P$461, "")</f>
        <v/>
      </c>
      <c r="AA449" s="4">
        <f>IF((P449*Z449) &lt; R449, P449*Z449, R449)</f>
        <v/>
      </c>
      <c r="AB449" s="4">
        <f>SUM(W449, S449)</f>
        <v/>
      </c>
      <c r="AC449" s="4">
        <f>SUM(W449, S449, Y449)</f>
        <v/>
      </c>
      <c r="AD449" s="3">
        <f>IF(OR(ISNUMBER(P449), ISNUMBER(W449), ISNUMBER(S449), ISNUMBER(R449)), (P449 / SUM(P449, W449, S449, R449))*100, "")</f>
        <v/>
      </c>
      <c r="AE449" s="3">
        <f>IF(OR(ISNUMBER(P449), ISNUMBER(W449), ISNUMBER(S449)), (P449 / SUM(P449, W449, S449))*100, "")</f>
        <v/>
      </c>
      <c r="AF449" s="3">
        <f>IF(OR(ISNUMBER(P449), ISNUMBER(W449), ISNUMBER(S449), ISNUMBER(AA449)), (P449 / SUM(P449, W449, S449, AA449))*100, "")</f>
        <v/>
      </c>
      <c r="AG449" s="3">
        <f>P449 / SUM(AC449, P449, AA449)</f>
        <v/>
      </c>
      <c r="AH449" s="3">
        <f>IF(AND(ISNUMBER(M$461), ISNUMBER(N$461)), M$461 / N$461, "")</f>
        <v/>
      </c>
      <c r="AI449" s="3">
        <f>IF(AND(ISNUMBER(M449), ISNUMBER(N449), ISNUMBER(AH449)), (M449/N449) / AH449 - 1, "")</f>
        <v/>
      </c>
    </row>
    <row r="450">
      <c r="A450" s="2" t="inlineStr">
        <is>
          <t>1.9</t>
        </is>
      </c>
      <c r="B450" s="2" t="inlineStr">
        <is>
          <t>Beaverlodge</t>
        </is>
      </c>
      <c r="C450" s="2" t="inlineStr">
        <is>
          <t>Toma et al., 2019</t>
        </is>
      </c>
      <c r="D450" s="2" t="inlineStr">
        <is>
          <t>1</t>
        </is>
      </c>
      <c r="E450" s="2" t="inlineStr">
        <is>
          <t>11ps9705‐S345‐6</t>
        </is>
      </c>
      <c r="F450" s="3" t="n">
        <v>12.5</v>
      </c>
      <c r="G450" s="2" t="inlineStr">
        <is>
          <t>top</t>
        </is>
      </c>
      <c r="H450" s="3" t="n">
        <v>0.31</v>
      </c>
      <c r="I450" s="3" t="n">
        <v>15.65</v>
      </c>
      <c r="J450" s="3" t="n">
        <v>1.98</v>
      </c>
      <c r="K450" s="3" t="n">
        <v>5.42</v>
      </c>
      <c r="L450" s="3" t="n">
        <v>0.36</v>
      </c>
      <c r="M450" s="3" t="n">
        <v>0.12</v>
      </c>
      <c r="N450" s="3" t="n">
        <v>0.78</v>
      </c>
      <c r="O450" s="4">
        <f>H450 / (40.078 + 15.999)</f>
        <v/>
      </c>
      <c r="P450" s="4">
        <f>I450 / (2*26.9815385 + 3*15.999)</f>
        <v/>
      </c>
      <c r="Q450" s="4">
        <f>J450 / (24.305 + 15.999)</f>
        <v/>
      </c>
      <c r="R450" s="4">
        <f>K450 / (2*39.0983 + 15.999)</f>
        <v/>
      </c>
      <c r="S450" s="4">
        <f>L450 / (2*22.98976928 + 15.999)</f>
        <v/>
      </c>
      <c r="T450" s="4">
        <f>M450 / (2*30.973761998 + 5*15.999)</f>
        <v/>
      </c>
      <c r="U450" s="4">
        <f>N450 / (47.867 + 2*15.999)</f>
        <v/>
      </c>
      <c r="V450" s="3">
        <f>IF((O450 - 10/3*T450) &gt; 0, O450 - 10/3*T450, 0)</f>
        <v/>
      </c>
      <c r="W450" s="4">
        <f>IF(V450&gt;S450, S450, V450)</f>
        <v/>
      </c>
      <c r="X450" s="4">
        <f>IF((V450-W450) &gt; 0, V450-W450, 0)</f>
        <v/>
      </c>
      <c r="Y450" s="4">
        <f>IF((Q450-X450) &gt; 0, Q450-X450, 0)</f>
        <v/>
      </c>
      <c r="Z450" s="3">
        <f>IF(AND(ISNUMBER(R$461), ISNUMBER(P$461)), R$461 / P$461, "")</f>
        <v/>
      </c>
      <c r="AA450" s="4">
        <f>IF((P450*Z450) &lt; R450, P450*Z450, R450)</f>
        <v/>
      </c>
      <c r="AB450" s="4">
        <f>SUM(W450, S450)</f>
        <v/>
      </c>
      <c r="AC450" s="4">
        <f>SUM(W450, S450, Y450)</f>
        <v/>
      </c>
      <c r="AD450" s="3">
        <f>IF(OR(ISNUMBER(P450), ISNUMBER(W450), ISNUMBER(S450), ISNUMBER(R450)), (P450 / SUM(P450, W450, S450, R450))*100, "")</f>
        <v/>
      </c>
      <c r="AE450" s="3">
        <f>IF(OR(ISNUMBER(P450), ISNUMBER(W450), ISNUMBER(S450)), (P450 / SUM(P450, W450, S450))*100, "")</f>
        <v/>
      </c>
      <c r="AF450" s="3">
        <f>IF(OR(ISNUMBER(P450), ISNUMBER(W450), ISNUMBER(S450), ISNUMBER(AA450)), (P450 / SUM(P450, W450, S450, AA450))*100, "")</f>
        <v/>
      </c>
      <c r="AG450" s="3">
        <f>P450 / SUM(AC450, P450, AA450)</f>
        <v/>
      </c>
      <c r="AH450" s="3">
        <f>IF(AND(ISNUMBER(M$461), ISNUMBER(N$461)), M$461 / N$461, "")</f>
        <v/>
      </c>
      <c r="AI450" s="3">
        <f>IF(AND(ISNUMBER(M450), ISNUMBER(N450), ISNUMBER(AH450)), (M450/N450) / AH450 - 1, "")</f>
        <v/>
      </c>
    </row>
    <row r="451">
      <c r="A451" s="2" t="inlineStr">
        <is>
          <t>1.9</t>
        </is>
      </c>
      <c r="B451" s="2" t="inlineStr">
        <is>
          <t>Beaverlodge</t>
        </is>
      </c>
      <c r="C451" s="2" t="inlineStr">
        <is>
          <t>Toma et al., 2019</t>
        </is>
      </c>
      <c r="D451" s="2" t="inlineStr">
        <is>
          <t>1</t>
        </is>
      </c>
      <c r="E451" s="2" t="inlineStr">
        <is>
          <t>11ps9705‐S345‐7</t>
        </is>
      </c>
      <c r="F451" s="3" t="n">
        <v>12.5</v>
      </c>
      <c r="G451" s="2" t="inlineStr">
        <is>
          <t>top</t>
        </is>
      </c>
      <c r="H451" s="3" t="n">
        <v>0.23</v>
      </c>
      <c r="I451" s="3" t="n">
        <v>14.55</v>
      </c>
      <c r="J451" s="3" t="n">
        <v>0.8299999999999998</v>
      </c>
      <c r="K451" s="3" t="n">
        <v>5.42</v>
      </c>
      <c r="L451" s="3" t="n">
        <v>0.17</v>
      </c>
      <c r="M451" s="3" t="n">
        <v>0.09000000000000001</v>
      </c>
      <c r="N451" s="3" t="n">
        <v>0.8600000000000001</v>
      </c>
      <c r="O451" s="4">
        <f>H451 / (40.078 + 15.999)</f>
        <v/>
      </c>
      <c r="P451" s="4">
        <f>I451 / (2*26.9815385 + 3*15.999)</f>
        <v/>
      </c>
      <c r="Q451" s="4">
        <f>J451 / (24.305 + 15.999)</f>
        <v/>
      </c>
      <c r="R451" s="4">
        <f>K451 / (2*39.0983 + 15.999)</f>
        <v/>
      </c>
      <c r="S451" s="4">
        <f>L451 / (2*22.98976928 + 15.999)</f>
        <v/>
      </c>
      <c r="T451" s="4">
        <f>M451 / (2*30.973761998 + 5*15.999)</f>
        <v/>
      </c>
      <c r="U451" s="4">
        <f>N451 / (47.867 + 2*15.999)</f>
        <v/>
      </c>
      <c r="V451" s="3">
        <f>IF((O451 - 10/3*T451) &gt; 0, O451 - 10/3*T451, 0)</f>
        <v/>
      </c>
      <c r="W451" s="4">
        <f>IF(V451&gt;S451, S451, V451)</f>
        <v/>
      </c>
      <c r="X451" s="4">
        <f>IF((V451-W451) &gt; 0, V451-W451, 0)</f>
        <v/>
      </c>
      <c r="Y451" s="4">
        <f>IF((Q451-X451) &gt; 0, Q451-X451, 0)</f>
        <v/>
      </c>
      <c r="Z451" s="3">
        <f>IF(AND(ISNUMBER(R$461), ISNUMBER(P$461)), R$461 / P$461, "")</f>
        <v/>
      </c>
      <c r="AA451" s="4">
        <f>IF((P451*Z451) &lt; R451, P451*Z451, R451)</f>
        <v/>
      </c>
      <c r="AB451" s="4">
        <f>SUM(W451, S451)</f>
        <v/>
      </c>
      <c r="AC451" s="4">
        <f>SUM(W451, S451, Y451)</f>
        <v/>
      </c>
      <c r="AD451" s="3">
        <f>IF(OR(ISNUMBER(P451), ISNUMBER(W451), ISNUMBER(S451), ISNUMBER(R451)), (P451 / SUM(P451, W451, S451, R451))*100, "")</f>
        <v/>
      </c>
      <c r="AE451" s="3">
        <f>IF(OR(ISNUMBER(P451), ISNUMBER(W451), ISNUMBER(S451)), (P451 / SUM(P451, W451, S451))*100, "")</f>
        <v/>
      </c>
      <c r="AF451" s="3">
        <f>IF(OR(ISNUMBER(P451), ISNUMBER(W451), ISNUMBER(S451), ISNUMBER(AA451)), (P451 / SUM(P451, W451, S451, AA451))*100, "")</f>
        <v/>
      </c>
      <c r="AG451" s="3">
        <f>P451 / SUM(AC451, P451, AA451)</f>
        <v/>
      </c>
      <c r="AH451" s="3">
        <f>IF(AND(ISNUMBER(M$461), ISNUMBER(N$461)), M$461 / N$461, "")</f>
        <v/>
      </c>
      <c r="AI451" s="3">
        <f>IF(AND(ISNUMBER(M451), ISNUMBER(N451), ISNUMBER(AH451)), (M451/N451) / AH451 - 1, "")</f>
        <v/>
      </c>
    </row>
    <row r="452">
      <c r="A452" s="2" t="inlineStr">
        <is>
          <t>1.9</t>
        </is>
      </c>
      <c r="B452" s="2" t="inlineStr">
        <is>
          <t>Beaverlodge</t>
        </is>
      </c>
      <c r="C452" s="2" t="inlineStr">
        <is>
          <t>Toma et al., 2019</t>
        </is>
      </c>
      <c r="D452" s="2" t="inlineStr">
        <is>
          <t>1</t>
        </is>
      </c>
      <c r="E452" s="2" t="inlineStr">
        <is>
          <t>11ps9705‐S345‐8</t>
        </is>
      </c>
      <c r="F452" s="3" t="n">
        <v>12.5</v>
      </c>
      <c r="G452" s="2" t="inlineStr">
        <is>
          <t>top</t>
        </is>
      </c>
      <c r="H452" s="3" t="n">
        <v>0.1</v>
      </c>
      <c r="I452" s="3" t="n">
        <v>10.79</v>
      </c>
      <c r="J452" s="3" t="n">
        <v>0.9899999999999998</v>
      </c>
      <c r="K452" s="3" t="n">
        <v>4.12</v>
      </c>
      <c r="L452" s="3" t="n">
        <v>0.19</v>
      </c>
      <c r="M452" s="3" t="n">
        <v>0.07000000000000002</v>
      </c>
      <c r="N452" s="3" t="n">
        <v>0.66</v>
      </c>
      <c r="O452" s="4">
        <f>H452 / (40.078 + 15.999)</f>
        <v/>
      </c>
      <c r="P452" s="4">
        <f>I452 / (2*26.9815385 + 3*15.999)</f>
        <v/>
      </c>
      <c r="Q452" s="4">
        <f>J452 / (24.305 + 15.999)</f>
        <v/>
      </c>
      <c r="R452" s="4">
        <f>K452 / (2*39.0983 + 15.999)</f>
        <v/>
      </c>
      <c r="S452" s="4">
        <f>L452 / (2*22.98976928 + 15.999)</f>
        <v/>
      </c>
      <c r="T452" s="4">
        <f>M452 / (2*30.973761998 + 5*15.999)</f>
        <v/>
      </c>
      <c r="U452" s="4">
        <f>N452 / (47.867 + 2*15.999)</f>
        <v/>
      </c>
      <c r="V452" s="3">
        <f>IF((O452 - 10/3*T452) &gt; 0, O452 - 10/3*T452, 0)</f>
        <v/>
      </c>
      <c r="W452" s="4">
        <f>IF(V452&gt;S452, S452, V452)</f>
        <v/>
      </c>
      <c r="X452" s="4">
        <f>IF((V452-W452) &gt; 0, V452-W452, 0)</f>
        <v/>
      </c>
      <c r="Y452" s="4">
        <f>IF((Q452-X452) &gt; 0, Q452-X452, 0)</f>
        <v/>
      </c>
      <c r="Z452" s="3">
        <f>IF(AND(ISNUMBER(R$461), ISNUMBER(P$461)), R$461 / P$461, "")</f>
        <v/>
      </c>
      <c r="AA452" s="4">
        <f>IF((P452*Z452) &lt; R452, P452*Z452, R452)</f>
        <v/>
      </c>
      <c r="AB452" s="4">
        <f>SUM(W452, S452)</f>
        <v/>
      </c>
      <c r="AC452" s="4">
        <f>SUM(W452, S452, Y452)</f>
        <v/>
      </c>
      <c r="AD452" s="3">
        <f>IF(OR(ISNUMBER(P452), ISNUMBER(W452), ISNUMBER(S452), ISNUMBER(R452)), (P452 / SUM(P452, W452, S452, R452))*100, "")</f>
        <v/>
      </c>
      <c r="AE452" s="3">
        <f>IF(OR(ISNUMBER(P452), ISNUMBER(W452), ISNUMBER(S452)), (P452 / SUM(P452, W452, S452))*100, "")</f>
        <v/>
      </c>
      <c r="AF452" s="3">
        <f>IF(OR(ISNUMBER(P452), ISNUMBER(W452), ISNUMBER(S452), ISNUMBER(AA452)), (P452 / SUM(P452, W452, S452, AA452))*100, "")</f>
        <v/>
      </c>
      <c r="AG452" s="3">
        <f>P452 / SUM(AC452, P452, AA452)</f>
        <v/>
      </c>
      <c r="AH452" s="3">
        <f>IF(AND(ISNUMBER(M$461), ISNUMBER(N$461)), M$461 / N$461, "")</f>
        <v/>
      </c>
      <c r="AI452" s="3">
        <f>IF(AND(ISNUMBER(M452), ISNUMBER(N452), ISNUMBER(AH452)), (M452/N452) / AH452 - 1, "")</f>
        <v/>
      </c>
    </row>
    <row r="453">
      <c r="A453" s="2" t="inlineStr">
        <is>
          <t>1.9</t>
        </is>
      </c>
      <c r="B453" s="2" t="inlineStr">
        <is>
          <t>Beaverlodge</t>
        </is>
      </c>
      <c r="C453" s="2" t="inlineStr">
        <is>
          <t>Toma et al., 2019</t>
        </is>
      </c>
      <c r="D453" s="2" t="inlineStr">
        <is>
          <t>1</t>
        </is>
      </c>
      <c r="E453" s="2" t="inlineStr">
        <is>
          <t>11ps9705‐S345‐9</t>
        </is>
      </c>
      <c r="F453" s="3" t="n">
        <v>12.5</v>
      </c>
      <c r="G453" s="2" t="inlineStr">
        <is>
          <t>top</t>
        </is>
      </c>
      <c r="H453" s="3" t="n">
        <v>0.12</v>
      </c>
      <c r="I453" s="3" t="n">
        <v>14.97</v>
      </c>
      <c r="J453" s="3" t="n">
        <v>0.7199999999999999</v>
      </c>
      <c r="K453" s="3" t="n">
        <v>5.42</v>
      </c>
      <c r="L453" s="3" t="n">
        <v>0.19</v>
      </c>
      <c r="M453" s="3" t="n">
        <v>0.08000000000000002</v>
      </c>
      <c r="N453" s="3" t="n">
        <v>0.9800000000000001</v>
      </c>
      <c r="O453" s="4">
        <f>H453 / (40.078 + 15.999)</f>
        <v/>
      </c>
      <c r="P453" s="4">
        <f>I453 / (2*26.9815385 + 3*15.999)</f>
        <v/>
      </c>
      <c r="Q453" s="4">
        <f>J453 / (24.305 + 15.999)</f>
        <v/>
      </c>
      <c r="R453" s="4">
        <f>K453 / (2*39.0983 + 15.999)</f>
        <v/>
      </c>
      <c r="S453" s="4">
        <f>L453 / (2*22.98976928 + 15.999)</f>
        <v/>
      </c>
      <c r="T453" s="4">
        <f>M453 / (2*30.973761998 + 5*15.999)</f>
        <v/>
      </c>
      <c r="U453" s="4">
        <f>N453 / (47.867 + 2*15.999)</f>
        <v/>
      </c>
      <c r="V453" s="3">
        <f>IF((O453 - 10/3*T453) &gt; 0, O453 - 10/3*T453, 0)</f>
        <v/>
      </c>
      <c r="W453" s="4">
        <f>IF(V453&gt;S453, S453, V453)</f>
        <v/>
      </c>
      <c r="X453" s="4">
        <f>IF((V453-W453) &gt; 0, V453-W453, 0)</f>
        <v/>
      </c>
      <c r="Y453" s="4">
        <f>IF((Q453-X453) &gt; 0, Q453-X453, 0)</f>
        <v/>
      </c>
      <c r="Z453" s="3">
        <f>IF(AND(ISNUMBER(R$461), ISNUMBER(P$461)), R$461 / P$461, "")</f>
        <v/>
      </c>
      <c r="AA453" s="4">
        <f>IF((P453*Z453) &lt; R453, P453*Z453, R453)</f>
        <v/>
      </c>
      <c r="AB453" s="4">
        <f>SUM(W453, S453)</f>
        <v/>
      </c>
      <c r="AC453" s="4">
        <f>SUM(W453, S453, Y453)</f>
        <v/>
      </c>
      <c r="AD453" s="3">
        <f>IF(OR(ISNUMBER(P453), ISNUMBER(W453), ISNUMBER(S453), ISNUMBER(R453)), (P453 / SUM(P453, W453, S453, R453))*100, "")</f>
        <v/>
      </c>
      <c r="AE453" s="3">
        <f>IF(OR(ISNUMBER(P453), ISNUMBER(W453), ISNUMBER(S453)), (P453 / SUM(P453, W453, S453))*100, "")</f>
        <v/>
      </c>
      <c r="AF453" s="3">
        <f>IF(OR(ISNUMBER(P453), ISNUMBER(W453), ISNUMBER(S453), ISNUMBER(AA453)), (P453 / SUM(P453, W453, S453, AA453))*100, "")</f>
        <v/>
      </c>
      <c r="AG453" s="3">
        <f>P453 / SUM(AC453, P453, AA453)</f>
        <v/>
      </c>
      <c r="AH453" s="3">
        <f>IF(AND(ISNUMBER(M$461), ISNUMBER(N$461)), M$461 / N$461, "")</f>
        <v/>
      </c>
      <c r="AI453" s="3">
        <f>IF(AND(ISNUMBER(M453), ISNUMBER(N453), ISNUMBER(AH453)), (M453/N453) / AH453 - 1, "")</f>
        <v/>
      </c>
    </row>
    <row r="454">
      <c r="A454" s="2" t="inlineStr">
        <is>
          <t>1.9</t>
        </is>
      </c>
      <c r="B454" s="2" t="inlineStr">
        <is>
          <t>Beaverlodge</t>
        </is>
      </c>
      <c r="C454" s="2" t="inlineStr">
        <is>
          <t>Toma et al., 2019</t>
        </is>
      </c>
      <c r="D454" s="2" t="inlineStr">
        <is>
          <t>1</t>
        </is>
      </c>
      <c r="E454" s="2" t="inlineStr">
        <is>
          <t>11ps9705‐S345‐10</t>
        </is>
      </c>
      <c r="F454" s="3" t="n">
        <v>12.5</v>
      </c>
      <c r="G454" s="2" t="inlineStr">
        <is>
          <t>top</t>
        </is>
      </c>
      <c r="H454" s="3" t="n">
        <v>0.21</v>
      </c>
      <c r="I454" s="3" t="n">
        <v>17.56</v>
      </c>
      <c r="J454" s="3" t="n">
        <v>1.01</v>
      </c>
      <c r="K454" s="3" t="n">
        <v>5.42</v>
      </c>
      <c r="L454" s="3" t="n">
        <v>0.16</v>
      </c>
      <c r="M454" s="3" t="n">
        <v>0.09000000000000001</v>
      </c>
      <c r="N454" s="3" t="n">
        <v>0.82</v>
      </c>
      <c r="O454" s="4">
        <f>H454 / (40.078 + 15.999)</f>
        <v/>
      </c>
      <c r="P454" s="4">
        <f>I454 / (2*26.9815385 + 3*15.999)</f>
        <v/>
      </c>
      <c r="Q454" s="4">
        <f>J454 / (24.305 + 15.999)</f>
        <v/>
      </c>
      <c r="R454" s="4">
        <f>K454 / (2*39.0983 + 15.999)</f>
        <v/>
      </c>
      <c r="S454" s="4">
        <f>L454 / (2*22.98976928 + 15.999)</f>
        <v/>
      </c>
      <c r="T454" s="4">
        <f>M454 / (2*30.973761998 + 5*15.999)</f>
        <v/>
      </c>
      <c r="U454" s="4">
        <f>N454 / (47.867 + 2*15.999)</f>
        <v/>
      </c>
      <c r="V454" s="3">
        <f>IF((O454 - 10/3*T454) &gt; 0, O454 - 10/3*T454, 0)</f>
        <v/>
      </c>
      <c r="W454" s="4">
        <f>IF(V454&gt;S454, S454, V454)</f>
        <v/>
      </c>
      <c r="X454" s="4">
        <f>IF((V454-W454) &gt; 0, V454-W454, 0)</f>
        <v/>
      </c>
      <c r="Y454" s="4">
        <f>IF((Q454-X454) &gt; 0, Q454-X454, 0)</f>
        <v/>
      </c>
      <c r="Z454" s="3">
        <f>IF(AND(ISNUMBER(R$461), ISNUMBER(P$461)), R$461 / P$461, "")</f>
        <v/>
      </c>
      <c r="AA454" s="4">
        <f>IF((P454*Z454) &lt; R454, P454*Z454, R454)</f>
        <v/>
      </c>
      <c r="AB454" s="4">
        <f>SUM(W454, S454)</f>
        <v/>
      </c>
      <c r="AC454" s="4">
        <f>SUM(W454, S454, Y454)</f>
        <v/>
      </c>
      <c r="AD454" s="3">
        <f>IF(OR(ISNUMBER(P454), ISNUMBER(W454), ISNUMBER(S454), ISNUMBER(R454)), (P454 / SUM(P454, W454, S454, R454))*100, "")</f>
        <v/>
      </c>
      <c r="AE454" s="3">
        <f>IF(OR(ISNUMBER(P454), ISNUMBER(W454), ISNUMBER(S454)), (P454 / SUM(P454, W454, S454))*100, "")</f>
        <v/>
      </c>
      <c r="AF454" s="3">
        <f>IF(OR(ISNUMBER(P454), ISNUMBER(W454), ISNUMBER(S454), ISNUMBER(AA454)), (P454 / SUM(P454, W454, S454, AA454))*100, "")</f>
        <v/>
      </c>
      <c r="AG454" s="3">
        <f>P454 / SUM(AC454, P454, AA454)</f>
        <v/>
      </c>
      <c r="AH454" s="3">
        <f>IF(AND(ISNUMBER(M$461), ISNUMBER(N$461)), M$461 / N$461, "")</f>
        <v/>
      </c>
      <c r="AI454" s="3">
        <f>IF(AND(ISNUMBER(M454), ISNUMBER(N454), ISNUMBER(AH454)), (M454/N454) / AH454 - 1, "")</f>
        <v/>
      </c>
    </row>
    <row r="455">
      <c r="A455" s="2" t="inlineStr">
        <is>
          <t>1.9</t>
        </is>
      </c>
      <c r="B455" s="2" t="inlineStr">
        <is>
          <t>Beaverlodge</t>
        </is>
      </c>
      <c r="C455" s="2" t="inlineStr">
        <is>
          <t>Toma et al., 2019</t>
        </is>
      </c>
      <c r="D455" s="2" t="inlineStr">
        <is>
          <t>1</t>
        </is>
      </c>
      <c r="E455" s="2" t="inlineStr">
        <is>
          <t>11ps9705‐S345‐11</t>
        </is>
      </c>
      <c r="F455" s="3" t="n">
        <v>12.5</v>
      </c>
      <c r="G455" s="2" t="inlineStr">
        <is>
          <t>top</t>
        </is>
      </c>
      <c r="H455" s="3" t="n">
        <v>0.24</v>
      </c>
      <c r="I455" s="3" t="n">
        <v>16.7</v>
      </c>
      <c r="J455" s="3" t="n">
        <v>0.9599999999999999</v>
      </c>
      <c r="K455" s="3" t="n">
        <v>5.42</v>
      </c>
      <c r="L455" s="3" t="n">
        <v>0.23</v>
      </c>
      <c r="M455" s="3" t="n">
        <v>0.1</v>
      </c>
      <c r="N455" s="3" t="n">
        <v>0.78</v>
      </c>
      <c r="O455" s="4">
        <f>H455 / (40.078 + 15.999)</f>
        <v/>
      </c>
      <c r="P455" s="4">
        <f>I455 / (2*26.9815385 + 3*15.999)</f>
        <v/>
      </c>
      <c r="Q455" s="4">
        <f>J455 / (24.305 + 15.999)</f>
        <v/>
      </c>
      <c r="R455" s="4">
        <f>K455 / (2*39.0983 + 15.999)</f>
        <v/>
      </c>
      <c r="S455" s="4">
        <f>L455 / (2*22.98976928 + 15.999)</f>
        <v/>
      </c>
      <c r="T455" s="4">
        <f>M455 / (2*30.973761998 + 5*15.999)</f>
        <v/>
      </c>
      <c r="U455" s="4">
        <f>N455 / (47.867 + 2*15.999)</f>
        <v/>
      </c>
      <c r="V455" s="3">
        <f>IF((O455 - 10/3*T455) &gt; 0, O455 - 10/3*T455, 0)</f>
        <v/>
      </c>
      <c r="W455" s="4">
        <f>IF(V455&gt;S455, S455, V455)</f>
        <v/>
      </c>
      <c r="X455" s="4">
        <f>IF((V455-W455) &gt; 0, V455-W455, 0)</f>
        <v/>
      </c>
      <c r="Y455" s="4">
        <f>IF((Q455-X455) &gt; 0, Q455-X455, 0)</f>
        <v/>
      </c>
      <c r="Z455" s="3">
        <f>IF(AND(ISNUMBER(R$461), ISNUMBER(P$461)), R$461 / P$461, "")</f>
        <v/>
      </c>
      <c r="AA455" s="4">
        <f>IF((P455*Z455) &lt; R455, P455*Z455, R455)</f>
        <v/>
      </c>
      <c r="AB455" s="4">
        <f>SUM(W455, S455)</f>
        <v/>
      </c>
      <c r="AC455" s="4">
        <f>SUM(W455, S455, Y455)</f>
        <v/>
      </c>
      <c r="AD455" s="3">
        <f>IF(OR(ISNUMBER(P455), ISNUMBER(W455), ISNUMBER(S455), ISNUMBER(R455)), (P455 / SUM(P455, W455, S455, R455))*100, "")</f>
        <v/>
      </c>
      <c r="AE455" s="3">
        <f>IF(OR(ISNUMBER(P455), ISNUMBER(W455), ISNUMBER(S455)), (P455 / SUM(P455, W455, S455))*100, "")</f>
        <v/>
      </c>
      <c r="AF455" s="3">
        <f>IF(OR(ISNUMBER(P455), ISNUMBER(W455), ISNUMBER(S455), ISNUMBER(AA455)), (P455 / SUM(P455, W455, S455, AA455))*100, "")</f>
        <v/>
      </c>
      <c r="AG455" s="3">
        <f>P455 / SUM(AC455, P455, AA455)</f>
        <v/>
      </c>
      <c r="AH455" s="3">
        <f>IF(AND(ISNUMBER(M$461), ISNUMBER(N$461)), M$461 / N$461, "")</f>
        <v/>
      </c>
      <c r="AI455" s="3">
        <f>IF(AND(ISNUMBER(M455), ISNUMBER(N455), ISNUMBER(AH455)), (M455/N455) / AH455 - 1, "")</f>
        <v/>
      </c>
    </row>
    <row r="456">
      <c r="A456" s="2" t="inlineStr">
        <is>
          <t>1.9</t>
        </is>
      </c>
      <c r="B456" s="2" t="inlineStr">
        <is>
          <t>Beaverlodge</t>
        </is>
      </c>
      <c r="C456" s="2" t="inlineStr">
        <is>
          <t>Toma et al., 2019</t>
        </is>
      </c>
      <c r="D456" s="2" t="inlineStr">
        <is>
          <t>1</t>
        </is>
      </c>
      <c r="E456" s="2" t="inlineStr">
        <is>
          <t>11ps9705‐S345‐12</t>
        </is>
      </c>
      <c r="F456" s="3" t="n">
        <v>12.5</v>
      </c>
      <c r="G456" s="2" t="inlineStr">
        <is>
          <t>top</t>
        </is>
      </c>
      <c r="H456" s="3" t="n">
        <v>0.16</v>
      </c>
      <c r="I456" s="3" t="n">
        <v>16.26</v>
      </c>
      <c r="J456" s="3" t="n">
        <v>0.8799999999999999</v>
      </c>
      <c r="K456" s="3" t="n">
        <v>5.42</v>
      </c>
      <c r="L456" s="3" t="n">
        <v>0.12</v>
      </c>
      <c r="M456" s="3" t="n">
        <v>0.08000000000000002</v>
      </c>
      <c r="N456" s="3" t="n">
        <v>0.9400000000000001</v>
      </c>
      <c r="O456" s="4">
        <f>H456 / (40.078 + 15.999)</f>
        <v/>
      </c>
      <c r="P456" s="4">
        <f>I456 / (2*26.9815385 + 3*15.999)</f>
        <v/>
      </c>
      <c r="Q456" s="4">
        <f>J456 / (24.305 + 15.999)</f>
        <v/>
      </c>
      <c r="R456" s="4">
        <f>K456 / (2*39.0983 + 15.999)</f>
        <v/>
      </c>
      <c r="S456" s="4">
        <f>L456 / (2*22.98976928 + 15.999)</f>
        <v/>
      </c>
      <c r="T456" s="4">
        <f>M456 / (2*30.973761998 + 5*15.999)</f>
        <v/>
      </c>
      <c r="U456" s="4">
        <f>N456 / (47.867 + 2*15.999)</f>
        <v/>
      </c>
      <c r="V456" s="3">
        <f>IF((O456 - 10/3*T456) &gt; 0, O456 - 10/3*T456, 0)</f>
        <v/>
      </c>
      <c r="W456" s="4">
        <f>IF(V456&gt;S456, S456, V456)</f>
        <v/>
      </c>
      <c r="X456" s="4">
        <f>IF((V456-W456) &gt; 0, V456-W456, 0)</f>
        <v/>
      </c>
      <c r="Y456" s="4">
        <f>IF((Q456-X456) &gt; 0, Q456-X456, 0)</f>
        <v/>
      </c>
      <c r="Z456" s="3">
        <f>IF(AND(ISNUMBER(R$461), ISNUMBER(P$461)), R$461 / P$461, "")</f>
        <v/>
      </c>
      <c r="AA456" s="4">
        <f>IF((P456*Z456) &lt; R456, P456*Z456, R456)</f>
        <v/>
      </c>
      <c r="AB456" s="4">
        <f>SUM(W456, S456)</f>
        <v/>
      </c>
      <c r="AC456" s="4">
        <f>SUM(W456, S456, Y456)</f>
        <v/>
      </c>
      <c r="AD456" s="3">
        <f>IF(OR(ISNUMBER(P456), ISNUMBER(W456), ISNUMBER(S456), ISNUMBER(R456)), (P456 / SUM(P456, W456, S456, R456))*100, "")</f>
        <v/>
      </c>
      <c r="AE456" s="3">
        <f>IF(OR(ISNUMBER(P456), ISNUMBER(W456), ISNUMBER(S456)), (P456 / SUM(P456, W456, S456))*100, "")</f>
        <v/>
      </c>
      <c r="AF456" s="3">
        <f>IF(OR(ISNUMBER(P456), ISNUMBER(W456), ISNUMBER(S456), ISNUMBER(AA456)), (P456 / SUM(P456, W456, S456, AA456))*100, "")</f>
        <v/>
      </c>
      <c r="AG456" s="3">
        <f>P456 / SUM(AC456, P456, AA456)</f>
        <v/>
      </c>
      <c r="AH456" s="3">
        <f>IF(AND(ISNUMBER(M$461), ISNUMBER(N$461)), M$461 / N$461, "")</f>
        <v/>
      </c>
      <c r="AI456" s="3">
        <f>IF(AND(ISNUMBER(M456), ISNUMBER(N456), ISNUMBER(AH456)), (M456/N456) / AH456 - 1, "")</f>
        <v/>
      </c>
    </row>
    <row r="457">
      <c r="A457" s="2" t="inlineStr">
        <is>
          <t>1.9</t>
        </is>
      </c>
      <c r="B457" s="2" t="inlineStr">
        <is>
          <t>Beaverlodge</t>
        </is>
      </c>
      <c r="C457" s="2" t="inlineStr">
        <is>
          <t>Toma et al., 2019</t>
        </is>
      </c>
      <c r="D457" s="2" t="inlineStr">
        <is>
          <t>1</t>
        </is>
      </c>
      <c r="E457" s="2" t="inlineStr">
        <is>
          <t>10lo1107C</t>
        </is>
      </c>
      <c r="F457" s="3" t="n">
        <v>20</v>
      </c>
      <c r="G457" s="5" t="n">
        <v/>
      </c>
      <c r="H457" s="3" t="n">
        <v>0.14</v>
      </c>
      <c r="I457" s="3" t="n">
        <v>12.91</v>
      </c>
      <c r="J457" s="3" t="n">
        <v>1.08</v>
      </c>
      <c r="K457" s="3" t="n">
        <v>4.4</v>
      </c>
      <c r="L457" s="3" t="n">
        <v>0.07000000000000001</v>
      </c>
      <c r="M457" s="3" t="n">
        <v>0.08000000000000002</v>
      </c>
      <c r="N457" s="3" t="n">
        <v>0.68</v>
      </c>
      <c r="O457" s="4">
        <f>H457 / (40.078 + 15.999)</f>
        <v/>
      </c>
      <c r="P457" s="4">
        <f>I457 / (2*26.9815385 + 3*15.999)</f>
        <v/>
      </c>
      <c r="Q457" s="4">
        <f>J457 / (24.305 + 15.999)</f>
        <v/>
      </c>
      <c r="R457" s="4">
        <f>K457 / (2*39.0983 + 15.999)</f>
        <v/>
      </c>
      <c r="S457" s="4">
        <f>L457 / (2*22.98976928 + 15.999)</f>
        <v/>
      </c>
      <c r="T457" s="4">
        <f>M457 / (2*30.973761998 + 5*15.999)</f>
        <v/>
      </c>
      <c r="U457" s="4">
        <f>N457 / (47.867 + 2*15.999)</f>
        <v/>
      </c>
      <c r="V457" s="3">
        <f>IF((O457 - 10/3*T457) &gt; 0, O457 - 10/3*T457, 0)</f>
        <v/>
      </c>
      <c r="W457" s="4">
        <f>IF(V457&gt;S457, S457, V457)</f>
        <v/>
      </c>
      <c r="X457" s="4">
        <f>IF((V457-W457) &gt; 0, V457-W457, 0)</f>
        <v/>
      </c>
      <c r="Y457" s="4">
        <f>IF((Q457-X457) &gt; 0, Q457-X457, 0)</f>
        <v/>
      </c>
      <c r="Z457" s="3">
        <f>IF(AND(ISNUMBER(R$461), ISNUMBER(P$461)), R$461 / P$461, "")</f>
        <v/>
      </c>
      <c r="AA457" s="4">
        <f>IF((P457*Z457) &lt; R457, P457*Z457, R457)</f>
        <v/>
      </c>
      <c r="AB457" s="4">
        <f>SUM(W457, S457)</f>
        <v/>
      </c>
      <c r="AC457" s="4">
        <f>SUM(W457, S457, Y457)</f>
        <v/>
      </c>
      <c r="AD457" s="3">
        <f>IF(OR(ISNUMBER(P457), ISNUMBER(W457), ISNUMBER(S457), ISNUMBER(R457)), (P457 / SUM(P457, W457, S457, R457))*100, "")</f>
        <v/>
      </c>
      <c r="AE457" s="3">
        <f>IF(OR(ISNUMBER(P457), ISNUMBER(W457), ISNUMBER(S457)), (P457 / SUM(P457, W457, S457))*100, "")</f>
        <v/>
      </c>
      <c r="AF457" s="3">
        <f>IF(OR(ISNUMBER(P457), ISNUMBER(W457), ISNUMBER(S457), ISNUMBER(AA457)), (P457 / SUM(P457, W457, S457, AA457))*100, "")</f>
        <v/>
      </c>
      <c r="AG457" s="3">
        <f>P457 / SUM(AC457, P457, AA457)</f>
        <v/>
      </c>
      <c r="AH457" s="3">
        <f>IF(AND(ISNUMBER(M$461), ISNUMBER(N$461)), M$461 / N$461, "")</f>
        <v/>
      </c>
      <c r="AI457" s="3">
        <f>IF(AND(ISNUMBER(M457), ISNUMBER(N457), ISNUMBER(AH457)), (M457/N457) / AH457 - 1, "")</f>
        <v/>
      </c>
    </row>
    <row r="458">
      <c r="A458" s="2" t="inlineStr">
        <is>
          <t>1.9</t>
        </is>
      </c>
      <c r="B458" s="2" t="inlineStr">
        <is>
          <t>Beaverlodge</t>
        </is>
      </c>
      <c r="C458" s="2" t="inlineStr">
        <is>
          <t>Toma et al., 2019</t>
        </is>
      </c>
      <c r="D458" s="2" t="inlineStr">
        <is>
          <t>1</t>
        </is>
      </c>
      <c r="E458" s="2" t="inlineStr">
        <is>
          <t>11ps9722</t>
        </is>
      </c>
      <c r="F458" s="3" t="n">
        <v>38</v>
      </c>
      <c r="G458" s="5" t="n">
        <v/>
      </c>
      <c r="H458" s="3" t="n">
        <v>0.21</v>
      </c>
      <c r="I458" s="3" t="n">
        <v>12.05</v>
      </c>
      <c r="J458" s="3" t="n">
        <v>3.569999999999999</v>
      </c>
      <c r="K458" s="3" t="n">
        <v>3.2</v>
      </c>
      <c r="L458" s="3" t="n">
        <v>0.07000000000000001</v>
      </c>
      <c r="M458" s="3" t="n">
        <v>0.11</v>
      </c>
      <c r="N458" s="3" t="n">
        <v>0.63</v>
      </c>
      <c r="O458" s="4">
        <f>H458 / (40.078 + 15.999)</f>
        <v/>
      </c>
      <c r="P458" s="4">
        <f>I458 / (2*26.9815385 + 3*15.999)</f>
        <v/>
      </c>
      <c r="Q458" s="4">
        <f>J458 / (24.305 + 15.999)</f>
        <v/>
      </c>
      <c r="R458" s="4">
        <f>K458 / (2*39.0983 + 15.999)</f>
        <v/>
      </c>
      <c r="S458" s="4">
        <f>L458 / (2*22.98976928 + 15.999)</f>
        <v/>
      </c>
      <c r="T458" s="4">
        <f>M458 / (2*30.973761998 + 5*15.999)</f>
        <v/>
      </c>
      <c r="U458" s="4">
        <f>N458 / (47.867 + 2*15.999)</f>
        <v/>
      </c>
      <c r="V458" s="3">
        <f>IF((O458 - 10/3*T458) &gt; 0, O458 - 10/3*T458, 0)</f>
        <v/>
      </c>
      <c r="W458" s="4">
        <f>IF(V458&gt;S458, S458, V458)</f>
        <v/>
      </c>
      <c r="X458" s="4">
        <f>IF((V458-W458) &gt; 0, V458-W458, 0)</f>
        <v/>
      </c>
      <c r="Y458" s="4">
        <f>IF((Q458-X458) &gt; 0, Q458-X458, 0)</f>
        <v/>
      </c>
      <c r="Z458" s="3">
        <f>IF(AND(ISNUMBER(R$461), ISNUMBER(P$461)), R$461 / P$461, "")</f>
        <v/>
      </c>
      <c r="AA458" s="4">
        <f>IF((P458*Z458) &lt; R458, P458*Z458, R458)</f>
        <v/>
      </c>
      <c r="AB458" s="4">
        <f>SUM(W458, S458)</f>
        <v/>
      </c>
      <c r="AC458" s="4">
        <f>SUM(W458, S458, Y458)</f>
        <v/>
      </c>
      <c r="AD458" s="3">
        <f>IF(OR(ISNUMBER(P458), ISNUMBER(W458), ISNUMBER(S458), ISNUMBER(R458)), (P458 / SUM(P458, W458, S458, R458))*100, "")</f>
        <v/>
      </c>
      <c r="AE458" s="3">
        <f>IF(OR(ISNUMBER(P458), ISNUMBER(W458), ISNUMBER(S458)), (P458 / SUM(P458, W458, S458))*100, "")</f>
        <v/>
      </c>
      <c r="AF458" s="3">
        <f>IF(OR(ISNUMBER(P458), ISNUMBER(W458), ISNUMBER(S458), ISNUMBER(AA458)), (P458 / SUM(P458, W458, S458, AA458))*100, "")</f>
        <v/>
      </c>
      <c r="AG458" s="3">
        <f>P458 / SUM(AC458, P458, AA458)</f>
        <v/>
      </c>
      <c r="AH458" s="3">
        <f>IF(AND(ISNUMBER(M$461), ISNUMBER(N$461)), M$461 / N$461, "")</f>
        <v/>
      </c>
      <c r="AI458" s="3">
        <f>IF(AND(ISNUMBER(M458), ISNUMBER(N458), ISNUMBER(AH458)), (M458/N458) / AH458 - 1, "")</f>
        <v/>
      </c>
    </row>
    <row r="459">
      <c r="A459" s="2" t="inlineStr">
        <is>
          <t>1.9</t>
        </is>
      </c>
      <c r="B459" s="2" t="inlineStr">
        <is>
          <t>Beaverlodge</t>
        </is>
      </c>
      <c r="C459" s="2" t="inlineStr">
        <is>
          <t>Toma et al., 2019</t>
        </is>
      </c>
      <c r="D459" s="2" t="inlineStr">
        <is>
          <t>1</t>
        </is>
      </c>
      <c r="E459" s="2" t="inlineStr">
        <is>
          <t>11ps9703‐MA‐M</t>
        </is>
      </c>
      <c r="F459" s="3" t="n">
        <v>66</v>
      </c>
      <c r="G459" s="5" t="n">
        <v/>
      </c>
      <c r="H459" s="3" t="n">
        <v>0.28</v>
      </c>
      <c r="I459" s="3" t="n">
        <v>13.13</v>
      </c>
      <c r="J459" s="3" t="n">
        <v>2.56</v>
      </c>
      <c r="K459" s="3" t="n">
        <v>3.97</v>
      </c>
      <c r="L459" s="3" t="n">
        <v>0.14</v>
      </c>
      <c r="M459" s="3" t="n">
        <v>0.13</v>
      </c>
      <c r="N459" s="3" t="n">
        <v>0.66</v>
      </c>
      <c r="O459" s="4">
        <f>H459 / (40.078 + 15.999)</f>
        <v/>
      </c>
      <c r="P459" s="4">
        <f>I459 / (2*26.9815385 + 3*15.999)</f>
        <v/>
      </c>
      <c r="Q459" s="4">
        <f>J459 / (24.305 + 15.999)</f>
        <v/>
      </c>
      <c r="R459" s="4">
        <f>K459 / (2*39.0983 + 15.999)</f>
        <v/>
      </c>
      <c r="S459" s="4">
        <f>L459 / (2*22.98976928 + 15.999)</f>
        <v/>
      </c>
      <c r="T459" s="4">
        <f>M459 / (2*30.973761998 + 5*15.999)</f>
        <v/>
      </c>
      <c r="U459" s="4">
        <f>N459 / (47.867 + 2*15.999)</f>
        <v/>
      </c>
      <c r="V459" s="3">
        <f>IF((O459 - 10/3*T459) &gt; 0, O459 - 10/3*T459, 0)</f>
        <v/>
      </c>
      <c r="W459" s="4">
        <f>IF(V459&gt;S459, S459, V459)</f>
        <v/>
      </c>
      <c r="X459" s="4">
        <f>IF((V459-W459) &gt; 0, V459-W459, 0)</f>
        <v/>
      </c>
      <c r="Y459" s="4">
        <f>IF((Q459-X459) &gt; 0, Q459-X459, 0)</f>
        <v/>
      </c>
      <c r="Z459" s="3">
        <f>IF(AND(ISNUMBER(R$461), ISNUMBER(P$461)), R$461 / P$461, "")</f>
        <v/>
      </c>
      <c r="AA459" s="4">
        <f>IF((P459*Z459) &lt; R459, P459*Z459, R459)</f>
        <v/>
      </c>
      <c r="AB459" s="4">
        <f>SUM(W459, S459)</f>
        <v/>
      </c>
      <c r="AC459" s="4">
        <f>SUM(W459, S459, Y459)</f>
        <v/>
      </c>
      <c r="AD459" s="3">
        <f>IF(OR(ISNUMBER(P459), ISNUMBER(W459), ISNUMBER(S459), ISNUMBER(R459)), (P459 / SUM(P459, W459, S459, R459))*100, "")</f>
        <v/>
      </c>
      <c r="AE459" s="3">
        <f>IF(OR(ISNUMBER(P459), ISNUMBER(W459), ISNUMBER(S459)), (P459 / SUM(P459, W459, S459))*100, "")</f>
        <v/>
      </c>
      <c r="AF459" s="3">
        <f>IF(OR(ISNUMBER(P459), ISNUMBER(W459), ISNUMBER(S459), ISNUMBER(AA459)), (P459 / SUM(P459, W459, S459, AA459))*100, "")</f>
        <v/>
      </c>
      <c r="AG459" s="3">
        <f>P459 / SUM(AC459, P459, AA459)</f>
        <v/>
      </c>
      <c r="AH459" s="3">
        <f>IF(AND(ISNUMBER(M$461), ISNUMBER(N$461)), M$461 / N$461, "")</f>
        <v/>
      </c>
      <c r="AI459" s="3">
        <f>IF(AND(ISNUMBER(M459), ISNUMBER(N459), ISNUMBER(AH459)), (M459/N459) / AH459 - 1, "")</f>
        <v/>
      </c>
    </row>
    <row r="460">
      <c r="A460" s="2" t="inlineStr">
        <is>
          <t>1.9</t>
        </is>
      </c>
      <c r="B460" s="2" t="inlineStr">
        <is>
          <t>Beaverlodge</t>
        </is>
      </c>
      <c r="C460" s="2" t="inlineStr">
        <is>
          <t>Toma et al., 2019</t>
        </is>
      </c>
      <c r="D460" s="2" t="inlineStr">
        <is>
          <t>1</t>
        </is>
      </c>
      <c r="E460" s="2" t="inlineStr">
        <is>
          <t>11ps9703‐LA‐C</t>
        </is>
      </c>
      <c r="F460" s="3" t="n">
        <v>66</v>
      </c>
      <c r="G460" s="5" t="n">
        <v/>
      </c>
      <c r="H460" s="3" t="n">
        <v>0.23</v>
      </c>
      <c r="I460" s="3" t="n">
        <v>11.42</v>
      </c>
      <c r="J460" s="3" t="n">
        <v>2.32</v>
      </c>
      <c r="K460" s="3" t="n">
        <v>3.25</v>
      </c>
      <c r="L460" s="3" t="n">
        <v>0.54</v>
      </c>
      <c r="M460" s="3" t="n">
        <v>0.11</v>
      </c>
      <c r="N460" s="3" t="n">
        <v>0.67</v>
      </c>
      <c r="O460" s="4">
        <f>H460 / (40.078 + 15.999)</f>
        <v/>
      </c>
      <c r="P460" s="4">
        <f>I460 / (2*26.9815385 + 3*15.999)</f>
        <v/>
      </c>
      <c r="Q460" s="4">
        <f>J460 / (24.305 + 15.999)</f>
        <v/>
      </c>
      <c r="R460" s="4">
        <f>K460 / (2*39.0983 + 15.999)</f>
        <v/>
      </c>
      <c r="S460" s="4">
        <f>L460 / (2*22.98976928 + 15.999)</f>
        <v/>
      </c>
      <c r="T460" s="4">
        <f>M460 / (2*30.973761998 + 5*15.999)</f>
        <v/>
      </c>
      <c r="U460" s="4">
        <f>N460 / (47.867 + 2*15.999)</f>
        <v/>
      </c>
      <c r="V460" s="3">
        <f>IF((O460 - 10/3*T460) &gt; 0, O460 - 10/3*T460, 0)</f>
        <v/>
      </c>
      <c r="W460" s="4">
        <f>IF(V460&gt;S460, S460, V460)</f>
        <v/>
      </c>
      <c r="X460" s="4">
        <f>IF((V460-W460) &gt; 0, V460-W460, 0)</f>
        <v/>
      </c>
      <c r="Y460" s="4">
        <f>IF((Q460-X460) &gt; 0, Q460-X460, 0)</f>
        <v/>
      </c>
      <c r="Z460" s="3">
        <f>IF(AND(ISNUMBER(R$461), ISNUMBER(P$461)), R$461 / P$461, "")</f>
        <v/>
      </c>
      <c r="AA460" s="4">
        <f>IF((P460*Z460) &lt; R460, P460*Z460, R460)</f>
        <v/>
      </c>
      <c r="AB460" s="4">
        <f>SUM(W460, S460)</f>
        <v/>
      </c>
      <c r="AC460" s="4">
        <f>SUM(W460, S460, Y460)</f>
        <v/>
      </c>
      <c r="AD460" s="3">
        <f>IF(OR(ISNUMBER(P460), ISNUMBER(W460), ISNUMBER(S460), ISNUMBER(R460)), (P460 / SUM(P460, W460, S460, R460))*100, "")</f>
        <v/>
      </c>
      <c r="AE460" s="3">
        <f>IF(OR(ISNUMBER(P460), ISNUMBER(W460), ISNUMBER(S460)), (P460 / SUM(P460, W460, S460))*100, "")</f>
        <v/>
      </c>
      <c r="AF460" s="3">
        <f>IF(OR(ISNUMBER(P460), ISNUMBER(W460), ISNUMBER(S460), ISNUMBER(AA460)), (P460 / SUM(P460, W460, S460, AA460))*100, "")</f>
        <v/>
      </c>
      <c r="AG460" s="3">
        <f>P460 / SUM(AC460, P460, AA460)</f>
        <v/>
      </c>
      <c r="AH460" s="3">
        <f>IF(AND(ISNUMBER(M$461), ISNUMBER(N$461)), M$461 / N$461, "")</f>
        <v/>
      </c>
      <c r="AI460" s="3">
        <f>IF(AND(ISNUMBER(M460), ISNUMBER(N460), ISNUMBER(AH460)), (M460/N460) / AH460 - 1, "")</f>
        <v/>
      </c>
    </row>
    <row r="461">
      <c r="A461" s="2" t="inlineStr">
        <is>
          <t>1.9</t>
        </is>
      </c>
      <c r="B461" s="2" t="inlineStr">
        <is>
          <t>Beaverlodge</t>
        </is>
      </c>
      <c r="C461" s="2" t="inlineStr">
        <is>
          <t>Toma et al., 2019</t>
        </is>
      </c>
      <c r="D461" s="2" t="inlineStr">
        <is>
          <t>1</t>
        </is>
      </c>
      <c r="E461" s="2" t="inlineStr">
        <is>
          <t>11ps9726</t>
        </is>
      </c>
      <c r="F461" s="3" t="n">
        <v>160</v>
      </c>
      <c r="G461" s="2" t="inlineStr">
        <is>
          <t>proto</t>
        </is>
      </c>
      <c r="H461" s="3" t="n">
        <v>0.22</v>
      </c>
      <c r="I461" s="3" t="n">
        <v>8.9</v>
      </c>
      <c r="J461" s="3" t="n">
        <v>1.95</v>
      </c>
      <c r="K461" s="3" t="n">
        <v>2.17</v>
      </c>
      <c r="L461" s="3" t="n">
        <v>1.98</v>
      </c>
      <c r="M461" s="3" t="n">
        <v>0.08000000000000002</v>
      </c>
      <c r="N461" s="3" t="n">
        <v>0.5</v>
      </c>
      <c r="O461" s="4">
        <f>H461 / (40.078 + 15.999)</f>
        <v/>
      </c>
      <c r="P461" s="4">
        <f>I461 / (2*26.9815385 + 3*15.999)</f>
        <v/>
      </c>
      <c r="Q461" s="4">
        <f>J461 / (24.305 + 15.999)</f>
        <v/>
      </c>
      <c r="R461" s="4">
        <f>K461 / (2*39.0983 + 15.999)</f>
        <v/>
      </c>
      <c r="S461" s="4">
        <f>L461 / (2*22.98976928 + 15.999)</f>
        <v/>
      </c>
      <c r="T461" s="4">
        <f>M461 / (2*30.973761998 + 5*15.999)</f>
        <v/>
      </c>
      <c r="U461" s="4">
        <f>N461 / (47.867 + 2*15.999)</f>
        <v/>
      </c>
      <c r="V461" s="3">
        <f>IF((O461 - 10/3*T461) &gt; 0, O461 - 10/3*T461, 0)</f>
        <v/>
      </c>
      <c r="W461" s="4">
        <f>IF(V461&gt;S461, S461, V461)</f>
        <v/>
      </c>
      <c r="X461" s="4">
        <f>IF((V461-W461) &gt; 0, V461-W461, 0)</f>
        <v/>
      </c>
      <c r="Y461" s="4">
        <f>IF((Q461-X461) &gt; 0, Q461-X461, 0)</f>
        <v/>
      </c>
      <c r="Z461" s="3">
        <f>IF(AND(ISNUMBER(R$461), ISNUMBER(P$461)), R$461 / P$461, "")</f>
        <v/>
      </c>
      <c r="AA461" s="4">
        <f>IF((P461*Z461) &lt; R461, P461*Z461, R461)</f>
        <v/>
      </c>
      <c r="AB461" s="4">
        <f>SUM(W461, S461)</f>
        <v/>
      </c>
      <c r="AC461" s="4">
        <f>SUM(W461, S461, Y461)</f>
        <v/>
      </c>
      <c r="AD461" s="3">
        <f>IF(OR(ISNUMBER(P461), ISNUMBER(W461), ISNUMBER(S461), ISNUMBER(R461)), (P461 / SUM(P461, W461, S461, R461))*100, "")</f>
        <v/>
      </c>
      <c r="AE461" s="3">
        <f>IF(OR(ISNUMBER(P461), ISNUMBER(W461), ISNUMBER(S461)), (P461 / SUM(P461, W461, S461))*100, "")</f>
        <v/>
      </c>
      <c r="AF461" s="3">
        <f>IF(OR(ISNUMBER(P461), ISNUMBER(W461), ISNUMBER(S461), ISNUMBER(AA461)), (P461 / SUM(P461, W461, S461, AA461))*100, "")</f>
        <v/>
      </c>
      <c r="AG461" s="3">
        <f>P461 / SUM(AC461, P461, AA461)</f>
        <v/>
      </c>
      <c r="AH461" s="3">
        <f>IF(AND(ISNUMBER(M$461), ISNUMBER(N$461)), M$461 / N$461, "")</f>
        <v/>
      </c>
      <c r="AI461" s="3">
        <f>IF(AND(ISNUMBER(M461), ISNUMBER(N461), ISNUMBER(AH461)), (M461/N461) / AH461 - 1, "")</f>
        <v/>
      </c>
    </row>
    <row r="462">
      <c r="A462" t="inlineStr">
        <is>
          <t>1.86</t>
        </is>
      </c>
      <c r="B462" t="inlineStr">
        <is>
          <t>Flin Flon</t>
        </is>
      </c>
      <c r="C462" t="inlineStr">
        <is>
          <t>Murakami et al., 2016</t>
        </is>
      </c>
      <c r="D462" t="inlineStr">
        <is>
          <t>1</t>
        </is>
      </c>
      <c r="E462" t="inlineStr">
        <is>
          <t>02FFN01</t>
        </is>
      </c>
      <c r="F462" s="6" t="n">
        <v>0.1</v>
      </c>
      <c r="G462" t="inlineStr">
        <is>
          <t>top</t>
        </is>
      </c>
      <c r="H462" s="6" t="n">
        <v>0.25</v>
      </c>
      <c r="I462" s="6" t="n">
        <v>18.9</v>
      </c>
      <c r="J462" s="6" t="n">
        <v>3.649999999999999</v>
      </c>
      <c r="K462" s="6" t="n">
        <v>2.86</v>
      </c>
      <c r="L462" s="6" t="n">
        <v>0.52</v>
      </c>
      <c r="M462" s="6" t="n">
        <v>0.1</v>
      </c>
      <c r="N462" s="6" t="n">
        <v>0.76</v>
      </c>
      <c r="O462" s="7">
        <f>H462 / (40.078 + 15.999)</f>
        <v/>
      </c>
      <c r="P462" s="7">
        <f>I462 / (2*26.9815385 + 3*15.999)</f>
        <v/>
      </c>
      <c r="Q462" s="7">
        <f>J462 / (24.305 + 15.999)</f>
        <v/>
      </c>
      <c r="R462" s="7">
        <f>K462 / (2*39.0983 + 15.999)</f>
        <v/>
      </c>
      <c r="S462" s="7">
        <f>L462 / (2*22.98976928 + 15.999)</f>
        <v/>
      </c>
      <c r="T462" s="7">
        <f>M462 / (2*30.973761998 + 5*15.999)</f>
        <v/>
      </c>
      <c r="U462" s="7">
        <f>N462 / (47.867 + 2*15.999)</f>
        <v/>
      </c>
      <c r="V462" s="6">
        <f>IF((O462 - 10/3*T462) &gt; 0, O462 - 10/3*T462, 0)</f>
        <v/>
      </c>
      <c r="W462" s="7">
        <f>IF(V462&gt;S462, S462, V462)</f>
        <v/>
      </c>
      <c r="X462" s="7">
        <f>IF((V462-W462) &gt; 0, V462-W462, 0)</f>
        <v/>
      </c>
      <c r="Y462" s="7">
        <f>IF((Q462-X462) &gt; 0, Q462-X462, 0)</f>
        <v/>
      </c>
      <c r="Z462" s="6">
        <f>IF(AND(ISNUMBER(R$467), ISNUMBER(P$467)), R$467 / P$467, "")</f>
        <v/>
      </c>
      <c r="AA462" s="7">
        <f>IF((P462*Z462) &lt; R462, P462*Z462, R462)</f>
        <v/>
      </c>
      <c r="AB462" s="7">
        <f>SUM(W462, S462)</f>
        <v/>
      </c>
      <c r="AC462" s="7">
        <f>SUM(W462, S462, Y462)</f>
        <v/>
      </c>
      <c r="AD462" s="6">
        <f>IF(OR(ISNUMBER(P462), ISNUMBER(W462), ISNUMBER(S462), ISNUMBER(R462)), (P462 / SUM(P462, W462, S462, R462))*100, "")</f>
        <v/>
      </c>
      <c r="AE462" s="6">
        <f>IF(OR(ISNUMBER(P462), ISNUMBER(W462), ISNUMBER(S462)), (P462 / SUM(P462, W462, S462))*100, "")</f>
        <v/>
      </c>
      <c r="AF462" s="6">
        <f>IF(OR(ISNUMBER(P462), ISNUMBER(W462), ISNUMBER(S462), ISNUMBER(AA462)), (P462 / SUM(P462, W462, S462, AA462))*100, "")</f>
        <v/>
      </c>
      <c r="AG462" s="6">
        <f>P462 / SUM(AC462, P462, AA462)</f>
        <v/>
      </c>
      <c r="AH462" s="6">
        <f>IF(AND(ISNUMBER(M$467), ISNUMBER(N$467)), M$467 / N$467, "")</f>
        <v/>
      </c>
      <c r="AI462" s="6">
        <f>IF(AND(ISNUMBER(M462), ISNUMBER(N462), ISNUMBER(AH462)), (M462/N462) / AH462 - 1, "")</f>
        <v/>
      </c>
    </row>
    <row r="463">
      <c r="A463" t="inlineStr">
        <is>
          <t>1.86</t>
        </is>
      </c>
      <c r="B463" t="inlineStr">
        <is>
          <t>Flin Flon</t>
        </is>
      </c>
      <c r="C463" t="inlineStr">
        <is>
          <t>Murakami et al., 2016</t>
        </is>
      </c>
      <c r="D463" t="inlineStr">
        <is>
          <t>1</t>
        </is>
      </c>
      <c r="E463" t="inlineStr">
        <is>
          <t>02FFNO9</t>
        </is>
      </c>
      <c r="F463" s="6" t="n">
        <v>1.1</v>
      </c>
      <c r="G463" t="inlineStr">
        <is>
          <t>top</t>
        </is>
      </c>
      <c r="H463" s="6" t="n">
        <v>1.43</v>
      </c>
      <c r="I463" s="6" t="n">
        <v>17.6</v>
      </c>
      <c r="J463" s="6" t="n">
        <v>3.64</v>
      </c>
      <c r="K463" s="6" t="n">
        <v>3.12</v>
      </c>
      <c r="L463" s="6" t="n">
        <v>0.47</v>
      </c>
      <c r="M463" s="6" t="n">
        <v>0.08000000000000002</v>
      </c>
      <c r="N463" s="6" t="n">
        <v>0.72</v>
      </c>
      <c r="O463" s="7">
        <f>H463 / (40.078 + 15.999)</f>
        <v/>
      </c>
      <c r="P463" s="7">
        <f>I463 / (2*26.9815385 + 3*15.999)</f>
        <v/>
      </c>
      <c r="Q463" s="7">
        <f>J463 / (24.305 + 15.999)</f>
        <v/>
      </c>
      <c r="R463" s="7">
        <f>K463 / (2*39.0983 + 15.999)</f>
        <v/>
      </c>
      <c r="S463" s="7">
        <f>L463 / (2*22.98976928 + 15.999)</f>
        <v/>
      </c>
      <c r="T463" s="7">
        <f>M463 / (2*30.973761998 + 5*15.999)</f>
        <v/>
      </c>
      <c r="U463" s="7">
        <f>N463 / (47.867 + 2*15.999)</f>
        <v/>
      </c>
      <c r="V463" s="6">
        <f>IF((O463 - 10/3*T463) &gt; 0, O463 - 10/3*T463, 0)</f>
        <v/>
      </c>
      <c r="W463" s="7">
        <f>IF(V463&gt;S463, S463, V463)</f>
        <v/>
      </c>
      <c r="X463" s="7">
        <f>IF((V463-W463) &gt; 0, V463-W463, 0)</f>
        <v/>
      </c>
      <c r="Y463" s="7">
        <f>IF((Q463-X463) &gt; 0, Q463-X463, 0)</f>
        <v/>
      </c>
      <c r="Z463" s="6">
        <f>IF(AND(ISNUMBER(R$467), ISNUMBER(P$467)), R$467 / P$467, "")</f>
        <v/>
      </c>
      <c r="AA463" s="7">
        <f>IF((P463*Z463) &lt; R463, P463*Z463, R463)</f>
        <v/>
      </c>
      <c r="AB463" s="7">
        <f>SUM(W463, S463)</f>
        <v/>
      </c>
      <c r="AC463" s="7">
        <f>SUM(W463, S463, Y463)</f>
        <v/>
      </c>
      <c r="AD463" s="6">
        <f>IF(OR(ISNUMBER(P463), ISNUMBER(W463), ISNUMBER(S463), ISNUMBER(R463)), (P463 / SUM(P463, W463, S463, R463))*100, "")</f>
        <v/>
      </c>
      <c r="AE463" s="6">
        <f>IF(OR(ISNUMBER(P463), ISNUMBER(W463), ISNUMBER(S463)), (P463 / SUM(P463, W463, S463))*100, "")</f>
        <v/>
      </c>
      <c r="AF463" s="6">
        <f>IF(OR(ISNUMBER(P463), ISNUMBER(W463), ISNUMBER(S463), ISNUMBER(AA463)), (P463 / SUM(P463, W463, S463, AA463))*100, "")</f>
        <v/>
      </c>
      <c r="AG463" s="6">
        <f>P463 / SUM(AC463, P463, AA463)</f>
        <v/>
      </c>
      <c r="AH463" s="6">
        <f>IF(AND(ISNUMBER(M$467), ISNUMBER(N$467)), M$467 / N$467, "")</f>
        <v/>
      </c>
      <c r="AI463" s="6">
        <f>IF(AND(ISNUMBER(M463), ISNUMBER(N463), ISNUMBER(AH463)), (M463/N463) / AH463 - 1, "")</f>
        <v/>
      </c>
    </row>
    <row r="464">
      <c r="A464" t="inlineStr">
        <is>
          <t>1.86</t>
        </is>
      </c>
      <c r="B464" t="inlineStr">
        <is>
          <t>Flin Flon</t>
        </is>
      </c>
      <c r="C464" t="inlineStr">
        <is>
          <t>Murakami et al., 2016</t>
        </is>
      </c>
      <c r="D464" t="inlineStr">
        <is>
          <t>1</t>
        </is>
      </c>
      <c r="E464" t="inlineStr">
        <is>
          <t>02FFN10</t>
        </is>
      </c>
      <c r="F464" s="6" t="n">
        <v>2.5</v>
      </c>
      <c r="G464" s="8" t="n">
        <v/>
      </c>
      <c r="H464" s="6" t="n">
        <v>2.35</v>
      </c>
      <c r="I464" s="6" t="n">
        <v>13.9</v>
      </c>
      <c r="J464" s="6" t="n">
        <v>5.239999999999999</v>
      </c>
      <c r="K464" s="6" t="n">
        <v>1.81</v>
      </c>
      <c r="L464" s="6" t="n">
        <v>0.23</v>
      </c>
      <c r="M464" s="6" t="n">
        <v>0.08000000000000002</v>
      </c>
      <c r="N464" s="6" t="n">
        <v>0.64</v>
      </c>
      <c r="O464" s="7">
        <f>H464 / (40.078 + 15.999)</f>
        <v/>
      </c>
      <c r="P464" s="7">
        <f>I464 / (2*26.9815385 + 3*15.999)</f>
        <v/>
      </c>
      <c r="Q464" s="7">
        <f>J464 / (24.305 + 15.999)</f>
        <v/>
      </c>
      <c r="R464" s="7">
        <f>K464 / (2*39.0983 + 15.999)</f>
        <v/>
      </c>
      <c r="S464" s="7">
        <f>L464 / (2*22.98976928 + 15.999)</f>
        <v/>
      </c>
      <c r="T464" s="7">
        <f>M464 / (2*30.973761998 + 5*15.999)</f>
        <v/>
      </c>
      <c r="U464" s="7">
        <f>N464 / (47.867 + 2*15.999)</f>
        <v/>
      </c>
      <c r="V464" s="6">
        <f>IF((O464 - 10/3*T464) &gt; 0, O464 - 10/3*T464, 0)</f>
        <v/>
      </c>
      <c r="W464" s="7">
        <f>IF(V464&gt;S464, S464, V464)</f>
        <v/>
      </c>
      <c r="X464" s="7">
        <f>IF((V464-W464) &gt; 0, V464-W464, 0)</f>
        <v/>
      </c>
      <c r="Y464" s="7">
        <f>IF((Q464-X464) &gt; 0, Q464-X464, 0)</f>
        <v/>
      </c>
      <c r="Z464" s="6">
        <f>IF(AND(ISNUMBER(R$467), ISNUMBER(P$467)), R$467 / P$467, "")</f>
        <v/>
      </c>
      <c r="AA464" s="7">
        <f>IF((P464*Z464) &lt; R464, P464*Z464, R464)</f>
        <v/>
      </c>
      <c r="AB464" s="7">
        <f>SUM(W464, S464)</f>
        <v/>
      </c>
      <c r="AC464" s="7">
        <f>SUM(W464, S464, Y464)</f>
        <v/>
      </c>
      <c r="AD464" s="6">
        <f>IF(OR(ISNUMBER(P464), ISNUMBER(W464), ISNUMBER(S464), ISNUMBER(R464)), (P464 / SUM(P464, W464, S464, R464))*100, "")</f>
        <v/>
      </c>
      <c r="AE464" s="6">
        <f>IF(OR(ISNUMBER(P464), ISNUMBER(W464), ISNUMBER(S464)), (P464 / SUM(P464, W464, S464))*100, "")</f>
        <v/>
      </c>
      <c r="AF464" s="6">
        <f>IF(OR(ISNUMBER(P464), ISNUMBER(W464), ISNUMBER(S464), ISNUMBER(AA464)), (P464 / SUM(P464, W464, S464, AA464))*100, "")</f>
        <v/>
      </c>
      <c r="AG464" s="6">
        <f>P464 / SUM(AC464, P464, AA464)</f>
        <v/>
      </c>
      <c r="AH464" s="6">
        <f>IF(AND(ISNUMBER(M$467), ISNUMBER(N$467)), M$467 / N$467, "")</f>
        <v/>
      </c>
      <c r="AI464" s="6">
        <f>IF(AND(ISNUMBER(M464), ISNUMBER(N464), ISNUMBER(AH464)), (M464/N464) / AH464 - 1, "")</f>
        <v/>
      </c>
    </row>
    <row r="465">
      <c r="A465" t="inlineStr">
        <is>
          <t>1.86</t>
        </is>
      </c>
      <c r="B465" t="inlineStr">
        <is>
          <t>Flin Flon</t>
        </is>
      </c>
      <c r="C465" t="inlineStr">
        <is>
          <t>Murakami et al., 2016</t>
        </is>
      </c>
      <c r="D465" t="inlineStr">
        <is>
          <t>1</t>
        </is>
      </c>
      <c r="E465" t="inlineStr">
        <is>
          <t>02FFN12</t>
        </is>
      </c>
      <c r="F465" s="6" t="n">
        <v>5.2</v>
      </c>
      <c r="G465" s="8" t="n">
        <v/>
      </c>
      <c r="H465" s="6" t="n">
        <v>1.47</v>
      </c>
      <c r="I465" s="6" t="n">
        <v>13.9</v>
      </c>
      <c r="J465" s="6" t="n">
        <v>6.489999999999999</v>
      </c>
      <c r="K465" s="6" t="n">
        <v>1.09</v>
      </c>
      <c r="L465" s="6" t="n">
        <v>0.15</v>
      </c>
      <c r="M465" s="6" t="n">
        <v>0.08000000000000002</v>
      </c>
      <c r="N465" s="6" t="n">
        <v>0.57</v>
      </c>
      <c r="O465" s="7">
        <f>H465 / (40.078 + 15.999)</f>
        <v/>
      </c>
      <c r="P465" s="7">
        <f>I465 / (2*26.9815385 + 3*15.999)</f>
        <v/>
      </c>
      <c r="Q465" s="7">
        <f>J465 / (24.305 + 15.999)</f>
        <v/>
      </c>
      <c r="R465" s="7">
        <f>K465 / (2*39.0983 + 15.999)</f>
        <v/>
      </c>
      <c r="S465" s="7">
        <f>L465 / (2*22.98976928 + 15.999)</f>
        <v/>
      </c>
      <c r="T465" s="7">
        <f>M465 / (2*30.973761998 + 5*15.999)</f>
        <v/>
      </c>
      <c r="U465" s="7">
        <f>N465 / (47.867 + 2*15.999)</f>
        <v/>
      </c>
      <c r="V465" s="6">
        <f>IF((O465 - 10/3*T465) &gt; 0, O465 - 10/3*T465, 0)</f>
        <v/>
      </c>
      <c r="W465" s="7">
        <f>IF(V465&gt;S465, S465, V465)</f>
        <v/>
      </c>
      <c r="X465" s="7">
        <f>IF((V465-W465) &gt; 0, V465-W465, 0)</f>
        <v/>
      </c>
      <c r="Y465" s="7">
        <f>IF((Q465-X465) &gt; 0, Q465-X465, 0)</f>
        <v/>
      </c>
      <c r="Z465" s="6">
        <f>IF(AND(ISNUMBER(R$467), ISNUMBER(P$467)), R$467 / P$467, "")</f>
        <v/>
      </c>
      <c r="AA465" s="7">
        <f>IF((P465*Z465) &lt; R465, P465*Z465, R465)</f>
        <v/>
      </c>
      <c r="AB465" s="7">
        <f>SUM(W465, S465)</f>
        <v/>
      </c>
      <c r="AC465" s="7">
        <f>SUM(W465, S465, Y465)</f>
        <v/>
      </c>
      <c r="AD465" s="6">
        <f>IF(OR(ISNUMBER(P465), ISNUMBER(W465), ISNUMBER(S465), ISNUMBER(R465)), (P465 / SUM(P465, W465, S465, R465))*100, "")</f>
        <v/>
      </c>
      <c r="AE465" s="6">
        <f>IF(OR(ISNUMBER(P465), ISNUMBER(W465), ISNUMBER(S465)), (P465 / SUM(P465, W465, S465))*100, "")</f>
        <v/>
      </c>
      <c r="AF465" s="6">
        <f>IF(OR(ISNUMBER(P465), ISNUMBER(W465), ISNUMBER(S465), ISNUMBER(AA465)), (P465 / SUM(P465, W465, S465, AA465))*100, "")</f>
        <v/>
      </c>
      <c r="AG465" s="6">
        <f>P465 / SUM(AC465, P465, AA465)</f>
        <v/>
      </c>
      <c r="AH465" s="6">
        <f>IF(AND(ISNUMBER(M$467), ISNUMBER(N$467)), M$467 / N$467, "")</f>
        <v/>
      </c>
      <c r="AI465" s="6">
        <f>IF(AND(ISNUMBER(M465), ISNUMBER(N465), ISNUMBER(AH465)), (M465/N465) / AH465 - 1, "")</f>
        <v/>
      </c>
    </row>
    <row r="466">
      <c r="A466" t="inlineStr">
        <is>
          <t>1.86</t>
        </is>
      </c>
      <c r="B466" t="inlineStr">
        <is>
          <t>Flin Flon</t>
        </is>
      </c>
      <c r="C466" t="inlineStr">
        <is>
          <t>Murakami et al., 2016</t>
        </is>
      </c>
      <c r="D466" t="inlineStr">
        <is>
          <t>1</t>
        </is>
      </c>
      <c r="E466" t="inlineStr">
        <is>
          <t>02FFN13</t>
        </is>
      </c>
      <c r="F466" s="6" t="n">
        <v>6.9</v>
      </c>
      <c r="G466" s="8" t="n">
        <v/>
      </c>
      <c r="H466" s="6" t="n">
        <v>5.33</v>
      </c>
      <c r="I466" s="6" t="n">
        <v>16</v>
      </c>
      <c r="J466" s="6" t="n">
        <v>6.379999999999999</v>
      </c>
      <c r="K466" s="6" t="n">
        <v>0.83</v>
      </c>
      <c r="L466" s="6" t="n">
        <v>2.94</v>
      </c>
      <c r="M466" s="6" t="n">
        <v>0.06</v>
      </c>
      <c r="N466" s="6" t="n">
        <v>0.65</v>
      </c>
      <c r="O466" s="7">
        <f>H466 / (40.078 + 15.999)</f>
        <v/>
      </c>
      <c r="P466" s="7">
        <f>I466 / (2*26.9815385 + 3*15.999)</f>
        <v/>
      </c>
      <c r="Q466" s="7">
        <f>J466 / (24.305 + 15.999)</f>
        <v/>
      </c>
      <c r="R466" s="7">
        <f>K466 / (2*39.0983 + 15.999)</f>
        <v/>
      </c>
      <c r="S466" s="7">
        <f>L466 / (2*22.98976928 + 15.999)</f>
        <v/>
      </c>
      <c r="T466" s="7">
        <f>M466 / (2*30.973761998 + 5*15.999)</f>
        <v/>
      </c>
      <c r="U466" s="7">
        <f>N466 / (47.867 + 2*15.999)</f>
        <v/>
      </c>
      <c r="V466" s="6">
        <f>IF((O466 - 10/3*T466) &gt; 0, O466 - 10/3*T466, 0)</f>
        <v/>
      </c>
      <c r="W466" s="7">
        <f>IF(V466&gt;S466, S466, V466)</f>
        <v/>
      </c>
      <c r="X466" s="7">
        <f>IF((V466-W466) &gt; 0, V466-W466, 0)</f>
        <v/>
      </c>
      <c r="Y466" s="7">
        <f>IF((Q466-X466) &gt; 0, Q466-X466, 0)</f>
        <v/>
      </c>
      <c r="Z466" s="6">
        <f>IF(AND(ISNUMBER(R$467), ISNUMBER(P$467)), R$467 / P$467, "")</f>
        <v/>
      </c>
      <c r="AA466" s="7">
        <f>IF((P466*Z466) &lt; R466, P466*Z466, R466)</f>
        <v/>
      </c>
      <c r="AB466" s="7">
        <f>SUM(W466, S466)</f>
        <v/>
      </c>
      <c r="AC466" s="7">
        <f>SUM(W466, S466, Y466)</f>
        <v/>
      </c>
      <c r="AD466" s="6">
        <f>IF(OR(ISNUMBER(P466), ISNUMBER(W466), ISNUMBER(S466), ISNUMBER(R466)), (P466 / SUM(P466, W466, S466, R466))*100, "")</f>
        <v/>
      </c>
      <c r="AE466" s="6">
        <f>IF(OR(ISNUMBER(P466), ISNUMBER(W466), ISNUMBER(S466)), (P466 / SUM(P466, W466, S466))*100, "")</f>
        <v/>
      </c>
      <c r="AF466" s="6">
        <f>IF(OR(ISNUMBER(P466), ISNUMBER(W466), ISNUMBER(S466), ISNUMBER(AA466)), (P466 / SUM(P466, W466, S466, AA466))*100, "")</f>
        <v/>
      </c>
      <c r="AG466" s="6">
        <f>P466 / SUM(AC466, P466, AA466)</f>
        <v/>
      </c>
      <c r="AH466" s="6">
        <f>IF(AND(ISNUMBER(M$467), ISNUMBER(N$467)), M$467 / N$467, "")</f>
        <v/>
      </c>
      <c r="AI466" s="6">
        <f>IF(AND(ISNUMBER(M466), ISNUMBER(N466), ISNUMBER(AH466)), (M466/N466) / AH466 - 1, "")</f>
        <v/>
      </c>
    </row>
    <row r="467">
      <c r="A467" t="inlineStr">
        <is>
          <t>1.86</t>
        </is>
      </c>
      <c r="B467" t="inlineStr">
        <is>
          <t>Flin Flon</t>
        </is>
      </c>
      <c r="C467" t="inlineStr">
        <is>
          <t>Murakami et al., 2016</t>
        </is>
      </c>
      <c r="D467" t="inlineStr">
        <is>
          <t>1</t>
        </is>
      </c>
      <c r="E467" t="inlineStr">
        <is>
          <t>02FFN14</t>
        </is>
      </c>
      <c r="F467" s="6" t="n">
        <v>8.4</v>
      </c>
      <c r="G467" t="inlineStr">
        <is>
          <t>proto</t>
        </is>
      </c>
      <c r="H467" s="6" t="n">
        <v>5.81</v>
      </c>
      <c r="I467" s="6" t="n">
        <v>14.8</v>
      </c>
      <c r="J467" s="6" t="n">
        <v>5.1</v>
      </c>
      <c r="K467" s="6" t="n">
        <v>0.71</v>
      </c>
      <c r="L467" s="6" t="n">
        <v>2.98</v>
      </c>
      <c r="M467" s="6" t="n">
        <v>0.06</v>
      </c>
      <c r="N467" s="6" t="n">
        <v>0.5600000000000001</v>
      </c>
      <c r="O467" s="7">
        <f>H467 / (40.078 + 15.999)</f>
        <v/>
      </c>
      <c r="P467" s="7">
        <f>I467 / (2*26.9815385 + 3*15.999)</f>
        <v/>
      </c>
      <c r="Q467" s="7">
        <f>J467 / (24.305 + 15.999)</f>
        <v/>
      </c>
      <c r="R467" s="7">
        <f>K467 / (2*39.0983 + 15.999)</f>
        <v/>
      </c>
      <c r="S467" s="7">
        <f>L467 / (2*22.98976928 + 15.999)</f>
        <v/>
      </c>
      <c r="T467" s="7">
        <f>M467 / (2*30.973761998 + 5*15.999)</f>
        <v/>
      </c>
      <c r="U467" s="7">
        <f>N467 / (47.867 + 2*15.999)</f>
        <v/>
      </c>
      <c r="V467" s="6">
        <f>IF((O467 - 10/3*T467) &gt; 0, O467 - 10/3*T467, 0)</f>
        <v/>
      </c>
      <c r="W467" s="7">
        <f>IF(V467&gt;S467, S467, V467)</f>
        <v/>
      </c>
      <c r="X467" s="7">
        <f>IF((V467-W467) &gt; 0, V467-W467, 0)</f>
        <v/>
      </c>
      <c r="Y467" s="7">
        <f>IF((Q467-X467) &gt; 0, Q467-X467, 0)</f>
        <v/>
      </c>
      <c r="Z467" s="6">
        <f>IF(AND(ISNUMBER(R$467), ISNUMBER(P$467)), R$467 / P$467, "")</f>
        <v/>
      </c>
      <c r="AA467" s="7">
        <f>IF((P467*Z467) &lt; R467, P467*Z467, R467)</f>
        <v/>
      </c>
      <c r="AB467" s="7">
        <f>SUM(W467, S467)</f>
        <v/>
      </c>
      <c r="AC467" s="7">
        <f>SUM(W467, S467, Y467)</f>
        <v/>
      </c>
      <c r="AD467" s="6">
        <f>IF(OR(ISNUMBER(P467), ISNUMBER(W467), ISNUMBER(S467), ISNUMBER(R467)), (P467 / SUM(P467, W467, S467, R467))*100, "")</f>
        <v/>
      </c>
      <c r="AE467" s="6">
        <f>IF(OR(ISNUMBER(P467), ISNUMBER(W467), ISNUMBER(S467)), (P467 / SUM(P467, W467, S467))*100, "")</f>
        <v/>
      </c>
      <c r="AF467" s="6">
        <f>IF(OR(ISNUMBER(P467), ISNUMBER(W467), ISNUMBER(S467), ISNUMBER(AA467)), (P467 / SUM(P467, W467, S467, AA467))*100, "")</f>
        <v/>
      </c>
      <c r="AG467" s="6">
        <f>P467 / SUM(AC467, P467, AA467)</f>
        <v/>
      </c>
      <c r="AH467" s="6">
        <f>IF(AND(ISNUMBER(M$467), ISNUMBER(N$467)), M$467 / N$467, "")</f>
        <v/>
      </c>
      <c r="AI467" s="6">
        <f>IF(AND(ISNUMBER(M467), ISNUMBER(N467), ISNUMBER(AH467)), (M467/N467) / AH467 - 1, "")</f>
        <v/>
      </c>
    </row>
    <row r="468">
      <c r="A468" s="2" t="inlineStr">
        <is>
          <t>1.86</t>
        </is>
      </c>
      <c r="B468" s="2" t="inlineStr">
        <is>
          <t>Flin Flon</t>
        </is>
      </c>
      <c r="C468" s="2" t="inlineStr">
        <is>
          <t>Babechuk and Kamber, 2013, Babechuk et al., 2017</t>
        </is>
      </c>
      <c r="D468" s="2" t="inlineStr">
        <is>
          <t>2</t>
        </is>
      </c>
      <c r="E468" s="2" t="inlineStr">
        <is>
          <t>FF021A-001</t>
        </is>
      </c>
      <c r="F468" s="3" t="n">
        <v>0</v>
      </c>
      <c r="G468" s="2" t="inlineStr">
        <is>
          <t>top</t>
        </is>
      </c>
      <c r="H468" s="3" t="n">
        <v>0.43</v>
      </c>
      <c r="I468" s="3" t="n">
        <v>18.1</v>
      </c>
      <c r="J468" s="3" t="n">
        <v>2.18</v>
      </c>
      <c r="K468" s="3" t="n">
        <v>1.74</v>
      </c>
      <c r="L468" s="3" t="n">
        <v>1.34</v>
      </c>
      <c r="M468" s="3" t="n">
        <v>0.2800000000000001</v>
      </c>
      <c r="N468" s="3" t="n">
        <v>1.55</v>
      </c>
      <c r="O468" s="4">
        <f>H468 / (40.078 + 15.999)</f>
        <v/>
      </c>
      <c r="P468" s="4">
        <f>I468 / (2*26.9815385 + 3*15.999)</f>
        <v/>
      </c>
      <c r="Q468" s="4">
        <f>J468 / (24.305 + 15.999)</f>
        <v/>
      </c>
      <c r="R468" s="4">
        <f>K468 / (2*39.0983 + 15.999)</f>
        <v/>
      </c>
      <c r="S468" s="4">
        <f>L468 / (2*22.98976928 + 15.999)</f>
        <v/>
      </c>
      <c r="T468" s="4">
        <f>M468 / (2*30.973761998 + 5*15.999)</f>
        <v/>
      </c>
      <c r="U468" s="4">
        <f>N468 / (47.867 + 2*15.999)</f>
        <v/>
      </c>
      <c r="V468" s="3">
        <f>IF((O468 - 10/3*T468) &gt; 0, O468 - 10/3*T468, 0)</f>
        <v/>
      </c>
      <c r="W468" s="4">
        <f>IF(V468&gt;S468, S468, V468)</f>
        <v/>
      </c>
      <c r="X468" s="4">
        <f>IF((V468-W468) &gt; 0, V468-W468, 0)</f>
        <v/>
      </c>
      <c r="Y468" s="4">
        <f>IF((Q468-X468) &gt; 0, Q468-X468, 0)</f>
        <v/>
      </c>
      <c r="Z468" s="3">
        <f>IF(AND(ISNUMBER(AVERAGE(R$529, R$530)), ISNUMBER(AVERAGE(P$529, P$530))), AVERAGE(R$529, R$530) / AVERAGE(P$529, P$530), "")</f>
        <v/>
      </c>
      <c r="AA468" s="4">
        <f>IF((P468*Z468) &lt; R468, P468*Z468, R468)</f>
        <v/>
      </c>
      <c r="AB468" s="4">
        <f>SUM(W468, S468)</f>
        <v/>
      </c>
      <c r="AC468" s="4">
        <f>SUM(W468, S468, Y468)</f>
        <v/>
      </c>
      <c r="AD468" s="3">
        <f>IF(OR(ISNUMBER(P468), ISNUMBER(W468), ISNUMBER(S468), ISNUMBER(R468)), (P468 / SUM(P468, W468, S468, R468))*100, "")</f>
        <v/>
      </c>
      <c r="AE468" s="3">
        <f>IF(OR(ISNUMBER(P468), ISNUMBER(W468), ISNUMBER(S468)), (P468 / SUM(P468, W468, S468))*100, "")</f>
        <v/>
      </c>
      <c r="AF468" s="3">
        <f>IF(OR(ISNUMBER(P468), ISNUMBER(W468), ISNUMBER(S468), ISNUMBER(AA468)), (P468 / SUM(P468, W468, S468, AA468))*100, "")</f>
        <v/>
      </c>
      <c r="AG468" s="3">
        <f>P468 / SUM(AC468, P468, AA468)</f>
        <v/>
      </c>
      <c r="AH468" s="3">
        <f>IF(AND(ISNUMBER(AVERAGE(M$529, M$530)), ISNUMBER(AVERAGE(N$529, N$530))), AVERAGE(M$529, M$530) / AVERAGE(N$529, N$530), "")</f>
        <v/>
      </c>
      <c r="AI468" s="3">
        <f>IF(AND(ISNUMBER(M468), ISNUMBER(N468), ISNUMBER(AH468)), (M468/N468) / AH468 - 1, "")</f>
        <v/>
      </c>
    </row>
    <row r="469">
      <c r="A469" s="2" t="inlineStr">
        <is>
          <t>1.86</t>
        </is>
      </c>
      <c r="B469" s="2" t="inlineStr">
        <is>
          <t>Flin Flon</t>
        </is>
      </c>
      <c r="C469" s="2" t="inlineStr">
        <is>
          <t>Babechuk and Kamber, 2013, Babechuk et al., 2017</t>
        </is>
      </c>
      <c r="D469" s="2" t="inlineStr">
        <is>
          <t>2</t>
        </is>
      </c>
      <c r="E469" s="2" t="inlineStr">
        <is>
          <t>FF021A‐002</t>
        </is>
      </c>
      <c r="F469" s="3" t="n">
        <v>0.04</v>
      </c>
      <c r="G469" s="2" t="inlineStr">
        <is>
          <t>top</t>
        </is>
      </c>
      <c r="H469" s="3" t="n">
        <v>0.28</v>
      </c>
      <c r="I469" s="3" t="n">
        <v>14.6</v>
      </c>
      <c r="J469" s="3" t="n">
        <v>0.6999999999999998</v>
      </c>
      <c r="K469" s="3" t="n">
        <v>2.29</v>
      </c>
      <c r="L469" s="3" t="n">
        <v>1.2</v>
      </c>
      <c r="M469" s="3" t="n">
        <v>0.19</v>
      </c>
      <c r="N469" s="3" t="n">
        <v>0.78</v>
      </c>
      <c r="O469" s="4">
        <f>H469 / (40.078 + 15.999)</f>
        <v/>
      </c>
      <c r="P469" s="4">
        <f>I469 / (2*26.9815385 + 3*15.999)</f>
        <v/>
      </c>
      <c r="Q469" s="4">
        <f>J469 / (24.305 + 15.999)</f>
        <v/>
      </c>
      <c r="R469" s="4">
        <f>K469 / (2*39.0983 + 15.999)</f>
        <v/>
      </c>
      <c r="S469" s="4">
        <f>L469 / (2*22.98976928 + 15.999)</f>
        <v/>
      </c>
      <c r="T469" s="4">
        <f>M469 / (2*30.973761998 + 5*15.999)</f>
        <v/>
      </c>
      <c r="U469" s="4">
        <f>N469 / (47.867 + 2*15.999)</f>
        <v/>
      </c>
      <c r="V469" s="3">
        <f>IF((O469 - 10/3*T469) &gt; 0, O469 - 10/3*T469, 0)</f>
        <v/>
      </c>
      <c r="W469" s="4">
        <f>IF(V469&gt;S469, S469, V469)</f>
        <v/>
      </c>
      <c r="X469" s="4">
        <f>IF((V469-W469) &gt; 0, V469-W469, 0)</f>
        <v/>
      </c>
      <c r="Y469" s="4">
        <f>IF((Q469-X469) &gt; 0, Q469-X469, 0)</f>
        <v/>
      </c>
      <c r="Z469" s="3">
        <f>IF(AND(ISNUMBER(AVERAGE(R$529, R$530)), ISNUMBER(AVERAGE(P$529, P$530))), AVERAGE(R$529, R$530) / AVERAGE(P$529, P$530), "")</f>
        <v/>
      </c>
      <c r="AA469" s="4">
        <f>IF((P469*Z469) &lt; R469, P469*Z469, R469)</f>
        <v/>
      </c>
      <c r="AB469" s="4">
        <f>SUM(W469, S469)</f>
        <v/>
      </c>
      <c r="AC469" s="4">
        <f>SUM(W469, S469, Y469)</f>
        <v/>
      </c>
      <c r="AD469" s="3">
        <f>IF(OR(ISNUMBER(P469), ISNUMBER(W469), ISNUMBER(S469), ISNUMBER(R469)), (P469 / SUM(P469, W469, S469, R469))*100, "")</f>
        <v/>
      </c>
      <c r="AE469" s="3">
        <f>IF(OR(ISNUMBER(P469), ISNUMBER(W469), ISNUMBER(S469)), (P469 / SUM(P469, W469, S469))*100, "")</f>
        <v/>
      </c>
      <c r="AF469" s="3">
        <f>IF(OR(ISNUMBER(P469), ISNUMBER(W469), ISNUMBER(S469), ISNUMBER(AA469)), (P469 / SUM(P469, W469, S469, AA469))*100, "")</f>
        <v/>
      </c>
      <c r="AG469" s="3">
        <f>P469 / SUM(AC469, P469, AA469)</f>
        <v/>
      </c>
      <c r="AH469" s="3">
        <f>IF(AND(ISNUMBER(AVERAGE(M$529, M$530)), ISNUMBER(AVERAGE(N$529, N$530))), AVERAGE(M$529, M$530) / AVERAGE(N$529, N$530), "")</f>
        <v/>
      </c>
      <c r="AI469" s="3">
        <f>IF(AND(ISNUMBER(M469), ISNUMBER(N469), ISNUMBER(AH469)), (M469/N469) / AH469 - 1, "")</f>
        <v/>
      </c>
    </row>
    <row r="470">
      <c r="A470" s="2" t="inlineStr">
        <is>
          <t>1.86</t>
        </is>
      </c>
      <c r="B470" s="2" t="inlineStr">
        <is>
          <t>Flin Flon</t>
        </is>
      </c>
      <c r="C470" s="2" t="inlineStr">
        <is>
          <t>Babechuk and Kamber, 2013, Babechuk et al., 2017</t>
        </is>
      </c>
      <c r="D470" s="2" t="inlineStr">
        <is>
          <t>2</t>
        </is>
      </c>
      <c r="E470" s="2" t="inlineStr">
        <is>
          <t>FF021A‐003</t>
        </is>
      </c>
      <c r="F470" s="3" t="n">
        <v>0.11</v>
      </c>
      <c r="G470" s="2" t="inlineStr">
        <is>
          <t>top</t>
        </is>
      </c>
      <c r="H470" s="3" t="n">
        <v>0.61</v>
      </c>
      <c r="I470" s="3" t="n">
        <v>14.6</v>
      </c>
      <c r="J470" s="3" t="n">
        <v>0.9399999999999999</v>
      </c>
      <c r="K470" s="3" t="n">
        <v>2.29</v>
      </c>
      <c r="L470" s="3" t="n">
        <v>1.14</v>
      </c>
      <c r="M470" s="3" t="n">
        <v>0.4400000000000001</v>
      </c>
      <c r="N470" s="3" t="n">
        <v>0.8100000000000001</v>
      </c>
      <c r="O470" s="4">
        <f>H470 / (40.078 + 15.999)</f>
        <v/>
      </c>
      <c r="P470" s="4">
        <f>I470 / (2*26.9815385 + 3*15.999)</f>
        <v/>
      </c>
      <c r="Q470" s="4">
        <f>J470 / (24.305 + 15.999)</f>
        <v/>
      </c>
      <c r="R470" s="4">
        <f>K470 / (2*39.0983 + 15.999)</f>
        <v/>
      </c>
      <c r="S470" s="4">
        <f>L470 / (2*22.98976928 + 15.999)</f>
        <v/>
      </c>
      <c r="T470" s="4">
        <f>M470 / (2*30.973761998 + 5*15.999)</f>
        <v/>
      </c>
      <c r="U470" s="4">
        <f>N470 / (47.867 + 2*15.999)</f>
        <v/>
      </c>
      <c r="V470" s="3">
        <f>IF((O470 - 10/3*T470) &gt; 0, O470 - 10/3*T470, 0)</f>
        <v/>
      </c>
      <c r="W470" s="4">
        <f>IF(V470&gt;S470, S470, V470)</f>
        <v/>
      </c>
      <c r="X470" s="4">
        <f>IF((V470-W470) &gt; 0, V470-W470, 0)</f>
        <v/>
      </c>
      <c r="Y470" s="4">
        <f>IF((Q470-X470) &gt; 0, Q470-X470, 0)</f>
        <v/>
      </c>
      <c r="Z470" s="3">
        <f>IF(AND(ISNUMBER(AVERAGE(R$529, R$530)), ISNUMBER(AVERAGE(P$529, P$530))), AVERAGE(R$529, R$530) / AVERAGE(P$529, P$530), "")</f>
        <v/>
      </c>
      <c r="AA470" s="4">
        <f>IF((P470*Z470) &lt; R470, P470*Z470, R470)</f>
        <v/>
      </c>
      <c r="AB470" s="4">
        <f>SUM(W470, S470)</f>
        <v/>
      </c>
      <c r="AC470" s="4">
        <f>SUM(W470, S470, Y470)</f>
        <v/>
      </c>
      <c r="AD470" s="3">
        <f>IF(OR(ISNUMBER(P470), ISNUMBER(W470), ISNUMBER(S470), ISNUMBER(R470)), (P470 / SUM(P470, W470, S470, R470))*100, "")</f>
        <v/>
      </c>
      <c r="AE470" s="3">
        <f>IF(OR(ISNUMBER(P470), ISNUMBER(W470), ISNUMBER(S470)), (P470 / SUM(P470, W470, S470))*100, "")</f>
        <v/>
      </c>
      <c r="AF470" s="3">
        <f>IF(OR(ISNUMBER(P470), ISNUMBER(W470), ISNUMBER(S470), ISNUMBER(AA470)), (P470 / SUM(P470, W470, S470, AA470))*100, "")</f>
        <v/>
      </c>
      <c r="AG470" s="3">
        <f>P470 / SUM(AC470, P470, AA470)</f>
        <v/>
      </c>
      <c r="AH470" s="3">
        <f>IF(AND(ISNUMBER(AVERAGE(M$529, M$530)), ISNUMBER(AVERAGE(N$529, N$530))), AVERAGE(M$529, M$530) / AVERAGE(N$529, N$530), "")</f>
        <v/>
      </c>
      <c r="AI470" s="3">
        <f>IF(AND(ISNUMBER(M470), ISNUMBER(N470), ISNUMBER(AH470)), (M470/N470) / AH470 - 1, "")</f>
        <v/>
      </c>
    </row>
    <row r="471">
      <c r="A471" s="2" t="inlineStr">
        <is>
          <t>1.86</t>
        </is>
      </c>
      <c r="B471" s="2" t="inlineStr">
        <is>
          <t>Flin Flon</t>
        </is>
      </c>
      <c r="C471" s="2" t="inlineStr">
        <is>
          <t>Babechuk and Kamber, 2013, Babechuk et al., 2017</t>
        </is>
      </c>
      <c r="D471" s="2" t="inlineStr">
        <is>
          <t>2</t>
        </is>
      </c>
      <c r="E471" s="2" t="inlineStr">
        <is>
          <t>FF021A‐005</t>
        </is>
      </c>
      <c r="F471" s="3" t="n">
        <v>0.21</v>
      </c>
      <c r="G471" s="2" t="inlineStr">
        <is>
          <t>top</t>
        </is>
      </c>
      <c r="H471" s="3" t="n">
        <v>0.5200000000000001</v>
      </c>
      <c r="I471" s="3" t="n">
        <v>15.9</v>
      </c>
      <c r="J471" s="3" t="n">
        <v>1.75</v>
      </c>
      <c r="K471" s="3" t="n">
        <v>2.26</v>
      </c>
      <c r="L471" s="3" t="n">
        <v>1.11</v>
      </c>
      <c r="M471" s="3" t="n">
        <v>0.36</v>
      </c>
      <c r="N471" s="3" t="n">
        <v>0.9000000000000001</v>
      </c>
      <c r="O471" s="4">
        <f>H471 / (40.078 + 15.999)</f>
        <v/>
      </c>
      <c r="P471" s="4">
        <f>I471 / (2*26.9815385 + 3*15.999)</f>
        <v/>
      </c>
      <c r="Q471" s="4">
        <f>J471 / (24.305 + 15.999)</f>
        <v/>
      </c>
      <c r="R471" s="4">
        <f>K471 / (2*39.0983 + 15.999)</f>
        <v/>
      </c>
      <c r="S471" s="4">
        <f>L471 / (2*22.98976928 + 15.999)</f>
        <v/>
      </c>
      <c r="T471" s="4">
        <f>M471 / (2*30.973761998 + 5*15.999)</f>
        <v/>
      </c>
      <c r="U471" s="4">
        <f>N471 / (47.867 + 2*15.999)</f>
        <v/>
      </c>
      <c r="V471" s="3">
        <f>IF((O471 - 10/3*T471) &gt; 0, O471 - 10/3*T471, 0)</f>
        <v/>
      </c>
      <c r="W471" s="4">
        <f>IF(V471&gt;S471, S471, V471)</f>
        <v/>
      </c>
      <c r="X471" s="4">
        <f>IF((V471-W471) &gt; 0, V471-W471, 0)</f>
        <v/>
      </c>
      <c r="Y471" s="4">
        <f>IF((Q471-X471) &gt; 0, Q471-X471, 0)</f>
        <v/>
      </c>
      <c r="Z471" s="3">
        <f>IF(AND(ISNUMBER(AVERAGE(R$529, R$530)), ISNUMBER(AVERAGE(P$529, P$530))), AVERAGE(R$529, R$530) / AVERAGE(P$529, P$530), "")</f>
        <v/>
      </c>
      <c r="AA471" s="4">
        <f>IF((P471*Z471) &lt; R471, P471*Z471, R471)</f>
        <v/>
      </c>
      <c r="AB471" s="4">
        <f>SUM(W471, S471)</f>
        <v/>
      </c>
      <c r="AC471" s="4">
        <f>SUM(W471, S471, Y471)</f>
        <v/>
      </c>
      <c r="AD471" s="3">
        <f>IF(OR(ISNUMBER(P471), ISNUMBER(W471), ISNUMBER(S471), ISNUMBER(R471)), (P471 / SUM(P471, W471, S471, R471))*100, "")</f>
        <v/>
      </c>
      <c r="AE471" s="3">
        <f>IF(OR(ISNUMBER(P471), ISNUMBER(W471), ISNUMBER(S471)), (P471 / SUM(P471, W471, S471))*100, "")</f>
        <v/>
      </c>
      <c r="AF471" s="3">
        <f>IF(OR(ISNUMBER(P471), ISNUMBER(W471), ISNUMBER(S471), ISNUMBER(AA471)), (P471 / SUM(P471, W471, S471, AA471))*100, "")</f>
        <v/>
      </c>
      <c r="AG471" s="3">
        <f>P471 / SUM(AC471, P471, AA471)</f>
        <v/>
      </c>
      <c r="AH471" s="3">
        <f>IF(AND(ISNUMBER(AVERAGE(M$529, M$530)), ISNUMBER(AVERAGE(N$529, N$530))), AVERAGE(M$529, M$530) / AVERAGE(N$529, N$530), "")</f>
        <v/>
      </c>
      <c r="AI471" s="3">
        <f>IF(AND(ISNUMBER(M471), ISNUMBER(N471), ISNUMBER(AH471)), (M471/N471) / AH471 - 1, "")</f>
        <v/>
      </c>
    </row>
    <row r="472">
      <c r="A472" s="2" t="inlineStr">
        <is>
          <t>1.86</t>
        </is>
      </c>
      <c r="B472" s="2" t="inlineStr">
        <is>
          <t>Flin Flon</t>
        </is>
      </c>
      <c r="C472" s="2" t="inlineStr">
        <is>
          <t>Babechuk and Kamber, 2013, Babechuk et al., 2017</t>
        </is>
      </c>
      <c r="D472" s="2" t="inlineStr">
        <is>
          <t>2</t>
        </is>
      </c>
      <c r="E472" s="2" t="inlineStr">
        <is>
          <t>FF021A‐007</t>
        </is>
      </c>
      <c r="F472" s="3" t="n">
        <v>0.3</v>
      </c>
      <c r="G472" s="2" t="inlineStr">
        <is>
          <t>top</t>
        </is>
      </c>
      <c r="H472" s="3" t="n">
        <v>0.5</v>
      </c>
      <c r="I472" s="3" t="n">
        <v>15.7</v>
      </c>
      <c r="J472" s="3" t="n">
        <v>1.909999999999999</v>
      </c>
      <c r="K472" s="3" t="n">
        <v>2.1</v>
      </c>
      <c r="L472" s="3" t="n">
        <v>1.07</v>
      </c>
      <c r="M472" s="3" t="n">
        <v>0.36</v>
      </c>
      <c r="N472" s="3" t="n">
        <v>0.9000000000000001</v>
      </c>
      <c r="O472" s="4">
        <f>H472 / (40.078 + 15.999)</f>
        <v/>
      </c>
      <c r="P472" s="4">
        <f>I472 / (2*26.9815385 + 3*15.999)</f>
        <v/>
      </c>
      <c r="Q472" s="4">
        <f>J472 / (24.305 + 15.999)</f>
        <v/>
      </c>
      <c r="R472" s="4">
        <f>K472 / (2*39.0983 + 15.999)</f>
        <v/>
      </c>
      <c r="S472" s="4">
        <f>L472 / (2*22.98976928 + 15.999)</f>
        <v/>
      </c>
      <c r="T472" s="4">
        <f>M472 / (2*30.973761998 + 5*15.999)</f>
        <v/>
      </c>
      <c r="U472" s="4">
        <f>N472 / (47.867 + 2*15.999)</f>
        <v/>
      </c>
      <c r="V472" s="3">
        <f>IF((O472 - 10/3*T472) &gt; 0, O472 - 10/3*T472, 0)</f>
        <v/>
      </c>
      <c r="W472" s="4">
        <f>IF(V472&gt;S472, S472, V472)</f>
        <v/>
      </c>
      <c r="X472" s="4">
        <f>IF((V472-W472) &gt; 0, V472-W472, 0)</f>
        <v/>
      </c>
      <c r="Y472" s="4">
        <f>IF((Q472-X472) &gt; 0, Q472-X472, 0)</f>
        <v/>
      </c>
      <c r="Z472" s="3">
        <f>IF(AND(ISNUMBER(AVERAGE(R$529, R$530)), ISNUMBER(AVERAGE(P$529, P$530))), AVERAGE(R$529, R$530) / AVERAGE(P$529, P$530), "")</f>
        <v/>
      </c>
      <c r="AA472" s="4">
        <f>IF((P472*Z472) &lt; R472, P472*Z472, R472)</f>
        <v/>
      </c>
      <c r="AB472" s="4">
        <f>SUM(W472, S472)</f>
        <v/>
      </c>
      <c r="AC472" s="4">
        <f>SUM(W472, S472, Y472)</f>
        <v/>
      </c>
      <c r="AD472" s="3">
        <f>IF(OR(ISNUMBER(P472), ISNUMBER(W472), ISNUMBER(S472), ISNUMBER(R472)), (P472 / SUM(P472, W472, S472, R472))*100, "")</f>
        <v/>
      </c>
      <c r="AE472" s="3">
        <f>IF(OR(ISNUMBER(P472), ISNUMBER(W472), ISNUMBER(S472)), (P472 / SUM(P472, W472, S472))*100, "")</f>
        <v/>
      </c>
      <c r="AF472" s="3">
        <f>IF(OR(ISNUMBER(P472), ISNUMBER(W472), ISNUMBER(S472), ISNUMBER(AA472)), (P472 / SUM(P472, W472, S472, AA472))*100, "")</f>
        <v/>
      </c>
      <c r="AG472" s="3">
        <f>P472 / SUM(AC472, P472, AA472)</f>
        <v/>
      </c>
      <c r="AH472" s="3">
        <f>IF(AND(ISNUMBER(AVERAGE(M$529, M$530)), ISNUMBER(AVERAGE(N$529, N$530))), AVERAGE(M$529, M$530) / AVERAGE(N$529, N$530), "")</f>
        <v/>
      </c>
      <c r="AI472" s="3">
        <f>IF(AND(ISNUMBER(M472), ISNUMBER(N472), ISNUMBER(AH472)), (M472/N472) / AH472 - 1, "")</f>
        <v/>
      </c>
    </row>
    <row r="473">
      <c r="A473" s="2" t="inlineStr">
        <is>
          <t>1.86</t>
        </is>
      </c>
      <c r="B473" s="2" t="inlineStr">
        <is>
          <t>Flin Flon</t>
        </is>
      </c>
      <c r="C473" s="2" t="inlineStr">
        <is>
          <t>Babechuk and Kamber, 2013, Babechuk et al., 2017</t>
        </is>
      </c>
      <c r="D473" s="2" t="inlineStr">
        <is>
          <t>2</t>
        </is>
      </c>
      <c r="E473" s="2" t="inlineStr">
        <is>
          <t>FF021A‐009</t>
        </is>
      </c>
      <c r="F473" s="3" t="n">
        <v>0.38</v>
      </c>
      <c r="G473" s="2" t="inlineStr">
        <is>
          <t>top</t>
        </is>
      </c>
      <c r="H473" s="3" t="n">
        <v>0.54</v>
      </c>
      <c r="I473" s="3" t="n">
        <v>15</v>
      </c>
      <c r="J473" s="3" t="n">
        <v>2.259999999999999</v>
      </c>
      <c r="K473" s="3" t="n">
        <v>1.87</v>
      </c>
      <c r="L473" s="3" t="n">
        <v>0.95</v>
      </c>
      <c r="M473" s="3" t="n">
        <v>0.3700000000000001</v>
      </c>
      <c r="N473" s="3" t="n">
        <v>0.89</v>
      </c>
      <c r="O473" s="4">
        <f>H473 / (40.078 + 15.999)</f>
        <v/>
      </c>
      <c r="P473" s="4">
        <f>I473 / (2*26.9815385 + 3*15.999)</f>
        <v/>
      </c>
      <c r="Q473" s="4">
        <f>J473 / (24.305 + 15.999)</f>
        <v/>
      </c>
      <c r="R473" s="4">
        <f>K473 / (2*39.0983 + 15.999)</f>
        <v/>
      </c>
      <c r="S473" s="4">
        <f>L473 / (2*22.98976928 + 15.999)</f>
        <v/>
      </c>
      <c r="T473" s="4">
        <f>M473 / (2*30.973761998 + 5*15.999)</f>
        <v/>
      </c>
      <c r="U473" s="4">
        <f>N473 / (47.867 + 2*15.999)</f>
        <v/>
      </c>
      <c r="V473" s="3">
        <f>IF((O473 - 10/3*T473) &gt; 0, O473 - 10/3*T473, 0)</f>
        <v/>
      </c>
      <c r="W473" s="4">
        <f>IF(V473&gt;S473, S473, V473)</f>
        <v/>
      </c>
      <c r="X473" s="4">
        <f>IF((V473-W473) &gt; 0, V473-W473, 0)</f>
        <v/>
      </c>
      <c r="Y473" s="4">
        <f>IF((Q473-X473) &gt; 0, Q473-X473, 0)</f>
        <v/>
      </c>
      <c r="Z473" s="3">
        <f>IF(AND(ISNUMBER(AVERAGE(R$529, R$530)), ISNUMBER(AVERAGE(P$529, P$530))), AVERAGE(R$529, R$530) / AVERAGE(P$529, P$530), "")</f>
        <v/>
      </c>
      <c r="AA473" s="4">
        <f>IF((P473*Z473) &lt; R473, P473*Z473, R473)</f>
        <v/>
      </c>
      <c r="AB473" s="4">
        <f>SUM(W473, S473)</f>
        <v/>
      </c>
      <c r="AC473" s="4">
        <f>SUM(W473, S473, Y473)</f>
        <v/>
      </c>
      <c r="AD473" s="3">
        <f>IF(OR(ISNUMBER(P473), ISNUMBER(W473), ISNUMBER(S473), ISNUMBER(R473)), (P473 / SUM(P473, W473, S473, R473))*100, "")</f>
        <v/>
      </c>
      <c r="AE473" s="3">
        <f>IF(OR(ISNUMBER(P473), ISNUMBER(W473), ISNUMBER(S473)), (P473 / SUM(P473, W473, S473))*100, "")</f>
        <v/>
      </c>
      <c r="AF473" s="3">
        <f>IF(OR(ISNUMBER(P473), ISNUMBER(W473), ISNUMBER(S473), ISNUMBER(AA473)), (P473 / SUM(P473, W473, S473, AA473))*100, "")</f>
        <v/>
      </c>
      <c r="AG473" s="3">
        <f>P473 / SUM(AC473, P473, AA473)</f>
        <v/>
      </c>
      <c r="AH473" s="3">
        <f>IF(AND(ISNUMBER(AVERAGE(M$529, M$530)), ISNUMBER(AVERAGE(N$529, N$530))), AVERAGE(M$529, M$530) / AVERAGE(N$529, N$530), "")</f>
        <v/>
      </c>
      <c r="AI473" s="3">
        <f>IF(AND(ISNUMBER(M473), ISNUMBER(N473), ISNUMBER(AH473)), (M473/N473) / AH473 - 1, "")</f>
        <v/>
      </c>
    </row>
    <row r="474">
      <c r="A474" s="2" t="inlineStr">
        <is>
          <t>1.86</t>
        </is>
      </c>
      <c r="B474" s="2" t="inlineStr">
        <is>
          <t>Flin Flon</t>
        </is>
      </c>
      <c r="C474" s="2" t="inlineStr">
        <is>
          <t>Babechuk and Kamber, 2013, Babechuk et al., 2017</t>
        </is>
      </c>
      <c r="D474" s="2" t="inlineStr">
        <is>
          <t>2</t>
        </is>
      </c>
      <c r="E474" s="2" t="inlineStr">
        <is>
          <t>FF021A‐010</t>
        </is>
      </c>
      <c r="F474" s="3" t="n">
        <v>0.47</v>
      </c>
      <c r="G474" s="2" t="inlineStr">
        <is>
          <t>top</t>
        </is>
      </c>
      <c r="H474" s="3" t="n">
        <v>0.51</v>
      </c>
      <c r="I474" s="3" t="n">
        <v>16.2</v>
      </c>
      <c r="J474" s="3" t="n">
        <v>1.73</v>
      </c>
      <c r="K474" s="3" t="n">
        <v>2.17</v>
      </c>
      <c r="L474" s="3" t="n">
        <v>1.16</v>
      </c>
      <c r="M474" s="3" t="n">
        <v>0.36</v>
      </c>
      <c r="N474" s="3" t="n">
        <v>0.88</v>
      </c>
      <c r="O474" s="4">
        <f>H474 / (40.078 + 15.999)</f>
        <v/>
      </c>
      <c r="P474" s="4">
        <f>I474 / (2*26.9815385 + 3*15.999)</f>
        <v/>
      </c>
      <c r="Q474" s="4">
        <f>J474 / (24.305 + 15.999)</f>
        <v/>
      </c>
      <c r="R474" s="4">
        <f>K474 / (2*39.0983 + 15.999)</f>
        <v/>
      </c>
      <c r="S474" s="4">
        <f>L474 / (2*22.98976928 + 15.999)</f>
        <v/>
      </c>
      <c r="T474" s="4">
        <f>M474 / (2*30.973761998 + 5*15.999)</f>
        <v/>
      </c>
      <c r="U474" s="4">
        <f>N474 / (47.867 + 2*15.999)</f>
        <v/>
      </c>
      <c r="V474" s="3">
        <f>IF((O474 - 10/3*T474) &gt; 0, O474 - 10/3*T474, 0)</f>
        <v/>
      </c>
      <c r="W474" s="4">
        <f>IF(V474&gt;S474, S474, V474)</f>
        <v/>
      </c>
      <c r="X474" s="4">
        <f>IF((V474-W474) &gt; 0, V474-W474, 0)</f>
        <v/>
      </c>
      <c r="Y474" s="4">
        <f>IF((Q474-X474) &gt; 0, Q474-X474, 0)</f>
        <v/>
      </c>
      <c r="Z474" s="3">
        <f>IF(AND(ISNUMBER(AVERAGE(R$529, R$530)), ISNUMBER(AVERAGE(P$529, P$530))), AVERAGE(R$529, R$530) / AVERAGE(P$529, P$530), "")</f>
        <v/>
      </c>
      <c r="AA474" s="4">
        <f>IF((P474*Z474) &lt; R474, P474*Z474, R474)</f>
        <v/>
      </c>
      <c r="AB474" s="4">
        <f>SUM(W474, S474)</f>
        <v/>
      </c>
      <c r="AC474" s="4">
        <f>SUM(W474, S474, Y474)</f>
        <v/>
      </c>
      <c r="AD474" s="3">
        <f>IF(OR(ISNUMBER(P474), ISNUMBER(W474), ISNUMBER(S474), ISNUMBER(R474)), (P474 / SUM(P474, W474, S474, R474))*100, "")</f>
        <v/>
      </c>
      <c r="AE474" s="3">
        <f>IF(OR(ISNUMBER(P474), ISNUMBER(W474), ISNUMBER(S474)), (P474 / SUM(P474, W474, S474))*100, "")</f>
        <v/>
      </c>
      <c r="AF474" s="3">
        <f>IF(OR(ISNUMBER(P474), ISNUMBER(W474), ISNUMBER(S474), ISNUMBER(AA474)), (P474 / SUM(P474, W474, S474, AA474))*100, "")</f>
        <v/>
      </c>
      <c r="AG474" s="3">
        <f>P474 / SUM(AC474, P474, AA474)</f>
        <v/>
      </c>
      <c r="AH474" s="3">
        <f>IF(AND(ISNUMBER(AVERAGE(M$529, M$530)), ISNUMBER(AVERAGE(N$529, N$530))), AVERAGE(M$529, M$530) / AVERAGE(N$529, N$530), "")</f>
        <v/>
      </c>
      <c r="AI474" s="3">
        <f>IF(AND(ISNUMBER(M474), ISNUMBER(N474), ISNUMBER(AH474)), (M474/N474) / AH474 - 1, "")</f>
        <v/>
      </c>
    </row>
    <row r="475">
      <c r="A475" s="2" t="inlineStr">
        <is>
          <t>1.86</t>
        </is>
      </c>
      <c r="B475" s="2" t="inlineStr">
        <is>
          <t>Flin Flon</t>
        </is>
      </c>
      <c r="C475" s="2" t="inlineStr">
        <is>
          <t>Babechuk and Kamber, 2013, Babechuk et al., 2017</t>
        </is>
      </c>
      <c r="D475" s="2" t="inlineStr">
        <is>
          <t>2</t>
        </is>
      </c>
      <c r="E475" s="2" t="inlineStr">
        <is>
          <t>FF021A‐011</t>
        </is>
      </c>
      <c r="F475" s="3" t="n">
        <v>0.53</v>
      </c>
      <c r="G475" s="2" t="inlineStr">
        <is>
          <t>top</t>
        </is>
      </c>
      <c r="H475" s="3" t="n">
        <v>0.23</v>
      </c>
      <c r="I475" s="3" t="n">
        <v>16.7</v>
      </c>
      <c r="J475" s="3" t="n">
        <v>0.4999999999999999</v>
      </c>
      <c r="K475" s="3" t="n">
        <v>2.73</v>
      </c>
      <c r="L475" s="3" t="n">
        <v>1.52</v>
      </c>
      <c r="M475" s="3" t="n">
        <v>0.15</v>
      </c>
      <c r="N475" s="3" t="n">
        <v>0.95</v>
      </c>
      <c r="O475" s="4">
        <f>H475 / (40.078 + 15.999)</f>
        <v/>
      </c>
      <c r="P475" s="4">
        <f>I475 / (2*26.9815385 + 3*15.999)</f>
        <v/>
      </c>
      <c r="Q475" s="4">
        <f>J475 / (24.305 + 15.999)</f>
        <v/>
      </c>
      <c r="R475" s="4">
        <f>K475 / (2*39.0983 + 15.999)</f>
        <v/>
      </c>
      <c r="S475" s="4">
        <f>L475 / (2*22.98976928 + 15.999)</f>
        <v/>
      </c>
      <c r="T475" s="4">
        <f>M475 / (2*30.973761998 + 5*15.999)</f>
        <v/>
      </c>
      <c r="U475" s="4">
        <f>N475 / (47.867 + 2*15.999)</f>
        <v/>
      </c>
      <c r="V475" s="3">
        <f>IF((O475 - 10/3*T475) &gt; 0, O475 - 10/3*T475, 0)</f>
        <v/>
      </c>
      <c r="W475" s="4">
        <f>IF(V475&gt;S475, S475, V475)</f>
        <v/>
      </c>
      <c r="X475" s="4">
        <f>IF((V475-W475) &gt; 0, V475-W475, 0)</f>
        <v/>
      </c>
      <c r="Y475" s="4">
        <f>IF((Q475-X475) &gt; 0, Q475-X475, 0)</f>
        <v/>
      </c>
      <c r="Z475" s="3">
        <f>IF(AND(ISNUMBER(AVERAGE(R$529, R$530)), ISNUMBER(AVERAGE(P$529, P$530))), AVERAGE(R$529, R$530) / AVERAGE(P$529, P$530), "")</f>
        <v/>
      </c>
      <c r="AA475" s="4">
        <f>IF((P475*Z475) &lt; R475, P475*Z475, R475)</f>
        <v/>
      </c>
      <c r="AB475" s="4">
        <f>SUM(W475, S475)</f>
        <v/>
      </c>
      <c r="AC475" s="4">
        <f>SUM(W475, S475, Y475)</f>
        <v/>
      </c>
      <c r="AD475" s="3">
        <f>IF(OR(ISNUMBER(P475), ISNUMBER(W475), ISNUMBER(S475), ISNUMBER(R475)), (P475 / SUM(P475, W475, S475, R475))*100, "")</f>
        <v/>
      </c>
      <c r="AE475" s="3">
        <f>IF(OR(ISNUMBER(P475), ISNUMBER(W475), ISNUMBER(S475)), (P475 / SUM(P475, W475, S475))*100, "")</f>
        <v/>
      </c>
      <c r="AF475" s="3">
        <f>IF(OR(ISNUMBER(P475), ISNUMBER(W475), ISNUMBER(S475), ISNUMBER(AA475)), (P475 / SUM(P475, W475, S475, AA475))*100, "")</f>
        <v/>
      </c>
      <c r="AG475" s="3">
        <f>P475 / SUM(AC475, P475, AA475)</f>
        <v/>
      </c>
      <c r="AH475" s="3">
        <f>IF(AND(ISNUMBER(AVERAGE(M$529, M$530)), ISNUMBER(AVERAGE(N$529, N$530))), AVERAGE(M$529, M$530) / AVERAGE(N$529, N$530), "")</f>
        <v/>
      </c>
      <c r="AI475" s="3">
        <f>IF(AND(ISNUMBER(M475), ISNUMBER(N475), ISNUMBER(AH475)), (M475/N475) / AH475 - 1, "")</f>
        <v/>
      </c>
    </row>
    <row r="476">
      <c r="A476" s="2" t="inlineStr">
        <is>
          <t>1.86</t>
        </is>
      </c>
      <c r="B476" s="2" t="inlineStr">
        <is>
          <t>Flin Flon</t>
        </is>
      </c>
      <c r="C476" s="2" t="inlineStr">
        <is>
          <t>Babechuk and Kamber, 2013, Babechuk et al., 2017</t>
        </is>
      </c>
      <c r="D476" s="2" t="inlineStr">
        <is>
          <t>2</t>
        </is>
      </c>
      <c r="E476" s="2" t="inlineStr">
        <is>
          <t>FF021A‐014</t>
        </is>
      </c>
      <c r="F476" s="3" t="n">
        <v>0.65</v>
      </c>
      <c r="G476" s="2" t="inlineStr">
        <is>
          <t>top</t>
        </is>
      </c>
      <c r="H476" s="3" t="n">
        <v>0.63</v>
      </c>
      <c r="I476" s="3" t="n">
        <v>15.8</v>
      </c>
      <c r="J476" s="3" t="n">
        <v>0.5299999999999999</v>
      </c>
      <c r="K476" s="3" t="n">
        <v>2.56</v>
      </c>
      <c r="L476" s="3" t="n">
        <v>1.42</v>
      </c>
      <c r="M476" s="3" t="n">
        <v>0.4500000000000001</v>
      </c>
      <c r="N476" s="3" t="n">
        <v>0.87</v>
      </c>
      <c r="O476" s="4">
        <f>H476 / (40.078 + 15.999)</f>
        <v/>
      </c>
      <c r="P476" s="4">
        <f>I476 / (2*26.9815385 + 3*15.999)</f>
        <v/>
      </c>
      <c r="Q476" s="4">
        <f>J476 / (24.305 + 15.999)</f>
        <v/>
      </c>
      <c r="R476" s="4">
        <f>K476 / (2*39.0983 + 15.999)</f>
        <v/>
      </c>
      <c r="S476" s="4">
        <f>L476 / (2*22.98976928 + 15.999)</f>
        <v/>
      </c>
      <c r="T476" s="4">
        <f>M476 / (2*30.973761998 + 5*15.999)</f>
        <v/>
      </c>
      <c r="U476" s="4">
        <f>N476 / (47.867 + 2*15.999)</f>
        <v/>
      </c>
      <c r="V476" s="3">
        <f>IF((O476 - 10/3*T476) &gt; 0, O476 - 10/3*T476, 0)</f>
        <v/>
      </c>
      <c r="W476" s="4">
        <f>IF(V476&gt;S476, S476, V476)</f>
        <v/>
      </c>
      <c r="X476" s="4">
        <f>IF((V476-W476) &gt; 0, V476-W476, 0)</f>
        <v/>
      </c>
      <c r="Y476" s="4">
        <f>IF((Q476-X476) &gt; 0, Q476-X476, 0)</f>
        <v/>
      </c>
      <c r="Z476" s="3">
        <f>IF(AND(ISNUMBER(AVERAGE(R$529, R$530)), ISNUMBER(AVERAGE(P$529, P$530))), AVERAGE(R$529, R$530) / AVERAGE(P$529, P$530), "")</f>
        <v/>
      </c>
      <c r="AA476" s="4">
        <f>IF((P476*Z476) &lt; R476, P476*Z476, R476)</f>
        <v/>
      </c>
      <c r="AB476" s="4">
        <f>SUM(W476, S476)</f>
        <v/>
      </c>
      <c r="AC476" s="4">
        <f>SUM(W476, S476, Y476)</f>
        <v/>
      </c>
      <c r="AD476" s="3">
        <f>IF(OR(ISNUMBER(P476), ISNUMBER(W476), ISNUMBER(S476), ISNUMBER(R476)), (P476 / SUM(P476, W476, S476, R476))*100, "")</f>
        <v/>
      </c>
      <c r="AE476" s="3">
        <f>IF(OR(ISNUMBER(P476), ISNUMBER(W476), ISNUMBER(S476)), (P476 / SUM(P476, W476, S476))*100, "")</f>
        <v/>
      </c>
      <c r="AF476" s="3">
        <f>IF(OR(ISNUMBER(P476), ISNUMBER(W476), ISNUMBER(S476), ISNUMBER(AA476)), (P476 / SUM(P476, W476, S476, AA476))*100, "")</f>
        <v/>
      </c>
      <c r="AG476" s="3">
        <f>P476 / SUM(AC476, P476, AA476)</f>
        <v/>
      </c>
      <c r="AH476" s="3">
        <f>IF(AND(ISNUMBER(AVERAGE(M$529, M$530)), ISNUMBER(AVERAGE(N$529, N$530))), AVERAGE(M$529, M$530) / AVERAGE(N$529, N$530), "")</f>
        <v/>
      </c>
      <c r="AI476" s="3">
        <f>IF(AND(ISNUMBER(M476), ISNUMBER(N476), ISNUMBER(AH476)), (M476/N476) / AH476 - 1, "")</f>
        <v/>
      </c>
    </row>
    <row r="477">
      <c r="A477" s="2" t="inlineStr">
        <is>
          <t>1.86</t>
        </is>
      </c>
      <c r="B477" s="2" t="inlineStr">
        <is>
          <t>Flin Flon</t>
        </is>
      </c>
      <c r="C477" s="2" t="inlineStr">
        <is>
          <t>Babechuk and Kamber, 2013, Babechuk et al., 2017</t>
        </is>
      </c>
      <c r="D477" s="2" t="inlineStr">
        <is>
          <t>2</t>
        </is>
      </c>
      <c r="E477" s="2" t="inlineStr">
        <is>
          <t>FF021A‐016/017</t>
        </is>
      </c>
      <c r="F477" s="3" t="n">
        <v>0.72</v>
      </c>
      <c r="G477" s="2" t="inlineStr">
        <is>
          <t>top</t>
        </is>
      </c>
      <c r="H477" s="3" t="n">
        <v>0.5700000000000001</v>
      </c>
      <c r="I477" s="3" t="n">
        <v>17.5</v>
      </c>
      <c r="J477" s="3" t="n">
        <v>1.7</v>
      </c>
      <c r="K477" s="3" t="n">
        <v>2.5</v>
      </c>
      <c r="L477" s="3" t="n">
        <v>1.25</v>
      </c>
      <c r="M477" s="3" t="n">
        <v>0.4000000000000001</v>
      </c>
      <c r="N477" s="3" t="n">
        <v>0.96</v>
      </c>
      <c r="O477" s="4">
        <f>H477 / (40.078 + 15.999)</f>
        <v/>
      </c>
      <c r="P477" s="4">
        <f>I477 / (2*26.9815385 + 3*15.999)</f>
        <v/>
      </c>
      <c r="Q477" s="4">
        <f>J477 / (24.305 + 15.999)</f>
        <v/>
      </c>
      <c r="R477" s="4">
        <f>K477 / (2*39.0983 + 15.999)</f>
        <v/>
      </c>
      <c r="S477" s="4">
        <f>L477 / (2*22.98976928 + 15.999)</f>
        <v/>
      </c>
      <c r="T477" s="4">
        <f>M477 / (2*30.973761998 + 5*15.999)</f>
        <v/>
      </c>
      <c r="U477" s="4">
        <f>N477 / (47.867 + 2*15.999)</f>
        <v/>
      </c>
      <c r="V477" s="3">
        <f>IF((O477 - 10/3*T477) &gt; 0, O477 - 10/3*T477, 0)</f>
        <v/>
      </c>
      <c r="W477" s="4">
        <f>IF(V477&gt;S477, S477, V477)</f>
        <v/>
      </c>
      <c r="X477" s="4">
        <f>IF((V477-W477) &gt; 0, V477-W477, 0)</f>
        <v/>
      </c>
      <c r="Y477" s="4">
        <f>IF((Q477-X477) &gt; 0, Q477-X477, 0)</f>
        <v/>
      </c>
      <c r="Z477" s="3">
        <f>IF(AND(ISNUMBER(AVERAGE(R$529, R$530)), ISNUMBER(AVERAGE(P$529, P$530))), AVERAGE(R$529, R$530) / AVERAGE(P$529, P$530), "")</f>
        <v/>
      </c>
      <c r="AA477" s="4">
        <f>IF((P477*Z477) &lt; R477, P477*Z477, R477)</f>
        <v/>
      </c>
      <c r="AB477" s="4">
        <f>SUM(W477, S477)</f>
        <v/>
      </c>
      <c r="AC477" s="4">
        <f>SUM(W477, S477, Y477)</f>
        <v/>
      </c>
      <c r="AD477" s="3">
        <f>IF(OR(ISNUMBER(P477), ISNUMBER(W477), ISNUMBER(S477), ISNUMBER(R477)), (P477 / SUM(P477, W477, S477, R477))*100, "")</f>
        <v/>
      </c>
      <c r="AE477" s="3">
        <f>IF(OR(ISNUMBER(P477), ISNUMBER(W477), ISNUMBER(S477)), (P477 / SUM(P477, W477, S477))*100, "")</f>
        <v/>
      </c>
      <c r="AF477" s="3">
        <f>IF(OR(ISNUMBER(P477), ISNUMBER(W477), ISNUMBER(S477), ISNUMBER(AA477)), (P477 / SUM(P477, W477, S477, AA477))*100, "")</f>
        <v/>
      </c>
      <c r="AG477" s="3">
        <f>P477 / SUM(AC477, P477, AA477)</f>
        <v/>
      </c>
      <c r="AH477" s="3">
        <f>IF(AND(ISNUMBER(AVERAGE(M$529, M$530)), ISNUMBER(AVERAGE(N$529, N$530))), AVERAGE(M$529, M$530) / AVERAGE(N$529, N$530), "")</f>
        <v/>
      </c>
      <c r="AI477" s="3">
        <f>IF(AND(ISNUMBER(M477), ISNUMBER(N477), ISNUMBER(AH477)), (M477/N477) / AH477 - 1, "")</f>
        <v/>
      </c>
    </row>
    <row r="478">
      <c r="A478" s="2" t="inlineStr">
        <is>
          <t>1.86</t>
        </is>
      </c>
      <c r="B478" s="2" t="inlineStr">
        <is>
          <t>Flin Flon</t>
        </is>
      </c>
      <c r="C478" s="2" t="inlineStr">
        <is>
          <t>Babechuk and Kamber, 2013, Babechuk et al., 2017</t>
        </is>
      </c>
      <c r="D478" s="2" t="inlineStr">
        <is>
          <t>2</t>
        </is>
      </c>
      <c r="E478" s="2" t="inlineStr">
        <is>
          <t>FF021A‐018</t>
        </is>
      </c>
      <c r="F478" s="3" t="n">
        <v>0.75</v>
      </c>
      <c r="G478" s="2" t="inlineStr">
        <is>
          <t>top</t>
        </is>
      </c>
      <c r="H478" s="3" t="n">
        <v>0.58</v>
      </c>
      <c r="I478" s="3" t="n">
        <v>17.6</v>
      </c>
      <c r="J478" s="3" t="n">
        <v>2.09</v>
      </c>
      <c r="K478" s="3" t="n">
        <v>2.37</v>
      </c>
      <c r="L478" s="3" t="n">
        <v>1.21</v>
      </c>
      <c r="M478" s="3" t="n">
        <v>0.42</v>
      </c>
      <c r="N478" s="3" t="n">
        <v>0.9900000000000001</v>
      </c>
      <c r="O478" s="4">
        <f>H478 / (40.078 + 15.999)</f>
        <v/>
      </c>
      <c r="P478" s="4">
        <f>I478 / (2*26.9815385 + 3*15.999)</f>
        <v/>
      </c>
      <c r="Q478" s="4">
        <f>J478 / (24.305 + 15.999)</f>
        <v/>
      </c>
      <c r="R478" s="4">
        <f>K478 / (2*39.0983 + 15.999)</f>
        <v/>
      </c>
      <c r="S478" s="4">
        <f>L478 / (2*22.98976928 + 15.999)</f>
        <v/>
      </c>
      <c r="T478" s="4">
        <f>M478 / (2*30.973761998 + 5*15.999)</f>
        <v/>
      </c>
      <c r="U478" s="4">
        <f>N478 / (47.867 + 2*15.999)</f>
        <v/>
      </c>
      <c r="V478" s="3">
        <f>IF((O478 - 10/3*T478) &gt; 0, O478 - 10/3*T478, 0)</f>
        <v/>
      </c>
      <c r="W478" s="4">
        <f>IF(V478&gt;S478, S478, V478)</f>
        <v/>
      </c>
      <c r="X478" s="4">
        <f>IF((V478-W478) &gt; 0, V478-W478, 0)</f>
        <v/>
      </c>
      <c r="Y478" s="4">
        <f>IF((Q478-X478) &gt; 0, Q478-X478, 0)</f>
        <v/>
      </c>
      <c r="Z478" s="3">
        <f>IF(AND(ISNUMBER(AVERAGE(R$529, R$530)), ISNUMBER(AVERAGE(P$529, P$530))), AVERAGE(R$529, R$530) / AVERAGE(P$529, P$530), "")</f>
        <v/>
      </c>
      <c r="AA478" s="4">
        <f>IF((P478*Z478) &lt; R478, P478*Z478, R478)</f>
        <v/>
      </c>
      <c r="AB478" s="4">
        <f>SUM(W478, S478)</f>
        <v/>
      </c>
      <c r="AC478" s="4">
        <f>SUM(W478, S478, Y478)</f>
        <v/>
      </c>
      <c r="AD478" s="3">
        <f>IF(OR(ISNUMBER(P478), ISNUMBER(W478), ISNUMBER(S478), ISNUMBER(R478)), (P478 / SUM(P478, W478, S478, R478))*100, "")</f>
        <v/>
      </c>
      <c r="AE478" s="3">
        <f>IF(OR(ISNUMBER(P478), ISNUMBER(W478), ISNUMBER(S478)), (P478 / SUM(P478, W478, S478))*100, "")</f>
        <v/>
      </c>
      <c r="AF478" s="3">
        <f>IF(OR(ISNUMBER(P478), ISNUMBER(W478), ISNUMBER(S478), ISNUMBER(AA478)), (P478 / SUM(P478, W478, S478, AA478))*100, "")</f>
        <v/>
      </c>
      <c r="AG478" s="3">
        <f>P478 / SUM(AC478, P478, AA478)</f>
        <v/>
      </c>
      <c r="AH478" s="3">
        <f>IF(AND(ISNUMBER(AVERAGE(M$529, M$530)), ISNUMBER(AVERAGE(N$529, N$530))), AVERAGE(M$529, M$530) / AVERAGE(N$529, N$530), "")</f>
        <v/>
      </c>
      <c r="AI478" s="3">
        <f>IF(AND(ISNUMBER(M478), ISNUMBER(N478), ISNUMBER(AH478)), (M478/N478) / AH478 - 1, "")</f>
        <v/>
      </c>
    </row>
    <row r="479">
      <c r="A479" s="2" t="inlineStr">
        <is>
          <t>1.86</t>
        </is>
      </c>
      <c r="B479" s="2" t="inlineStr">
        <is>
          <t>Flin Flon</t>
        </is>
      </c>
      <c r="C479" s="2" t="inlineStr">
        <is>
          <t>Babechuk and Kamber, 2013, Babechuk et al., 2017</t>
        </is>
      </c>
      <c r="D479" s="2" t="inlineStr">
        <is>
          <t>2</t>
        </is>
      </c>
      <c r="E479" s="2" t="inlineStr">
        <is>
          <t>FF021A‐020</t>
        </is>
      </c>
      <c r="F479" s="3" t="n">
        <v>0.8100000000000001</v>
      </c>
      <c r="G479" s="2" t="inlineStr">
        <is>
          <t>top</t>
        </is>
      </c>
      <c r="H479" s="3" t="n">
        <v>0.48</v>
      </c>
      <c r="I479" s="3" t="n">
        <v>15.4</v>
      </c>
      <c r="J479" s="3" t="n">
        <v>1.19</v>
      </c>
      <c r="K479" s="3" t="n">
        <v>2.32</v>
      </c>
      <c r="L479" s="3" t="n">
        <v>1.11</v>
      </c>
      <c r="M479" s="3" t="n">
        <v>0.3400000000000001</v>
      </c>
      <c r="N479" s="3" t="n">
        <v>0.8499999999999999</v>
      </c>
      <c r="O479" s="4">
        <f>H479 / (40.078 + 15.999)</f>
        <v/>
      </c>
      <c r="P479" s="4">
        <f>I479 / (2*26.9815385 + 3*15.999)</f>
        <v/>
      </c>
      <c r="Q479" s="4">
        <f>J479 / (24.305 + 15.999)</f>
        <v/>
      </c>
      <c r="R479" s="4">
        <f>K479 / (2*39.0983 + 15.999)</f>
        <v/>
      </c>
      <c r="S479" s="4">
        <f>L479 / (2*22.98976928 + 15.999)</f>
        <v/>
      </c>
      <c r="T479" s="4">
        <f>M479 / (2*30.973761998 + 5*15.999)</f>
        <v/>
      </c>
      <c r="U479" s="4">
        <f>N479 / (47.867 + 2*15.999)</f>
        <v/>
      </c>
      <c r="V479" s="3">
        <f>IF((O479 - 10/3*T479) &gt; 0, O479 - 10/3*T479, 0)</f>
        <v/>
      </c>
      <c r="W479" s="4">
        <f>IF(V479&gt;S479, S479, V479)</f>
        <v/>
      </c>
      <c r="X479" s="4">
        <f>IF((V479-W479) &gt; 0, V479-W479, 0)</f>
        <v/>
      </c>
      <c r="Y479" s="4">
        <f>IF((Q479-X479) &gt; 0, Q479-X479, 0)</f>
        <v/>
      </c>
      <c r="Z479" s="3">
        <f>IF(AND(ISNUMBER(AVERAGE(R$529, R$530)), ISNUMBER(AVERAGE(P$529, P$530))), AVERAGE(R$529, R$530) / AVERAGE(P$529, P$530), "")</f>
        <v/>
      </c>
      <c r="AA479" s="4">
        <f>IF((P479*Z479) &lt; R479, P479*Z479, R479)</f>
        <v/>
      </c>
      <c r="AB479" s="4">
        <f>SUM(W479, S479)</f>
        <v/>
      </c>
      <c r="AC479" s="4">
        <f>SUM(W479, S479, Y479)</f>
        <v/>
      </c>
      <c r="AD479" s="3">
        <f>IF(OR(ISNUMBER(P479), ISNUMBER(W479), ISNUMBER(S479), ISNUMBER(R479)), (P479 / SUM(P479, W479, S479, R479))*100, "")</f>
        <v/>
      </c>
      <c r="AE479" s="3">
        <f>IF(OR(ISNUMBER(P479), ISNUMBER(W479), ISNUMBER(S479)), (P479 / SUM(P479, W479, S479))*100, "")</f>
        <v/>
      </c>
      <c r="AF479" s="3">
        <f>IF(OR(ISNUMBER(P479), ISNUMBER(W479), ISNUMBER(S479), ISNUMBER(AA479)), (P479 / SUM(P479, W479, S479, AA479))*100, "")</f>
        <v/>
      </c>
      <c r="AG479" s="3">
        <f>P479 / SUM(AC479, P479, AA479)</f>
        <v/>
      </c>
      <c r="AH479" s="3">
        <f>IF(AND(ISNUMBER(AVERAGE(M$529, M$530)), ISNUMBER(AVERAGE(N$529, N$530))), AVERAGE(M$529, M$530) / AVERAGE(N$529, N$530), "")</f>
        <v/>
      </c>
      <c r="AI479" s="3">
        <f>IF(AND(ISNUMBER(M479), ISNUMBER(N479), ISNUMBER(AH479)), (M479/N479) / AH479 - 1, "")</f>
        <v/>
      </c>
    </row>
    <row r="480">
      <c r="A480" s="2" t="inlineStr">
        <is>
          <t>1.86</t>
        </is>
      </c>
      <c r="B480" s="2" t="inlineStr">
        <is>
          <t>Flin Flon</t>
        </is>
      </c>
      <c r="C480" s="2" t="inlineStr">
        <is>
          <t>Babechuk and Kamber, 2013, Babechuk et al., 2017</t>
        </is>
      </c>
      <c r="D480" s="2" t="inlineStr">
        <is>
          <t>2</t>
        </is>
      </c>
      <c r="E480" s="2" t="inlineStr">
        <is>
          <t>FF021A‐023</t>
        </is>
      </c>
      <c r="F480" s="3" t="n">
        <v>0.91</v>
      </c>
      <c r="G480" s="2" t="inlineStr">
        <is>
          <t>top</t>
        </is>
      </c>
      <c r="H480" s="3" t="n">
        <v>0.54</v>
      </c>
      <c r="I480" s="3" t="n">
        <v>14.4</v>
      </c>
      <c r="J480" s="3" t="n">
        <v>0.6399999999999999</v>
      </c>
      <c r="K480" s="3" t="n">
        <v>2.34</v>
      </c>
      <c r="L480" s="3" t="n">
        <v>1.22</v>
      </c>
      <c r="M480" s="3" t="n">
        <v>0.3800000000000001</v>
      </c>
      <c r="N480" s="3" t="n">
        <v>0.8100000000000001</v>
      </c>
      <c r="O480" s="4">
        <f>H480 / (40.078 + 15.999)</f>
        <v/>
      </c>
      <c r="P480" s="4">
        <f>I480 / (2*26.9815385 + 3*15.999)</f>
        <v/>
      </c>
      <c r="Q480" s="4">
        <f>J480 / (24.305 + 15.999)</f>
        <v/>
      </c>
      <c r="R480" s="4">
        <f>K480 / (2*39.0983 + 15.999)</f>
        <v/>
      </c>
      <c r="S480" s="4">
        <f>L480 / (2*22.98976928 + 15.999)</f>
        <v/>
      </c>
      <c r="T480" s="4">
        <f>M480 / (2*30.973761998 + 5*15.999)</f>
        <v/>
      </c>
      <c r="U480" s="4">
        <f>N480 / (47.867 + 2*15.999)</f>
        <v/>
      </c>
      <c r="V480" s="3">
        <f>IF((O480 - 10/3*T480) &gt; 0, O480 - 10/3*T480, 0)</f>
        <v/>
      </c>
      <c r="W480" s="4">
        <f>IF(V480&gt;S480, S480, V480)</f>
        <v/>
      </c>
      <c r="X480" s="4">
        <f>IF((V480-W480) &gt; 0, V480-W480, 0)</f>
        <v/>
      </c>
      <c r="Y480" s="4">
        <f>IF((Q480-X480) &gt; 0, Q480-X480, 0)</f>
        <v/>
      </c>
      <c r="Z480" s="3">
        <f>IF(AND(ISNUMBER(AVERAGE(R$529, R$530)), ISNUMBER(AVERAGE(P$529, P$530))), AVERAGE(R$529, R$530) / AVERAGE(P$529, P$530), "")</f>
        <v/>
      </c>
      <c r="AA480" s="4">
        <f>IF((P480*Z480) &lt; R480, P480*Z480, R480)</f>
        <v/>
      </c>
      <c r="AB480" s="4">
        <f>SUM(W480, S480)</f>
        <v/>
      </c>
      <c r="AC480" s="4">
        <f>SUM(W480, S480, Y480)</f>
        <v/>
      </c>
      <c r="AD480" s="3">
        <f>IF(OR(ISNUMBER(P480), ISNUMBER(W480), ISNUMBER(S480), ISNUMBER(R480)), (P480 / SUM(P480, W480, S480, R480))*100, "")</f>
        <v/>
      </c>
      <c r="AE480" s="3">
        <f>IF(OR(ISNUMBER(P480), ISNUMBER(W480), ISNUMBER(S480)), (P480 / SUM(P480, W480, S480))*100, "")</f>
        <v/>
      </c>
      <c r="AF480" s="3">
        <f>IF(OR(ISNUMBER(P480), ISNUMBER(W480), ISNUMBER(S480), ISNUMBER(AA480)), (P480 / SUM(P480, W480, S480, AA480))*100, "")</f>
        <v/>
      </c>
      <c r="AG480" s="3">
        <f>P480 / SUM(AC480, P480, AA480)</f>
        <v/>
      </c>
      <c r="AH480" s="3">
        <f>IF(AND(ISNUMBER(AVERAGE(M$529, M$530)), ISNUMBER(AVERAGE(N$529, N$530))), AVERAGE(M$529, M$530) / AVERAGE(N$529, N$530), "")</f>
        <v/>
      </c>
      <c r="AI480" s="3">
        <f>IF(AND(ISNUMBER(M480), ISNUMBER(N480), ISNUMBER(AH480)), (M480/N480) / AH480 - 1, "")</f>
        <v/>
      </c>
    </row>
    <row r="481">
      <c r="A481" s="2" t="inlineStr">
        <is>
          <t>1.86</t>
        </is>
      </c>
      <c r="B481" s="2" t="inlineStr">
        <is>
          <t>Flin Flon</t>
        </is>
      </c>
      <c r="C481" s="2" t="inlineStr">
        <is>
          <t>Babechuk and Kamber, 2013, Babechuk et al., 2017</t>
        </is>
      </c>
      <c r="D481" s="2" t="inlineStr">
        <is>
          <t>2</t>
        </is>
      </c>
      <c r="E481" s="2" t="inlineStr">
        <is>
          <t>FF021A‐027</t>
        </is>
      </c>
      <c r="F481" s="3" t="n">
        <v>0.99</v>
      </c>
      <c r="G481" s="2" t="inlineStr">
        <is>
          <t>top</t>
        </is>
      </c>
      <c r="H481" s="3" t="n">
        <v>0.54</v>
      </c>
      <c r="I481" s="3" t="n">
        <v>15.4</v>
      </c>
      <c r="J481" s="3" t="n">
        <v>0.5099999999999999</v>
      </c>
      <c r="K481" s="3" t="n">
        <v>2.58</v>
      </c>
      <c r="L481" s="3" t="n">
        <v>1.32</v>
      </c>
      <c r="M481" s="3" t="n">
        <v>0.3800000000000001</v>
      </c>
      <c r="N481" s="3" t="n">
        <v>0.84</v>
      </c>
      <c r="O481" s="4">
        <f>H481 / (40.078 + 15.999)</f>
        <v/>
      </c>
      <c r="P481" s="4">
        <f>I481 / (2*26.9815385 + 3*15.999)</f>
        <v/>
      </c>
      <c r="Q481" s="4">
        <f>J481 / (24.305 + 15.999)</f>
        <v/>
      </c>
      <c r="R481" s="4">
        <f>K481 / (2*39.0983 + 15.999)</f>
        <v/>
      </c>
      <c r="S481" s="4">
        <f>L481 / (2*22.98976928 + 15.999)</f>
        <v/>
      </c>
      <c r="T481" s="4">
        <f>M481 / (2*30.973761998 + 5*15.999)</f>
        <v/>
      </c>
      <c r="U481" s="4">
        <f>N481 / (47.867 + 2*15.999)</f>
        <v/>
      </c>
      <c r="V481" s="3">
        <f>IF((O481 - 10/3*T481) &gt; 0, O481 - 10/3*T481, 0)</f>
        <v/>
      </c>
      <c r="W481" s="4">
        <f>IF(V481&gt;S481, S481, V481)</f>
        <v/>
      </c>
      <c r="X481" s="4">
        <f>IF((V481-W481) &gt; 0, V481-W481, 0)</f>
        <v/>
      </c>
      <c r="Y481" s="4">
        <f>IF((Q481-X481) &gt; 0, Q481-X481, 0)</f>
        <v/>
      </c>
      <c r="Z481" s="3">
        <f>IF(AND(ISNUMBER(AVERAGE(R$529, R$530)), ISNUMBER(AVERAGE(P$529, P$530))), AVERAGE(R$529, R$530) / AVERAGE(P$529, P$530), "")</f>
        <v/>
      </c>
      <c r="AA481" s="4">
        <f>IF((P481*Z481) &lt; R481, P481*Z481, R481)</f>
        <v/>
      </c>
      <c r="AB481" s="4">
        <f>SUM(W481, S481)</f>
        <v/>
      </c>
      <c r="AC481" s="4">
        <f>SUM(W481, S481, Y481)</f>
        <v/>
      </c>
      <c r="AD481" s="3">
        <f>IF(OR(ISNUMBER(P481), ISNUMBER(W481), ISNUMBER(S481), ISNUMBER(R481)), (P481 / SUM(P481, W481, S481, R481))*100, "")</f>
        <v/>
      </c>
      <c r="AE481" s="3">
        <f>IF(OR(ISNUMBER(P481), ISNUMBER(W481), ISNUMBER(S481)), (P481 / SUM(P481, W481, S481))*100, "")</f>
        <v/>
      </c>
      <c r="AF481" s="3">
        <f>IF(OR(ISNUMBER(P481), ISNUMBER(W481), ISNUMBER(S481), ISNUMBER(AA481)), (P481 / SUM(P481, W481, S481, AA481))*100, "")</f>
        <v/>
      </c>
      <c r="AG481" s="3">
        <f>P481 / SUM(AC481, P481, AA481)</f>
        <v/>
      </c>
      <c r="AH481" s="3">
        <f>IF(AND(ISNUMBER(AVERAGE(M$529, M$530)), ISNUMBER(AVERAGE(N$529, N$530))), AVERAGE(M$529, M$530) / AVERAGE(N$529, N$530), "")</f>
        <v/>
      </c>
      <c r="AI481" s="3">
        <f>IF(AND(ISNUMBER(M481), ISNUMBER(N481), ISNUMBER(AH481)), (M481/N481) / AH481 - 1, "")</f>
        <v/>
      </c>
    </row>
    <row r="482">
      <c r="A482" s="2" t="inlineStr">
        <is>
          <t>1.86</t>
        </is>
      </c>
      <c r="B482" s="2" t="inlineStr">
        <is>
          <t>Flin Flon</t>
        </is>
      </c>
      <c r="C482" s="2" t="inlineStr">
        <is>
          <t>Babechuk and Kamber, 2013, Babechuk et al., 2017</t>
        </is>
      </c>
      <c r="D482" s="2" t="inlineStr">
        <is>
          <t>2</t>
        </is>
      </c>
      <c r="E482" s="2" t="inlineStr">
        <is>
          <t>FF021A‐030</t>
        </is>
      </c>
      <c r="F482" s="3" t="n">
        <v>1.06</v>
      </c>
      <c r="G482" s="2" t="inlineStr">
        <is>
          <t>top</t>
        </is>
      </c>
      <c r="H482" s="3" t="n">
        <v>0.53</v>
      </c>
      <c r="I482" s="3" t="n">
        <v>15.5</v>
      </c>
      <c r="J482" s="3" t="n">
        <v>0.4999999999999999</v>
      </c>
      <c r="K482" s="3" t="n">
        <v>2.69</v>
      </c>
      <c r="L482" s="3" t="n">
        <v>1.31</v>
      </c>
      <c r="M482" s="3" t="n">
        <v>0.3800000000000001</v>
      </c>
      <c r="N482" s="3" t="n">
        <v>0.8600000000000001</v>
      </c>
      <c r="O482" s="4">
        <f>H482 / (40.078 + 15.999)</f>
        <v/>
      </c>
      <c r="P482" s="4">
        <f>I482 / (2*26.9815385 + 3*15.999)</f>
        <v/>
      </c>
      <c r="Q482" s="4">
        <f>J482 / (24.305 + 15.999)</f>
        <v/>
      </c>
      <c r="R482" s="4">
        <f>K482 / (2*39.0983 + 15.999)</f>
        <v/>
      </c>
      <c r="S482" s="4">
        <f>L482 / (2*22.98976928 + 15.999)</f>
        <v/>
      </c>
      <c r="T482" s="4">
        <f>M482 / (2*30.973761998 + 5*15.999)</f>
        <v/>
      </c>
      <c r="U482" s="4">
        <f>N482 / (47.867 + 2*15.999)</f>
        <v/>
      </c>
      <c r="V482" s="3">
        <f>IF((O482 - 10/3*T482) &gt; 0, O482 - 10/3*T482, 0)</f>
        <v/>
      </c>
      <c r="W482" s="4">
        <f>IF(V482&gt;S482, S482, V482)</f>
        <v/>
      </c>
      <c r="X482" s="4">
        <f>IF((V482-W482) &gt; 0, V482-W482, 0)</f>
        <v/>
      </c>
      <c r="Y482" s="4">
        <f>IF((Q482-X482) &gt; 0, Q482-X482, 0)</f>
        <v/>
      </c>
      <c r="Z482" s="3">
        <f>IF(AND(ISNUMBER(AVERAGE(R$529, R$530)), ISNUMBER(AVERAGE(P$529, P$530))), AVERAGE(R$529, R$530) / AVERAGE(P$529, P$530), "")</f>
        <v/>
      </c>
      <c r="AA482" s="4">
        <f>IF((P482*Z482) &lt; R482, P482*Z482, R482)</f>
        <v/>
      </c>
      <c r="AB482" s="4">
        <f>SUM(W482, S482)</f>
        <v/>
      </c>
      <c r="AC482" s="4">
        <f>SUM(W482, S482, Y482)</f>
        <v/>
      </c>
      <c r="AD482" s="3">
        <f>IF(OR(ISNUMBER(P482), ISNUMBER(W482), ISNUMBER(S482), ISNUMBER(R482)), (P482 / SUM(P482, W482, S482, R482))*100, "")</f>
        <v/>
      </c>
      <c r="AE482" s="3">
        <f>IF(OR(ISNUMBER(P482), ISNUMBER(W482), ISNUMBER(S482)), (P482 / SUM(P482, W482, S482))*100, "")</f>
        <v/>
      </c>
      <c r="AF482" s="3">
        <f>IF(OR(ISNUMBER(P482), ISNUMBER(W482), ISNUMBER(S482), ISNUMBER(AA482)), (P482 / SUM(P482, W482, S482, AA482))*100, "")</f>
        <v/>
      </c>
      <c r="AG482" s="3">
        <f>P482 / SUM(AC482, P482, AA482)</f>
        <v/>
      </c>
      <c r="AH482" s="3">
        <f>IF(AND(ISNUMBER(AVERAGE(M$529, M$530)), ISNUMBER(AVERAGE(N$529, N$530))), AVERAGE(M$529, M$530) / AVERAGE(N$529, N$530), "")</f>
        <v/>
      </c>
      <c r="AI482" s="3">
        <f>IF(AND(ISNUMBER(M482), ISNUMBER(N482), ISNUMBER(AH482)), (M482/N482) / AH482 - 1, "")</f>
        <v/>
      </c>
    </row>
    <row r="483">
      <c r="A483" s="2" t="inlineStr">
        <is>
          <t>1.86</t>
        </is>
      </c>
      <c r="B483" s="2" t="inlineStr">
        <is>
          <t>Flin Flon</t>
        </is>
      </c>
      <c r="C483" s="2" t="inlineStr">
        <is>
          <t>Babechuk and Kamber, 2013, Babechuk et al., 2017</t>
        </is>
      </c>
      <c r="D483" s="2" t="inlineStr">
        <is>
          <t>2</t>
        </is>
      </c>
      <c r="E483" s="2" t="inlineStr">
        <is>
          <t>FF021A‐035</t>
        </is>
      </c>
      <c r="F483" s="3" t="n">
        <v>1.17</v>
      </c>
      <c r="G483" s="2" t="inlineStr">
        <is>
          <t>top</t>
        </is>
      </c>
      <c r="H483" s="3" t="n">
        <v>0.54</v>
      </c>
      <c r="I483" s="3" t="n">
        <v>15</v>
      </c>
      <c r="J483" s="3" t="n">
        <v>0.57</v>
      </c>
      <c r="K483" s="3" t="n">
        <v>2.61</v>
      </c>
      <c r="L483" s="3" t="n">
        <v>1.26</v>
      </c>
      <c r="M483" s="3" t="n">
        <v>0.36</v>
      </c>
      <c r="N483" s="3" t="n">
        <v>0.83</v>
      </c>
      <c r="O483" s="4">
        <f>H483 / (40.078 + 15.999)</f>
        <v/>
      </c>
      <c r="P483" s="4">
        <f>I483 / (2*26.9815385 + 3*15.999)</f>
        <v/>
      </c>
      <c r="Q483" s="4">
        <f>J483 / (24.305 + 15.999)</f>
        <v/>
      </c>
      <c r="R483" s="4">
        <f>K483 / (2*39.0983 + 15.999)</f>
        <v/>
      </c>
      <c r="S483" s="4">
        <f>L483 / (2*22.98976928 + 15.999)</f>
        <v/>
      </c>
      <c r="T483" s="4">
        <f>M483 / (2*30.973761998 + 5*15.999)</f>
        <v/>
      </c>
      <c r="U483" s="4">
        <f>N483 / (47.867 + 2*15.999)</f>
        <v/>
      </c>
      <c r="V483" s="3">
        <f>IF((O483 - 10/3*T483) &gt; 0, O483 - 10/3*T483, 0)</f>
        <v/>
      </c>
      <c r="W483" s="4">
        <f>IF(V483&gt;S483, S483, V483)</f>
        <v/>
      </c>
      <c r="X483" s="4">
        <f>IF((V483-W483) &gt; 0, V483-W483, 0)</f>
        <v/>
      </c>
      <c r="Y483" s="4">
        <f>IF((Q483-X483) &gt; 0, Q483-X483, 0)</f>
        <v/>
      </c>
      <c r="Z483" s="3">
        <f>IF(AND(ISNUMBER(AVERAGE(R$529, R$530)), ISNUMBER(AVERAGE(P$529, P$530))), AVERAGE(R$529, R$530) / AVERAGE(P$529, P$530), "")</f>
        <v/>
      </c>
      <c r="AA483" s="4">
        <f>IF((P483*Z483) &lt; R483, P483*Z483, R483)</f>
        <v/>
      </c>
      <c r="AB483" s="4">
        <f>SUM(W483, S483)</f>
        <v/>
      </c>
      <c r="AC483" s="4">
        <f>SUM(W483, S483, Y483)</f>
        <v/>
      </c>
      <c r="AD483" s="3">
        <f>IF(OR(ISNUMBER(P483), ISNUMBER(W483), ISNUMBER(S483), ISNUMBER(R483)), (P483 / SUM(P483, W483, S483, R483))*100, "")</f>
        <v/>
      </c>
      <c r="AE483" s="3">
        <f>IF(OR(ISNUMBER(P483), ISNUMBER(W483), ISNUMBER(S483)), (P483 / SUM(P483, W483, S483))*100, "")</f>
        <v/>
      </c>
      <c r="AF483" s="3">
        <f>IF(OR(ISNUMBER(P483), ISNUMBER(W483), ISNUMBER(S483), ISNUMBER(AA483)), (P483 / SUM(P483, W483, S483, AA483))*100, "")</f>
        <v/>
      </c>
      <c r="AG483" s="3">
        <f>P483 / SUM(AC483, P483, AA483)</f>
        <v/>
      </c>
      <c r="AH483" s="3">
        <f>IF(AND(ISNUMBER(AVERAGE(M$529, M$530)), ISNUMBER(AVERAGE(N$529, N$530))), AVERAGE(M$529, M$530) / AVERAGE(N$529, N$530), "")</f>
        <v/>
      </c>
      <c r="AI483" s="3">
        <f>IF(AND(ISNUMBER(M483), ISNUMBER(N483), ISNUMBER(AH483)), (M483/N483) / AH483 - 1, "")</f>
        <v/>
      </c>
    </row>
    <row r="484">
      <c r="A484" s="2" t="inlineStr">
        <is>
          <t>1.86</t>
        </is>
      </c>
      <c r="B484" s="2" t="inlineStr">
        <is>
          <t>Flin Flon</t>
        </is>
      </c>
      <c r="C484" s="2" t="inlineStr">
        <is>
          <t>Babechuk and Kamber, 2013, Babechuk et al., 2017</t>
        </is>
      </c>
      <c r="D484" s="2" t="inlineStr">
        <is>
          <t>2</t>
        </is>
      </c>
      <c r="E484" s="2" t="inlineStr">
        <is>
          <t>FF021A‐037</t>
        </is>
      </c>
      <c r="F484" s="3" t="n">
        <v>1.21</v>
      </c>
      <c r="G484" s="2" t="inlineStr">
        <is>
          <t>top</t>
        </is>
      </c>
      <c r="H484" s="3" t="n">
        <v>0.58</v>
      </c>
      <c r="I484" s="3" t="n">
        <v>14</v>
      </c>
      <c r="J484" s="3" t="n">
        <v>0.7499999999999999</v>
      </c>
      <c r="K484" s="3" t="n">
        <v>2.44</v>
      </c>
      <c r="L484" s="3" t="n">
        <v>1.1</v>
      </c>
      <c r="M484" s="3" t="n">
        <v>0.3400000000000001</v>
      </c>
      <c r="N484" s="3" t="n">
        <v>0.8100000000000001</v>
      </c>
      <c r="O484" s="4">
        <f>H484 / (40.078 + 15.999)</f>
        <v/>
      </c>
      <c r="P484" s="4">
        <f>I484 / (2*26.9815385 + 3*15.999)</f>
        <v/>
      </c>
      <c r="Q484" s="4">
        <f>J484 / (24.305 + 15.999)</f>
        <v/>
      </c>
      <c r="R484" s="4">
        <f>K484 / (2*39.0983 + 15.999)</f>
        <v/>
      </c>
      <c r="S484" s="4">
        <f>L484 / (2*22.98976928 + 15.999)</f>
        <v/>
      </c>
      <c r="T484" s="4">
        <f>M484 / (2*30.973761998 + 5*15.999)</f>
        <v/>
      </c>
      <c r="U484" s="4">
        <f>N484 / (47.867 + 2*15.999)</f>
        <v/>
      </c>
      <c r="V484" s="3">
        <f>IF((O484 - 10/3*T484) &gt; 0, O484 - 10/3*T484, 0)</f>
        <v/>
      </c>
      <c r="W484" s="4">
        <f>IF(V484&gt;S484, S484, V484)</f>
        <v/>
      </c>
      <c r="X484" s="4">
        <f>IF((V484-W484) &gt; 0, V484-W484, 0)</f>
        <v/>
      </c>
      <c r="Y484" s="4">
        <f>IF((Q484-X484) &gt; 0, Q484-X484, 0)</f>
        <v/>
      </c>
      <c r="Z484" s="3">
        <f>IF(AND(ISNUMBER(AVERAGE(R$529, R$530)), ISNUMBER(AVERAGE(P$529, P$530))), AVERAGE(R$529, R$530) / AVERAGE(P$529, P$530), "")</f>
        <v/>
      </c>
      <c r="AA484" s="4">
        <f>IF((P484*Z484) &lt; R484, P484*Z484, R484)</f>
        <v/>
      </c>
      <c r="AB484" s="4">
        <f>SUM(W484, S484)</f>
        <v/>
      </c>
      <c r="AC484" s="4">
        <f>SUM(W484, S484, Y484)</f>
        <v/>
      </c>
      <c r="AD484" s="3">
        <f>IF(OR(ISNUMBER(P484), ISNUMBER(W484), ISNUMBER(S484), ISNUMBER(R484)), (P484 / SUM(P484, W484, S484, R484))*100, "")</f>
        <v/>
      </c>
      <c r="AE484" s="3">
        <f>IF(OR(ISNUMBER(P484), ISNUMBER(W484), ISNUMBER(S484)), (P484 / SUM(P484, W484, S484))*100, "")</f>
        <v/>
      </c>
      <c r="AF484" s="3">
        <f>IF(OR(ISNUMBER(P484), ISNUMBER(W484), ISNUMBER(S484), ISNUMBER(AA484)), (P484 / SUM(P484, W484, S484, AA484))*100, "")</f>
        <v/>
      </c>
      <c r="AG484" s="3">
        <f>P484 / SUM(AC484, P484, AA484)</f>
        <v/>
      </c>
      <c r="AH484" s="3">
        <f>IF(AND(ISNUMBER(AVERAGE(M$529, M$530)), ISNUMBER(AVERAGE(N$529, N$530))), AVERAGE(M$529, M$530) / AVERAGE(N$529, N$530), "")</f>
        <v/>
      </c>
      <c r="AI484" s="3">
        <f>IF(AND(ISNUMBER(M484), ISNUMBER(N484), ISNUMBER(AH484)), (M484/N484) / AH484 - 1, "")</f>
        <v/>
      </c>
    </row>
    <row r="485">
      <c r="A485" s="2" t="inlineStr">
        <is>
          <t>1.86</t>
        </is>
      </c>
      <c r="B485" s="2" t="inlineStr">
        <is>
          <t>Flin Flon</t>
        </is>
      </c>
      <c r="C485" s="2" t="inlineStr">
        <is>
          <t>Babechuk and Kamber, 2013, Babechuk et al., 2017</t>
        </is>
      </c>
      <c r="D485" s="2" t="inlineStr">
        <is>
          <t>2</t>
        </is>
      </c>
      <c r="E485" s="2" t="inlineStr">
        <is>
          <t>FF021B‐039</t>
        </is>
      </c>
      <c r="F485" s="3" t="n">
        <v>1.06</v>
      </c>
      <c r="G485" s="2" t="inlineStr">
        <is>
          <t>top</t>
        </is>
      </c>
      <c r="H485" s="3" t="n">
        <v>0.47</v>
      </c>
      <c r="I485" s="3" t="n">
        <v>15.6</v>
      </c>
      <c r="J485" s="3" t="n">
        <v>0.6399999999999999</v>
      </c>
      <c r="K485" s="3" t="n">
        <v>2.59</v>
      </c>
      <c r="L485" s="3" t="n">
        <v>1.35</v>
      </c>
      <c r="M485" s="3" t="n">
        <v>0.3400000000000001</v>
      </c>
      <c r="N485" s="3" t="n">
        <v>0.9000000000000001</v>
      </c>
      <c r="O485" s="4">
        <f>H485 / (40.078 + 15.999)</f>
        <v/>
      </c>
      <c r="P485" s="4">
        <f>I485 / (2*26.9815385 + 3*15.999)</f>
        <v/>
      </c>
      <c r="Q485" s="4">
        <f>J485 / (24.305 + 15.999)</f>
        <v/>
      </c>
      <c r="R485" s="4">
        <f>K485 / (2*39.0983 + 15.999)</f>
        <v/>
      </c>
      <c r="S485" s="4">
        <f>L485 / (2*22.98976928 + 15.999)</f>
        <v/>
      </c>
      <c r="T485" s="4">
        <f>M485 / (2*30.973761998 + 5*15.999)</f>
        <v/>
      </c>
      <c r="U485" s="4">
        <f>N485 / (47.867 + 2*15.999)</f>
        <v/>
      </c>
      <c r="V485" s="3">
        <f>IF((O485 - 10/3*T485) &gt; 0, O485 - 10/3*T485, 0)</f>
        <v/>
      </c>
      <c r="W485" s="4">
        <f>IF(V485&gt;S485, S485, V485)</f>
        <v/>
      </c>
      <c r="X485" s="4">
        <f>IF((V485-W485) &gt; 0, V485-W485, 0)</f>
        <v/>
      </c>
      <c r="Y485" s="4">
        <f>IF((Q485-X485) &gt; 0, Q485-X485, 0)</f>
        <v/>
      </c>
      <c r="Z485" s="3">
        <f>IF(AND(ISNUMBER(AVERAGE(R$529, R$530)), ISNUMBER(AVERAGE(P$529, P$530))), AVERAGE(R$529, R$530) / AVERAGE(P$529, P$530), "")</f>
        <v/>
      </c>
      <c r="AA485" s="4">
        <f>IF((P485*Z485) &lt; R485, P485*Z485, R485)</f>
        <v/>
      </c>
      <c r="AB485" s="4">
        <f>SUM(W485, S485)</f>
        <v/>
      </c>
      <c r="AC485" s="4">
        <f>SUM(W485, S485, Y485)</f>
        <v/>
      </c>
      <c r="AD485" s="3">
        <f>IF(OR(ISNUMBER(P485), ISNUMBER(W485), ISNUMBER(S485), ISNUMBER(R485)), (P485 / SUM(P485, W485, S485, R485))*100, "")</f>
        <v/>
      </c>
      <c r="AE485" s="3">
        <f>IF(OR(ISNUMBER(P485), ISNUMBER(W485), ISNUMBER(S485)), (P485 / SUM(P485, W485, S485))*100, "")</f>
        <v/>
      </c>
      <c r="AF485" s="3">
        <f>IF(OR(ISNUMBER(P485), ISNUMBER(W485), ISNUMBER(S485), ISNUMBER(AA485)), (P485 / SUM(P485, W485, S485, AA485))*100, "")</f>
        <v/>
      </c>
      <c r="AG485" s="3">
        <f>P485 / SUM(AC485, P485, AA485)</f>
        <v/>
      </c>
      <c r="AH485" s="3">
        <f>IF(AND(ISNUMBER(AVERAGE(M$529, M$530)), ISNUMBER(AVERAGE(N$529, N$530))), AVERAGE(M$529, M$530) / AVERAGE(N$529, N$530), "")</f>
        <v/>
      </c>
      <c r="AI485" s="3">
        <f>IF(AND(ISNUMBER(M485), ISNUMBER(N485), ISNUMBER(AH485)), (M485/N485) / AH485 - 1, "")</f>
        <v/>
      </c>
    </row>
    <row r="486">
      <c r="A486" s="2" t="inlineStr">
        <is>
          <t>1.86</t>
        </is>
      </c>
      <c r="B486" s="2" t="inlineStr">
        <is>
          <t>Flin Flon</t>
        </is>
      </c>
      <c r="C486" s="2" t="inlineStr">
        <is>
          <t>Babechuk and Kamber, 2013, Babechuk et al., 2017</t>
        </is>
      </c>
      <c r="D486" s="2" t="inlineStr">
        <is>
          <t>2</t>
        </is>
      </c>
      <c r="E486" s="2" t="inlineStr">
        <is>
          <t>FF021B‐043</t>
        </is>
      </c>
      <c r="F486" s="3" t="n">
        <v>1.22</v>
      </c>
      <c r="G486" s="5" t="n">
        <v/>
      </c>
      <c r="H486" s="3" t="n">
        <v>0.47</v>
      </c>
      <c r="I486" s="3" t="n">
        <v>15.3</v>
      </c>
      <c r="J486" s="3" t="n">
        <v>0.9499999999999998</v>
      </c>
      <c r="K486" s="3" t="n">
        <v>2.35</v>
      </c>
      <c r="L486" s="3" t="n">
        <v>1.25</v>
      </c>
      <c r="M486" s="3" t="n">
        <v>0.33</v>
      </c>
      <c r="N486" s="3" t="n">
        <v>0.8499999999999999</v>
      </c>
      <c r="O486" s="4">
        <f>H486 / (40.078 + 15.999)</f>
        <v/>
      </c>
      <c r="P486" s="4">
        <f>I486 / (2*26.9815385 + 3*15.999)</f>
        <v/>
      </c>
      <c r="Q486" s="4">
        <f>J486 / (24.305 + 15.999)</f>
        <v/>
      </c>
      <c r="R486" s="4">
        <f>K486 / (2*39.0983 + 15.999)</f>
        <v/>
      </c>
      <c r="S486" s="4">
        <f>L486 / (2*22.98976928 + 15.999)</f>
        <v/>
      </c>
      <c r="T486" s="4">
        <f>M486 / (2*30.973761998 + 5*15.999)</f>
        <v/>
      </c>
      <c r="U486" s="4">
        <f>N486 / (47.867 + 2*15.999)</f>
        <v/>
      </c>
      <c r="V486" s="3">
        <f>IF((O486 - 10/3*T486) &gt; 0, O486 - 10/3*T486, 0)</f>
        <v/>
      </c>
      <c r="W486" s="4">
        <f>IF(V486&gt;S486, S486, V486)</f>
        <v/>
      </c>
      <c r="X486" s="4">
        <f>IF((V486-W486) &gt; 0, V486-W486, 0)</f>
        <v/>
      </c>
      <c r="Y486" s="4">
        <f>IF((Q486-X486) &gt; 0, Q486-X486, 0)</f>
        <v/>
      </c>
      <c r="Z486" s="3">
        <f>IF(AND(ISNUMBER(AVERAGE(R$529, R$530)), ISNUMBER(AVERAGE(P$529, P$530))), AVERAGE(R$529, R$530) / AVERAGE(P$529, P$530), "")</f>
        <v/>
      </c>
      <c r="AA486" s="4">
        <f>IF((P486*Z486) &lt; R486, P486*Z486, R486)</f>
        <v/>
      </c>
      <c r="AB486" s="4">
        <f>SUM(W486, S486)</f>
        <v/>
      </c>
      <c r="AC486" s="4">
        <f>SUM(W486, S486, Y486)</f>
        <v/>
      </c>
      <c r="AD486" s="3">
        <f>IF(OR(ISNUMBER(P486), ISNUMBER(W486), ISNUMBER(S486), ISNUMBER(R486)), (P486 / SUM(P486, W486, S486, R486))*100, "")</f>
        <v/>
      </c>
      <c r="AE486" s="3">
        <f>IF(OR(ISNUMBER(P486), ISNUMBER(W486), ISNUMBER(S486)), (P486 / SUM(P486, W486, S486))*100, "")</f>
        <v/>
      </c>
      <c r="AF486" s="3">
        <f>IF(OR(ISNUMBER(P486), ISNUMBER(W486), ISNUMBER(S486), ISNUMBER(AA486)), (P486 / SUM(P486, W486, S486, AA486))*100, "")</f>
        <v/>
      </c>
      <c r="AG486" s="3">
        <f>P486 / SUM(AC486, P486, AA486)</f>
        <v/>
      </c>
      <c r="AH486" s="3">
        <f>IF(AND(ISNUMBER(AVERAGE(M$529, M$530)), ISNUMBER(AVERAGE(N$529, N$530))), AVERAGE(M$529, M$530) / AVERAGE(N$529, N$530), "")</f>
        <v/>
      </c>
      <c r="AI486" s="3">
        <f>IF(AND(ISNUMBER(M486), ISNUMBER(N486), ISNUMBER(AH486)), (M486/N486) / AH486 - 1, "")</f>
        <v/>
      </c>
    </row>
    <row r="487">
      <c r="A487" s="2" t="inlineStr">
        <is>
          <t>1.86</t>
        </is>
      </c>
      <c r="B487" s="2" t="inlineStr">
        <is>
          <t>Flin Flon</t>
        </is>
      </c>
      <c r="C487" s="2" t="inlineStr">
        <is>
          <t>Babechuk and Kamber, 2013, Babechuk et al., 2017</t>
        </is>
      </c>
      <c r="D487" s="2" t="inlineStr">
        <is>
          <t>2</t>
        </is>
      </c>
      <c r="E487" s="2" t="inlineStr">
        <is>
          <t>FF021B‐046</t>
        </is>
      </c>
      <c r="F487" s="3" t="n">
        <v>1.3</v>
      </c>
      <c r="G487" s="5" t="n">
        <v/>
      </c>
      <c r="H487" s="3" t="n">
        <v>0.5600000000000001</v>
      </c>
      <c r="I487" s="3" t="n">
        <v>14.9</v>
      </c>
      <c r="J487" s="3" t="n">
        <v>0.7499999999999999</v>
      </c>
      <c r="K487" s="3" t="n">
        <v>2.41</v>
      </c>
      <c r="L487" s="3" t="n">
        <v>1.27</v>
      </c>
      <c r="M487" s="3" t="n">
        <v>0.3100000000000001</v>
      </c>
      <c r="N487" s="3" t="n">
        <v>0.83</v>
      </c>
      <c r="O487" s="4">
        <f>H487 / (40.078 + 15.999)</f>
        <v/>
      </c>
      <c r="P487" s="4">
        <f>I487 / (2*26.9815385 + 3*15.999)</f>
        <v/>
      </c>
      <c r="Q487" s="4">
        <f>J487 / (24.305 + 15.999)</f>
        <v/>
      </c>
      <c r="R487" s="4">
        <f>K487 / (2*39.0983 + 15.999)</f>
        <v/>
      </c>
      <c r="S487" s="4">
        <f>L487 / (2*22.98976928 + 15.999)</f>
        <v/>
      </c>
      <c r="T487" s="4">
        <f>M487 / (2*30.973761998 + 5*15.999)</f>
        <v/>
      </c>
      <c r="U487" s="4">
        <f>N487 / (47.867 + 2*15.999)</f>
        <v/>
      </c>
      <c r="V487" s="3">
        <f>IF((O487 - 10/3*T487) &gt; 0, O487 - 10/3*T487, 0)</f>
        <v/>
      </c>
      <c r="W487" s="4">
        <f>IF(V487&gt;S487, S487, V487)</f>
        <v/>
      </c>
      <c r="X487" s="4">
        <f>IF((V487-W487) &gt; 0, V487-W487, 0)</f>
        <v/>
      </c>
      <c r="Y487" s="4">
        <f>IF((Q487-X487) &gt; 0, Q487-X487, 0)</f>
        <v/>
      </c>
      <c r="Z487" s="3">
        <f>IF(AND(ISNUMBER(AVERAGE(R$529, R$530)), ISNUMBER(AVERAGE(P$529, P$530))), AVERAGE(R$529, R$530) / AVERAGE(P$529, P$530), "")</f>
        <v/>
      </c>
      <c r="AA487" s="4">
        <f>IF((P487*Z487) &lt; R487, P487*Z487, R487)</f>
        <v/>
      </c>
      <c r="AB487" s="4">
        <f>SUM(W487, S487)</f>
        <v/>
      </c>
      <c r="AC487" s="4">
        <f>SUM(W487, S487, Y487)</f>
        <v/>
      </c>
      <c r="AD487" s="3">
        <f>IF(OR(ISNUMBER(P487), ISNUMBER(W487), ISNUMBER(S487), ISNUMBER(R487)), (P487 / SUM(P487, W487, S487, R487))*100, "")</f>
        <v/>
      </c>
      <c r="AE487" s="3">
        <f>IF(OR(ISNUMBER(P487), ISNUMBER(W487), ISNUMBER(S487)), (P487 / SUM(P487, W487, S487))*100, "")</f>
        <v/>
      </c>
      <c r="AF487" s="3">
        <f>IF(OR(ISNUMBER(P487), ISNUMBER(W487), ISNUMBER(S487), ISNUMBER(AA487)), (P487 / SUM(P487, W487, S487, AA487))*100, "")</f>
        <v/>
      </c>
      <c r="AG487" s="3">
        <f>P487 / SUM(AC487, P487, AA487)</f>
        <v/>
      </c>
      <c r="AH487" s="3">
        <f>IF(AND(ISNUMBER(AVERAGE(M$529, M$530)), ISNUMBER(AVERAGE(N$529, N$530))), AVERAGE(M$529, M$530) / AVERAGE(N$529, N$530), "")</f>
        <v/>
      </c>
      <c r="AI487" s="3">
        <f>IF(AND(ISNUMBER(M487), ISNUMBER(N487), ISNUMBER(AH487)), (M487/N487) / AH487 - 1, "")</f>
        <v/>
      </c>
    </row>
    <row r="488">
      <c r="A488" s="2" t="inlineStr">
        <is>
          <t>1.86</t>
        </is>
      </c>
      <c r="B488" s="2" t="inlineStr">
        <is>
          <t>Flin Flon</t>
        </is>
      </c>
      <c r="C488" s="2" t="inlineStr">
        <is>
          <t>Babechuk and Kamber, 2013, Babechuk et al., 2017</t>
        </is>
      </c>
      <c r="D488" s="2" t="inlineStr">
        <is>
          <t>2</t>
        </is>
      </c>
      <c r="E488" s="2" t="inlineStr">
        <is>
          <t>FF021B‐049</t>
        </is>
      </c>
      <c r="F488" s="3" t="n">
        <v>1.44</v>
      </c>
      <c r="G488" s="5" t="n">
        <v/>
      </c>
      <c r="H488" s="3" t="n">
        <v>1.02</v>
      </c>
      <c r="I488" s="3" t="n">
        <v>16.2</v>
      </c>
      <c r="J488" s="3" t="n">
        <v>1.54</v>
      </c>
      <c r="K488" s="3" t="n">
        <v>2.49</v>
      </c>
      <c r="L488" s="3" t="n">
        <v>1.27</v>
      </c>
      <c r="M488" s="3" t="n">
        <v>0.3400000000000001</v>
      </c>
      <c r="N488" s="3" t="n">
        <v>0.89</v>
      </c>
      <c r="O488" s="4">
        <f>H488 / (40.078 + 15.999)</f>
        <v/>
      </c>
      <c r="P488" s="4">
        <f>I488 / (2*26.9815385 + 3*15.999)</f>
        <v/>
      </c>
      <c r="Q488" s="4">
        <f>J488 / (24.305 + 15.999)</f>
        <v/>
      </c>
      <c r="R488" s="4">
        <f>K488 / (2*39.0983 + 15.999)</f>
        <v/>
      </c>
      <c r="S488" s="4">
        <f>L488 / (2*22.98976928 + 15.999)</f>
        <v/>
      </c>
      <c r="T488" s="4">
        <f>M488 / (2*30.973761998 + 5*15.999)</f>
        <v/>
      </c>
      <c r="U488" s="4">
        <f>N488 / (47.867 + 2*15.999)</f>
        <v/>
      </c>
      <c r="V488" s="3">
        <f>IF((O488 - 10/3*T488) &gt; 0, O488 - 10/3*T488, 0)</f>
        <v/>
      </c>
      <c r="W488" s="4">
        <f>IF(V488&gt;S488, S488, V488)</f>
        <v/>
      </c>
      <c r="X488" s="4">
        <f>IF((V488-W488) &gt; 0, V488-W488, 0)</f>
        <v/>
      </c>
      <c r="Y488" s="4">
        <f>IF((Q488-X488) &gt; 0, Q488-X488, 0)</f>
        <v/>
      </c>
      <c r="Z488" s="3">
        <f>IF(AND(ISNUMBER(AVERAGE(R$529, R$530)), ISNUMBER(AVERAGE(P$529, P$530))), AVERAGE(R$529, R$530) / AVERAGE(P$529, P$530), "")</f>
        <v/>
      </c>
      <c r="AA488" s="4">
        <f>IF((P488*Z488) &lt; R488, P488*Z488, R488)</f>
        <v/>
      </c>
      <c r="AB488" s="4">
        <f>SUM(W488, S488)</f>
        <v/>
      </c>
      <c r="AC488" s="4">
        <f>SUM(W488, S488, Y488)</f>
        <v/>
      </c>
      <c r="AD488" s="3">
        <f>IF(OR(ISNUMBER(P488), ISNUMBER(W488), ISNUMBER(S488), ISNUMBER(R488)), (P488 / SUM(P488, W488, S488, R488))*100, "")</f>
        <v/>
      </c>
      <c r="AE488" s="3">
        <f>IF(OR(ISNUMBER(P488), ISNUMBER(W488), ISNUMBER(S488)), (P488 / SUM(P488, W488, S488))*100, "")</f>
        <v/>
      </c>
      <c r="AF488" s="3">
        <f>IF(OR(ISNUMBER(P488), ISNUMBER(W488), ISNUMBER(S488), ISNUMBER(AA488)), (P488 / SUM(P488, W488, S488, AA488))*100, "")</f>
        <v/>
      </c>
      <c r="AG488" s="3">
        <f>P488 / SUM(AC488, P488, AA488)</f>
        <v/>
      </c>
      <c r="AH488" s="3">
        <f>IF(AND(ISNUMBER(AVERAGE(M$529, M$530)), ISNUMBER(AVERAGE(N$529, N$530))), AVERAGE(M$529, M$530) / AVERAGE(N$529, N$530), "")</f>
        <v/>
      </c>
      <c r="AI488" s="3">
        <f>IF(AND(ISNUMBER(M488), ISNUMBER(N488), ISNUMBER(AH488)), (M488/N488) / AH488 - 1, "")</f>
        <v/>
      </c>
    </row>
    <row r="489">
      <c r="A489" s="2" t="inlineStr">
        <is>
          <t>1.86</t>
        </is>
      </c>
      <c r="B489" s="2" t="inlineStr">
        <is>
          <t>Flin Flon</t>
        </is>
      </c>
      <c r="C489" s="2" t="inlineStr">
        <is>
          <t>Babechuk and Kamber, 2013, Babechuk et al., 2017</t>
        </is>
      </c>
      <c r="D489" s="2" t="inlineStr">
        <is>
          <t>2</t>
        </is>
      </c>
      <c r="E489" s="2" t="inlineStr">
        <is>
          <t>FF021B‐052</t>
        </is>
      </c>
      <c r="F489" s="3" t="n">
        <v>1.53</v>
      </c>
      <c r="G489" s="5" t="n">
        <v/>
      </c>
      <c r="H489" s="3" t="n">
        <v>0.5</v>
      </c>
      <c r="I489" s="3" t="n">
        <v>15.7</v>
      </c>
      <c r="J489" s="3" t="n">
        <v>0.4899999999999999</v>
      </c>
      <c r="K489" s="3" t="n">
        <v>2.71</v>
      </c>
      <c r="L489" s="3" t="n">
        <v>1.35</v>
      </c>
      <c r="M489" s="3" t="n">
        <v>0.35</v>
      </c>
      <c r="N489" s="3" t="n">
        <v>0.87</v>
      </c>
      <c r="O489" s="4">
        <f>H489 / (40.078 + 15.999)</f>
        <v/>
      </c>
      <c r="P489" s="4">
        <f>I489 / (2*26.9815385 + 3*15.999)</f>
        <v/>
      </c>
      <c r="Q489" s="4">
        <f>J489 / (24.305 + 15.999)</f>
        <v/>
      </c>
      <c r="R489" s="4">
        <f>K489 / (2*39.0983 + 15.999)</f>
        <v/>
      </c>
      <c r="S489" s="4">
        <f>L489 / (2*22.98976928 + 15.999)</f>
        <v/>
      </c>
      <c r="T489" s="4">
        <f>M489 / (2*30.973761998 + 5*15.999)</f>
        <v/>
      </c>
      <c r="U489" s="4">
        <f>N489 / (47.867 + 2*15.999)</f>
        <v/>
      </c>
      <c r="V489" s="3">
        <f>IF((O489 - 10/3*T489) &gt; 0, O489 - 10/3*T489, 0)</f>
        <v/>
      </c>
      <c r="W489" s="4">
        <f>IF(V489&gt;S489, S489, V489)</f>
        <v/>
      </c>
      <c r="X489" s="4">
        <f>IF((V489-W489) &gt; 0, V489-W489, 0)</f>
        <v/>
      </c>
      <c r="Y489" s="4">
        <f>IF((Q489-X489) &gt; 0, Q489-X489, 0)</f>
        <v/>
      </c>
      <c r="Z489" s="3">
        <f>IF(AND(ISNUMBER(AVERAGE(R$529, R$530)), ISNUMBER(AVERAGE(P$529, P$530))), AVERAGE(R$529, R$530) / AVERAGE(P$529, P$530), "")</f>
        <v/>
      </c>
      <c r="AA489" s="4">
        <f>IF((P489*Z489) &lt; R489, P489*Z489, R489)</f>
        <v/>
      </c>
      <c r="AB489" s="4">
        <f>SUM(W489, S489)</f>
        <v/>
      </c>
      <c r="AC489" s="4">
        <f>SUM(W489, S489, Y489)</f>
        <v/>
      </c>
      <c r="AD489" s="3">
        <f>IF(OR(ISNUMBER(P489), ISNUMBER(W489), ISNUMBER(S489), ISNUMBER(R489)), (P489 / SUM(P489, W489, S489, R489))*100, "")</f>
        <v/>
      </c>
      <c r="AE489" s="3">
        <f>IF(OR(ISNUMBER(P489), ISNUMBER(W489), ISNUMBER(S489)), (P489 / SUM(P489, W489, S489))*100, "")</f>
        <v/>
      </c>
      <c r="AF489" s="3">
        <f>IF(OR(ISNUMBER(P489), ISNUMBER(W489), ISNUMBER(S489), ISNUMBER(AA489)), (P489 / SUM(P489, W489, S489, AA489))*100, "")</f>
        <v/>
      </c>
      <c r="AG489" s="3">
        <f>P489 / SUM(AC489, P489, AA489)</f>
        <v/>
      </c>
      <c r="AH489" s="3">
        <f>IF(AND(ISNUMBER(AVERAGE(M$529, M$530)), ISNUMBER(AVERAGE(N$529, N$530))), AVERAGE(M$529, M$530) / AVERAGE(N$529, N$530), "")</f>
        <v/>
      </c>
      <c r="AI489" s="3">
        <f>IF(AND(ISNUMBER(M489), ISNUMBER(N489), ISNUMBER(AH489)), (M489/N489) / AH489 - 1, "")</f>
        <v/>
      </c>
    </row>
    <row r="490">
      <c r="A490" s="2" t="inlineStr">
        <is>
          <t>1.86</t>
        </is>
      </c>
      <c r="B490" s="2" t="inlineStr">
        <is>
          <t>Flin Flon</t>
        </is>
      </c>
      <c r="C490" s="2" t="inlineStr">
        <is>
          <t>Babechuk and Kamber, 2013, Babechuk et al., 2017</t>
        </is>
      </c>
      <c r="D490" s="2" t="inlineStr">
        <is>
          <t>2</t>
        </is>
      </c>
      <c r="E490" s="2" t="inlineStr">
        <is>
          <t>FF021B‐054/055</t>
        </is>
      </c>
      <c r="F490" s="3" t="n">
        <v>1.59</v>
      </c>
      <c r="G490" s="5" t="n">
        <v/>
      </c>
      <c r="H490" s="3" t="n">
        <v>0.59</v>
      </c>
      <c r="I490" s="3" t="n">
        <v>15.6</v>
      </c>
      <c r="J490" s="3" t="n">
        <v>0.6199999999999999</v>
      </c>
      <c r="K490" s="3" t="n">
        <v>2.63</v>
      </c>
      <c r="L490" s="3" t="n">
        <v>1.3</v>
      </c>
      <c r="M490" s="3" t="n">
        <v>0.36</v>
      </c>
      <c r="N490" s="3" t="n">
        <v>0.8600000000000001</v>
      </c>
      <c r="O490" s="4">
        <f>H490 / (40.078 + 15.999)</f>
        <v/>
      </c>
      <c r="P490" s="4">
        <f>I490 / (2*26.9815385 + 3*15.999)</f>
        <v/>
      </c>
      <c r="Q490" s="4">
        <f>J490 / (24.305 + 15.999)</f>
        <v/>
      </c>
      <c r="R490" s="4">
        <f>K490 / (2*39.0983 + 15.999)</f>
        <v/>
      </c>
      <c r="S490" s="4">
        <f>L490 / (2*22.98976928 + 15.999)</f>
        <v/>
      </c>
      <c r="T490" s="4">
        <f>M490 / (2*30.973761998 + 5*15.999)</f>
        <v/>
      </c>
      <c r="U490" s="4">
        <f>N490 / (47.867 + 2*15.999)</f>
        <v/>
      </c>
      <c r="V490" s="3">
        <f>IF((O490 - 10/3*T490) &gt; 0, O490 - 10/3*T490, 0)</f>
        <v/>
      </c>
      <c r="W490" s="4">
        <f>IF(V490&gt;S490, S490, V490)</f>
        <v/>
      </c>
      <c r="X490" s="4">
        <f>IF((V490-W490) &gt; 0, V490-W490, 0)</f>
        <v/>
      </c>
      <c r="Y490" s="4">
        <f>IF((Q490-X490) &gt; 0, Q490-X490, 0)</f>
        <v/>
      </c>
      <c r="Z490" s="3">
        <f>IF(AND(ISNUMBER(AVERAGE(R$529, R$530)), ISNUMBER(AVERAGE(P$529, P$530))), AVERAGE(R$529, R$530) / AVERAGE(P$529, P$530), "")</f>
        <v/>
      </c>
      <c r="AA490" s="4">
        <f>IF((P490*Z490) &lt; R490, P490*Z490, R490)</f>
        <v/>
      </c>
      <c r="AB490" s="4">
        <f>SUM(W490, S490)</f>
        <v/>
      </c>
      <c r="AC490" s="4">
        <f>SUM(W490, S490, Y490)</f>
        <v/>
      </c>
      <c r="AD490" s="3">
        <f>IF(OR(ISNUMBER(P490), ISNUMBER(W490), ISNUMBER(S490), ISNUMBER(R490)), (P490 / SUM(P490, W490, S490, R490))*100, "")</f>
        <v/>
      </c>
      <c r="AE490" s="3">
        <f>IF(OR(ISNUMBER(P490), ISNUMBER(W490), ISNUMBER(S490)), (P490 / SUM(P490, W490, S490))*100, "")</f>
        <v/>
      </c>
      <c r="AF490" s="3">
        <f>IF(OR(ISNUMBER(P490), ISNUMBER(W490), ISNUMBER(S490), ISNUMBER(AA490)), (P490 / SUM(P490, W490, S490, AA490))*100, "")</f>
        <v/>
      </c>
      <c r="AG490" s="3">
        <f>P490 / SUM(AC490, P490, AA490)</f>
        <v/>
      </c>
      <c r="AH490" s="3">
        <f>IF(AND(ISNUMBER(AVERAGE(M$529, M$530)), ISNUMBER(AVERAGE(N$529, N$530))), AVERAGE(M$529, M$530) / AVERAGE(N$529, N$530), "")</f>
        <v/>
      </c>
      <c r="AI490" s="3">
        <f>IF(AND(ISNUMBER(M490), ISNUMBER(N490), ISNUMBER(AH490)), (M490/N490) / AH490 - 1, "")</f>
        <v/>
      </c>
    </row>
    <row r="491">
      <c r="A491" s="2" t="inlineStr">
        <is>
          <t>1.86</t>
        </is>
      </c>
      <c r="B491" s="2" t="inlineStr">
        <is>
          <t>Flin Flon</t>
        </is>
      </c>
      <c r="C491" s="2" t="inlineStr">
        <is>
          <t>Babechuk and Kamber, 2013, Babechuk et al., 2017</t>
        </is>
      </c>
      <c r="D491" s="2" t="inlineStr">
        <is>
          <t>2</t>
        </is>
      </c>
      <c r="E491" s="2" t="inlineStr">
        <is>
          <t>FF021B‐057</t>
        </is>
      </c>
      <c r="F491" s="3" t="n">
        <v>1.7</v>
      </c>
      <c r="G491" s="5" t="n">
        <v/>
      </c>
      <c r="H491" s="3" t="n">
        <v>2.06</v>
      </c>
      <c r="I491" s="3" t="n">
        <v>13.6</v>
      </c>
      <c r="J491" s="3" t="n">
        <v>1.99</v>
      </c>
      <c r="K491" s="3" t="n">
        <v>2.17</v>
      </c>
      <c r="L491" s="3" t="n">
        <v>0.97</v>
      </c>
      <c r="M491" s="3" t="n">
        <v>0.35</v>
      </c>
      <c r="N491" s="3" t="n">
        <v>0.75</v>
      </c>
      <c r="O491" s="4">
        <f>H491 / (40.078 + 15.999)</f>
        <v/>
      </c>
      <c r="P491" s="4">
        <f>I491 / (2*26.9815385 + 3*15.999)</f>
        <v/>
      </c>
      <c r="Q491" s="4">
        <f>J491 / (24.305 + 15.999)</f>
        <v/>
      </c>
      <c r="R491" s="4">
        <f>K491 / (2*39.0983 + 15.999)</f>
        <v/>
      </c>
      <c r="S491" s="4">
        <f>L491 / (2*22.98976928 + 15.999)</f>
        <v/>
      </c>
      <c r="T491" s="4">
        <f>M491 / (2*30.973761998 + 5*15.999)</f>
        <v/>
      </c>
      <c r="U491" s="4">
        <f>N491 / (47.867 + 2*15.999)</f>
        <v/>
      </c>
      <c r="V491" s="3">
        <f>IF((O491 - 10/3*T491) &gt; 0, O491 - 10/3*T491, 0)</f>
        <v/>
      </c>
      <c r="W491" s="4">
        <f>IF(V491&gt;S491, S491, V491)</f>
        <v/>
      </c>
      <c r="X491" s="4">
        <f>IF((V491-W491) &gt; 0, V491-W491, 0)</f>
        <v/>
      </c>
      <c r="Y491" s="4">
        <f>IF((Q491-X491) &gt; 0, Q491-X491, 0)</f>
        <v/>
      </c>
      <c r="Z491" s="3">
        <f>IF(AND(ISNUMBER(AVERAGE(R$529, R$530)), ISNUMBER(AVERAGE(P$529, P$530))), AVERAGE(R$529, R$530) / AVERAGE(P$529, P$530), "")</f>
        <v/>
      </c>
      <c r="AA491" s="4">
        <f>IF((P491*Z491) &lt; R491, P491*Z491, R491)</f>
        <v/>
      </c>
      <c r="AB491" s="4">
        <f>SUM(W491, S491)</f>
        <v/>
      </c>
      <c r="AC491" s="4">
        <f>SUM(W491, S491, Y491)</f>
        <v/>
      </c>
      <c r="AD491" s="3">
        <f>IF(OR(ISNUMBER(P491), ISNUMBER(W491), ISNUMBER(S491), ISNUMBER(R491)), (P491 / SUM(P491, W491, S491, R491))*100, "")</f>
        <v/>
      </c>
      <c r="AE491" s="3">
        <f>IF(OR(ISNUMBER(P491), ISNUMBER(W491), ISNUMBER(S491)), (P491 / SUM(P491, W491, S491))*100, "")</f>
        <v/>
      </c>
      <c r="AF491" s="3">
        <f>IF(OR(ISNUMBER(P491), ISNUMBER(W491), ISNUMBER(S491), ISNUMBER(AA491)), (P491 / SUM(P491, W491, S491, AA491))*100, "")</f>
        <v/>
      </c>
      <c r="AG491" s="3">
        <f>P491 / SUM(AC491, P491, AA491)</f>
        <v/>
      </c>
      <c r="AH491" s="3">
        <f>IF(AND(ISNUMBER(AVERAGE(M$529, M$530)), ISNUMBER(AVERAGE(N$529, N$530))), AVERAGE(M$529, M$530) / AVERAGE(N$529, N$530), "")</f>
        <v/>
      </c>
      <c r="AI491" s="3">
        <f>IF(AND(ISNUMBER(M491), ISNUMBER(N491), ISNUMBER(AH491)), (M491/N491) / AH491 - 1, "")</f>
        <v/>
      </c>
    </row>
    <row r="492">
      <c r="A492" s="2" t="inlineStr">
        <is>
          <t>1.86</t>
        </is>
      </c>
      <c r="B492" s="2" t="inlineStr">
        <is>
          <t>Flin Flon</t>
        </is>
      </c>
      <c r="C492" s="2" t="inlineStr">
        <is>
          <t>Babechuk and Kamber, 2013, Babechuk et al., 2017</t>
        </is>
      </c>
      <c r="D492" s="2" t="inlineStr">
        <is>
          <t>2</t>
        </is>
      </c>
      <c r="E492" s="2" t="inlineStr">
        <is>
          <t>FF021B‐058</t>
        </is>
      </c>
      <c r="F492" s="3" t="n">
        <v>1.72</v>
      </c>
      <c r="G492" s="5" t="n">
        <v/>
      </c>
      <c r="H492" s="3" t="n">
        <v>0.6000000000000001</v>
      </c>
      <c r="I492" s="3" t="n">
        <v>14.2</v>
      </c>
      <c r="J492" s="3" t="n">
        <v>0.6399999999999999</v>
      </c>
      <c r="K492" s="3" t="n">
        <v>2.31</v>
      </c>
      <c r="L492" s="3" t="n">
        <v>1.22</v>
      </c>
      <c r="M492" s="3" t="n">
        <v>0.35</v>
      </c>
      <c r="N492" s="3" t="n">
        <v>0.82</v>
      </c>
      <c r="O492" s="4">
        <f>H492 / (40.078 + 15.999)</f>
        <v/>
      </c>
      <c r="P492" s="4">
        <f>I492 / (2*26.9815385 + 3*15.999)</f>
        <v/>
      </c>
      <c r="Q492" s="4">
        <f>J492 / (24.305 + 15.999)</f>
        <v/>
      </c>
      <c r="R492" s="4">
        <f>K492 / (2*39.0983 + 15.999)</f>
        <v/>
      </c>
      <c r="S492" s="4">
        <f>L492 / (2*22.98976928 + 15.999)</f>
        <v/>
      </c>
      <c r="T492" s="4">
        <f>M492 / (2*30.973761998 + 5*15.999)</f>
        <v/>
      </c>
      <c r="U492" s="4">
        <f>N492 / (47.867 + 2*15.999)</f>
        <v/>
      </c>
      <c r="V492" s="3">
        <f>IF((O492 - 10/3*T492) &gt; 0, O492 - 10/3*T492, 0)</f>
        <v/>
      </c>
      <c r="W492" s="4">
        <f>IF(V492&gt;S492, S492, V492)</f>
        <v/>
      </c>
      <c r="X492" s="4">
        <f>IF((V492-W492) &gt; 0, V492-W492, 0)</f>
        <v/>
      </c>
      <c r="Y492" s="4">
        <f>IF((Q492-X492) &gt; 0, Q492-X492, 0)</f>
        <v/>
      </c>
      <c r="Z492" s="3">
        <f>IF(AND(ISNUMBER(AVERAGE(R$529, R$530)), ISNUMBER(AVERAGE(P$529, P$530))), AVERAGE(R$529, R$530) / AVERAGE(P$529, P$530), "")</f>
        <v/>
      </c>
      <c r="AA492" s="4">
        <f>IF((P492*Z492) &lt; R492, P492*Z492, R492)</f>
        <v/>
      </c>
      <c r="AB492" s="4">
        <f>SUM(W492, S492)</f>
        <v/>
      </c>
      <c r="AC492" s="4">
        <f>SUM(W492, S492, Y492)</f>
        <v/>
      </c>
      <c r="AD492" s="3">
        <f>IF(OR(ISNUMBER(P492), ISNUMBER(W492), ISNUMBER(S492), ISNUMBER(R492)), (P492 / SUM(P492, W492, S492, R492))*100, "")</f>
        <v/>
      </c>
      <c r="AE492" s="3">
        <f>IF(OR(ISNUMBER(P492), ISNUMBER(W492), ISNUMBER(S492)), (P492 / SUM(P492, W492, S492))*100, "")</f>
        <v/>
      </c>
      <c r="AF492" s="3">
        <f>IF(OR(ISNUMBER(P492), ISNUMBER(W492), ISNUMBER(S492), ISNUMBER(AA492)), (P492 / SUM(P492, W492, S492, AA492))*100, "")</f>
        <v/>
      </c>
      <c r="AG492" s="3">
        <f>P492 / SUM(AC492, P492, AA492)</f>
        <v/>
      </c>
      <c r="AH492" s="3">
        <f>IF(AND(ISNUMBER(AVERAGE(M$529, M$530)), ISNUMBER(AVERAGE(N$529, N$530))), AVERAGE(M$529, M$530) / AVERAGE(N$529, N$530), "")</f>
        <v/>
      </c>
      <c r="AI492" s="3">
        <f>IF(AND(ISNUMBER(M492), ISNUMBER(N492), ISNUMBER(AH492)), (M492/N492) / AH492 - 1, "")</f>
        <v/>
      </c>
    </row>
    <row r="493">
      <c r="A493" s="2" t="inlineStr">
        <is>
          <t>1.86</t>
        </is>
      </c>
      <c r="B493" s="2" t="inlineStr">
        <is>
          <t>Flin Flon</t>
        </is>
      </c>
      <c r="C493" s="2" t="inlineStr">
        <is>
          <t>Babechuk and Kamber, 2013, Babechuk et al., 2017</t>
        </is>
      </c>
      <c r="D493" s="2" t="inlineStr">
        <is>
          <t>2</t>
        </is>
      </c>
      <c r="E493" s="2" t="inlineStr">
        <is>
          <t>FF021B‐059</t>
        </is>
      </c>
      <c r="F493" s="3" t="n">
        <v>1.76</v>
      </c>
      <c r="G493" s="5" t="n">
        <v/>
      </c>
      <c r="H493" s="3" t="n">
        <v>0.58</v>
      </c>
      <c r="I493" s="3" t="n">
        <v>13.4</v>
      </c>
      <c r="J493" s="3" t="n">
        <v>1.08</v>
      </c>
      <c r="K493" s="3" t="n">
        <v>2.14</v>
      </c>
      <c r="L493" s="3" t="n">
        <v>0.99</v>
      </c>
      <c r="M493" s="3" t="n">
        <v>0.27</v>
      </c>
      <c r="N493" s="3" t="n">
        <v>0.75</v>
      </c>
      <c r="O493" s="4">
        <f>H493 / (40.078 + 15.999)</f>
        <v/>
      </c>
      <c r="P493" s="4">
        <f>I493 / (2*26.9815385 + 3*15.999)</f>
        <v/>
      </c>
      <c r="Q493" s="4">
        <f>J493 / (24.305 + 15.999)</f>
        <v/>
      </c>
      <c r="R493" s="4">
        <f>K493 / (2*39.0983 + 15.999)</f>
        <v/>
      </c>
      <c r="S493" s="4">
        <f>L493 / (2*22.98976928 + 15.999)</f>
        <v/>
      </c>
      <c r="T493" s="4">
        <f>M493 / (2*30.973761998 + 5*15.999)</f>
        <v/>
      </c>
      <c r="U493" s="4">
        <f>N493 / (47.867 + 2*15.999)</f>
        <v/>
      </c>
      <c r="V493" s="3">
        <f>IF((O493 - 10/3*T493) &gt; 0, O493 - 10/3*T493, 0)</f>
        <v/>
      </c>
      <c r="W493" s="4">
        <f>IF(V493&gt;S493, S493, V493)</f>
        <v/>
      </c>
      <c r="X493" s="4">
        <f>IF((V493-W493) &gt; 0, V493-W493, 0)</f>
        <v/>
      </c>
      <c r="Y493" s="4">
        <f>IF((Q493-X493) &gt; 0, Q493-X493, 0)</f>
        <v/>
      </c>
      <c r="Z493" s="3">
        <f>IF(AND(ISNUMBER(AVERAGE(R$529, R$530)), ISNUMBER(AVERAGE(P$529, P$530))), AVERAGE(R$529, R$530) / AVERAGE(P$529, P$530), "")</f>
        <v/>
      </c>
      <c r="AA493" s="4">
        <f>IF((P493*Z493) &lt; R493, P493*Z493, R493)</f>
        <v/>
      </c>
      <c r="AB493" s="4">
        <f>SUM(W493, S493)</f>
        <v/>
      </c>
      <c r="AC493" s="4">
        <f>SUM(W493, S493, Y493)</f>
        <v/>
      </c>
      <c r="AD493" s="3">
        <f>IF(OR(ISNUMBER(P493), ISNUMBER(W493), ISNUMBER(S493), ISNUMBER(R493)), (P493 / SUM(P493, W493, S493, R493))*100, "")</f>
        <v/>
      </c>
      <c r="AE493" s="3">
        <f>IF(OR(ISNUMBER(P493), ISNUMBER(W493), ISNUMBER(S493)), (P493 / SUM(P493, W493, S493))*100, "")</f>
        <v/>
      </c>
      <c r="AF493" s="3">
        <f>IF(OR(ISNUMBER(P493), ISNUMBER(W493), ISNUMBER(S493), ISNUMBER(AA493)), (P493 / SUM(P493, W493, S493, AA493))*100, "")</f>
        <v/>
      </c>
      <c r="AG493" s="3">
        <f>P493 / SUM(AC493, P493, AA493)</f>
        <v/>
      </c>
      <c r="AH493" s="3">
        <f>IF(AND(ISNUMBER(AVERAGE(M$529, M$530)), ISNUMBER(AVERAGE(N$529, N$530))), AVERAGE(M$529, M$530) / AVERAGE(N$529, N$530), "")</f>
        <v/>
      </c>
      <c r="AI493" s="3">
        <f>IF(AND(ISNUMBER(M493), ISNUMBER(N493), ISNUMBER(AH493)), (M493/N493) / AH493 - 1, "")</f>
        <v/>
      </c>
    </row>
    <row r="494">
      <c r="A494" s="2" t="inlineStr">
        <is>
          <t>1.86</t>
        </is>
      </c>
      <c r="B494" s="2" t="inlineStr">
        <is>
          <t>Flin Flon</t>
        </is>
      </c>
      <c r="C494" s="2" t="inlineStr">
        <is>
          <t>Babechuk and Kamber, 2013, Babechuk et al., 2017</t>
        </is>
      </c>
      <c r="D494" s="2" t="inlineStr">
        <is>
          <t>2</t>
        </is>
      </c>
      <c r="E494" s="2" t="inlineStr">
        <is>
          <t>FF021B‐061</t>
        </is>
      </c>
      <c r="F494" s="3" t="n">
        <v>1.83</v>
      </c>
      <c r="G494" s="5" t="n">
        <v/>
      </c>
      <c r="H494" s="3" t="n">
        <v>1.45</v>
      </c>
      <c r="I494" s="3" t="n">
        <v>17.4</v>
      </c>
      <c r="J494" s="3" t="n">
        <v>6.279999999999999</v>
      </c>
      <c r="K494" s="3" t="n">
        <v>0.9</v>
      </c>
      <c r="L494" s="3" t="n">
        <v>0.59</v>
      </c>
      <c r="M494" s="3" t="n">
        <v>0.4500000000000001</v>
      </c>
      <c r="N494" s="3" t="n">
        <v>1.13</v>
      </c>
      <c r="O494" s="4">
        <f>H494 / (40.078 + 15.999)</f>
        <v/>
      </c>
      <c r="P494" s="4">
        <f>I494 / (2*26.9815385 + 3*15.999)</f>
        <v/>
      </c>
      <c r="Q494" s="4">
        <f>J494 / (24.305 + 15.999)</f>
        <v/>
      </c>
      <c r="R494" s="4">
        <f>K494 / (2*39.0983 + 15.999)</f>
        <v/>
      </c>
      <c r="S494" s="4">
        <f>L494 / (2*22.98976928 + 15.999)</f>
        <v/>
      </c>
      <c r="T494" s="4">
        <f>M494 / (2*30.973761998 + 5*15.999)</f>
        <v/>
      </c>
      <c r="U494" s="4">
        <f>N494 / (47.867 + 2*15.999)</f>
        <v/>
      </c>
      <c r="V494" s="3">
        <f>IF((O494 - 10/3*T494) &gt; 0, O494 - 10/3*T494, 0)</f>
        <v/>
      </c>
      <c r="W494" s="4">
        <f>IF(V494&gt;S494, S494, V494)</f>
        <v/>
      </c>
      <c r="X494" s="4">
        <f>IF((V494-W494) &gt; 0, V494-W494, 0)</f>
        <v/>
      </c>
      <c r="Y494" s="4">
        <f>IF((Q494-X494) &gt; 0, Q494-X494, 0)</f>
        <v/>
      </c>
      <c r="Z494" s="3">
        <f>IF(AND(ISNUMBER(AVERAGE(R$529, R$530)), ISNUMBER(AVERAGE(P$529, P$530))), AVERAGE(R$529, R$530) / AVERAGE(P$529, P$530), "")</f>
        <v/>
      </c>
      <c r="AA494" s="4">
        <f>IF((P494*Z494) &lt; R494, P494*Z494, R494)</f>
        <v/>
      </c>
      <c r="AB494" s="4">
        <f>SUM(W494, S494)</f>
        <v/>
      </c>
      <c r="AC494" s="4">
        <f>SUM(W494, S494, Y494)</f>
        <v/>
      </c>
      <c r="AD494" s="3">
        <f>IF(OR(ISNUMBER(P494), ISNUMBER(W494), ISNUMBER(S494), ISNUMBER(R494)), (P494 / SUM(P494, W494, S494, R494))*100, "")</f>
        <v/>
      </c>
      <c r="AE494" s="3">
        <f>IF(OR(ISNUMBER(P494), ISNUMBER(W494), ISNUMBER(S494)), (P494 / SUM(P494, W494, S494))*100, "")</f>
        <v/>
      </c>
      <c r="AF494" s="3">
        <f>IF(OR(ISNUMBER(P494), ISNUMBER(W494), ISNUMBER(S494), ISNUMBER(AA494)), (P494 / SUM(P494, W494, S494, AA494))*100, "")</f>
        <v/>
      </c>
      <c r="AG494" s="3">
        <f>P494 / SUM(AC494, P494, AA494)</f>
        <v/>
      </c>
      <c r="AH494" s="3">
        <f>IF(AND(ISNUMBER(AVERAGE(M$529, M$530)), ISNUMBER(AVERAGE(N$529, N$530))), AVERAGE(M$529, M$530) / AVERAGE(N$529, N$530), "")</f>
        <v/>
      </c>
      <c r="AI494" s="3">
        <f>IF(AND(ISNUMBER(M494), ISNUMBER(N494), ISNUMBER(AH494)), (M494/N494) / AH494 - 1, "")</f>
        <v/>
      </c>
    </row>
    <row r="495">
      <c r="A495" s="2" t="inlineStr">
        <is>
          <t>1.86</t>
        </is>
      </c>
      <c r="B495" s="2" t="inlineStr">
        <is>
          <t>Flin Flon</t>
        </is>
      </c>
      <c r="C495" s="2" t="inlineStr">
        <is>
          <t>Babechuk and Kamber, 2013, Babechuk et al., 2017</t>
        </is>
      </c>
      <c r="D495" s="2" t="inlineStr">
        <is>
          <t>2</t>
        </is>
      </c>
      <c r="E495" s="2" t="inlineStr">
        <is>
          <t>FF021B‐062</t>
        </is>
      </c>
      <c r="F495" s="3" t="n">
        <v>1.86</v>
      </c>
      <c r="G495" s="5" t="n">
        <v/>
      </c>
      <c r="H495" s="3" t="n">
        <v>1.31</v>
      </c>
      <c r="I495" s="3" t="n">
        <v>14.3</v>
      </c>
      <c r="J495" s="3" t="n">
        <v>3.73</v>
      </c>
      <c r="K495" s="3" t="n">
        <v>1.68</v>
      </c>
      <c r="L495" s="3" t="n">
        <v>0.62</v>
      </c>
      <c r="M495" s="3" t="n">
        <v>0.08000000000000002</v>
      </c>
      <c r="N495" s="3" t="n">
        <v>0.57</v>
      </c>
      <c r="O495" s="4">
        <f>H495 / (40.078 + 15.999)</f>
        <v/>
      </c>
      <c r="P495" s="4">
        <f>I495 / (2*26.9815385 + 3*15.999)</f>
        <v/>
      </c>
      <c r="Q495" s="4">
        <f>J495 / (24.305 + 15.999)</f>
        <v/>
      </c>
      <c r="R495" s="4">
        <f>K495 / (2*39.0983 + 15.999)</f>
        <v/>
      </c>
      <c r="S495" s="4">
        <f>L495 / (2*22.98976928 + 15.999)</f>
        <v/>
      </c>
      <c r="T495" s="4">
        <f>M495 / (2*30.973761998 + 5*15.999)</f>
        <v/>
      </c>
      <c r="U495" s="4">
        <f>N495 / (47.867 + 2*15.999)</f>
        <v/>
      </c>
      <c r="V495" s="3">
        <f>IF((O495 - 10/3*T495) &gt; 0, O495 - 10/3*T495, 0)</f>
        <v/>
      </c>
      <c r="W495" s="4">
        <f>IF(V495&gt;S495, S495, V495)</f>
        <v/>
      </c>
      <c r="X495" s="4">
        <f>IF((V495-W495) &gt; 0, V495-W495, 0)</f>
        <v/>
      </c>
      <c r="Y495" s="4">
        <f>IF((Q495-X495) &gt; 0, Q495-X495, 0)</f>
        <v/>
      </c>
      <c r="Z495" s="3">
        <f>IF(AND(ISNUMBER(AVERAGE(R$529, R$530)), ISNUMBER(AVERAGE(P$529, P$530))), AVERAGE(R$529, R$530) / AVERAGE(P$529, P$530), "")</f>
        <v/>
      </c>
      <c r="AA495" s="4">
        <f>IF((P495*Z495) &lt; R495, P495*Z495, R495)</f>
        <v/>
      </c>
      <c r="AB495" s="4">
        <f>SUM(W495, S495)</f>
        <v/>
      </c>
      <c r="AC495" s="4">
        <f>SUM(W495, S495, Y495)</f>
        <v/>
      </c>
      <c r="AD495" s="3">
        <f>IF(OR(ISNUMBER(P495), ISNUMBER(W495), ISNUMBER(S495), ISNUMBER(R495)), (P495 / SUM(P495, W495, S495, R495))*100, "")</f>
        <v/>
      </c>
      <c r="AE495" s="3">
        <f>IF(OR(ISNUMBER(P495), ISNUMBER(W495), ISNUMBER(S495)), (P495 / SUM(P495, W495, S495))*100, "")</f>
        <v/>
      </c>
      <c r="AF495" s="3">
        <f>IF(OR(ISNUMBER(P495), ISNUMBER(W495), ISNUMBER(S495), ISNUMBER(AA495)), (P495 / SUM(P495, W495, S495, AA495))*100, "")</f>
        <v/>
      </c>
      <c r="AG495" s="3">
        <f>P495 / SUM(AC495, P495, AA495)</f>
        <v/>
      </c>
      <c r="AH495" s="3">
        <f>IF(AND(ISNUMBER(AVERAGE(M$529, M$530)), ISNUMBER(AVERAGE(N$529, N$530))), AVERAGE(M$529, M$530) / AVERAGE(N$529, N$530), "")</f>
        <v/>
      </c>
      <c r="AI495" s="3">
        <f>IF(AND(ISNUMBER(M495), ISNUMBER(N495), ISNUMBER(AH495)), (M495/N495) / AH495 - 1, "")</f>
        <v/>
      </c>
    </row>
    <row r="496">
      <c r="A496" s="2" t="inlineStr">
        <is>
          <t>1.86</t>
        </is>
      </c>
      <c r="B496" s="2" t="inlineStr">
        <is>
          <t>Flin Flon</t>
        </is>
      </c>
      <c r="C496" s="2" t="inlineStr">
        <is>
          <t>Babechuk and Kamber, 2013, Babechuk et al., 2017</t>
        </is>
      </c>
      <c r="D496" s="2" t="inlineStr">
        <is>
          <t>2</t>
        </is>
      </c>
      <c r="E496" s="2" t="inlineStr">
        <is>
          <t>FF021B‐063/064</t>
        </is>
      </c>
      <c r="F496" s="3" t="n">
        <v>1.92</v>
      </c>
      <c r="G496" s="5" t="n">
        <v/>
      </c>
      <c r="H496" s="3" t="n">
        <v>0.85</v>
      </c>
      <c r="I496" s="3" t="n">
        <v>15.5</v>
      </c>
      <c r="J496" s="3" t="n">
        <v>3.62</v>
      </c>
      <c r="K496" s="3" t="n">
        <v>1.73</v>
      </c>
      <c r="L496" s="3" t="n">
        <v>0.74</v>
      </c>
      <c r="M496" s="3" t="n">
        <v>0.11</v>
      </c>
      <c r="N496" s="3" t="n">
        <v>0.7</v>
      </c>
      <c r="O496" s="4">
        <f>H496 / (40.078 + 15.999)</f>
        <v/>
      </c>
      <c r="P496" s="4">
        <f>I496 / (2*26.9815385 + 3*15.999)</f>
        <v/>
      </c>
      <c r="Q496" s="4">
        <f>J496 / (24.305 + 15.999)</f>
        <v/>
      </c>
      <c r="R496" s="4">
        <f>K496 / (2*39.0983 + 15.999)</f>
        <v/>
      </c>
      <c r="S496" s="4">
        <f>L496 / (2*22.98976928 + 15.999)</f>
        <v/>
      </c>
      <c r="T496" s="4">
        <f>M496 / (2*30.973761998 + 5*15.999)</f>
        <v/>
      </c>
      <c r="U496" s="4">
        <f>N496 / (47.867 + 2*15.999)</f>
        <v/>
      </c>
      <c r="V496" s="3">
        <f>IF((O496 - 10/3*T496) &gt; 0, O496 - 10/3*T496, 0)</f>
        <v/>
      </c>
      <c r="W496" s="4">
        <f>IF(V496&gt;S496, S496, V496)</f>
        <v/>
      </c>
      <c r="X496" s="4">
        <f>IF((V496-W496) &gt; 0, V496-W496, 0)</f>
        <v/>
      </c>
      <c r="Y496" s="4">
        <f>IF((Q496-X496) &gt; 0, Q496-X496, 0)</f>
        <v/>
      </c>
      <c r="Z496" s="3">
        <f>IF(AND(ISNUMBER(AVERAGE(R$529, R$530)), ISNUMBER(AVERAGE(P$529, P$530))), AVERAGE(R$529, R$530) / AVERAGE(P$529, P$530), "")</f>
        <v/>
      </c>
      <c r="AA496" s="4">
        <f>IF((P496*Z496) &lt; R496, P496*Z496, R496)</f>
        <v/>
      </c>
      <c r="AB496" s="4">
        <f>SUM(W496, S496)</f>
        <v/>
      </c>
      <c r="AC496" s="4">
        <f>SUM(W496, S496, Y496)</f>
        <v/>
      </c>
      <c r="AD496" s="3">
        <f>IF(OR(ISNUMBER(P496), ISNUMBER(W496), ISNUMBER(S496), ISNUMBER(R496)), (P496 / SUM(P496, W496, S496, R496))*100, "")</f>
        <v/>
      </c>
      <c r="AE496" s="3">
        <f>IF(OR(ISNUMBER(P496), ISNUMBER(W496), ISNUMBER(S496)), (P496 / SUM(P496, W496, S496))*100, "")</f>
        <v/>
      </c>
      <c r="AF496" s="3">
        <f>IF(OR(ISNUMBER(P496), ISNUMBER(W496), ISNUMBER(S496), ISNUMBER(AA496)), (P496 / SUM(P496, W496, S496, AA496))*100, "")</f>
        <v/>
      </c>
      <c r="AG496" s="3">
        <f>P496 / SUM(AC496, P496, AA496)</f>
        <v/>
      </c>
      <c r="AH496" s="3">
        <f>IF(AND(ISNUMBER(AVERAGE(M$529, M$530)), ISNUMBER(AVERAGE(N$529, N$530))), AVERAGE(M$529, M$530) / AVERAGE(N$529, N$530), "")</f>
        <v/>
      </c>
      <c r="AI496" s="3">
        <f>IF(AND(ISNUMBER(M496), ISNUMBER(N496), ISNUMBER(AH496)), (M496/N496) / AH496 - 1, "")</f>
        <v/>
      </c>
    </row>
    <row r="497">
      <c r="A497" s="2" t="inlineStr">
        <is>
          <t>1.86</t>
        </is>
      </c>
      <c r="B497" s="2" t="inlineStr">
        <is>
          <t>Flin Flon</t>
        </is>
      </c>
      <c r="C497" s="2" t="inlineStr">
        <is>
          <t>Babechuk and Kamber, 2013, Babechuk et al., 2017</t>
        </is>
      </c>
      <c r="D497" s="2" t="inlineStr">
        <is>
          <t>2</t>
        </is>
      </c>
      <c r="E497" s="2" t="inlineStr">
        <is>
          <t>FF021B‐065</t>
        </is>
      </c>
      <c r="F497" s="3" t="n">
        <v>1.97</v>
      </c>
      <c r="G497" s="5" t="n">
        <v/>
      </c>
      <c r="H497" s="3" t="n">
        <v>0.8100000000000001</v>
      </c>
      <c r="I497" s="3" t="n">
        <v>16.4</v>
      </c>
      <c r="J497" s="3" t="n">
        <v>3.299999999999999</v>
      </c>
      <c r="K497" s="3" t="n">
        <v>2.15</v>
      </c>
      <c r="L497" s="3" t="n">
        <v>0.82</v>
      </c>
      <c r="M497" s="3" t="n">
        <v>0.09000000000000001</v>
      </c>
      <c r="N497" s="3" t="n">
        <v>0.61</v>
      </c>
      <c r="O497" s="4">
        <f>H497 / (40.078 + 15.999)</f>
        <v/>
      </c>
      <c r="P497" s="4">
        <f>I497 / (2*26.9815385 + 3*15.999)</f>
        <v/>
      </c>
      <c r="Q497" s="4">
        <f>J497 / (24.305 + 15.999)</f>
        <v/>
      </c>
      <c r="R497" s="4">
        <f>K497 / (2*39.0983 + 15.999)</f>
        <v/>
      </c>
      <c r="S497" s="4">
        <f>L497 / (2*22.98976928 + 15.999)</f>
        <v/>
      </c>
      <c r="T497" s="4">
        <f>M497 / (2*30.973761998 + 5*15.999)</f>
        <v/>
      </c>
      <c r="U497" s="4">
        <f>N497 / (47.867 + 2*15.999)</f>
        <v/>
      </c>
      <c r="V497" s="3">
        <f>IF((O497 - 10/3*T497) &gt; 0, O497 - 10/3*T497, 0)</f>
        <v/>
      </c>
      <c r="W497" s="4">
        <f>IF(V497&gt;S497, S497, V497)</f>
        <v/>
      </c>
      <c r="X497" s="4">
        <f>IF((V497-W497) &gt; 0, V497-W497, 0)</f>
        <v/>
      </c>
      <c r="Y497" s="4">
        <f>IF((Q497-X497) &gt; 0, Q497-X497, 0)</f>
        <v/>
      </c>
      <c r="Z497" s="3">
        <f>IF(AND(ISNUMBER(AVERAGE(R$529, R$530)), ISNUMBER(AVERAGE(P$529, P$530))), AVERAGE(R$529, R$530) / AVERAGE(P$529, P$530), "")</f>
        <v/>
      </c>
      <c r="AA497" s="4">
        <f>IF((P497*Z497) &lt; R497, P497*Z497, R497)</f>
        <v/>
      </c>
      <c r="AB497" s="4">
        <f>SUM(W497, S497)</f>
        <v/>
      </c>
      <c r="AC497" s="4">
        <f>SUM(W497, S497, Y497)</f>
        <v/>
      </c>
      <c r="AD497" s="3">
        <f>IF(OR(ISNUMBER(P497), ISNUMBER(W497), ISNUMBER(S497), ISNUMBER(R497)), (P497 / SUM(P497, W497, S497, R497))*100, "")</f>
        <v/>
      </c>
      <c r="AE497" s="3">
        <f>IF(OR(ISNUMBER(P497), ISNUMBER(W497), ISNUMBER(S497)), (P497 / SUM(P497, W497, S497))*100, "")</f>
        <v/>
      </c>
      <c r="AF497" s="3">
        <f>IF(OR(ISNUMBER(P497), ISNUMBER(W497), ISNUMBER(S497), ISNUMBER(AA497)), (P497 / SUM(P497, W497, S497, AA497))*100, "")</f>
        <v/>
      </c>
      <c r="AG497" s="3">
        <f>P497 / SUM(AC497, P497, AA497)</f>
        <v/>
      </c>
      <c r="AH497" s="3">
        <f>IF(AND(ISNUMBER(AVERAGE(M$529, M$530)), ISNUMBER(AVERAGE(N$529, N$530))), AVERAGE(M$529, M$530) / AVERAGE(N$529, N$530), "")</f>
        <v/>
      </c>
      <c r="AI497" s="3">
        <f>IF(AND(ISNUMBER(M497), ISNUMBER(N497), ISNUMBER(AH497)), (M497/N497) / AH497 - 1, "")</f>
        <v/>
      </c>
    </row>
    <row r="498">
      <c r="A498" s="2" t="inlineStr">
        <is>
          <t>1.86</t>
        </is>
      </c>
      <c r="B498" s="2" t="inlineStr">
        <is>
          <t>Flin Flon</t>
        </is>
      </c>
      <c r="C498" s="2" t="inlineStr">
        <is>
          <t>Babechuk and Kamber, 2013, Babechuk et al., 2017</t>
        </is>
      </c>
      <c r="D498" s="2" t="inlineStr">
        <is>
          <t>2</t>
        </is>
      </c>
      <c r="E498" s="2" t="inlineStr">
        <is>
          <t>FF021B‐067</t>
        </is>
      </c>
      <c r="F498" s="3" t="n">
        <v>2.14</v>
      </c>
      <c r="G498" s="5" t="n">
        <v/>
      </c>
      <c r="H498" s="3" t="n">
        <v>0.5600000000000001</v>
      </c>
      <c r="I498" s="3" t="n">
        <v>15.5</v>
      </c>
      <c r="J498" s="3" t="n">
        <v>2.89</v>
      </c>
      <c r="K498" s="3" t="n">
        <v>2.1</v>
      </c>
      <c r="L498" s="3" t="n">
        <v>0.77</v>
      </c>
      <c r="M498" s="3" t="n">
        <v>0.1</v>
      </c>
      <c r="N498" s="3" t="n">
        <v>0.5900000000000001</v>
      </c>
      <c r="O498" s="4">
        <f>H498 / (40.078 + 15.999)</f>
        <v/>
      </c>
      <c r="P498" s="4">
        <f>I498 / (2*26.9815385 + 3*15.999)</f>
        <v/>
      </c>
      <c r="Q498" s="4">
        <f>J498 / (24.305 + 15.999)</f>
        <v/>
      </c>
      <c r="R498" s="4">
        <f>K498 / (2*39.0983 + 15.999)</f>
        <v/>
      </c>
      <c r="S498" s="4">
        <f>L498 / (2*22.98976928 + 15.999)</f>
        <v/>
      </c>
      <c r="T498" s="4">
        <f>M498 / (2*30.973761998 + 5*15.999)</f>
        <v/>
      </c>
      <c r="U498" s="4">
        <f>N498 / (47.867 + 2*15.999)</f>
        <v/>
      </c>
      <c r="V498" s="3">
        <f>IF((O498 - 10/3*T498) &gt; 0, O498 - 10/3*T498, 0)</f>
        <v/>
      </c>
      <c r="W498" s="4">
        <f>IF(V498&gt;S498, S498, V498)</f>
        <v/>
      </c>
      <c r="X498" s="4">
        <f>IF((V498-W498) &gt; 0, V498-W498, 0)</f>
        <v/>
      </c>
      <c r="Y498" s="4">
        <f>IF((Q498-X498) &gt; 0, Q498-X498, 0)</f>
        <v/>
      </c>
      <c r="Z498" s="3">
        <f>IF(AND(ISNUMBER(AVERAGE(R$529, R$530)), ISNUMBER(AVERAGE(P$529, P$530))), AVERAGE(R$529, R$530) / AVERAGE(P$529, P$530), "")</f>
        <v/>
      </c>
      <c r="AA498" s="4">
        <f>IF((P498*Z498) &lt; R498, P498*Z498, R498)</f>
        <v/>
      </c>
      <c r="AB498" s="4">
        <f>SUM(W498, S498)</f>
        <v/>
      </c>
      <c r="AC498" s="4">
        <f>SUM(W498, S498, Y498)</f>
        <v/>
      </c>
      <c r="AD498" s="3">
        <f>IF(OR(ISNUMBER(P498), ISNUMBER(W498), ISNUMBER(S498), ISNUMBER(R498)), (P498 / SUM(P498, W498, S498, R498))*100, "")</f>
        <v/>
      </c>
      <c r="AE498" s="3">
        <f>IF(OR(ISNUMBER(P498), ISNUMBER(W498), ISNUMBER(S498)), (P498 / SUM(P498, W498, S498))*100, "")</f>
        <v/>
      </c>
      <c r="AF498" s="3">
        <f>IF(OR(ISNUMBER(P498), ISNUMBER(W498), ISNUMBER(S498), ISNUMBER(AA498)), (P498 / SUM(P498, W498, S498, AA498))*100, "")</f>
        <v/>
      </c>
      <c r="AG498" s="3">
        <f>P498 / SUM(AC498, P498, AA498)</f>
        <v/>
      </c>
      <c r="AH498" s="3">
        <f>IF(AND(ISNUMBER(AVERAGE(M$529, M$530)), ISNUMBER(AVERAGE(N$529, N$530))), AVERAGE(M$529, M$530) / AVERAGE(N$529, N$530), "")</f>
        <v/>
      </c>
      <c r="AI498" s="3">
        <f>IF(AND(ISNUMBER(M498), ISNUMBER(N498), ISNUMBER(AH498)), (M498/N498) / AH498 - 1, "")</f>
        <v/>
      </c>
    </row>
    <row r="499">
      <c r="A499" s="2" t="inlineStr">
        <is>
          <t>1.86</t>
        </is>
      </c>
      <c r="B499" s="2" t="inlineStr">
        <is>
          <t>Flin Flon</t>
        </is>
      </c>
      <c r="C499" s="2" t="inlineStr">
        <is>
          <t>Babechuk and Kamber, 2013, Babechuk et al., 2017</t>
        </is>
      </c>
      <c r="D499" s="2" t="inlineStr">
        <is>
          <t>2</t>
        </is>
      </c>
      <c r="E499" s="2" t="inlineStr">
        <is>
          <t>FF021C‐071</t>
        </is>
      </c>
      <c r="F499" s="3" t="n">
        <v>2.28</v>
      </c>
      <c r="G499" s="5" t="n">
        <v/>
      </c>
      <c r="H499" s="3" t="n">
        <v>1.24</v>
      </c>
      <c r="I499" s="3" t="n">
        <v>16</v>
      </c>
      <c r="J499" s="3" t="n">
        <v>3.59</v>
      </c>
      <c r="K499" s="3" t="n">
        <v>1.89</v>
      </c>
      <c r="L499" s="3" t="n">
        <v>0.87</v>
      </c>
      <c r="M499" s="3" t="n">
        <v>0.12</v>
      </c>
      <c r="N499" s="3" t="n">
        <v>0.75</v>
      </c>
      <c r="O499" s="4">
        <f>H499 / (40.078 + 15.999)</f>
        <v/>
      </c>
      <c r="P499" s="4">
        <f>I499 / (2*26.9815385 + 3*15.999)</f>
        <v/>
      </c>
      <c r="Q499" s="4">
        <f>J499 / (24.305 + 15.999)</f>
        <v/>
      </c>
      <c r="R499" s="4">
        <f>K499 / (2*39.0983 + 15.999)</f>
        <v/>
      </c>
      <c r="S499" s="4">
        <f>L499 / (2*22.98976928 + 15.999)</f>
        <v/>
      </c>
      <c r="T499" s="4">
        <f>M499 / (2*30.973761998 + 5*15.999)</f>
        <v/>
      </c>
      <c r="U499" s="4">
        <f>N499 / (47.867 + 2*15.999)</f>
        <v/>
      </c>
      <c r="V499" s="3">
        <f>IF((O499 - 10/3*T499) &gt; 0, O499 - 10/3*T499, 0)</f>
        <v/>
      </c>
      <c r="W499" s="4">
        <f>IF(V499&gt;S499, S499, V499)</f>
        <v/>
      </c>
      <c r="X499" s="4">
        <f>IF((V499-W499) &gt; 0, V499-W499, 0)</f>
        <v/>
      </c>
      <c r="Y499" s="4">
        <f>IF((Q499-X499) &gt; 0, Q499-X499, 0)</f>
        <v/>
      </c>
      <c r="Z499" s="3">
        <f>IF(AND(ISNUMBER(AVERAGE(R$529, R$530)), ISNUMBER(AVERAGE(P$529, P$530))), AVERAGE(R$529, R$530) / AVERAGE(P$529, P$530), "")</f>
        <v/>
      </c>
      <c r="AA499" s="4">
        <f>IF((P499*Z499) &lt; R499, P499*Z499, R499)</f>
        <v/>
      </c>
      <c r="AB499" s="4">
        <f>SUM(W499, S499)</f>
        <v/>
      </c>
      <c r="AC499" s="4">
        <f>SUM(W499, S499, Y499)</f>
        <v/>
      </c>
      <c r="AD499" s="3">
        <f>IF(OR(ISNUMBER(P499), ISNUMBER(W499), ISNUMBER(S499), ISNUMBER(R499)), (P499 / SUM(P499, W499, S499, R499))*100, "")</f>
        <v/>
      </c>
      <c r="AE499" s="3">
        <f>IF(OR(ISNUMBER(P499), ISNUMBER(W499), ISNUMBER(S499)), (P499 / SUM(P499, W499, S499))*100, "")</f>
        <v/>
      </c>
      <c r="AF499" s="3">
        <f>IF(OR(ISNUMBER(P499), ISNUMBER(W499), ISNUMBER(S499), ISNUMBER(AA499)), (P499 / SUM(P499, W499, S499, AA499))*100, "")</f>
        <v/>
      </c>
      <c r="AG499" s="3">
        <f>P499 / SUM(AC499, P499, AA499)</f>
        <v/>
      </c>
      <c r="AH499" s="3">
        <f>IF(AND(ISNUMBER(AVERAGE(M$529, M$530)), ISNUMBER(AVERAGE(N$529, N$530))), AVERAGE(M$529, M$530) / AVERAGE(N$529, N$530), "")</f>
        <v/>
      </c>
      <c r="AI499" s="3">
        <f>IF(AND(ISNUMBER(M499), ISNUMBER(N499), ISNUMBER(AH499)), (M499/N499) / AH499 - 1, "")</f>
        <v/>
      </c>
    </row>
    <row r="500">
      <c r="A500" s="2" t="inlineStr">
        <is>
          <t>1.86</t>
        </is>
      </c>
      <c r="B500" s="2" t="inlineStr">
        <is>
          <t>Flin Flon</t>
        </is>
      </c>
      <c r="C500" s="2" t="inlineStr">
        <is>
          <t>Babechuk and Kamber, 2013, Babechuk et al., 2017</t>
        </is>
      </c>
      <c r="D500" s="2" t="inlineStr">
        <is>
          <t>2</t>
        </is>
      </c>
      <c r="E500" s="2" t="inlineStr">
        <is>
          <t>FF021C‐072B</t>
        </is>
      </c>
      <c r="F500" s="3" t="n">
        <v>2.41</v>
      </c>
      <c r="G500" s="5" t="n">
        <v/>
      </c>
      <c r="H500" s="3" t="n">
        <v>1.77</v>
      </c>
      <c r="I500" s="3" t="n">
        <v>15.3</v>
      </c>
      <c r="J500" s="3" t="n">
        <v>4.27</v>
      </c>
      <c r="K500" s="3" t="n">
        <v>1.71</v>
      </c>
      <c r="L500" s="3" t="n">
        <v>0.7</v>
      </c>
      <c r="M500" s="3" t="n">
        <v>0.09000000000000001</v>
      </c>
      <c r="N500" s="3" t="n">
        <v>0.6</v>
      </c>
      <c r="O500" s="4">
        <f>H500 / (40.078 + 15.999)</f>
        <v/>
      </c>
      <c r="P500" s="4">
        <f>I500 / (2*26.9815385 + 3*15.999)</f>
        <v/>
      </c>
      <c r="Q500" s="4">
        <f>J500 / (24.305 + 15.999)</f>
        <v/>
      </c>
      <c r="R500" s="4">
        <f>K500 / (2*39.0983 + 15.999)</f>
        <v/>
      </c>
      <c r="S500" s="4">
        <f>L500 / (2*22.98976928 + 15.999)</f>
        <v/>
      </c>
      <c r="T500" s="4">
        <f>M500 / (2*30.973761998 + 5*15.999)</f>
        <v/>
      </c>
      <c r="U500" s="4">
        <f>N500 / (47.867 + 2*15.999)</f>
        <v/>
      </c>
      <c r="V500" s="3">
        <f>IF((O500 - 10/3*T500) &gt; 0, O500 - 10/3*T500, 0)</f>
        <v/>
      </c>
      <c r="W500" s="4">
        <f>IF(V500&gt;S500, S500, V500)</f>
        <v/>
      </c>
      <c r="X500" s="4">
        <f>IF((V500-W500) &gt; 0, V500-W500, 0)</f>
        <v/>
      </c>
      <c r="Y500" s="4">
        <f>IF((Q500-X500) &gt; 0, Q500-X500, 0)</f>
        <v/>
      </c>
      <c r="Z500" s="3">
        <f>IF(AND(ISNUMBER(AVERAGE(R$529, R$530)), ISNUMBER(AVERAGE(P$529, P$530))), AVERAGE(R$529, R$530) / AVERAGE(P$529, P$530), "")</f>
        <v/>
      </c>
      <c r="AA500" s="4">
        <f>IF((P500*Z500) &lt; R500, P500*Z500, R500)</f>
        <v/>
      </c>
      <c r="AB500" s="4">
        <f>SUM(W500, S500)</f>
        <v/>
      </c>
      <c r="AC500" s="4">
        <f>SUM(W500, S500, Y500)</f>
        <v/>
      </c>
      <c r="AD500" s="3">
        <f>IF(OR(ISNUMBER(P500), ISNUMBER(W500), ISNUMBER(S500), ISNUMBER(R500)), (P500 / SUM(P500, W500, S500, R500))*100, "")</f>
        <v/>
      </c>
      <c r="AE500" s="3">
        <f>IF(OR(ISNUMBER(P500), ISNUMBER(W500), ISNUMBER(S500)), (P500 / SUM(P500, W500, S500))*100, "")</f>
        <v/>
      </c>
      <c r="AF500" s="3">
        <f>IF(OR(ISNUMBER(P500), ISNUMBER(W500), ISNUMBER(S500), ISNUMBER(AA500)), (P500 / SUM(P500, W500, S500, AA500))*100, "")</f>
        <v/>
      </c>
      <c r="AG500" s="3">
        <f>P500 / SUM(AC500, P500, AA500)</f>
        <v/>
      </c>
      <c r="AH500" s="3">
        <f>IF(AND(ISNUMBER(AVERAGE(M$529, M$530)), ISNUMBER(AVERAGE(N$529, N$530))), AVERAGE(M$529, M$530) / AVERAGE(N$529, N$530), "")</f>
        <v/>
      </c>
      <c r="AI500" s="3">
        <f>IF(AND(ISNUMBER(M500), ISNUMBER(N500), ISNUMBER(AH500)), (M500/N500) / AH500 - 1, "")</f>
        <v/>
      </c>
    </row>
    <row r="501">
      <c r="A501" s="2" t="inlineStr">
        <is>
          <t>1.86</t>
        </is>
      </c>
      <c r="B501" s="2" t="inlineStr">
        <is>
          <t>Flin Flon</t>
        </is>
      </c>
      <c r="C501" s="2" t="inlineStr">
        <is>
          <t>Babechuk and Kamber, 2013, Babechuk et al., 2017</t>
        </is>
      </c>
      <c r="D501" s="2" t="inlineStr">
        <is>
          <t>2</t>
        </is>
      </c>
      <c r="E501" s="2" t="inlineStr">
        <is>
          <t>FF021C‐074</t>
        </is>
      </c>
      <c r="F501" s="3" t="n">
        <v>2.45</v>
      </c>
      <c r="G501" s="5" t="n">
        <v/>
      </c>
      <c r="H501" s="3" t="n">
        <v>2.01</v>
      </c>
      <c r="I501" s="3" t="n">
        <v>16.2</v>
      </c>
      <c r="J501" s="3" t="n">
        <v>4.699999999999999</v>
      </c>
      <c r="K501" s="3" t="n">
        <v>1.78</v>
      </c>
      <c r="L501" s="3" t="n">
        <v>0.75</v>
      </c>
      <c r="M501" s="3" t="n">
        <v>0.1</v>
      </c>
      <c r="N501" s="3" t="n">
        <v>0.65</v>
      </c>
      <c r="O501" s="4">
        <f>H501 / (40.078 + 15.999)</f>
        <v/>
      </c>
      <c r="P501" s="4">
        <f>I501 / (2*26.9815385 + 3*15.999)</f>
        <v/>
      </c>
      <c r="Q501" s="4">
        <f>J501 / (24.305 + 15.999)</f>
        <v/>
      </c>
      <c r="R501" s="4">
        <f>K501 / (2*39.0983 + 15.999)</f>
        <v/>
      </c>
      <c r="S501" s="4">
        <f>L501 / (2*22.98976928 + 15.999)</f>
        <v/>
      </c>
      <c r="T501" s="4">
        <f>M501 / (2*30.973761998 + 5*15.999)</f>
        <v/>
      </c>
      <c r="U501" s="4">
        <f>N501 / (47.867 + 2*15.999)</f>
        <v/>
      </c>
      <c r="V501" s="3">
        <f>IF((O501 - 10/3*T501) &gt; 0, O501 - 10/3*T501, 0)</f>
        <v/>
      </c>
      <c r="W501" s="4">
        <f>IF(V501&gt;S501, S501, V501)</f>
        <v/>
      </c>
      <c r="X501" s="4">
        <f>IF((V501-W501) &gt; 0, V501-W501, 0)</f>
        <v/>
      </c>
      <c r="Y501" s="4">
        <f>IF((Q501-X501) &gt; 0, Q501-X501, 0)</f>
        <v/>
      </c>
      <c r="Z501" s="3">
        <f>IF(AND(ISNUMBER(AVERAGE(R$529, R$530)), ISNUMBER(AVERAGE(P$529, P$530))), AVERAGE(R$529, R$530) / AVERAGE(P$529, P$530), "")</f>
        <v/>
      </c>
      <c r="AA501" s="4">
        <f>IF((P501*Z501) &lt; R501, P501*Z501, R501)</f>
        <v/>
      </c>
      <c r="AB501" s="4">
        <f>SUM(W501, S501)</f>
        <v/>
      </c>
      <c r="AC501" s="4">
        <f>SUM(W501, S501, Y501)</f>
        <v/>
      </c>
      <c r="AD501" s="3">
        <f>IF(OR(ISNUMBER(P501), ISNUMBER(W501), ISNUMBER(S501), ISNUMBER(R501)), (P501 / SUM(P501, W501, S501, R501))*100, "")</f>
        <v/>
      </c>
      <c r="AE501" s="3">
        <f>IF(OR(ISNUMBER(P501), ISNUMBER(W501), ISNUMBER(S501)), (P501 / SUM(P501, W501, S501))*100, "")</f>
        <v/>
      </c>
      <c r="AF501" s="3">
        <f>IF(OR(ISNUMBER(P501), ISNUMBER(W501), ISNUMBER(S501), ISNUMBER(AA501)), (P501 / SUM(P501, W501, S501, AA501))*100, "")</f>
        <v/>
      </c>
      <c r="AG501" s="3">
        <f>P501 / SUM(AC501, P501, AA501)</f>
        <v/>
      </c>
      <c r="AH501" s="3">
        <f>IF(AND(ISNUMBER(AVERAGE(M$529, M$530)), ISNUMBER(AVERAGE(N$529, N$530))), AVERAGE(M$529, M$530) / AVERAGE(N$529, N$530), "")</f>
        <v/>
      </c>
      <c r="AI501" s="3">
        <f>IF(AND(ISNUMBER(M501), ISNUMBER(N501), ISNUMBER(AH501)), (M501/N501) / AH501 - 1, "")</f>
        <v/>
      </c>
    </row>
    <row r="502">
      <c r="A502" s="2" t="inlineStr">
        <is>
          <t>1.86</t>
        </is>
      </c>
      <c r="B502" s="2" t="inlineStr">
        <is>
          <t>Flin Flon</t>
        </is>
      </c>
      <c r="C502" s="2" t="inlineStr">
        <is>
          <t>Babechuk and Kamber, 2013, Babechuk et al., 2017</t>
        </is>
      </c>
      <c r="D502" s="2" t="inlineStr">
        <is>
          <t>2</t>
        </is>
      </c>
      <c r="E502" s="2" t="inlineStr">
        <is>
          <t>FF021C‐076</t>
        </is>
      </c>
      <c r="F502" s="3" t="n">
        <v>2.52</v>
      </c>
      <c r="G502" s="5" t="n">
        <v/>
      </c>
      <c r="H502" s="3" t="n">
        <v>2.57</v>
      </c>
      <c r="I502" s="3" t="n">
        <v>15.6</v>
      </c>
      <c r="J502" s="3" t="n">
        <v>5.119999999999999</v>
      </c>
      <c r="K502" s="3" t="n">
        <v>1.65</v>
      </c>
      <c r="L502" s="3" t="n">
        <v>0.6799999999999999</v>
      </c>
      <c r="M502" s="3" t="n">
        <v>0.11</v>
      </c>
      <c r="N502" s="3" t="n">
        <v>0.62</v>
      </c>
      <c r="O502" s="4">
        <f>H502 / (40.078 + 15.999)</f>
        <v/>
      </c>
      <c r="P502" s="4">
        <f>I502 / (2*26.9815385 + 3*15.999)</f>
        <v/>
      </c>
      <c r="Q502" s="4">
        <f>J502 / (24.305 + 15.999)</f>
        <v/>
      </c>
      <c r="R502" s="4">
        <f>K502 / (2*39.0983 + 15.999)</f>
        <v/>
      </c>
      <c r="S502" s="4">
        <f>L502 / (2*22.98976928 + 15.999)</f>
        <v/>
      </c>
      <c r="T502" s="4">
        <f>M502 / (2*30.973761998 + 5*15.999)</f>
        <v/>
      </c>
      <c r="U502" s="4">
        <f>N502 / (47.867 + 2*15.999)</f>
        <v/>
      </c>
      <c r="V502" s="3">
        <f>IF((O502 - 10/3*T502) &gt; 0, O502 - 10/3*T502, 0)</f>
        <v/>
      </c>
      <c r="W502" s="4">
        <f>IF(V502&gt;S502, S502, V502)</f>
        <v/>
      </c>
      <c r="X502" s="4">
        <f>IF((V502-W502) &gt; 0, V502-W502, 0)</f>
        <v/>
      </c>
      <c r="Y502" s="4">
        <f>IF((Q502-X502) &gt; 0, Q502-X502, 0)</f>
        <v/>
      </c>
      <c r="Z502" s="3">
        <f>IF(AND(ISNUMBER(AVERAGE(R$529, R$530)), ISNUMBER(AVERAGE(P$529, P$530))), AVERAGE(R$529, R$530) / AVERAGE(P$529, P$530), "")</f>
        <v/>
      </c>
      <c r="AA502" s="4">
        <f>IF((P502*Z502) &lt; R502, P502*Z502, R502)</f>
        <v/>
      </c>
      <c r="AB502" s="4">
        <f>SUM(W502, S502)</f>
        <v/>
      </c>
      <c r="AC502" s="4">
        <f>SUM(W502, S502, Y502)</f>
        <v/>
      </c>
      <c r="AD502" s="3">
        <f>IF(OR(ISNUMBER(P502), ISNUMBER(W502), ISNUMBER(S502), ISNUMBER(R502)), (P502 / SUM(P502, W502, S502, R502))*100, "")</f>
        <v/>
      </c>
      <c r="AE502" s="3">
        <f>IF(OR(ISNUMBER(P502), ISNUMBER(W502), ISNUMBER(S502)), (P502 / SUM(P502, W502, S502))*100, "")</f>
        <v/>
      </c>
      <c r="AF502" s="3">
        <f>IF(OR(ISNUMBER(P502), ISNUMBER(W502), ISNUMBER(S502), ISNUMBER(AA502)), (P502 / SUM(P502, W502, S502, AA502))*100, "")</f>
        <v/>
      </c>
      <c r="AG502" s="3">
        <f>P502 / SUM(AC502, P502, AA502)</f>
        <v/>
      </c>
      <c r="AH502" s="3">
        <f>IF(AND(ISNUMBER(AVERAGE(M$529, M$530)), ISNUMBER(AVERAGE(N$529, N$530))), AVERAGE(M$529, M$530) / AVERAGE(N$529, N$530), "")</f>
        <v/>
      </c>
      <c r="AI502" s="3">
        <f>IF(AND(ISNUMBER(M502), ISNUMBER(N502), ISNUMBER(AH502)), (M502/N502) / AH502 - 1, "")</f>
        <v/>
      </c>
    </row>
    <row r="503">
      <c r="A503" s="2" t="inlineStr">
        <is>
          <t>1.86</t>
        </is>
      </c>
      <c r="B503" s="2" t="inlineStr">
        <is>
          <t>Flin Flon</t>
        </is>
      </c>
      <c r="C503" s="2" t="inlineStr">
        <is>
          <t>Babechuk and Kamber, 2013, Babechuk et al., 2017</t>
        </is>
      </c>
      <c r="D503" s="2" t="inlineStr">
        <is>
          <t>2</t>
        </is>
      </c>
      <c r="E503" s="2" t="inlineStr">
        <is>
          <t>FF021C‐077</t>
        </is>
      </c>
      <c r="F503" s="3" t="n">
        <v>2.55</v>
      </c>
      <c r="G503" s="5" t="n">
        <v/>
      </c>
      <c r="H503" s="3" t="n">
        <v>2.38</v>
      </c>
      <c r="I503" s="3" t="n">
        <v>16</v>
      </c>
      <c r="J503" s="3" t="n">
        <v>4.969999999999999</v>
      </c>
      <c r="K503" s="3" t="n">
        <v>1.73</v>
      </c>
      <c r="L503" s="3" t="n">
        <v>0.74</v>
      </c>
      <c r="M503" s="3" t="n">
        <v>0.11</v>
      </c>
      <c r="N503" s="3" t="n">
        <v>0.64</v>
      </c>
      <c r="O503" s="4">
        <f>H503 / (40.078 + 15.999)</f>
        <v/>
      </c>
      <c r="P503" s="4">
        <f>I503 / (2*26.9815385 + 3*15.999)</f>
        <v/>
      </c>
      <c r="Q503" s="4">
        <f>J503 / (24.305 + 15.999)</f>
        <v/>
      </c>
      <c r="R503" s="4">
        <f>K503 / (2*39.0983 + 15.999)</f>
        <v/>
      </c>
      <c r="S503" s="4">
        <f>L503 / (2*22.98976928 + 15.999)</f>
        <v/>
      </c>
      <c r="T503" s="4">
        <f>M503 / (2*30.973761998 + 5*15.999)</f>
        <v/>
      </c>
      <c r="U503" s="4">
        <f>N503 / (47.867 + 2*15.999)</f>
        <v/>
      </c>
      <c r="V503" s="3">
        <f>IF((O503 - 10/3*T503) &gt; 0, O503 - 10/3*T503, 0)</f>
        <v/>
      </c>
      <c r="W503" s="4">
        <f>IF(V503&gt;S503, S503, V503)</f>
        <v/>
      </c>
      <c r="X503" s="4">
        <f>IF((V503-W503) &gt; 0, V503-W503, 0)</f>
        <v/>
      </c>
      <c r="Y503" s="4">
        <f>IF((Q503-X503) &gt; 0, Q503-X503, 0)</f>
        <v/>
      </c>
      <c r="Z503" s="3">
        <f>IF(AND(ISNUMBER(AVERAGE(R$529, R$530)), ISNUMBER(AVERAGE(P$529, P$530))), AVERAGE(R$529, R$530) / AVERAGE(P$529, P$530), "")</f>
        <v/>
      </c>
      <c r="AA503" s="4">
        <f>IF((P503*Z503) &lt; R503, P503*Z503, R503)</f>
        <v/>
      </c>
      <c r="AB503" s="4">
        <f>SUM(W503, S503)</f>
        <v/>
      </c>
      <c r="AC503" s="4">
        <f>SUM(W503, S503, Y503)</f>
        <v/>
      </c>
      <c r="AD503" s="3">
        <f>IF(OR(ISNUMBER(P503), ISNUMBER(W503), ISNUMBER(S503), ISNUMBER(R503)), (P503 / SUM(P503, W503, S503, R503))*100, "")</f>
        <v/>
      </c>
      <c r="AE503" s="3">
        <f>IF(OR(ISNUMBER(P503), ISNUMBER(W503), ISNUMBER(S503)), (P503 / SUM(P503, W503, S503))*100, "")</f>
        <v/>
      </c>
      <c r="AF503" s="3">
        <f>IF(OR(ISNUMBER(P503), ISNUMBER(W503), ISNUMBER(S503), ISNUMBER(AA503)), (P503 / SUM(P503, W503, S503, AA503))*100, "")</f>
        <v/>
      </c>
      <c r="AG503" s="3">
        <f>P503 / SUM(AC503, P503, AA503)</f>
        <v/>
      </c>
      <c r="AH503" s="3">
        <f>IF(AND(ISNUMBER(AVERAGE(M$529, M$530)), ISNUMBER(AVERAGE(N$529, N$530))), AVERAGE(M$529, M$530) / AVERAGE(N$529, N$530), "")</f>
        <v/>
      </c>
      <c r="AI503" s="3">
        <f>IF(AND(ISNUMBER(M503), ISNUMBER(N503), ISNUMBER(AH503)), (M503/N503) / AH503 - 1, "")</f>
        <v/>
      </c>
    </row>
    <row r="504">
      <c r="A504" s="2" t="inlineStr">
        <is>
          <t>1.86</t>
        </is>
      </c>
      <c r="B504" s="2" t="inlineStr">
        <is>
          <t>Flin Flon</t>
        </is>
      </c>
      <c r="C504" s="2" t="inlineStr">
        <is>
          <t>Babechuk and Kamber, 2013, Babechuk et al., 2017</t>
        </is>
      </c>
      <c r="D504" s="2" t="inlineStr">
        <is>
          <t>2</t>
        </is>
      </c>
      <c r="E504" s="2" t="inlineStr">
        <is>
          <t>FF021C‐079</t>
        </is>
      </c>
      <c r="F504" s="3" t="n">
        <v>2.61</v>
      </c>
      <c r="G504" s="5" t="n">
        <v/>
      </c>
      <c r="H504" s="3" t="n">
        <v>2.81</v>
      </c>
      <c r="I504" s="3" t="n">
        <v>15.8</v>
      </c>
      <c r="J504" s="3" t="n">
        <v>5.289999999999999</v>
      </c>
      <c r="K504" s="3" t="n">
        <v>1.61</v>
      </c>
      <c r="L504" s="3" t="n">
        <v>0.73</v>
      </c>
      <c r="M504" s="3" t="n">
        <v>0.12</v>
      </c>
      <c r="N504" s="3" t="n">
        <v>0.66</v>
      </c>
      <c r="O504" s="4">
        <f>H504 / (40.078 + 15.999)</f>
        <v/>
      </c>
      <c r="P504" s="4">
        <f>I504 / (2*26.9815385 + 3*15.999)</f>
        <v/>
      </c>
      <c r="Q504" s="4">
        <f>J504 / (24.305 + 15.999)</f>
        <v/>
      </c>
      <c r="R504" s="4">
        <f>K504 / (2*39.0983 + 15.999)</f>
        <v/>
      </c>
      <c r="S504" s="4">
        <f>L504 / (2*22.98976928 + 15.999)</f>
        <v/>
      </c>
      <c r="T504" s="4">
        <f>M504 / (2*30.973761998 + 5*15.999)</f>
        <v/>
      </c>
      <c r="U504" s="4">
        <f>N504 / (47.867 + 2*15.999)</f>
        <v/>
      </c>
      <c r="V504" s="3">
        <f>IF((O504 - 10/3*T504) &gt; 0, O504 - 10/3*T504, 0)</f>
        <v/>
      </c>
      <c r="W504" s="4">
        <f>IF(V504&gt;S504, S504, V504)</f>
        <v/>
      </c>
      <c r="X504" s="4">
        <f>IF((V504-W504) &gt; 0, V504-W504, 0)</f>
        <v/>
      </c>
      <c r="Y504" s="4">
        <f>IF((Q504-X504) &gt; 0, Q504-X504, 0)</f>
        <v/>
      </c>
      <c r="Z504" s="3">
        <f>IF(AND(ISNUMBER(AVERAGE(R$529, R$530)), ISNUMBER(AVERAGE(P$529, P$530))), AVERAGE(R$529, R$530) / AVERAGE(P$529, P$530), "")</f>
        <v/>
      </c>
      <c r="AA504" s="4">
        <f>IF((P504*Z504) &lt; R504, P504*Z504, R504)</f>
        <v/>
      </c>
      <c r="AB504" s="4">
        <f>SUM(W504, S504)</f>
        <v/>
      </c>
      <c r="AC504" s="4">
        <f>SUM(W504, S504, Y504)</f>
        <v/>
      </c>
      <c r="AD504" s="3">
        <f>IF(OR(ISNUMBER(P504), ISNUMBER(W504), ISNUMBER(S504), ISNUMBER(R504)), (P504 / SUM(P504, W504, S504, R504))*100, "")</f>
        <v/>
      </c>
      <c r="AE504" s="3">
        <f>IF(OR(ISNUMBER(P504), ISNUMBER(W504), ISNUMBER(S504)), (P504 / SUM(P504, W504, S504))*100, "")</f>
        <v/>
      </c>
      <c r="AF504" s="3">
        <f>IF(OR(ISNUMBER(P504), ISNUMBER(W504), ISNUMBER(S504), ISNUMBER(AA504)), (P504 / SUM(P504, W504, S504, AA504))*100, "")</f>
        <v/>
      </c>
      <c r="AG504" s="3">
        <f>P504 / SUM(AC504, P504, AA504)</f>
        <v/>
      </c>
      <c r="AH504" s="3">
        <f>IF(AND(ISNUMBER(AVERAGE(M$529, M$530)), ISNUMBER(AVERAGE(N$529, N$530))), AVERAGE(M$529, M$530) / AVERAGE(N$529, N$530), "")</f>
        <v/>
      </c>
      <c r="AI504" s="3">
        <f>IF(AND(ISNUMBER(M504), ISNUMBER(N504), ISNUMBER(AH504)), (M504/N504) / AH504 - 1, "")</f>
        <v/>
      </c>
    </row>
    <row r="505">
      <c r="A505" s="2" t="inlineStr">
        <is>
          <t>1.86</t>
        </is>
      </c>
      <c r="B505" s="2" t="inlineStr">
        <is>
          <t>Flin Flon</t>
        </is>
      </c>
      <c r="C505" s="2" t="inlineStr">
        <is>
          <t>Babechuk and Kamber, 2013, Babechuk et al., 2017</t>
        </is>
      </c>
      <c r="D505" s="2" t="inlineStr">
        <is>
          <t>2</t>
        </is>
      </c>
      <c r="E505" s="2" t="inlineStr">
        <is>
          <t>FF021C‐080</t>
        </is>
      </c>
      <c r="F505" s="3" t="n">
        <v>2.68</v>
      </c>
      <c r="G505" s="5" t="n">
        <v/>
      </c>
      <c r="H505" s="3" t="n">
        <v>2.75</v>
      </c>
      <c r="I505" s="3" t="n">
        <v>16.1</v>
      </c>
      <c r="J505" s="3" t="n">
        <v>5.09</v>
      </c>
      <c r="K505" s="3" t="n">
        <v>1.73</v>
      </c>
      <c r="L505" s="3" t="n">
        <v>0.76</v>
      </c>
      <c r="M505" s="3" t="n">
        <v>0.1</v>
      </c>
      <c r="N505" s="3" t="n">
        <v>0.63</v>
      </c>
      <c r="O505" s="4">
        <f>H505 / (40.078 + 15.999)</f>
        <v/>
      </c>
      <c r="P505" s="4">
        <f>I505 / (2*26.9815385 + 3*15.999)</f>
        <v/>
      </c>
      <c r="Q505" s="4">
        <f>J505 / (24.305 + 15.999)</f>
        <v/>
      </c>
      <c r="R505" s="4">
        <f>K505 / (2*39.0983 + 15.999)</f>
        <v/>
      </c>
      <c r="S505" s="4">
        <f>L505 / (2*22.98976928 + 15.999)</f>
        <v/>
      </c>
      <c r="T505" s="4">
        <f>M505 / (2*30.973761998 + 5*15.999)</f>
        <v/>
      </c>
      <c r="U505" s="4">
        <f>N505 / (47.867 + 2*15.999)</f>
        <v/>
      </c>
      <c r="V505" s="3">
        <f>IF((O505 - 10/3*T505) &gt; 0, O505 - 10/3*T505, 0)</f>
        <v/>
      </c>
      <c r="W505" s="4">
        <f>IF(V505&gt;S505, S505, V505)</f>
        <v/>
      </c>
      <c r="X505" s="4">
        <f>IF((V505-W505) &gt; 0, V505-W505, 0)</f>
        <v/>
      </c>
      <c r="Y505" s="4">
        <f>IF((Q505-X505) &gt; 0, Q505-X505, 0)</f>
        <v/>
      </c>
      <c r="Z505" s="3">
        <f>IF(AND(ISNUMBER(AVERAGE(R$529, R$530)), ISNUMBER(AVERAGE(P$529, P$530))), AVERAGE(R$529, R$530) / AVERAGE(P$529, P$530), "")</f>
        <v/>
      </c>
      <c r="AA505" s="4">
        <f>IF((P505*Z505) &lt; R505, P505*Z505, R505)</f>
        <v/>
      </c>
      <c r="AB505" s="4">
        <f>SUM(W505, S505)</f>
        <v/>
      </c>
      <c r="AC505" s="4">
        <f>SUM(W505, S505, Y505)</f>
        <v/>
      </c>
      <c r="AD505" s="3">
        <f>IF(OR(ISNUMBER(P505), ISNUMBER(W505), ISNUMBER(S505), ISNUMBER(R505)), (P505 / SUM(P505, W505, S505, R505))*100, "")</f>
        <v/>
      </c>
      <c r="AE505" s="3">
        <f>IF(OR(ISNUMBER(P505), ISNUMBER(W505), ISNUMBER(S505)), (P505 / SUM(P505, W505, S505))*100, "")</f>
        <v/>
      </c>
      <c r="AF505" s="3">
        <f>IF(OR(ISNUMBER(P505), ISNUMBER(W505), ISNUMBER(S505), ISNUMBER(AA505)), (P505 / SUM(P505, W505, S505, AA505))*100, "")</f>
        <v/>
      </c>
      <c r="AG505" s="3">
        <f>P505 / SUM(AC505, P505, AA505)</f>
        <v/>
      </c>
      <c r="AH505" s="3">
        <f>IF(AND(ISNUMBER(AVERAGE(M$529, M$530)), ISNUMBER(AVERAGE(N$529, N$530))), AVERAGE(M$529, M$530) / AVERAGE(N$529, N$530), "")</f>
        <v/>
      </c>
      <c r="AI505" s="3">
        <f>IF(AND(ISNUMBER(M505), ISNUMBER(N505), ISNUMBER(AH505)), (M505/N505) / AH505 - 1, "")</f>
        <v/>
      </c>
    </row>
    <row r="506">
      <c r="A506" s="2" t="inlineStr">
        <is>
          <t>1.86</t>
        </is>
      </c>
      <c r="B506" s="2" t="inlineStr">
        <is>
          <t>Flin Flon</t>
        </is>
      </c>
      <c r="C506" s="2" t="inlineStr">
        <is>
          <t>Babechuk and Kamber, 2013, Babechuk et al., 2017</t>
        </is>
      </c>
      <c r="D506" s="2" t="inlineStr">
        <is>
          <t>2</t>
        </is>
      </c>
      <c r="E506" s="2" t="inlineStr">
        <is>
          <t>FF021C‐081</t>
        </is>
      </c>
      <c r="F506" s="3" t="n">
        <v>2.76</v>
      </c>
      <c r="G506" s="5" t="n">
        <v/>
      </c>
      <c r="H506" s="3" t="n">
        <v>2.46</v>
      </c>
      <c r="I506" s="3" t="n">
        <v>16.9</v>
      </c>
      <c r="J506" s="3" t="n">
        <v>5.72</v>
      </c>
      <c r="K506" s="3" t="n">
        <v>1.69</v>
      </c>
      <c r="L506" s="3" t="n">
        <v>0.7</v>
      </c>
      <c r="M506" s="3" t="n">
        <v>0.1</v>
      </c>
      <c r="N506" s="3" t="n">
        <v>0.68</v>
      </c>
      <c r="O506" s="4">
        <f>H506 / (40.078 + 15.999)</f>
        <v/>
      </c>
      <c r="P506" s="4">
        <f>I506 / (2*26.9815385 + 3*15.999)</f>
        <v/>
      </c>
      <c r="Q506" s="4">
        <f>J506 / (24.305 + 15.999)</f>
        <v/>
      </c>
      <c r="R506" s="4">
        <f>K506 / (2*39.0983 + 15.999)</f>
        <v/>
      </c>
      <c r="S506" s="4">
        <f>L506 / (2*22.98976928 + 15.999)</f>
        <v/>
      </c>
      <c r="T506" s="4">
        <f>M506 / (2*30.973761998 + 5*15.999)</f>
        <v/>
      </c>
      <c r="U506" s="4">
        <f>N506 / (47.867 + 2*15.999)</f>
        <v/>
      </c>
      <c r="V506" s="3">
        <f>IF((O506 - 10/3*T506) &gt; 0, O506 - 10/3*T506, 0)</f>
        <v/>
      </c>
      <c r="W506" s="4">
        <f>IF(V506&gt;S506, S506, V506)</f>
        <v/>
      </c>
      <c r="X506" s="4">
        <f>IF((V506-W506) &gt; 0, V506-W506, 0)</f>
        <v/>
      </c>
      <c r="Y506" s="4">
        <f>IF((Q506-X506) &gt; 0, Q506-X506, 0)</f>
        <v/>
      </c>
      <c r="Z506" s="3">
        <f>IF(AND(ISNUMBER(AVERAGE(R$529, R$530)), ISNUMBER(AVERAGE(P$529, P$530))), AVERAGE(R$529, R$530) / AVERAGE(P$529, P$530), "")</f>
        <v/>
      </c>
      <c r="AA506" s="4">
        <f>IF((P506*Z506) &lt; R506, P506*Z506, R506)</f>
        <v/>
      </c>
      <c r="AB506" s="4">
        <f>SUM(W506, S506)</f>
        <v/>
      </c>
      <c r="AC506" s="4">
        <f>SUM(W506, S506, Y506)</f>
        <v/>
      </c>
      <c r="AD506" s="3">
        <f>IF(OR(ISNUMBER(P506), ISNUMBER(W506), ISNUMBER(S506), ISNUMBER(R506)), (P506 / SUM(P506, W506, S506, R506))*100, "")</f>
        <v/>
      </c>
      <c r="AE506" s="3">
        <f>IF(OR(ISNUMBER(P506), ISNUMBER(W506), ISNUMBER(S506)), (P506 / SUM(P506, W506, S506))*100, "")</f>
        <v/>
      </c>
      <c r="AF506" s="3">
        <f>IF(OR(ISNUMBER(P506), ISNUMBER(W506), ISNUMBER(S506), ISNUMBER(AA506)), (P506 / SUM(P506, W506, S506, AA506))*100, "")</f>
        <v/>
      </c>
      <c r="AG506" s="3">
        <f>P506 / SUM(AC506, P506, AA506)</f>
        <v/>
      </c>
      <c r="AH506" s="3">
        <f>IF(AND(ISNUMBER(AVERAGE(M$529, M$530)), ISNUMBER(AVERAGE(N$529, N$530))), AVERAGE(M$529, M$530) / AVERAGE(N$529, N$530), "")</f>
        <v/>
      </c>
      <c r="AI506" s="3">
        <f>IF(AND(ISNUMBER(M506), ISNUMBER(N506), ISNUMBER(AH506)), (M506/N506) / AH506 - 1, "")</f>
        <v/>
      </c>
    </row>
    <row r="507">
      <c r="A507" s="2" t="inlineStr">
        <is>
          <t>1.86</t>
        </is>
      </c>
      <c r="B507" s="2" t="inlineStr">
        <is>
          <t>Flin Flon</t>
        </is>
      </c>
      <c r="C507" s="2" t="inlineStr">
        <is>
          <t>Babechuk and Kamber, 2013, Babechuk et al., 2017</t>
        </is>
      </c>
      <c r="D507" s="2" t="inlineStr">
        <is>
          <t>2</t>
        </is>
      </c>
      <c r="E507" s="2" t="inlineStr">
        <is>
          <t>FF021C‐082/083</t>
        </is>
      </c>
      <c r="F507" s="3" t="n">
        <v>2.88</v>
      </c>
      <c r="G507" s="5" t="n">
        <v/>
      </c>
      <c r="H507" s="3" t="n">
        <v>2.37</v>
      </c>
      <c r="I507" s="3" t="n">
        <v>16.1</v>
      </c>
      <c r="J507" s="3" t="n">
        <v>5.209999999999999</v>
      </c>
      <c r="K507" s="3" t="n">
        <v>1.73</v>
      </c>
      <c r="L507" s="3" t="n">
        <v>0.74</v>
      </c>
      <c r="M507" s="3" t="n">
        <v>0.09000000000000001</v>
      </c>
      <c r="N507" s="3" t="n">
        <v>0.6</v>
      </c>
      <c r="O507" s="4">
        <f>H507 / (40.078 + 15.999)</f>
        <v/>
      </c>
      <c r="P507" s="4">
        <f>I507 / (2*26.9815385 + 3*15.999)</f>
        <v/>
      </c>
      <c r="Q507" s="4">
        <f>J507 / (24.305 + 15.999)</f>
        <v/>
      </c>
      <c r="R507" s="4">
        <f>K507 / (2*39.0983 + 15.999)</f>
        <v/>
      </c>
      <c r="S507" s="4">
        <f>L507 / (2*22.98976928 + 15.999)</f>
        <v/>
      </c>
      <c r="T507" s="4">
        <f>M507 / (2*30.973761998 + 5*15.999)</f>
        <v/>
      </c>
      <c r="U507" s="4">
        <f>N507 / (47.867 + 2*15.999)</f>
        <v/>
      </c>
      <c r="V507" s="3">
        <f>IF((O507 - 10/3*T507) &gt; 0, O507 - 10/3*T507, 0)</f>
        <v/>
      </c>
      <c r="W507" s="4">
        <f>IF(V507&gt;S507, S507, V507)</f>
        <v/>
      </c>
      <c r="X507" s="4">
        <f>IF((V507-W507) &gt; 0, V507-W507, 0)</f>
        <v/>
      </c>
      <c r="Y507" s="4">
        <f>IF((Q507-X507) &gt; 0, Q507-X507, 0)</f>
        <v/>
      </c>
      <c r="Z507" s="3">
        <f>IF(AND(ISNUMBER(AVERAGE(R$529, R$530)), ISNUMBER(AVERAGE(P$529, P$530))), AVERAGE(R$529, R$530) / AVERAGE(P$529, P$530), "")</f>
        <v/>
      </c>
      <c r="AA507" s="4">
        <f>IF((P507*Z507) &lt; R507, P507*Z507, R507)</f>
        <v/>
      </c>
      <c r="AB507" s="4">
        <f>SUM(W507, S507)</f>
        <v/>
      </c>
      <c r="AC507" s="4">
        <f>SUM(W507, S507, Y507)</f>
        <v/>
      </c>
      <c r="AD507" s="3">
        <f>IF(OR(ISNUMBER(P507), ISNUMBER(W507), ISNUMBER(S507), ISNUMBER(R507)), (P507 / SUM(P507, W507, S507, R507))*100, "")</f>
        <v/>
      </c>
      <c r="AE507" s="3">
        <f>IF(OR(ISNUMBER(P507), ISNUMBER(W507), ISNUMBER(S507)), (P507 / SUM(P507, W507, S507))*100, "")</f>
        <v/>
      </c>
      <c r="AF507" s="3">
        <f>IF(OR(ISNUMBER(P507), ISNUMBER(W507), ISNUMBER(S507), ISNUMBER(AA507)), (P507 / SUM(P507, W507, S507, AA507))*100, "")</f>
        <v/>
      </c>
      <c r="AG507" s="3">
        <f>P507 / SUM(AC507, P507, AA507)</f>
        <v/>
      </c>
      <c r="AH507" s="3">
        <f>IF(AND(ISNUMBER(AVERAGE(M$529, M$530)), ISNUMBER(AVERAGE(N$529, N$530))), AVERAGE(M$529, M$530) / AVERAGE(N$529, N$530), "")</f>
        <v/>
      </c>
      <c r="AI507" s="3">
        <f>IF(AND(ISNUMBER(M507), ISNUMBER(N507), ISNUMBER(AH507)), (M507/N507) / AH507 - 1, "")</f>
        <v/>
      </c>
    </row>
    <row r="508">
      <c r="A508" s="2" t="inlineStr">
        <is>
          <t>1.86</t>
        </is>
      </c>
      <c r="B508" s="2" t="inlineStr">
        <is>
          <t>Flin Flon</t>
        </is>
      </c>
      <c r="C508" s="2" t="inlineStr">
        <is>
          <t>Babechuk and Kamber, 2013, Babechuk et al., 2017</t>
        </is>
      </c>
      <c r="D508" s="2" t="inlineStr">
        <is>
          <t>2</t>
        </is>
      </c>
      <c r="E508" s="2" t="inlineStr">
        <is>
          <t>FF021C‐084</t>
        </is>
      </c>
      <c r="F508" s="3" t="n">
        <v>2.95</v>
      </c>
      <c r="G508" s="5" t="n">
        <v/>
      </c>
      <c r="H508" s="3" t="n">
        <v>1.49</v>
      </c>
      <c r="I508" s="3" t="n">
        <v>16.6</v>
      </c>
      <c r="J508" s="3" t="n">
        <v>5.509999999999999</v>
      </c>
      <c r="K508" s="3" t="n">
        <v>1.39</v>
      </c>
      <c r="L508" s="3" t="n">
        <v>0.61</v>
      </c>
      <c r="M508" s="3" t="n">
        <v>0.05000000000000001</v>
      </c>
      <c r="N508" s="3" t="n">
        <v>0.7400000000000001</v>
      </c>
      <c r="O508" s="4">
        <f>H508 / (40.078 + 15.999)</f>
        <v/>
      </c>
      <c r="P508" s="4">
        <f>I508 / (2*26.9815385 + 3*15.999)</f>
        <v/>
      </c>
      <c r="Q508" s="4">
        <f>J508 / (24.305 + 15.999)</f>
        <v/>
      </c>
      <c r="R508" s="4">
        <f>K508 / (2*39.0983 + 15.999)</f>
        <v/>
      </c>
      <c r="S508" s="4">
        <f>L508 / (2*22.98976928 + 15.999)</f>
        <v/>
      </c>
      <c r="T508" s="4">
        <f>M508 / (2*30.973761998 + 5*15.999)</f>
        <v/>
      </c>
      <c r="U508" s="4">
        <f>N508 / (47.867 + 2*15.999)</f>
        <v/>
      </c>
      <c r="V508" s="3">
        <f>IF((O508 - 10/3*T508) &gt; 0, O508 - 10/3*T508, 0)</f>
        <v/>
      </c>
      <c r="W508" s="4">
        <f>IF(V508&gt;S508, S508, V508)</f>
        <v/>
      </c>
      <c r="X508" s="4">
        <f>IF((V508-W508) &gt; 0, V508-W508, 0)</f>
        <v/>
      </c>
      <c r="Y508" s="4">
        <f>IF((Q508-X508) &gt; 0, Q508-X508, 0)</f>
        <v/>
      </c>
      <c r="Z508" s="3">
        <f>IF(AND(ISNUMBER(AVERAGE(R$529, R$530)), ISNUMBER(AVERAGE(P$529, P$530))), AVERAGE(R$529, R$530) / AVERAGE(P$529, P$530), "")</f>
        <v/>
      </c>
      <c r="AA508" s="4">
        <f>IF((P508*Z508) &lt; R508, P508*Z508, R508)</f>
        <v/>
      </c>
      <c r="AB508" s="4">
        <f>SUM(W508, S508)</f>
        <v/>
      </c>
      <c r="AC508" s="4">
        <f>SUM(W508, S508, Y508)</f>
        <v/>
      </c>
      <c r="AD508" s="3">
        <f>IF(OR(ISNUMBER(P508), ISNUMBER(W508), ISNUMBER(S508), ISNUMBER(R508)), (P508 / SUM(P508, W508, S508, R508))*100, "")</f>
        <v/>
      </c>
      <c r="AE508" s="3">
        <f>IF(OR(ISNUMBER(P508), ISNUMBER(W508), ISNUMBER(S508)), (P508 / SUM(P508, W508, S508))*100, "")</f>
        <v/>
      </c>
      <c r="AF508" s="3">
        <f>IF(OR(ISNUMBER(P508), ISNUMBER(W508), ISNUMBER(S508), ISNUMBER(AA508)), (P508 / SUM(P508, W508, S508, AA508))*100, "")</f>
        <v/>
      </c>
      <c r="AG508" s="3">
        <f>P508 / SUM(AC508, P508, AA508)</f>
        <v/>
      </c>
      <c r="AH508" s="3">
        <f>IF(AND(ISNUMBER(AVERAGE(M$529, M$530)), ISNUMBER(AVERAGE(N$529, N$530))), AVERAGE(M$529, M$530) / AVERAGE(N$529, N$530), "")</f>
        <v/>
      </c>
      <c r="AI508" s="3">
        <f>IF(AND(ISNUMBER(M508), ISNUMBER(N508), ISNUMBER(AH508)), (M508/N508) / AH508 - 1, "")</f>
        <v/>
      </c>
    </row>
    <row r="509">
      <c r="A509" s="2" t="inlineStr">
        <is>
          <t>1.86</t>
        </is>
      </c>
      <c r="B509" s="2" t="inlineStr">
        <is>
          <t>Flin Flon</t>
        </is>
      </c>
      <c r="C509" s="2" t="inlineStr">
        <is>
          <t>Babechuk and Kamber, 2013, Babechuk et al., 2017</t>
        </is>
      </c>
      <c r="D509" s="2" t="inlineStr">
        <is>
          <t>2</t>
        </is>
      </c>
      <c r="E509" s="2" t="inlineStr">
        <is>
          <t>FF021C‐085/086</t>
        </is>
      </c>
      <c r="F509" s="3" t="n">
        <v>3</v>
      </c>
      <c r="G509" s="5" t="n">
        <v/>
      </c>
      <c r="H509" s="3" t="n">
        <v>1.39</v>
      </c>
      <c r="I509" s="3" t="n">
        <v>15.9</v>
      </c>
      <c r="J509" s="3" t="n">
        <v>5.72</v>
      </c>
      <c r="K509" s="3" t="n">
        <v>1.27</v>
      </c>
      <c r="L509" s="3" t="n">
        <v>0.48</v>
      </c>
      <c r="M509" s="3" t="n">
        <v>0.12</v>
      </c>
      <c r="N509" s="3" t="n">
        <v>0.79</v>
      </c>
      <c r="O509" s="4">
        <f>H509 / (40.078 + 15.999)</f>
        <v/>
      </c>
      <c r="P509" s="4">
        <f>I509 / (2*26.9815385 + 3*15.999)</f>
        <v/>
      </c>
      <c r="Q509" s="4">
        <f>J509 / (24.305 + 15.999)</f>
        <v/>
      </c>
      <c r="R509" s="4">
        <f>K509 / (2*39.0983 + 15.999)</f>
        <v/>
      </c>
      <c r="S509" s="4">
        <f>L509 / (2*22.98976928 + 15.999)</f>
        <v/>
      </c>
      <c r="T509" s="4">
        <f>M509 / (2*30.973761998 + 5*15.999)</f>
        <v/>
      </c>
      <c r="U509" s="4">
        <f>N509 / (47.867 + 2*15.999)</f>
        <v/>
      </c>
      <c r="V509" s="3">
        <f>IF((O509 - 10/3*T509) &gt; 0, O509 - 10/3*T509, 0)</f>
        <v/>
      </c>
      <c r="W509" s="4">
        <f>IF(V509&gt;S509, S509, V509)</f>
        <v/>
      </c>
      <c r="X509" s="4">
        <f>IF((V509-W509) &gt; 0, V509-W509, 0)</f>
        <v/>
      </c>
      <c r="Y509" s="4">
        <f>IF((Q509-X509) &gt; 0, Q509-X509, 0)</f>
        <v/>
      </c>
      <c r="Z509" s="3">
        <f>IF(AND(ISNUMBER(AVERAGE(R$529, R$530)), ISNUMBER(AVERAGE(P$529, P$530))), AVERAGE(R$529, R$530) / AVERAGE(P$529, P$530), "")</f>
        <v/>
      </c>
      <c r="AA509" s="4">
        <f>IF((P509*Z509) &lt; R509, P509*Z509, R509)</f>
        <v/>
      </c>
      <c r="AB509" s="4">
        <f>SUM(W509, S509)</f>
        <v/>
      </c>
      <c r="AC509" s="4">
        <f>SUM(W509, S509, Y509)</f>
        <v/>
      </c>
      <c r="AD509" s="3">
        <f>IF(OR(ISNUMBER(P509), ISNUMBER(W509), ISNUMBER(S509), ISNUMBER(R509)), (P509 / SUM(P509, W509, S509, R509))*100, "")</f>
        <v/>
      </c>
      <c r="AE509" s="3">
        <f>IF(OR(ISNUMBER(P509), ISNUMBER(W509), ISNUMBER(S509)), (P509 / SUM(P509, W509, S509))*100, "")</f>
        <v/>
      </c>
      <c r="AF509" s="3">
        <f>IF(OR(ISNUMBER(P509), ISNUMBER(W509), ISNUMBER(S509), ISNUMBER(AA509)), (P509 / SUM(P509, W509, S509, AA509))*100, "")</f>
        <v/>
      </c>
      <c r="AG509" s="3">
        <f>P509 / SUM(AC509, P509, AA509)</f>
        <v/>
      </c>
      <c r="AH509" s="3">
        <f>IF(AND(ISNUMBER(AVERAGE(M$529, M$530)), ISNUMBER(AVERAGE(N$529, N$530))), AVERAGE(M$529, M$530) / AVERAGE(N$529, N$530), "")</f>
        <v/>
      </c>
      <c r="AI509" s="3">
        <f>IF(AND(ISNUMBER(M509), ISNUMBER(N509), ISNUMBER(AH509)), (M509/N509) / AH509 - 1, "")</f>
        <v/>
      </c>
    </row>
    <row r="510">
      <c r="A510" s="2" t="inlineStr">
        <is>
          <t>1.86</t>
        </is>
      </c>
      <c r="B510" s="2" t="inlineStr">
        <is>
          <t>Flin Flon</t>
        </is>
      </c>
      <c r="C510" s="2" t="inlineStr">
        <is>
          <t>Babechuk and Kamber, 2013, Babechuk et al., 2017</t>
        </is>
      </c>
      <c r="D510" s="2" t="inlineStr">
        <is>
          <t>2</t>
        </is>
      </c>
      <c r="E510" s="2" t="inlineStr">
        <is>
          <t>FF021C‐088/089</t>
        </is>
      </c>
      <c r="F510" s="3" t="n">
        <v>3.08</v>
      </c>
      <c r="G510" s="5" t="n">
        <v/>
      </c>
      <c r="H510" s="3" t="n">
        <v>2.430000000000001</v>
      </c>
      <c r="I510" s="3" t="n">
        <v>12.9</v>
      </c>
      <c r="J510" s="3" t="n">
        <v>5.309999999999999</v>
      </c>
      <c r="K510" s="3" t="n">
        <v>1.17</v>
      </c>
      <c r="L510" s="3" t="n">
        <v>0.34</v>
      </c>
      <c r="M510" s="3" t="n">
        <v>0.07000000000000002</v>
      </c>
      <c r="N510" s="3" t="n">
        <v>0.51</v>
      </c>
      <c r="O510" s="4">
        <f>H510 / (40.078 + 15.999)</f>
        <v/>
      </c>
      <c r="P510" s="4">
        <f>I510 / (2*26.9815385 + 3*15.999)</f>
        <v/>
      </c>
      <c r="Q510" s="4">
        <f>J510 / (24.305 + 15.999)</f>
        <v/>
      </c>
      <c r="R510" s="4">
        <f>K510 / (2*39.0983 + 15.999)</f>
        <v/>
      </c>
      <c r="S510" s="4">
        <f>L510 / (2*22.98976928 + 15.999)</f>
        <v/>
      </c>
      <c r="T510" s="4">
        <f>M510 / (2*30.973761998 + 5*15.999)</f>
        <v/>
      </c>
      <c r="U510" s="4">
        <f>N510 / (47.867 + 2*15.999)</f>
        <v/>
      </c>
      <c r="V510" s="3">
        <f>IF((O510 - 10/3*T510) &gt; 0, O510 - 10/3*T510, 0)</f>
        <v/>
      </c>
      <c r="W510" s="4">
        <f>IF(V510&gt;S510, S510, V510)</f>
        <v/>
      </c>
      <c r="X510" s="4">
        <f>IF((V510-W510) &gt; 0, V510-W510, 0)</f>
        <v/>
      </c>
      <c r="Y510" s="4">
        <f>IF((Q510-X510) &gt; 0, Q510-X510, 0)</f>
        <v/>
      </c>
      <c r="Z510" s="3">
        <f>IF(AND(ISNUMBER(AVERAGE(R$529, R$530)), ISNUMBER(AVERAGE(P$529, P$530))), AVERAGE(R$529, R$530) / AVERAGE(P$529, P$530), "")</f>
        <v/>
      </c>
      <c r="AA510" s="4">
        <f>IF((P510*Z510) &lt; R510, P510*Z510, R510)</f>
        <v/>
      </c>
      <c r="AB510" s="4">
        <f>SUM(W510, S510)</f>
        <v/>
      </c>
      <c r="AC510" s="4">
        <f>SUM(W510, S510, Y510)</f>
        <v/>
      </c>
      <c r="AD510" s="3">
        <f>IF(OR(ISNUMBER(P510), ISNUMBER(W510), ISNUMBER(S510), ISNUMBER(R510)), (P510 / SUM(P510, W510, S510, R510))*100, "")</f>
        <v/>
      </c>
      <c r="AE510" s="3">
        <f>IF(OR(ISNUMBER(P510), ISNUMBER(W510), ISNUMBER(S510)), (P510 / SUM(P510, W510, S510))*100, "")</f>
        <v/>
      </c>
      <c r="AF510" s="3">
        <f>IF(OR(ISNUMBER(P510), ISNUMBER(W510), ISNUMBER(S510), ISNUMBER(AA510)), (P510 / SUM(P510, W510, S510, AA510))*100, "")</f>
        <v/>
      </c>
      <c r="AG510" s="3">
        <f>P510 / SUM(AC510, P510, AA510)</f>
        <v/>
      </c>
      <c r="AH510" s="3">
        <f>IF(AND(ISNUMBER(AVERAGE(M$529, M$530)), ISNUMBER(AVERAGE(N$529, N$530))), AVERAGE(M$529, M$530) / AVERAGE(N$529, N$530), "")</f>
        <v/>
      </c>
      <c r="AI510" s="3">
        <f>IF(AND(ISNUMBER(M510), ISNUMBER(N510), ISNUMBER(AH510)), (M510/N510) / AH510 - 1, "")</f>
        <v/>
      </c>
    </row>
    <row r="511">
      <c r="A511" s="2" t="inlineStr">
        <is>
          <t>1.86</t>
        </is>
      </c>
      <c r="B511" s="2" t="inlineStr">
        <is>
          <t>Flin Flon</t>
        </is>
      </c>
      <c r="C511" s="2" t="inlineStr">
        <is>
          <t>Babechuk and Kamber, 2013, Babechuk et al., 2017</t>
        </is>
      </c>
      <c r="D511" s="2" t="inlineStr">
        <is>
          <t>2</t>
        </is>
      </c>
      <c r="E511" s="2" t="inlineStr">
        <is>
          <t>FF021C‐090</t>
        </is>
      </c>
      <c r="F511" s="3" t="n">
        <v>3.13</v>
      </c>
      <c r="G511" s="5" t="n">
        <v/>
      </c>
      <c r="H511" s="3" t="n">
        <v>3.07</v>
      </c>
      <c r="I511" s="3" t="n">
        <v>10.3</v>
      </c>
      <c r="J511" s="3" t="n">
        <v>4.64</v>
      </c>
      <c r="K511" s="3" t="n">
        <v>1.16</v>
      </c>
      <c r="L511" s="3" t="n">
        <v>0.3</v>
      </c>
      <c r="M511" s="3" t="n">
        <v>0.07000000000000002</v>
      </c>
      <c r="N511" s="3" t="n">
        <v>0.41</v>
      </c>
      <c r="O511" s="4">
        <f>H511 / (40.078 + 15.999)</f>
        <v/>
      </c>
      <c r="P511" s="4">
        <f>I511 / (2*26.9815385 + 3*15.999)</f>
        <v/>
      </c>
      <c r="Q511" s="4">
        <f>J511 / (24.305 + 15.999)</f>
        <v/>
      </c>
      <c r="R511" s="4">
        <f>K511 / (2*39.0983 + 15.999)</f>
        <v/>
      </c>
      <c r="S511" s="4">
        <f>L511 / (2*22.98976928 + 15.999)</f>
        <v/>
      </c>
      <c r="T511" s="4">
        <f>M511 / (2*30.973761998 + 5*15.999)</f>
        <v/>
      </c>
      <c r="U511" s="4">
        <f>N511 / (47.867 + 2*15.999)</f>
        <v/>
      </c>
      <c r="V511" s="3">
        <f>IF((O511 - 10/3*T511) &gt; 0, O511 - 10/3*T511, 0)</f>
        <v/>
      </c>
      <c r="W511" s="4">
        <f>IF(V511&gt;S511, S511, V511)</f>
        <v/>
      </c>
      <c r="X511" s="4">
        <f>IF((V511-W511) &gt; 0, V511-W511, 0)</f>
        <v/>
      </c>
      <c r="Y511" s="4">
        <f>IF((Q511-X511) &gt; 0, Q511-X511, 0)</f>
        <v/>
      </c>
      <c r="Z511" s="3">
        <f>IF(AND(ISNUMBER(AVERAGE(R$529, R$530)), ISNUMBER(AVERAGE(P$529, P$530))), AVERAGE(R$529, R$530) / AVERAGE(P$529, P$530), "")</f>
        <v/>
      </c>
      <c r="AA511" s="4">
        <f>IF((P511*Z511) &lt; R511, P511*Z511, R511)</f>
        <v/>
      </c>
      <c r="AB511" s="4">
        <f>SUM(W511, S511)</f>
        <v/>
      </c>
      <c r="AC511" s="4">
        <f>SUM(W511, S511, Y511)</f>
        <v/>
      </c>
      <c r="AD511" s="3">
        <f>IF(OR(ISNUMBER(P511), ISNUMBER(W511), ISNUMBER(S511), ISNUMBER(R511)), (P511 / SUM(P511, W511, S511, R511))*100, "")</f>
        <v/>
      </c>
      <c r="AE511" s="3">
        <f>IF(OR(ISNUMBER(P511), ISNUMBER(W511), ISNUMBER(S511)), (P511 / SUM(P511, W511, S511))*100, "")</f>
        <v/>
      </c>
      <c r="AF511" s="3">
        <f>IF(OR(ISNUMBER(P511), ISNUMBER(W511), ISNUMBER(S511), ISNUMBER(AA511)), (P511 / SUM(P511, W511, S511, AA511))*100, "")</f>
        <v/>
      </c>
      <c r="AG511" s="3">
        <f>P511 / SUM(AC511, P511, AA511)</f>
        <v/>
      </c>
      <c r="AH511" s="3">
        <f>IF(AND(ISNUMBER(AVERAGE(M$529, M$530)), ISNUMBER(AVERAGE(N$529, N$530))), AVERAGE(M$529, M$530) / AVERAGE(N$529, N$530), "")</f>
        <v/>
      </c>
      <c r="AI511" s="3">
        <f>IF(AND(ISNUMBER(M511), ISNUMBER(N511), ISNUMBER(AH511)), (M511/N511) / AH511 - 1, "")</f>
        <v/>
      </c>
    </row>
    <row r="512">
      <c r="A512" s="2" t="inlineStr">
        <is>
          <t>1.86</t>
        </is>
      </c>
      <c r="B512" s="2" t="inlineStr">
        <is>
          <t>Flin Flon</t>
        </is>
      </c>
      <c r="C512" s="2" t="inlineStr">
        <is>
          <t>Babechuk and Kamber, 2013, Babechuk et al., 2017</t>
        </is>
      </c>
      <c r="D512" s="2" t="inlineStr">
        <is>
          <t>2</t>
        </is>
      </c>
      <c r="E512" s="2" t="inlineStr">
        <is>
          <t>FF021C‐092</t>
        </is>
      </c>
      <c r="F512" s="3" t="n">
        <v>3.21</v>
      </c>
      <c r="G512" s="5" t="n">
        <v/>
      </c>
      <c r="H512" s="3" t="n">
        <v>2.07</v>
      </c>
      <c r="I512" s="3" t="n">
        <v>13.2</v>
      </c>
      <c r="J512" s="3" t="n">
        <v>5.239999999999999</v>
      </c>
      <c r="K512" s="3" t="n">
        <v>1.19</v>
      </c>
      <c r="L512" s="3" t="n">
        <v>0.33</v>
      </c>
      <c r="M512" s="3" t="n">
        <v>0.09000000000000001</v>
      </c>
      <c r="N512" s="3" t="n">
        <v>0.5600000000000001</v>
      </c>
      <c r="O512" s="4">
        <f>H512 / (40.078 + 15.999)</f>
        <v/>
      </c>
      <c r="P512" s="4">
        <f>I512 / (2*26.9815385 + 3*15.999)</f>
        <v/>
      </c>
      <c r="Q512" s="4">
        <f>J512 / (24.305 + 15.999)</f>
        <v/>
      </c>
      <c r="R512" s="4">
        <f>K512 / (2*39.0983 + 15.999)</f>
        <v/>
      </c>
      <c r="S512" s="4">
        <f>L512 / (2*22.98976928 + 15.999)</f>
        <v/>
      </c>
      <c r="T512" s="4">
        <f>M512 / (2*30.973761998 + 5*15.999)</f>
        <v/>
      </c>
      <c r="U512" s="4">
        <f>N512 / (47.867 + 2*15.999)</f>
        <v/>
      </c>
      <c r="V512" s="3">
        <f>IF((O512 - 10/3*T512) &gt; 0, O512 - 10/3*T512, 0)</f>
        <v/>
      </c>
      <c r="W512" s="4">
        <f>IF(V512&gt;S512, S512, V512)</f>
        <v/>
      </c>
      <c r="X512" s="4">
        <f>IF((V512-W512) &gt; 0, V512-W512, 0)</f>
        <v/>
      </c>
      <c r="Y512" s="4">
        <f>IF((Q512-X512) &gt; 0, Q512-X512, 0)</f>
        <v/>
      </c>
      <c r="Z512" s="3">
        <f>IF(AND(ISNUMBER(AVERAGE(R$529, R$530)), ISNUMBER(AVERAGE(P$529, P$530))), AVERAGE(R$529, R$530) / AVERAGE(P$529, P$530), "")</f>
        <v/>
      </c>
      <c r="AA512" s="4">
        <f>IF((P512*Z512) &lt; R512, P512*Z512, R512)</f>
        <v/>
      </c>
      <c r="AB512" s="4">
        <f>SUM(W512, S512)</f>
        <v/>
      </c>
      <c r="AC512" s="4">
        <f>SUM(W512, S512, Y512)</f>
        <v/>
      </c>
      <c r="AD512" s="3">
        <f>IF(OR(ISNUMBER(P512), ISNUMBER(W512), ISNUMBER(S512), ISNUMBER(R512)), (P512 / SUM(P512, W512, S512, R512))*100, "")</f>
        <v/>
      </c>
      <c r="AE512" s="3">
        <f>IF(OR(ISNUMBER(P512), ISNUMBER(W512), ISNUMBER(S512)), (P512 / SUM(P512, W512, S512))*100, "")</f>
        <v/>
      </c>
      <c r="AF512" s="3">
        <f>IF(OR(ISNUMBER(P512), ISNUMBER(W512), ISNUMBER(S512), ISNUMBER(AA512)), (P512 / SUM(P512, W512, S512, AA512))*100, "")</f>
        <v/>
      </c>
      <c r="AG512" s="3">
        <f>P512 / SUM(AC512, P512, AA512)</f>
        <v/>
      </c>
      <c r="AH512" s="3">
        <f>IF(AND(ISNUMBER(AVERAGE(M$529, M$530)), ISNUMBER(AVERAGE(N$529, N$530))), AVERAGE(M$529, M$530) / AVERAGE(N$529, N$530), "")</f>
        <v/>
      </c>
      <c r="AI512" s="3">
        <f>IF(AND(ISNUMBER(M512), ISNUMBER(N512), ISNUMBER(AH512)), (M512/N512) / AH512 - 1, "")</f>
        <v/>
      </c>
    </row>
    <row r="513">
      <c r="A513" s="2" t="inlineStr">
        <is>
          <t>1.86</t>
        </is>
      </c>
      <c r="B513" s="2" t="inlineStr">
        <is>
          <t>Flin Flon</t>
        </is>
      </c>
      <c r="C513" s="2" t="inlineStr">
        <is>
          <t>Babechuk and Kamber, 2013, Babechuk et al., 2017</t>
        </is>
      </c>
      <c r="D513" s="2" t="inlineStr">
        <is>
          <t>2</t>
        </is>
      </c>
      <c r="E513" s="2" t="inlineStr">
        <is>
          <t>FF021C‐095</t>
        </is>
      </c>
      <c r="F513" s="3" t="n">
        <v>3.28</v>
      </c>
      <c r="G513" s="5" t="n">
        <v/>
      </c>
      <c r="H513" s="3" t="n">
        <v>3.61</v>
      </c>
      <c r="I513" s="3" t="n">
        <v>10.1</v>
      </c>
      <c r="J513" s="3" t="n">
        <v>5.469999999999999</v>
      </c>
      <c r="K513" s="3" t="n">
        <v>0.9</v>
      </c>
      <c r="L513" s="3" t="n">
        <v>0.22</v>
      </c>
      <c r="M513" s="3" t="n">
        <v>0.05000000000000001</v>
      </c>
      <c r="N513" s="3" t="n">
        <v>0.3700000000000001</v>
      </c>
      <c r="O513" s="4">
        <f>H513 / (40.078 + 15.999)</f>
        <v/>
      </c>
      <c r="P513" s="4">
        <f>I513 / (2*26.9815385 + 3*15.999)</f>
        <v/>
      </c>
      <c r="Q513" s="4">
        <f>J513 / (24.305 + 15.999)</f>
        <v/>
      </c>
      <c r="R513" s="4">
        <f>K513 / (2*39.0983 + 15.999)</f>
        <v/>
      </c>
      <c r="S513" s="4">
        <f>L513 / (2*22.98976928 + 15.999)</f>
        <v/>
      </c>
      <c r="T513" s="4">
        <f>M513 / (2*30.973761998 + 5*15.999)</f>
        <v/>
      </c>
      <c r="U513" s="4">
        <f>N513 / (47.867 + 2*15.999)</f>
        <v/>
      </c>
      <c r="V513" s="3">
        <f>IF((O513 - 10/3*T513) &gt; 0, O513 - 10/3*T513, 0)</f>
        <v/>
      </c>
      <c r="W513" s="4">
        <f>IF(V513&gt;S513, S513, V513)</f>
        <v/>
      </c>
      <c r="X513" s="4">
        <f>IF((V513-W513) &gt; 0, V513-W513, 0)</f>
        <v/>
      </c>
      <c r="Y513" s="4">
        <f>IF((Q513-X513) &gt; 0, Q513-X513, 0)</f>
        <v/>
      </c>
      <c r="Z513" s="3">
        <f>IF(AND(ISNUMBER(AVERAGE(R$529, R$530)), ISNUMBER(AVERAGE(P$529, P$530))), AVERAGE(R$529, R$530) / AVERAGE(P$529, P$530), "")</f>
        <v/>
      </c>
      <c r="AA513" s="4">
        <f>IF((P513*Z513) &lt; R513, P513*Z513, R513)</f>
        <v/>
      </c>
      <c r="AB513" s="4">
        <f>SUM(W513, S513)</f>
        <v/>
      </c>
      <c r="AC513" s="4">
        <f>SUM(W513, S513, Y513)</f>
        <v/>
      </c>
      <c r="AD513" s="3">
        <f>IF(OR(ISNUMBER(P513), ISNUMBER(W513), ISNUMBER(S513), ISNUMBER(R513)), (P513 / SUM(P513, W513, S513, R513))*100, "")</f>
        <v/>
      </c>
      <c r="AE513" s="3">
        <f>IF(OR(ISNUMBER(P513), ISNUMBER(W513), ISNUMBER(S513)), (P513 / SUM(P513, W513, S513))*100, "")</f>
        <v/>
      </c>
      <c r="AF513" s="3">
        <f>IF(OR(ISNUMBER(P513), ISNUMBER(W513), ISNUMBER(S513), ISNUMBER(AA513)), (P513 / SUM(P513, W513, S513, AA513))*100, "")</f>
        <v/>
      </c>
      <c r="AG513" s="3">
        <f>P513 / SUM(AC513, P513, AA513)</f>
        <v/>
      </c>
      <c r="AH513" s="3">
        <f>IF(AND(ISNUMBER(AVERAGE(M$529, M$530)), ISNUMBER(AVERAGE(N$529, N$530))), AVERAGE(M$529, M$530) / AVERAGE(N$529, N$530), "")</f>
        <v/>
      </c>
      <c r="AI513" s="3">
        <f>IF(AND(ISNUMBER(M513), ISNUMBER(N513), ISNUMBER(AH513)), (M513/N513) / AH513 - 1, "")</f>
        <v/>
      </c>
    </row>
    <row r="514">
      <c r="A514" s="2" t="inlineStr">
        <is>
          <t>1.86</t>
        </is>
      </c>
      <c r="B514" s="2" t="inlineStr">
        <is>
          <t>Flin Flon</t>
        </is>
      </c>
      <c r="C514" s="2" t="inlineStr">
        <is>
          <t>Babechuk and Kamber, 2013, Babechuk et al., 2017</t>
        </is>
      </c>
      <c r="D514" s="2" t="inlineStr">
        <is>
          <t>2</t>
        </is>
      </c>
      <c r="E514" s="2" t="inlineStr">
        <is>
          <t>FF021C-098M</t>
        </is>
      </c>
      <c r="F514" s="3" t="n">
        <v>3.4</v>
      </c>
      <c r="G514" s="5" t="n">
        <v/>
      </c>
      <c r="H514" s="3" t="n">
        <v>0.5200000000000001</v>
      </c>
      <c r="I514" s="3" t="n">
        <v>20.1</v>
      </c>
      <c r="J514" s="3" t="n">
        <v>5.919999999999999</v>
      </c>
      <c r="K514" s="3" t="n">
        <v>1.72</v>
      </c>
      <c r="L514" s="3" t="n">
        <v>0.6899999999999999</v>
      </c>
      <c r="M514" s="3" t="n">
        <v>0.16</v>
      </c>
      <c r="N514" s="3" t="n">
        <v>0.87</v>
      </c>
      <c r="O514" s="4">
        <f>H514 / (40.078 + 15.999)</f>
        <v/>
      </c>
      <c r="P514" s="4">
        <f>I514 / (2*26.9815385 + 3*15.999)</f>
        <v/>
      </c>
      <c r="Q514" s="4">
        <f>J514 / (24.305 + 15.999)</f>
        <v/>
      </c>
      <c r="R514" s="4">
        <f>K514 / (2*39.0983 + 15.999)</f>
        <v/>
      </c>
      <c r="S514" s="4">
        <f>L514 / (2*22.98976928 + 15.999)</f>
        <v/>
      </c>
      <c r="T514" s="4">
        <f>M514 / (2*30.973761998 + 5*15.999)</f>
        <v/>
      </c>
      <c r="U514" s="4">
        <f>N514 / (47.867 + 2*15.999)</f>
        <v/>
      </c>
      <c r="V514" s="3">
        <f>IF((O514 - 10/3*T514) &gt; 0, O514 - 10/3*T514, 0)</f>
        <v/>
      </c>
      <c r="W514" s="4">
        <f>IF(V514&gt;S514, S514, V514)</f>
        <v/>
      </c>
      <c r="X514" s="4">
        <f>IF((V514-W514) &gt; 0, V514-W514, 0)</f>
        <v/>
      </c>
      <c r="Y514" s="4">
        <f>IF((Q514-X514) &gt; 0, Q514-X514, 0)</f>
        <v/>
      </c>
      <c r="Z514" s="3">
        <f>IF(AND(ISNUMBER(AVERAGE(R$529, R$530)), ISNUMBER(AVERAGE(P$529, P$530))), AVERAGE(R$529, R$530) / AVERAGE(P$529, P$530), "")</f>
        <v/>
      </c>
      <c r="AA514" s="4">
        <f>IF((P514*Z514) &lt; R514, P514*Z514, R514)</f>
        <v/>
      </c>
      <c r="AB514" s="4">
        <f>SUM(W514, S514)</f>
        <v/>
      </c>
      <c r="AC514" s="4">
        <f>SUM(W514, S514, Y514)</f>
        <v/>
      </c>
      <c r="AD514" s="3">
        <f>IF(OR(ISNUMBER(P514), ISNUMBER(W514), ISNUMBER(S514), ISNUMBER(R514)), (P514 / SUM(P514, W514, S514, R514))*100, "")</f>
        <v/>
      </c>
      <c r="AE514" s="3">
        <f>IF(OR(ISNUMBER(P514), ISNUMBER(W514), ISNUMBER(S514)), (P514 / SUM(P514, W514, S514))*100, "")</f>
        <v/>
      </c>
      <c r="AF514" s="3">
        <f>IF(OR(ISNUMBER(P514), ISNUMBER(W514), ISNUMBER(S514), ISNUMBER(AA514)), (P514 / SUM(P514, W514, S514, AA514))*100, "")</f>
        <v/>
      </c>
      <c r="AG514" s="3">
        <f>P514 / SUM(AC514, P514, AA514)</f>
        <v/>
      </c>
      <c r="AH514" s="3">
        <f>IF(AND(ISNUMBER(AVERAGE(M$529, M$530)), ISNUMBER(AVERAGE(N$529, N$530))), AVERAGE(M$529, M$530) / AVERAGE(N$529, N$530), "")</f>
        <v/>
      </c>
      <c r="AI514" s="3">
        <f>IF(AND(ISNUMBER(M514), ISNUMBER(N514), ISNUMBER(AH514)), (M514/N514) / AH514 - 1, "")</f>
        <v/>
      </c>
    </row>
    <row r="515">
      <c r="A515" s="2" t="inlineStr">
        <is>
          <t>1.86</t>
        </is>
      </c>
      <c r="B515" s="2" t="inlineStr">
        <is>
          <t>Flin Flon</t>
        </is>
      </c>
      <c r="C515" s="2" t="inlineStr">
        <is>
          <t>Babechuk and Kamber, 2013, Babechuk et al., 2017</t>
        </is>
      </c>
      <c r="D515" s="2" t="inlineStr">
        <is>
          <t>2</t>
        </is>
      </c>
      <c r="E515" s="2" t="inlineStr">
        <is>
          <t>FF021C-098G</t>
        </is>
      </c>
      <c r="F515" s="3" t="n">
        <v>3.4</v>
      </c>
      <c r="G515" s="5" t="n">
        <v/>
      </c>
      <c r="H515" s="3" t="n">
        <v>3.740000000000001</v>
      </c>
      <c r="I515" s="3" t="n">
        <v>11.7</v>
      </c>
      <c r="J515" s="3" t="n">
        <v>6.299999999999999</v>
      </c>
      <c r="K515" s="3" t="n">
        <v>0.9499999999999998</v>
      </c>
      <c r="L515" s="3" t="n">
        <v>0.24</v>
      </c>
      <c r="M515" s="3" t="n">
        <v>0.07000000000000002</v>
      </c>
      <c r="N515" s="3" t="n">
        <v>0.44</v>
      </c>
      <c r="O515" s="4">
        <f>H515 / (40.078 + 15.999)</f>
        <v/>
      </c>
      <c r="P515" s="4">
        <f>I515 / (2*26.9815385 + 3*15.999)</f>
        <v/>
      </c>
      <c r="Q515" s="4">
        <f>J515 / (24.305 + 15.999)</f>
        <v/>
      </c>
      <c r="R515" s="4">
        <f>K515 / (2*39.0983 + 15.999)</f>
        <v/>
      </c>
      <c r="S515" s="4">
        <f>L515 / (2*22.98976928 + 15.999)</f>
        <v/>
      </c>
      <c r="T515" s="4">
        <f>M515 / (2*30.973761998 + 5*15.999)</f>
        <v/>
      </c>
      <c r="U515" s="4">
        <f>N515 / (47.867 + 2*15.999)</f>
        <v/>
      </c>
      <c r="V515" s="3">
        <f>IF((O515 - 10/3*T515) &gt; 0, O515 - 10/3*T515, 0)</f>
        <v/>
      </c>
      <c r="W515" s="4">
        <f>IF(V515&gt;S515, S515, V515)</f>
        <v/>
      </c>
      <c r="X515" s="4">
        <f>IF((V515-W515) &gt; 0, V515-W515, 0)</f>
        <v/>
      </c>
      <c r="Y515" s="4">
        <f>IF((Q515-X515) &gt; 0, Q515-X515, 0)</f>
        <v/>
      </c>
      <c r="Z515" s="3">
        <f>IF(AND(ISNUMBER(AVERAGE(R$529, R$530)), ISNUMBER(AVERAGE(P$529, P$530))), AVERAGE(R$529, R$530) / AVERAGE(P$529, P$530), "")</f>
        <v/>
      </c>
      <c r="AA515" s="4">
        <f>IF((P515*Z515) &lt; R515, P515*Z515, R515)</f>
        <v/>
      </c>
      <c r="AB515" s="4">
        <f>SUM(W515, S515)</f>
        <v/>
      </c>
      <c r="AC515" s="4">
        <f>SUM(W515, S515, Y515)</f>
        <v/>
      </c>
      <c r="AD515" s="3">
        <f>IF(OR(ISNUMBER(P515), ISNUMBER(W515), ISNUMBER(S515), ISNUMBER(R515)), (P515 / SUM(P515, W515, S515, R515))*100, "")</f>
        <v/>
      </c>
      <c r="AE515" s="3">
        <f>IF(OR(ISNUMBER(P515), ISNUMBER(W515), ISNUMBER(S515)), (P515 / SUM(P515, W515, S515))*100, "")</f>
        <v/>
      </c>
      <c r="AF515" s="3">
        <f>IF(OR(ISNUMBER(P515), ISNUMBER(W515), ISNUMBER(S515), ISNUMBER(AA515)), (P515 / SUM(P515, W515, S515, AA515))*100, "")</f>
        <v/>
      </c>
      <c r="AG515" s="3">
        <f>P515 / SUM(AC515, P515, AA515)</f>
        <v/>
      </c>
      <c r="AH515" s="3">
        <f>IF(AND(ISNUMBER(AVERAGE(M$529, M$530)), ISNUMBER(AVERAGE(N$529, N$530))), AVERAGE(M$529, M$530) / AVERAGE(N$529, N$530), "")</f>
        <v/>
      </c>
      <c r="AI515" s="3">
        <f>IF(AND(ISNUMBER(M515), ISNUMBER(N515), ISNUMBER(AH515)), (M515/N515) / AH515 - 1, "")</f>
        <v/>
      </c>
    </row>
    <row r="516">
      <c r="A516" s="2" t="inlineStr">
        <is>
          <t>1.86</t>
        </is>
      </c>
      <c r="B516" s="2" t="inlineStr">
        <is>
          <t>Flin Flon</t>
        </is>
      </c>
      <c r="C516" s="2" t="inlineStr">
        <is>
          <t>Babechuk and Kamber, 2013, Babechuk et al., 2017</t>
        </is>
      </c>
      <c r="D516" s="2" t="inlineStr">
        <is>
          <t>2</t>
        </is>
      </c>
      <c r="E516" s="2" t="inlineStr">
        <is>
          <t>FF021C‐101</t>
        </is>
      </c>
      <c r="F516" s="3" t="n">
        <v>3.56</v>
      </c>
      <c r="G516" s="5" t="n">
        <v/>
      </c>
      <c r="H516" s="3" t="n">
        <v>1.34</v>
      </c>
      <c r="I516" s="3" t="n">
        <v>15.6</v>
      </c>
      <c r="J516" s="3" t="n">
        <v>6.069999999999999</v>
      </c>
      <c r="K516" s="3" t="n">
        <v>1.23</v>
      </c>
      <c r="L516" s="3" t="n">
        <v>0.31</v>
      </c>
      <c r="M516" s="3" t="n">
        <v>0.12</v>
      </c>
      <c r="N516" s="3" t="n">
        <v>0.7</v>
      </c>
      <c r="O516" s="4">
        <f>H516 / (40.078 + 15.999)</f>
        <v/>
      </c>
      <c r="P516" s="4">
        <f>I516 / (2*26.9815385 + 3*15.999)</f>
        <v/>
      </c>
      <c r="Q516" s="4">
        <f>J516 / (24.305 + 15.999)</f>
        <v/>
      </c>
      <c r="R516" s="4">
        <f>K516 / (2*39.0983 + 15.999)</f>
        <v/>
      </c>
      <c r="S516" s="4">
        <f>L516 / (2*22.98976928 + 15.999)</f>
        <v/>
      </c>
      <c r="T516" s="4">
        <f>M516 / (2*30.973761998 + 5*15.999)</f>
        <v/>
      </c>
      <c r="U516" s="4">
        <f>N516 / (47.867 + 2*15.999)</f>
        <v/>
      </c>
      <c r="V516" s="3">
        <f>IF((O516 - 10/3*T516) &gt; 0, O516 - 10/3*T516, 0)</f>
        <v/>
      </c>
      <c r="W516" s="4">
        <f>IF(V516&gt;S516, S516, V516)</f>
        <v/>
      </c>
      <c r="X516" s="4">
        <f>IF((V516-W516) &gt; 0, V516-W516, 0)</f>
        <v/>
      </c>
      <c r="Y516" s="4">
        <f>IF((Q516-X516) &gt; 0, Q516-X516, 0)</f>
        <v/>
      </c>
      <c r="Z516" s="3">
        <f>IF(AND(ISNUMBER(AVERAGE(R$529, R$530)), ISNUMBER(AVERAGE(P$529, P$530))), AVERAGE(R$529, R$530) / AVERAGE(P$529, P$530), "")</f>
        <v/>
      </c>
      <c r="AA516" s="4">
        <f>IF((P516*Z516) &lt; R516, P516*Z516, R516)</f>
        <v/>
      </c>
      <c r="AB516" s="4">
        <f>SUM(W516, S516)</f>
        <v/>
      </c>
      <c r="AC516" s="4">
        <f>SUM(W516, S516, Y516)</f>
        <v/>
      </c>
      <c r="AD516" s="3">
        <f>IF(OR(ISNUMBER(P516), ISNUMBER(W516), ISNUMBER(S516), ISNUMBER(R516)), (P516 / SUM(P516, W516, S516, R516))*100, "")</f>
        <v/>
      </c>
      <c r="AE516" s="3">
        <f>IF(OR(ISNUMBER(P516), ISNUMBER(W516), ISNUMBER(S516)), (P516 / SUM(P516, W516, S516))*100, "")</f>
        <v/>
      </c>
      <c r="AF516" s="3">
        <f>IF(OR(ISNUMBER(P516), ISNUMBER(W516), ISNUMBER(S516), ISNUMBER(AA516)), (P516 / SUM(P516, W516, S516, AA516))*100, "")</f>
        <v/>
      </c>
      <c r="AG516" s="3">
        <f>P516 / SUM(AC516, P516, AA516)</f>
        <v/>
      </c>
      <c r="AH516" s="3">
        <f>IF(AND(ISNUMBER(AVERAGE(M$529, M$530)), ISNUMBER(AVERAGE(N$529, N$530))), AVERAGE(M$529, M$530) / AVERAGE(N$529, N$530), "")</f>
        <v/>
      </c>
      <c r="AI516" s="3">
        <f>IF(AND(ISNUMBER(M516), ISNUMBER(N516), ISNUMBER(AH516)), (M516/N516) / AH516 - 1, "")</f>
        <v/>
      </c>
    </row>
    <row r="517">
      <c r="A517" s="2" t="inlineStr">
        <is>
          <t>1.86</t>
        </is>
      </c>
      <c r="B517" s="2" t="inlineStr">
        <is>
          <t>Flin Flon</t>
        </is>
      </c>
      <c r="C517" s="2" t="inlineStr">
        <is>
          <t>Babechuk and Kamber, 2013, Babechuk et al., 2017</t>
        </is>
      </c>
      <c r="D517" s="2" t="inlineStr">
        <is>
          <t>2</t>
        </is>
      </c>
      <c r="E517" s="2" t="inlineStr">
        <is>
          <t>FF021D‐102</t>
        </is>
      </c>
      <c r="F517" s="3" t="n">
        <v>3.8</v>
      </c>
      <c r="G517" s="5" t="n">
        <v/>
      </c>
      <c r="H517" s="3" t="n">
        <v>2.37</v>
      </c>
      <c r="I517" s="3" t="n">
        <v>15</v>
      </c>
      <c r="J517" s="3" t="n">
        <v>6.349999999999999</v>
      </c>
      <c r="K517" s="3" t="n">
        <v>1.74</v>
      </c>
      <c r="L517" s="3" t="n">
        <v>0.27</v>
      </c>
      <c r="M517" s="3" t="n">
        <v>0.07000000000000002</v>
      </c>
      <c r="N517" s="3" t="n">
        <v>0.6</v>
      </c>
      <c r="O517" s="4">
        <f>H517 / (40.078 + 15.999)</f>
        <v/>
      </c>
      <c r="P517" s="4">
        <f>I517 / (2*26.9815385 + 3*15.999)</f>
        <v/>
      </c>
      <c r="Q517" s="4">
        <f>J517 / (24.305 + 15.999)</f>
        <v/>
      </c>
      <c r="R517" s="4">
        <f>K517 / (2*39.0983 + 15.999)</f>
        <v/>
      </c>
      <c r="S517" s="4">
        <f>L517 / (2*22.98976928 + 15.999)</f>
        <v/>
      </c>
      <c r="T517" s="4">
        <f>M517 / (2*30.973761998 + 5*15.999)</f>
        <v/>
      </c>
      <c r="U517" s="4">
        <f>N517 / (47.867 + 2*15.999)</f>
        <v/>
      </c>
      <c r="V517" s="3">
        <f>IF((O517 - 10/3*T517) &gt; 0, O517 - 10/3*T517, 0)</f>
        <v/>
      </c>
      <c r="W517" s="4">
        <f>IF(V517&gt;S517, S517, V517)</f>
        <v/>
      </c>
      <c r="X517" s="4">
        <f>IF((V517-W517) &gt; 0, V517-W517, 0)</f>
        <v/>
      </c>
      <c r="Y517" s="4">
        <f>IF((Q517-X517) &gt; 0, Q517-X517, 0)</f>
        <v/>
      </c>
      <c r="Z517" s="3">
        <f>IF(AND(ISNUMBER(AVERAGE(R$529, R$530)), ISNUMBER(AVERAGE(P$529, P$530))), AVERAGE(R$529, R$530) / AVERAGE(P$529, P$530), "")</f>
        <v/>
      </c>
      <c r="AA517" s="4">
        <f>IF((P517*Z517) &lt; R517, P517*Z517, R517)</f>
        <v/>
      </c>
      <c r="AB517" s="4">
        <f>SUM(W517, S517)</f>
        <v/>
      </c>
      <c r="AC517" s="4">
        <f>SUM(W517, S517, Y517)</f>
        <v/>
      </c>
      <c r="AD517" s="3">
        <f>IF(OR(ISNUMBER(P517), ISNUMBER(W517), ISNUMBER(S517), ISNUMBER(R517)), (P517 / SUM(P517, W517, S517, R517))*100, "")</f>
        <v/>
      </c>
      <c r="AE517" s="3">
        <f>IF(OR(ISNUMBER(P517), ISNUMBER(W517), ISNUMBER(S517)), (P517 / SUM(P517, W517, S517))*100, "")</f>
        <v/>
      </c>
      <c r="AF517" s="3">
        <f>IF(OR(ISNUMBER(P517), ISNUMBER(W517), ISNUMBER(S517), ISNUMBER(AA517)), (P517 / SUM(P517, W517, S517, AA517))*100, "")</f>
        <v/>
      </c>
      <c r="AG517" s="3">
        <f>P517 / SUM(AC517, P517, AA517)</f>
        <v/>
      </c>
      <c r="AH517" s="3">
        <f>IF(AND(ISNUMBER(AVERAGE(M$529, M$530)), ISNUMBER(AVERAGE(N$529, N$530))), AVERAGE(M$529, M$530) / AVERAGE(N$529, N$530), "")</f>
        <v/>
      </c>
      <c r="AI517" s="3">
        <f>IF(AND(ISNUMBER(M517), ISNUMBER(N517), ISNUMBER(AH517)), (M517/N517) / AH517 - 1, "")</f>
        <v/>
      </c>
    </row>
    <row r="518">
      <c r="A518" s="2" t="inlineStr">
        <is>
          <t>1.86</t>
        </is>
      </c>
      <c r="B518" s="2" t="inlineStr">
        <is>
          <t>Flin Flon</t>
        </is>
      </c>
      <c r="C518" s="2" t="inlineStr">
        <is>
          <t>Babechuk and Kamber, 2013, Babechuk et al., 2017</t>
        </is>
      </c>
      <c r="D518" s="2" t="inlineStr">
        <is>
          <t>2</t>
        </is>
      </c>
      <c r="E518" s="2" t="inlineStr">
        <is>
          <t>FF021D‐103</t>
        </is>
      </c>
      <c r="F518" s="3" t="n">
        <v>3.82</v>
      </c>
      <c r="G518" s="5" t="n">
        <v/>
      </c>
      <c r="H518" s="3" t="n">
        <v>2.75</v>
      </c>
      <c r="I518" s="3" t="n">
        <v>14</v>
      </c>
      <c r="J518" s="3" t="n">
        <v>5.48</v>
      </c>
      <c r="K518" s="3" t="n">
        <v>1.98</v>
      </c>
      <c r="L518" s="3" t="n">
        <v>0.37</v>
      </c>
      <c r="M518" s="3" t="n">
        <v>0.07000000000000002</v>
      </c>
      <c r="N518" s="3" t="n">
        <v>0.55</v>
      </c>
      <c r="O518" s="4">
        <f>H518 / (40.078 + 15.999)</f>
        <v/>
      </c>
      <c r="P518" s="4">
        <f>I518 / (2*26.9815385 + 3*15.999)</f>
        <v/>
      </c>
      <c r="Q518" s="4">
        <f>J518 / (24.305 + 15.999)</f>
        <v/>
      </c>
      <c r="R518" s="4">
        <f>K518 / (2*39.0983 + 15.999)</f>
        <v/>
      </c>
      <c r="S518" s="4">
        <f>L518 / (2*22.98976928 + 15.999)</f>
        <v/>
      </c>
      <c r="T518" s="4">
        <f>M518 / (2*30.973761998 + 5*15.999)</f>
        <v/>
      </c>
      <c r="U518" s="4">
        <f>N518 / (47.867 + 2*15.999)</f>
        <v/>
      </c>
      <c r="V518" s="3">
        <f>IF((O518 - 10/3*T518) &gt; 0, O518 - 10/3*T518, 0)</f>
        <v/>
      </c>
      <c r="W518" s="4">
        <f>IF(V518&gt;S518, S518, V518)</f>
        <v/>
      </c>
      <c r="X518" s="4">
        <f>IF((V518-W518) &gt; 0, V518-W518, 0)</f>
        <v/>
      </c>
      <c r="Y518" s="4">
        <f>IF((Q518-X518) &gt; 0, Q518-X518, 0)</f>
        <v/>
      </c>
      <c r="Z518" s="3">
        <f>IF(AND(ISNUMBER(AVERAGE(R$529, R$530)), ISNUMBER(AVERAGE(P$529, P$530))), AVERAGE(R$529, R$530) / AVERAGE(P$529, P$530), "")</f>
        <v/>
      </c>
      <c r="AA518" s="4">
        <f>IF((P518*Z518) &lt; R518, P518*Z518, R518)</f>
        <v/>
      </c>
      <c r="AB518" s="4">
        <f>SUM(W518, S518)</f>
        <v/>
      </c>
      <c r="AC518" s="4">
        <f>SUM(W518, S518, Y518)</f>
        <v/>
      </c>
      <c r="AD518" s="3">
        <f>IF(OR(ISNUMBER(P518), ISNUMBER(W518), ISNUMBER(S518), ISNUMBER(R518)), (P518 / SUM(P518, W518, S518, R518))*100, "")</f>
        <v/>
      </c>
      <c r="AE518" s="3">
        <f>IF(OR(ISNUMBER(P518), ISNUMBER(W518), ISNUMBER(S518)), (P518 / SUM(P518, W518, S518))*100, "")</f>
        <v/>
      </c>
      <c r="AF518" s="3">
        <f>IF(OR(ISNUMBER(P518), ISNUMBER(W518), ISNUMBER(S518), ISNUMBER(AA518)), (P518 / SUM(P518, W518, S518, AA518))*100, "")</f>
        <v/>
      </c>
      <c r="AG518" s="3">
        <f>P518 / SUM(AC518, P518, AA518)</f>
        <v/>
      </c>
      <c r="AH518" s="3">
        <f>IF(AND(ISNUMBER(AVERAGE(M$529, M$530)), ISNUMBER(AVERAGE(N$529, N$530))), AVERAGE(M$529, M$530) / AVERAGE(N$529, N$530), "")</f>
        <v/>
      </c>
      <c r="AI518" s="3">
        <f>IF(AND(ISNUMBER(M518), ISNUMBER(N518), ISNUMBER(AH518)), (M518/N518) / AH518 - 1, "")</f>
        <v/>
      </c>
    </row>
    <row r="519">
      <c r="A519" s="2" t="inlineStr">
        <is>
          <t>1.86</t>
        </is>
      </c>
      <c r="B519" s="2" t="inlineStr">
        <is>
          <t>Flin Flon</t>
        </is>
      </c>
      <c r="C519" s="2" t="inlineStr">
        <is>
          <t>Babechuk and Kamber, 2013, Babechuk et al., 2017</t>
        </is>
      </c>
      <c r="D519" s="2" t="inlineStr">
        <is>
          <t>2</t>
        </is>
      </c>
      <c r="E519" s="2" t="inlineStr">
        <is>
          <t>FF021D‐104</t>
        </is>
      </c>
      <c r="F519" s="3" t="n">
        <v>3.87</v>
      </c>
      <c r="G519" s="5" t="n">
        <v/>
      </c>
      <c r="H519" s="3" t="n">
        <v>3.36</v>
      </c>
      <c r="I519" s="3" t="n">
        <v>13.3</v>
      </c>
      <c r="J519" s="3" t="n">
        <v>5.799999999999999</v>
      </c>
      <c r="K519" s="3" t="n">
        <v>2.64</v>
      </c>
      <c r="L519" s="3" t="n">
        <v>0.26</v>
      </c>
      <c r="M519" s="3" t="n">
        <v>0.06</v>
      </c>
      <c r="N519" s="3" t="n">
        <v>0.49</v>
      </c>
      <c r="O519" s="4">
        <f>H519 / (40.078 + 15.999)</f>
        <v/>
      </c>
      <c r="P519" s="4">
        <f>I519 / (2*26.9815385 + 3*15.999)</f>
        <v/>
      </c>
      <c r="Q519" s="4">
        <f>J519 / (24.305 + 15.999)</f>
        <v/>
      </c>
      <c r="R519" s="4">
        <f>K519 / (2*39.0983 + 15.999)</f>
        <v/>
      </c>
      <c r="S519" s="4">
        <f>L519 / (2*22.98976928 + 15.999)</f>
        <v/>
      </c>
      <c r="T519" s="4">
        <f>M519 / (2*30.973761998 + 5*15.999)</f>
        <v/>
      </c>
      <c r="U519" s="4">
        <f>N519 / (47.867 + 2*15.999)</f>
        <v/>
      </c>
      <c r="V519" s="3">
        <f>IF((O519 - 10/3*T519) &gt; 0, O519 - 10/3*T519, 0)</f>
        <v/>
      </c>
      <c r="W519" s="4">
        <f>IF(V519&gt;S519, S519, V519)</f>
        <v/>
      </c>
      <c r="X519" s="4">
        <f>IF((V519-W519) &gt; 0, V519-W519, 0)</f>
        <v/>
      </c>
      <c r="Y519" s="4">
        <f>IF((Q519-X519) &gt; 0, Q519-X519, 0)</f>
        <v/>
      </c>
      <c r="Z519" s="3">
        <f>IF(AND(ISNUMBER(AVERAGE(R$529, R$530)), ISNUMBER(AVERAGE(P$529, P$530))), AVERAGE(R$529, R$530) / AVERAGE(P$529, P$530), "")</f>
        <v/>
      </c>
      <c r="AA519" s="4">
        <f>IF((P519*Z519) &lt; R519, P519*Z519, R519)</f>
        <v/>
      </c>
      <c r="AB519" s="4">
        <f>SUM(W519, S519)</f>
        <v/>
      </c>
      <c r="AC519" s="4">
        <f>SUM(W519, S519, Y519)</f>
        <v/>
      </c>
      <c r="AD519" s="3">
        <f>IF(OR(ISNUMBER(P519), ISNUMBER(W519), ISNUMBER(S519), ISNUMBER(R519)), (P519 / SUM(P519, W519, S519, R519))*100, "")</f>
        <v/>
      </c>
      <c r="AE519" s="3">
        <f>IF(OR(ISNUMBER(P519), ISNUMBER(W519), ISNUMBER(S519)), (P519 / SUM(P519, W519, S519))*100, "")</f>
        <v/>
      </c>
      <c r="AF519" s="3">
        <f>IF(OR(ISNUMBER(P519), ISNUMBER(W519), ISNUMBER(S519), ISNUMBER(AA519)), (P519 / SUM(P519, W519, S519, AA519))*100, "")</f>
        <v/>
      </c>
      <c r="AG519" s="3">
        <f>P519 / SUM(AC519, P519, AA519)</f>
        <v/>
      </c>
      <c r="AH519" s="3">
        <f>IF(AND(ISNUMBER(AVERAGE(M$529, M$530)), ISNUMBER(AVERAGE(N$529, N$530))), AVERAGE(M$529, M$530) / AVERAGE(N$529, N$530), "")</f>
        <v/>
      </c>
      <c r="AI519" s="3">
        <f>IF(AND(ISNUMBER(M519), ISNUMBER(N519), ISNUMBER(AH519)), (M519/N519) / AH519 - 1, "")</f>
        <v/>
      </c>
    </row>
    <row r="520">
      <c r="A520" s="2" t="inlineStr">
        <is>
          <t>1.86</t>
        </is>
      </c>
      <c r="B520" s="2" t="inlineStr">
        <is>
          <t>Flin Flon</t>
        </is>
      </c>
      <c r="C520" s="2" t="inlineStr">
        <is>
          <t>Babechuk and Kamber, 2013, Babechuk et al., 2017</t>
        </is>
      </c>
      <c r="D520" s="2" t="inlineStr">
        <is>
          <t>2</t>
        </is>
      </c>
      <c r="E520" s="2" t="inlineStr">
        <is>
          <t>FF021D‐106</t>
        </is>
      </c>
      <c r="F520" s="3" t="n">
        <v>3.96</v>
      </c>
      <c r="G520" s="5" t="n">
        <v/>
      </c>
      <c r="H520" s="3" t="n">
        <v>3.430000000000001</v>
      </c>
      <c r="I520" s="3" t="n">
        <v>14.1</v>
      </c>
      <c r="J520" s="3" t="n">
        <v>5.409999999999999</v>
      </c>
      <c r="K520" s="3" t="n">
        <v>3.99</v>
      </c>
      <c r="L520" s="3" t="n">
        <v>0.7</v>
      </c>
      <c r="M520" s="3" t="n">
        <v>0.06</v>
      </c>
      <c r="N520" s="3" t="n">
        <v>0.5600000000000001</v>
      </c>
      <c r="O520" s="4">
        <f>H520 / (40.078 + 15.999)</f>
        <v/>
      </c>
      <c r="P520" s="4">
        <f>I520 / (2*26.9815385 + 3*15.999)</f>
        <v/>
      </c>
      <c r="Q520" s="4">
        <f>J520 / (24.305 + 15.999)</f>
        <v/>
      </c>
      <c r="R520" s="4">
        <f>K520 / (2*39.0983 + 15.999)</f>
        <v/>
      </c>
      <c r="S520" s="4">
        <f>L520 / (2*22.98976928 + 15.999)</f>
        <v/>
      </c>
      <c r="T520" s="4">
        <f>M520 / (2*30.973761998 + 5*15.999)</f>
        <v/>
      </c>
      <c r="U520" s="4">
        <f>N520 / (47.867 + 2*15.999)</f>
        <v/>
      </c>
      <c r="V520" s="3">
        <f>IF((O520 - 10/3*T520) &gt; 0, O520 - 10/3*T520, 0)</f>
        <v/>
      </c>
      <c r="W520" s="4">
        <f>IF(V520&gt;S520, S520, V520)</f>
        <v/>
      </c>
      <c r="X520" s="4">
        <f>IF((V520-W520) &gt; 0, V520-W520, 0)</f>
        <v/>
      </c>
      <c r="Y520" s="4">
        <f>IF((Q520-X520) &gt; 0, Q520-X520, 0)</f>
        <v/>
      </c>
      <c r="Z520" s="3">
        <f>IF(AND(ISNUMBER(AVERAGE(R$529, R$530)), ISNUMBER(AVERAGE(P$529, P$530))), AVERAGE(R$529, R$530) / AVERAGE(P$529, P$530), "")</f>
        <v/>
      </c>
      <c r="AA520" s="4">
        <f>IF((P520*Z520) &lt; R520, P520*Z520, R520)</f>
        <v/>
      </c>
      <c r="AB520" s="4">
        <f>SUM(W520, S520)</f>
        <v/>
      </c>
      <c r="AC520" s="4">
        <f>SUM(W520, S520, Y520)</f>
        <v/>
      </c>
      <c r="AD520" s="3">
        <f>IF(OR(ISNUMBER(P520), ISNUMBER(W520), ISNUMBER(S520), ISNUMBER(R520)), (P520 / SUM(P520, W520, S520, R520))*100, "")</f>
        <v/>
      </c>
      <c r="AE520" s="3">
        <f>IF(OR(ISNUMBER(P520), ISNUMBER(W520), ISNUMBER(S520)), (P520 / SUM(P520, W520, S520))*100, "")</f>
        <v/>
      </c>
      <c r="AF520" s="3">
        <f>IF(OR(ISNUMBER(P520), ISNUMBER(W520), ISNUMBER(S520), ISNUMBER(AA520)), (P520 / SUM(P520, W520, S520, AA520))*100, "")</f>
        <v/>
      </c>
      <c r="AG520" s="3">
        <f>P520 / SUM(AC520, P520, AA520)</f>
        <v/>
      </c>
      <c r="AH520" s="3">
        <f>IF(AND(ISNUMBER(AVERAGE(M$529, M$530)), ISNUMBER(AVERAGE(N$529, N$530))), AVERAGE(M$529, M$530) / AVERAGE(N$529, N$530), "")</f>
        <v/>
      </c>
      <c r="AI520" s="3">
        <f>IF(AND(ISNUMBER(M520), ISNUMBER(N520), ISNUMBER(AH520)), (M520/N520) / AH520 - 1, "")</f>
        <v/>
      </c>
    </row>
    <row r="521">
      <c r="A521" s="2" t="inlineStr">
        <is>
          <t>1.86</t>
        </is>
      </c>
      <c r="B521" s="2" t="inlineStr">
        <is>
          <t>Flin Flon</t>
        </is>
      </c>
      <c r="C521" s="2" t="inlineStr">
        <is>
          <t>Babechuk and Kamber, 2013, Babechuk et al., 2017</t>
        </is>
      </c>
      <c r="D521" s="2" t="inlineStr">
        <is>
          <t>2</t>
        </is>
      </c>
      <c r="E521" s="2" t="inlineStr">
        <is>
          <t>FF021D‐108</t>
        </is>
      </c>
      <c r="F521" s="3" t="n">
        <v>4.03</v>
      </c>
      <c r="G521" s="5" t="n">
        <v/>
      </c>
      <c r="H521" s="3" t="n">
        <v>3.160000000000001</v>
      </c>
      <c r="I521" s="3" t="n">
        <v>14.6</v>
      </c>
      <c r="J521" s="3" t="n">
        <v>5.709999999999999</v>
      </c>
      <c r="K521" s="3" t="n">
        <v>3.66</v>
      </c>
      <c r="L521" s="3" t="n">
        <v>1.18</v>
      </c>
      <c r="M521" s="3" t="n">
        <v>0.07000000000000002</v>
      </c>
      <c r="N521" s="3" t="n">
        <v>0.68</v>
      </c>
      <c r="O521" s="4">
        <f>H521 / (40.078 + 15.999)</f>
        <v/>
      </c>
      <c r="P521" s="4">
        <f>I521 / (2*26.9815385 + 3*15.999)</f>
        <v/>
      </c>
      <c r="Q521" s="4">
        <f>J521 / (24.305 + 15.999)</f>
        <v/>
      </c>
      <c r="R521" s="4">
        <f>K521 / (2*39.0983 + 15.999)</f>
        <v/>
      </c>
      <c r="S521" s="4">
        <f>L521 / (2*22.98976928 + 15.999)</f>
        <v/>
      </c>
      <c r="T521" s="4">
        <f>M521 / (2*30.973761998 + 5*15.999)</f>
        <v/>
      </c>
      <c r="U521" s="4">
        <f>N521 / (47.867 + 2*15.999)</f>
        <v/>
      </c>
      <c r="V521" s="3">
        <f>IF((O521 - 10/3*T521) &gt; 0, O521 - 10/3*T521, 0)</f>
        <v/>
      </c>
      <c r="W521" s="4">
        <f>IF(V521&gt;S521, S521, V521)</f>
        <v/>
      </c>
      <c r="X521" s="4">
        <f>IF((V521-W521) &gt; 0, V521-W521, 0)</f>
        <v/>
      </c>
      <c r="Y521" s="4">
        <f>IF((Q521-X521) &gt; 0, Q521-X521, 0)</f>
        <v/>
      </c>
      <c r="Z521" s="3">
        <f>IF(AND(ISNUMBER(AVERAGE(R$529, R$530)), ISNUMBER(AVERAGE(P$529, P$530))), AVERAGE(R$529, R$530) / AVERAGE(P$529, P$530), "")</f>
        <v/>
      </c>
      <c r="AA521" s="4">
        <f>IF((P521*Z521) &lt; R521, P521*Z521, R521)</f>
        <v/>
      </c>
      <c r="AB521" s="4">
        <f>SUM(W521, S521)</f>
        <v/>
      </c>
      <c r="AC521" s="4">
        <f>SUM(W521, S521, Y521)</f>
        <v/>
      </c>
      <c r="AD521" s="3">
        <f>IF(OR(ISNUMBER(P521), ISNUMBER(W521), ISNUMBER(S521), ISNUMBER(R521)), (P521 / SUM(P521, W521, S521, R521))*100, "")</f>
        <v/>
      </c>
      <c r="AE521" s="3">
        <f>IF(OR(ISNUMBER(P521), ISNUMBER(W521), ISNUMBER(S521)), (P521 / SUM(P521, W521, S521))*100, "")</f>
        <v/>
      </c>
      <c r="AF521" s="3">
        <f>IF(OR(ISNUMBER(P521), ISNUMBER(W521), ISNUMBER(S521), ISNUMBER(AA521)), (P521 / SUM(P521, W521, S521, AA521))*100, "")</f>
        <v/>
      </c>
      <c r="AG521" s="3">
        <f>P521 / SUM(AC521, P521, AA521)</f>
        <v/>
      </c>
      <c r="AH521" s="3">
        <f>IF(AND(ISNUMBER(AVERAGE(M$529, M$530)), ISNUMBER(AVERAGE(N$529, N$530))), AVERAGE(M$529, M$530) / AVERAGE(N$529, N$530), "")</f>
        <v/>
      </c>
      <c r="AI521" s="3">
        <f>IF(AND(ISNUMBER(M521), ISNUMBER(N521), ISNUMBER(AH521)), (M521/N521) / AH521 - 1, "")</f>
        <v/>
      </c>
    </row>
    <row r="522">
      <c r="A522" s="2" t="inlineStr">
        <is>
          <t>1.86</t>
        </is>
      </c>
      <c r="B522" s="2" t="inlineStr">
        <is>
          <t>Flin Flon</t>
        </is>
      </c>
      <c r="C522" s="2" t="inlineStr">
        <is>
          <t>Babechuk and Kamber, 2013, Babechuk et al., 2017</t>
        </is>
      </c>
      <c r="D522" s="2" t="inlineStr">
        <is>
          <t>2</t>
        </is>
      </c>
      <c r="E522" s="2" t="inlineStr">
        <is>
          <t>FF021E‐110</t>
        </is>
      </c>
      <c r="F522" s="3" t="n">
        <v>4.18</v>
      </c>
      <c r="G522" s="5" t="n">
        <v/>
      </c>
      <c r="H522" s="3" t="n">
        <v>1.71</v>
      </c>
      <c r="I522" s="3" t="n">
        <v>14.3</v>
      </c>
      <c r="J522" s="3" t="n">
        <v>6.389999999999999</v>
      </c>
      <c r="K522" s="3" t="n">
        <v>1.53</v>
      </c>
      <c r="L522" s="3" t="n">
        <v>0.29</v>
      </c>
      <c r="M522" s="3" t="n">
        <v>0.08000000000000002</v>
      </c>
      <c r="N522" s="3" t="n">
        <v>0.5900000000000001</v>
      </c>
      <c r="O522" s="4">
        <f>H522 / (40.078 + 15.999)</f>
        <v/>
      </c>
      <c r="P522" s="4">
        <f>I522 / (2*26.9815385 + 3*15.999)</f>
        <v/>
      </c>
      <c r="Q522" s="4">
        <f>J522 / (24.305 + 15.999)</f>
        <v/>
      </c>
      <c r="R522" s="4">
        <f>K522 / (2*39.0983 + 15.999)</f>
        <v/>
      </c>
      <c r="S522" s="4">
        <f>L522 / (2*22.98976928 + 15.999)</f>
        <v/>
      </c>
      <c r="T522" s="4">
        <f>M522 / (2*30.973761998 + 5*15.999)</f>
        <v/>
      </c>
      <c r="U522" s="4">
        <f>N522 / (47.867 + 2*15.999)</f>
        <v/>
      </c>
      <c r="V522" s="3">
        <f>IF((O522 - 10/3*T522) &gt; 0, O522 - 10/3*T522, 0)</f>
        <v/>
      </c>
      <c r="W522" s="4">
        <f>IF(V522&gt;S522, S522, V522)</f>
        <v/>
      </c>
      <c r="X522" s="4">
        <f>IF((V522-W522) &gt; 0, V522-W522, 0)</f>
        <v/>
      </c>
      <c r="Y522" s="4">
        <f>IF((Q522-X522) &gt; 0, Q522-X522, 0)</f>
        <v/>
      </c>
      <c r="Z522" s="3">
        <f>IF(AND(ISNUMBER(AVERAGE(R$529, R$530)), ISNUMBER(AVERAGE(P$529, P$530))), AVERAGE(R$529, R$530) / AVERAGE(P$529, P$530), "")</f>
        <v/>
      </c>
      <c r="AA522" s="4">
        <f>IF((P522*Z522) &lt; R522, P522*Z522, R522)</f>
        <v/>
      </c>
      <c r="AB522" s="4">
        <f>SUM(W522, S522)</f>
        <v/>
      </c>
      <c r="AC522" s="4">
        <f>SUM(W522, S522, Y522)</f>
        <v/>
      </c>
      <c r="AD522" s="3">
        <f>IF(OR(ISNUMBER(P522), ISNUMBER(W522), ISNUMBER(S522), ISNUMBER(R522)), (P522 / SUM(P522, W522, S522, R522))*100, "")</f>
        <v/>
      </c>
      <c r="AE522" s="3">
        <f>IF(OR(ISNUMBER(P522), ISNUMBER(W522), ISNUMBER(S522)), (P522 / SUM(P522, W522, S522))*100, "")</f>
        <v/>
      </c>
      <c r="AF522" s="3">
        <f>IF(OR(ISNUMBER(P522), ISNUMBER(W522), ISNUMBER(S522), ISNUMBER(AA522)), (P522 / SUM(P522, W522, S522, AA522))*100, "")</f>
        <v/>
      </c>
      <c r="AG522" s="3">
        <f>P522 / SUM(AC522, P522, AA522)</f>
        <v/>
      </c>
      <c r="AH522" s="3">
        <f>IF(AND(ISNUMBER(AVERAGE(M$529, M$530)), ISNUMBER(AVERAGE(N$529, N$530))), AVERAGE(M$529, M$530) / AVERAGE(N$529, N$530), "")</f>
        <v/>
      </c>
      <c r="AI522" s="3">
        <f>IF(AND(ISNUMBER(M522), ISNUMBER(N522), ISNUMBER(AH522)), (M522/N522) / AH522 - 1, "")</f>
        <v/>
      </c>
    </row>
    <row r="523">
      <c r="A523" s="2" t="inlineStr">
        <is>
          <t>1.86</t>
        </is>
      </c>
      <c r="B523" s="2" t="inlineStr">
        <is>
          <t>Flin Flon</t>
        </is>
      </c>
      <c r="C523" s="2" t="inlineStr">
        <is>
          <t>Babechuk and Kamber, 2013, Babechuk et al., 2017</t>
        </is>
      </c>
      <c r="D523" s="2" t="inlineStr">
        <is>
          <t>2</t>
        </is>
      </c>
      <c r="E523" s="2" t="inlineStr">
        <is>
          <t>FF021E‐113</t>
        </is>
      </c>
      <c r="F523" s="3" t="n">
        <v>4.35</v>
      </c>
      <c r="G523" s="5" t="n">
        <v/>
      </c>
      <c r="H523" s="3" t="n">
        <v>2.69</v>
      </c>
      <c r="I523" s="3" t="n">
        <v>13.5</v>
      </c>
      <c r="J523" s="3" t="n">
        <v>7.649999999999999</v>
      </c>
      <c r="K523" s="3" t="n">
        <v>0.54</v>
      </c>
      <c r="L523" s="3" t="n">
        <v>0.13</v>
      </c>
      <c r="M523" s="3" t="n">
        <v>0.09000000000000001</v>
      </c>
      <c r="N523" s="3" t="n">
        <v>0.68</v>
      </c>
      <c r="O523" s="4">
        <f>H523 / (40.078 + 15.999)</f>
        <v/>
      </c>
      <c r="P523" s="4">
        <f>I523 / (2*26.9815385 + 3*15.999)</f>
        <v/>
      </c>
      <c r="Q523" s="4">
        <f>J523 / (24.305 + 15.999)</f>
        <v/>
      </c>
      <c r="R523" s="4">
        <f>K523 / (2*39.0983 + 15.999)</f>
        <v/>
      </c>
      <c r="S523" s="4">
        <f>L523 / (2*22.98976928 + 15.999)</f>
        <v/>
      </c>
      <c r="T523" s="4">
        <f>M523 / (2*30.973761998 + 5*15.999)</f>
        <v/>
      </c>
      <c r="U523" s="4">
        <f>N523 / (47.867 + 2*15.999)</f>
        <v/>
      </c>
      <c r="V523" s="3">
        <f>IF((O523 - 10/3*T523) &gt; 0, O523 - 10/3*T523, 0)</f>
        <v/>
      </c>
      <c r="W523" s="4">
        <f>IF(V523&gt;S523, S523, V523)</f>
        <v/>
      </c>
      <c r="X523" s="4">
        <f>IF((V523-W523) &gt; 0, V523-W523, 0)</f>
        <v/>
      </c>
      <c r="Y523" s="4">
        <f>IF((Q523-X523) &gt; 0, Q523-X523, 0)</f>
        <v/>
      </c>
      <c r="Z523" s="3">
        <f>IF(AND(ISNUMBER(AVERAGE(R$529, R$530)), ISNUMBER(AVERAGE(P$529, P$530))), AVERAGE(R$529, R$530) / AVERAGE(P$529, P$530), "")</f>
        <v/>
      </c>
      <c r="AA523" s="4">
        <f>IF((P523*Z523) &lt; R523, P523*Z523, R523)</f>
        <v/>
      </c>
      <c r="AB523" s="4">
        <f>SUM(W523, S523)</f>
        <v/>
      </c>
      <c r="AC523" s="4">
        <f>SUM(W523, S523, Y523)</f>
        <v/>
      </c>
      <c r="AD523" s="3">
        <f>IF(OR(ISNUMBER(P523), ISNUMBER(W523), ISNUMBER(S523), ISNUMBER(R523)), (P523 / SUM(P523, W523, S523, R523))*100, "")</f>
        <v/>
      </c>
      <c r="AE523" s="3">
        <f>IF(OR(ISNUMBER(P523), ISNUMBER(W523), ISNUMBER(S523)), (P523 / SUM(P523, W523, S523))*100, "")</f>
        <v/>
      </c>
      <c r="AF523" s="3">
        <f>IF(OR(ISNUMBER(P523), ISNUMBER(W523), ISNUMBER(S523), ISNUMBER(AA523)), (P523 / SUM(P523, W523, S523, AA523))*100, "")</f>
        <v/>
      </c>
      <c r="AG523" s="3">
        <f>P523 / SUM(AC523, P523, AA523)</f>
        <v/>
      </c>
      <c r="AH523" s="3">
        <f>IF(AND(ISNUMBER(AVERAGE(M$529, M$530)), ISNUMBER(AVERAGE(N$529, N$530))), AVERAGE(M$529, M$530) / AVERAGE(N$529, N$530), "")</f>
        <v/>
      </c>
      <c r="AI523" s="3">
        <f>IF(AND(ISNUMBER(M523), ISNUMBER(N523), ISNUMBER(AH523)), (M523/N523) / AH523 - 1, "")</f>
        <v/>
      </c>
    </row>
    <row r="524">
      <c r="A524" s="2" t="inlineStr">
        <is>
          <t>1.86</t>
        </is>
      </c>
      <c r="B524" s="2" t="inlineStr">
        <is>
          <t>Flin Flon</t>
        </is>
      </c>
      <c r="C524" s="2" t="inlineStr">
        <is>
          <t>Babechuk and Kamber, 2013, Babechuk et al., 2017</t>
        </is>
      </c>
      <c r="D524" s="2" t="inlineStr">
        <is>
          <t>2</t>
        </is>
      </c>
      <c r="E524" s="2" t="inlineStr">
        <is>
          <t>FF021E‐116</t>
        </is>
      </c>
      <c r="F524" s="3" t="n">
        <v>4.52</v>
      </c>
      <c r="G524" s="5" t="n">
        <v/>
      </c>
      <c r="H524" s="3" t="n">
        <v>4.52</v>
      </c>
      <c r="I524" s="3" t="n">
        <v>11.9</v>
      </c>
      <c r="J524" s="3" t="n">
        <v>6.329999999999999</v>
      </c>
      <c r="K524" s="3" t="n">
        <v>3.15</v>
      </c>
      <c r="L524" s="3" t="n">
        <v>0.28</v>
      </c>
      <c r="M524" s="3" t="n">
        <v>0.06</v>
      </c>
      <c r="N524" s="3" t="n">
        <v>0.53</v>
      </c>
      <c r="O524" s="4">
        <f>H524 / (40.078 + 15.999)</f>
        <v/>
      </c>
      <c r="P524" s="4">
        <f>I524 / (2*26.9815385 + 3*15.999)</f>
        <v/>
      </c>
      <c r="Q524" s="4">
        <f>J524 / (24.305 + 15.999)</f>
        <v/>
      </c>
      <c r="R524" s="4">
        <f>K524 / (2*39.0983 + 15.999)</f>
        <v/>
      </c>
      <c r="S524" s="4">
        <f>L524 / (2*22.98976928 + 15.999)</f>
        <v/>
      </c>
      <c r="T524" s="4">
        <f>M524 / (2*30.973761998 + 5*15.999)</f>
        <v/>
      </c>
      <c r="U524" s="4">
        <f>N524 / (47.867 + 2*15.999)</f>
        <v/>
      </c>
      <c r="V524" s="3">
        <f>IF((O524 - 10/3*T524) &gt; 0, O524 - 10/3*T524, 0)</f>
        <v/>
      </c>
      <c r="W524" s="4">
        <f>IF(V524&gt;S524, S524, V524)</f>
        <v/>
      </c>
      <c r="X524" s="4">
        <f>IF((V524-W524) &gt; 0, V524-W524, 0)</f>
        <v/>
      </c>
      <c r="Y524" s="4">
        <f>IF((Q524-X524) &gt; 0, Q524-X524, 0)</f>
        <v/>
      </c>
      <c r="Z524" s="3">
        <f>IF(AND(ISNUMBER(AVERAGE(R$529, R$530)), ISNUMBER(AVERAGE(P$529, P$530))), AVERAGE(R$529, R$530) / AVERAGE(P$529, P$530), "")</f>
        <v/>
      </c>
      <c r="AA524" s="4">
        <f>IF((P524*Z524) &lt; R524, P524*Z524, R524)</f>
        <v/>
      </c>
      <c r="AB524" s="4">
        <f>SUM(W524, S524)</f>
        <v/>
      </c>
      <c r="AC524" s="4">
        <f>SUM(W524, S524, Y524)</f>
        <v/>
      </c>
      <c r="AD524" s="3">
        <f>IF(OR(ISNUMBER(P524), ISNUMBER(W524), ISNUMBER(S524), ISNUMBER(R524)), (P524 / SUM(P524, W524, S524, R524))*100, "")</f>
        <v/>
      </c>
      <c r="AE524" s="3">
        <f>IF(OR(ISNUMBER(P524), ISNUMBER(W524), ISNUMBER(S524)), (P524 / SUM(P524, W524, S524))*100, "")</f>
        <v/>
      </c>
      <c r="AF524" s="3">
        <f>IF(OR(ISNUMBER(P524), ISNUMBER(W524), ISNUMBER(S524), ISNUMBER(AA524)), (P524 / SUM(P524, W524, S524, AA524))*100, "")</f>
        <v/>
      </c>
      <c r="AG524" s="3">
        <f>P524 / SUM(AC524, P524, AA524)</f>
        <v/>
      </c>
      <c r="AH524" s="3">
        <f>IF(AND(ISNUMBER(AVERAGE(M$529, M$530)), ISNUMBER(AVERAGE(N$529, N$530))), AVERAGE(M$529, M$530) / AVERAGE(N$529, N$530), "")</f>
        <v/>
      </c>
      <c r="AI524" s="3">
        <f>IF(AND(ISNUMBER(M524), ISNUMBER(N524), ISNUMBER(AH524)), (M524/N524) / AH524 - 1, "")</f>
        <v/>
      </c>
    </row>
    <row r="525">
      <c r="A525" s="2" t="inlineStr">
        <is>
          <t>1.86</t>
        </is>
      </c>
      <c r="B525" s="2" t="inlineStr">
        <is>
          <t>Flin Flon</t>
        </is>
      </c>
      <c r="C525" s="2" t="inlineStr">
        <is>
          <t>Babechuk and Kamber, 2013, Babechuk et al., 2017</t>
        </is>
      </c>
      <c r="D525" s="2" t="inlineStr">
        <is>
          <t>2</t>
        </is>
      </c>
      <c r="E525" s="2" t="inlineStr">
        <is>
          <t>FF021E‐120</t>
        </is>
      </c>
      <c r="F525" s="3" t="n">
        <v>4.73</v>
      </c>
      <c r="G525" s="5" t="n">
        <v/>
      </c>
      <c r="H525" s="3" t="n">
        <v>2.1</v>
      </c>
      <c r="I525" s="3" t="n">
        <v>13.7</v>
      </c>
      <c r="J525" s="3" t="n">
        <v>7.049999999999999</v>
      </c>
      <c r="K525" s="3" t="n">
        <v>1.11</v>
      </c>
      <c r="L525" s="3" t="n">
        <v>0.3</v>
      </c>
      <c r="M525" s="3" t="n">
        <v>0.08000000000000002</v>
      </c>
      <c r="N525" s="3" t="n">
        <v>0.58</v>
      </c>
      <c r="O525" s="4">
        <f>H525 / (40.078 + 15.999)</f>
        <v/>
      </c>
      <c r="P525" s="4">
        <f>I525 / (2*26.9815385 + 3*15.999)</f>
        <v/>
      </c>
      <c r="Q525" s="4">
        <f>J525 / (24.305 + 15.999)</f>
        <v/>
      </c>
      <c r="R525" s="4">
        <f>K525 / (2*39.0983 + 15.999)</f>
        <v/>
      </c>
      <c r="S525" s="4">
        <f>L525 / (2*22.98976928 + 15.999)</f>
        <v/>
      </c>
      <c r="T525" s="4">
        <f>M525 / (2*30.973761998 + 5*15.999)</f>
        <v/>
      </c>
      <c r="U525" s="4">
        <f>N525 / (47.867 + 2*15.999)</f>
        <v/>
      </c>
      <c r="V525" s="3">
        <f>IF((O525 - 10/3*T525) &gt; 0, O525 - 10/3*T525, 0)</f>
        <v/>
      </c>
      <c r="W525" s="4">
        <f>IF(V525&gt;S525, S525, V525)</f>
        <v/>
      </c>
      <c r="X525" s="4">
        <f>IF((V525-W525) &gt; 0, V525-W525, 0)</f>
        <v/>
      </c>
      <c r="Y525" s="4">
        <f>IF((Q525-X525) &gt; 0, Q525-X525, 0)</f>
        <v/>
      </c>
      <c r="Z525" s="3">
        <f>IF(AND(ISNUMBER(AVERAGE(R$529, R$530)), ISNUMBER(AVERAGE(P$529, P$530))), AVERAGE(R$529, R$530) / AVERAGE(P$529, P$530), "")</f>
        <v/>
      </c>
      <c r="AA525" s="4">
        <f>IF((P525*Z525) &lt; R525, P525*Z525, R525)</f>
        <v/>
      </c>
      <c r="AB525" s="4">
        <f>SUM(W525, S525)</f>
        <v/>
      </c>
      <c r="AC525" s="4">
        <f>SUM(W525, S525, Y525)</f>
        <v/>
      </c>
      <c r="AD525" s="3">
        <f>IF(OR(ISNUMBER(P525), ISNUMBER(W525), ISNUMBER(S525), ISNUMBER(R525)), (P525 / SUM(P525, W525, S525, R525))*100, "")</f>
        <v/>
      </c>
      <c r="AE525" s="3">
        <f>IF(OR(ISNUMBER(P525), ISNUMBER(W525), ISNUMBER(S525)), (P525 / SUM(P525, W525, S525))*100, "")</f>
        <v/>
      </c>
      <c r="AF525" s="3">
        <f>IF(OR(ISNUMBER(P525), ISNUMBER(W525), ISNUMBER(S525), ISNUMBER(AA525)), (P525 / SUM(P525, W525, S525, AA525))*100, "")</f>
        <v/>
      </c>
      <c r="AG525" s="3">
        <f>P525 / SUM(AC525, P525, AA525)</f>
        <v/>
      </c>
      <c r="AH525" s="3">
        <f>IF(AND(ISNUMBER(AVERAGE(M$529, M$530)), ISNUMBER(AVERAGE(N$529, N$530))), AVERAGE(M$529, M$530) / AVERAGE(N$529, N$530), "")</f>
        <v/>
      </c>
      <c r="AI525" s="3">
        <f>IF(AND(ISNUMBER(M525), ISNUMBER(N525), ISNUMBER(AH525)), (M525/N525) / AH525 - 1, "")</f>
        <v/>
      </c>
    </row>
    <row r="526">
      <c r="A526" s="2" t="inlineStr">
        <is>
          <t>1.86</t>
        </is>
      </c>
      <c r="B526" s="2" t="inlineStr">
        <is>
          <t>Flin Flon</t>
        </is>
      </c>
      <c r="C526" s="2" t="inlineStr">
        <is>
          <t>Babechuk and Kamber, 2013, Babechuk et al., 2017</t>
        </is>
      </c>
      <c r="D526" s="2" t="inlineStr">
        <is>
          <t>2</t>
        </is>
      </c>
      <c r="E526" s="2" t="inlineStr">
        <is>
          <t>FF021E‐121</t>
        </is>
      </c>
      <c r="F526" s="3" t="n">
        <v>4.77</v>
      </c>
      <c r="G526" s="5" t="n">
        <v/>
      </c>
      <c r="H526" s="3" t="n">
        <v>2.490000000000001</v>
      </c>
      <c r="I526" s="3" t="n">
        <v>12.5</v>
      </c>
      <c r="J526" s="3" t="n">
        <v>7.419999999999999</v>
      </c>
      <c r="K526" s="3" t="n">
        <v>0.46</v>
      </c>
      <c r="L526" s="3" t="n">
        <v>0.05</v>
      </c>
      <c r="M526" s="3" t="n">
        <v>0.07000000000000002</v>
      </c>
      <c r="N526" s="3" t="n">
        <v>0.47</v>
      </c>
      <c r="O526" s="4">
        <f>H526 / (40.078 + 15.999)</f>
        <v/>
      </c>
      <c r="P526" s="4">
        <f>I526 / (2*26.9815385 + 3*15.999)</f>
        <v/>
      </c>
      <c r="Q526" s="4">
        <f>J526 / (24.305 + 15.999)</f>
        <v/>
      </c>
      <c r="R526" s="4">
        <f>K526 / (2*39.0983 + 15.999)</f>
        <v/>
      </c>
      <c r="S526" s="4">
        <f>L526 / (2*22.98976928 + 15.999)</f>
        <v/>
      </c>
      <c r="T526" s="4">
        <f>M526 / (2*30.973761998 + 5*15.999)</f>
        <v/>
      </c>
      <c r="U526" s="4">
        <f>N526 / (47.867 + 2*15.999)</f>
        <v/>
      </c>
      <c r="V526" s="3">
        <f>IF((O526 - 10/3*T526) &gt; 0, O526 - 10/3*T526, 0)</f>
        <v/>
      </c>
      <c r="W526" s="4">
        <f>IF(V526&gt;S526, S526, V526)</f>
        <v/>
      </c>
      <c r="X526" s="4">
        <f>IF((V526-W526) &gt; 0, V526-W526, 0)</f>
        <v/>
      </c>
      <c r="Y526" s="4">
        <f>IF((Q526-X526) &gt; 0, Q526-X526, 0)</f>
        <v/>
      </c>
      <c r="Z526" s="3">
        <f>IF(AND(ISNUMBER(AVERAGE(R$529, R$530)), ISNUMBER(AVERAGE(P$529, P$530))), AVERAGE(R$529, R$530) / AVERAGE(P$529, P$530), "")</f>
        <v/>
      </c>
      <c r="AA526" s="4">
        <f>IF((P526*Z526) &lt; R526, P526*Z526, R526)</f>
        <v/>
      </c>
      <c r="AB526" s="4">
        <f>SUM(W526, S526)</f>
        <v/>
      </c>
      <c r="AC526" s="4">
        <f>SUM(W526, S526, Y526)</f>
        <v/>
      </c>
      <c r="AD526" s="3">
        <f>IF(OR(ISNUMBER(P526), ISNUMBER(W526), ISNUMBER(S526), ISNUMBER(R526)), (P526 / SUM(P526, W526, S526, R526))*100, "")</f>
        <v/>
      </c>
      <c r="AE526" s="3">
        <f>IF(OR(ISNUMBER(P526), ISNUMBER(W526), ISNUMBER(S526)), (P526 / SUM(P526, W526, S526))*100, "")</f>
        <v/>
      </c>
      <c r="AF526" s="3">
        <f>IF(OR(ISNUMBER(P526), ISNUMBER(W526), ISNUMBER(S526), ISNUMBER(AA526)), (P526 / SUM(P526, W526, S526, AA526))*100, "")</f>
        <v/>
      </c>
      <c r="AG526" s="3">
        <f>P526 / SUM(AC526, P526, AA526)</f>
        <v/>
      </c>
      <c r="AH526" s="3">
        <f>IF(AND(ISNUMBER(AVERAGE(M$529, M$530)), ISNUMBER(AVERAGE(N$529, N$530))), AVERAGE(M$529, M$530) / AVERAGE(N$529, N$530), "")</f>
        <v/>
      </c>
      <c r="AI526" s="3">
        <f>IF(AND(ISNUMBER(M526), ISNUMBER(N526), ISNUMBER(AH526)), (M526/N526) / AH526 - 1, "")</f>
        <v/>
      </c>
    </row>
    <row r="527">
      <c r="A527" s="2" t="inlineStr">
        <is>
          <t>1.86</t>
        </is>
      </c>
      <c r="B527" s="2" t="inlineStr">
        <is>
          <t>Flin Flon</t>
        </is>
      </c>
      <c r="C527" s="2" t="inlineStr">
        <is>
          <t>Babechuk and Kamber, 2013, Babechuk et al., 2017</t>
        </is>
      </c>
      <c r="D527" s="2" t="inlineStr">
        <is>
          <t>2</t>
        </is>
      </c>
      <c r="E527" s="2" t="inlineStr">
        <is>
          <t>FF021F‐LWB</t>
        </is>
      </c>
      <c r="F527" s="3" t="n">
        <v>5</v>
      </c>
      <c r="G527" s="5" t="n">
        <v/>
      </c>
      <c r="H527" s="3" t="n">
        <v>3.32</v>
      </c>
      <c r="I527" s="3" t="n">
        <v>14.1</v>
      </c>
      <c r="J527" s="3" t="n">
        <v>6.599999999999999</v>
      </c>
      <c r="K527" s="3" t="n">
        <v>2.23</v>
      </c>
      <c r="L527" s="3" t="n">
        <v>0.99</v>
      </c>
      <c r="M527" s="3" t="n">
        <v>0.07000000000000002</v>
      </c>
      <c r="N527" s="3" t="n">
        <v>0.57</v>
      </c>
      <c r="O527" s="4">
        <f>H527 / (40.078 + 15.999)</f>
        <v/>
      </c>
      <c r="P527" s="4">
        <f>I527 / (2*26.9815385 + 3*15.999)</f>
        <v/>
      </c>
      <c r="Q527" s="4">
        <f>J527 / (24.305 + 15.999)</f>
        <v/>
      </c>
      <c r="R527" s="4">
        <f>K527 / (2*39.0983 + 15.999)</f>
        <v/>
      </c>
      <c r="S527" s="4">
        <f>L527 / (2*22.98976928 + 15.999)</f>
        <v/>
      </c>
      <c r="T527" s="4">
        <f>M527 / (2*30.973761998 + 5*15.999)</f>
        <v/>
      </c>
      <c r="U527" s="4">
        <f>N527 / (47.867 + 2*15.999)</f>
        <v/>
      </c>
      <c r="V527" s="3">
        <f>IF((O527 - 10/3*T527) &gt; 0, O527 - 10/3*T527, 0)</f>
        <v/>
      </c>
      <c r="W527" s="4">
        <f>IF(V527&gt;S527, S527, V527)</f>
        <v/>
      </c>
      <c r="X527" s="4">
        <f>IF((V527-W527) &gt; 0, V527-W527, 0)</f>
        <v/>
      </c>
      <c r="Y527" s="4">
        <f>IF((Q527-X527) &gt; 0, Q527-X527, 0)</f>
        <v/>
      </c>
      <c r="Z527" s="3">
        <f>IF(AND(ISNUMBER(AVERAGE(R$529, R$530)), ISNUMBER(AVERAGE(P$529, P$530))), AVERAGE(R$529, R$530) / AVERAGE(P$529, P$530), "")</f>
        <v/>
      </c>
      <c r="AA527" s="4">
        <f>IF((P527*Z527) &lt; R527, P527*Z527, R527)</f>
        <v/>
      </c>
      <c r="AB527" s="4">
        <f>SUM(W527, S527)</f>
        <v/>
      </c>
      <c r="AC527" s="4">
        <f>SUM(W527, S527, Y527)</f>
        <v/>
      </c>
      <c r="AD527" s="3">
        <f>IF(OR(ISNUMBER(P527), ISNUMBER(W527), ISNUMBER(S527), ISNUMBER(R527)), (P527 / SUM(P527, W527, S527, R527))*100, "")</f>
        <v/>
      </c>
      <c r="AE527" s="3">
        <f>IF(OR(ISNUMBER(P527), ISNUMBER(W527), ISNUMBER(S527)), (P527 / SUM(P527, W527, S527))*100, "")</f>
        <v/>
      </c>
      <c r="AF527" s="3">
        <f>IF(OR(ISNUMBER(P527), ISNUMBER(W527), ISNUMBER(S527), ISNUMBER(AA527)), (P527 / SUM(P527, W527, S527, AA527))*100, "")</f>
        <v/>
      </c>
      <c r="AG527" s="3">
        <f>P527 / SUM(AC527, P527, AA527)</f>
        <v/>
      </c>
      <c r="AH527" s="3">
        <f>IF(AND(ISNUMBER(AVERAGE(M$529, M$530)), ISNUMBER(AVERAGE(N$529, N$530))), AVERAGE(M$529, M$530) / AVERAGE(N$529, N$530), "")</f>
        <v/>
      </c>
      <c r="AI527" s="3">
        <f>IF(AND(ISNUMBER(M527), ISNUMBER(N527), ISNUMBER(AH527)), (M527/N527) / AH527 - 1, "")</f>
        <v/>
      </c>
    </row>
    <row r="528">
      <c r="A528" s="2" t="inlineStr">
        <is>
          <t>1.86</t>
        </is>
      </c>
      <c r="B528" s="2" t="inlineStr">
        <is>
          <t>Flin Flon</t>
        </is>
      </c>
      <c r="C528" s="2" t="inlineStr">
        <is>
          <t>Babechuk and Kamber, 2013, Babechuk et al., 2017</t>
        </is>
      </c>
      <c r="D528" s="2" t="inlineStr">
        <is>
          <t>2</t>
        </is>
      </c>
      <c r="E528" s="2" t="inlineStr">
        <is>
          <t>FF021H‐LWB</t>
        </is>
      </c>
      <c r="F528" s="3" t="n">
        <v>5.15</v>
      </c>
      <c r="G528" s="5" t="n">
        <v/>
      </c>
      <c r="H528" s="3" t="n">
        <v>1.71</v>
      </c>
      <c r="I528" s="3" t="n">
        <v>15.1</v>
      </c>
      <c r="J528" s="3" t="n">
        <v>5.55</v>
      </c>
      <c r="K528" s="3" t="n">
        <v>2.77</v>
      </c>
      <c r="L528" s="3" t="n">
        <v>0.22</v>
      </c>
      <c r="M528" s="3" t="n">
        <v>0.07000000000000002</v>
      </c>
      <c r="N528" s="3" t="n">
        <v>0.63</v>
      </c>
      <c r="O528" s="4">
        <f>H528 / (40.078 + 15.999)</f>
        <v/>
      </c>
      <c r="P528" s="4">
        <f>I528 / (2*26.9815385 + 3*15.999)</f>
        <v/>
      </c>
      <c r="Q528" s="4">
        <f>J528 / (24.305 + 15.999)</f>
        <v/>
      </c>
      <c r="R528" s="4">
        <f>K528 / (2*39.0983 + 15.999)</f>
        <v/>
      </c>
      <c r="S528" s="4">
        <f>L528 / (2*22.98976928 + 15.999)</f>
        <v/>
      </c>
      <c r="T528" s="4">
        <f>M528 / (2*30.973761998 + 5*15.999)</f>
        <v/>
      </c>
      <c r="U528" s="4">
        <f>N528 / (47.867 + 2*15.999)</f>
        <v/>
      </c>
      <c r="V528" s="3">
        <f>IF((O528 - 10/3*T528) &gt; 0, O528 - 10/3*T528, 0)</f>
        <v/>
      </c>
      <c r="W528" s="4">
        <f>IF(V528&gt;S528, S528, V528)</f>
        <v/>
      </c>
      <c r="X528" s="4">
        <f>IF((V528-W528) &gt; 0, V528-W528, 0)</f>
        <v/>
      </c>
      <c r="Y528" s="4">
        <f>IF((Q528-X528) &gt; 0, Q528-X528, 0)</f>
        <v/>
      </c>
      <c r="Z528" s="3">
        <f>IF(AND(ISNUMBER(AVERAGE(R$529, R$530)), ISNUMBER(AVERAGE(P$529, P$530))), AVERAGE(R$529, R$530) / AVERAGE(P$529, P$530), "")</f>
        <v/>
      </c>
      <c r="AA528" s="4">
        <f>IF((P528*Z528) &lt; R528, P528*Z528, R528)</f>
        <v/>
      </c>
      <c r="AB528" s="4">
        <f>SUM(W528, S528)</f>
        <v/>
      </c>
      <c r="AC528" s="4">
        <f>SUM(W528, S528, Y528)</f>
        <v/>
      </c>
      <c r="AD528" s="3">
        <f>IF(OR(ISNUMBER(P528), ISNUMBER(W528), ISNUMBER(S528), ISNUMBER(R528)), (P528 / SUM(P528, W528, S528, R528))*100, "")</f>
        <v/>
      </c>
      <c r="AE528" s="3">
        <f>IF(OR(ISNUMBER(P528), ISNUMBER(W528), ISNUMBER(S528)), (P528 / SUM(P528, W528, S528))*100, "")</f>
        <v/>
      </c>
      <c r="AF528" s="3">
        <f>IF(OR(ISNUMBER(P528), ISNUMBER(W528), ISNUMBER(S528), ISNUMBER(AA528)), (P528 / SUM(P528, W528, S528, AA528))*100, "")</f>
        <v/>
      </c>
      <c r="AG528" s="3">
        <f>P528 / SUM(AC528, P528, AA528)</f>
        <v/>
      </c>
      <c r="AH528" s="3">
        <f>IF(AND(ISNUMBER(AVERAGE(M$529, M$530)), ISNUMBER(AVERAGE(N$529, N$530))), AVERAGE(M$529, M$530) / AVERAGE(N$529, N$530), "")</f>
        <v/>
      </c>
      <c r="AI528" s="3">
        <f>IF(AND(ISNUMBER(M528), ISNUMBER(N528), ISNUMBER(AH528)), (M528/N528) / AH528 - 1, "")</f>
        <v/>
      </c>
    </row>
    <row r="529">
      <c r="A529" s="2" t="inlineStr">
        <is>
          <t>1.86</t>
        </is>
      </c>
      <c r="B529" s="2" t="inlineStr">
        <is>
          <t>Flin Flon</t>
        </is>
      </c>
      <c r="C529" s="2" t="inlineStr">
        <is>
          <t>Babechuk and Kamber, 2013, Babechuk et al., 2017</t>
        </is>
      </c>
      <c r="D529" s="2" t="inlineStr">
        <is>
          <t>2</t>
        </is>
      </c>
      <c r="E529" s="2" t="inlineStr">
        <is>
          <t>FF021‐FB1</t>
        </is>
      </c>
      <c r="F529" s="3" t="inlineStr">
        <is>
          <t>10-12</t>
        </is>
      </c>
      <c r="G529" s="2" t="inlineStr">
        <is>
          <t>proto</t>
        </is>
      </c>
      <c r="H529" s="3" t="n">
        <v>8.93</v>
      </c>
      <c r="I529" s="3" t="n">
        <v>13.9</v>
      </c>
      <c r="J529" s="3" t="n">
        <v>5.01</v>
      </c>
      <c r="K529" s="3" t="n">
        <v>0.32</v>
      </c>
      <c r="L529" s="3" t="n">
        <v>2.58</v>
      </c>
      <c r="M529" s="3" t="n">
        <v>0.06</v>
      </c>
      <c r="N529" s="3" t="n">
        <v>0.62</v>
      </c>
      <c r="O529" s="4">
        <f>H529 / (40.078 + 15.999)</f>
        <v/>
      </c>
      <c r="P529" s="4">
        <f>I529 / (2*26.9815385 + 3*15.999)</f>
        <v/>
      </c>
      <c r="Q529" s="4">
        <f>J529 / (24.305 + 15.999)</f>
        <v/>
      </c>
      <c r="R529" s="4">
        <f>K529 / (2*39.0983 + 15.999)</f>
        <v/>
      </c>
      <c r="S529" s="4">
        <f>L529 / (2*22.98976928 + 15.999)</f>
        <v/>
      </c>
      <c r="T529" s="4">
        <f>M529 / (2*30.973761998 + 5*15.999)</f>
        <v/>
      </c>
      <c r="U529" s="4">
        <f>N529 / (47.867 + 2*15.999)</f>
        <v/>
      </c>
      <c r="V529" s="3">
        <f>IF((O529 - 10/3*T529) &gt; 0, O529 - 10/3*T529, 0)</f>
        <v/>
      </c>
      <c r="W529" s="4">
        <f>IF(V529&gt;S529, S529, V529)</f>
        <v/>
      </c>
      <c r="X529" s="4">
        <f>IF((V529-W529) &gt; 0, V529-W529, 0)</f>
        <v/>
      </c>
      <c r="Y529" s="4">
        <f>IF((Q529-X529) &gt; 0, Q529-X529, 0)</f>
        <v/>
      </c>
      <c r="Z529" s="3">
        <f>IF(AND(ISNUMBER(AVERAGE(R$529, R$530)), ISNUMBER(AVERAGE(P$529, P$530))), AVERAGE(R$529, R$530) / AVERAGE(P$529, P$530), "")</f>
        <v/>
      </c>
      <c r="AA529" s="4">
        <f>IF((P529*Z529) &lt; R529, P529*Z529, R529)</f>
        <v/>
      </c>
      <c r="AB529" s="4">
        <f>SUM(W529, S529)</f>
        <v/>
      </c>
      <c r="AC529" s="4">
        <f>SUM(W529, S529, Y529)</f>
        <v/>
      </c>
      <c r="AD529" s="3">
        <f>IF(OR(ISNUMBER(P529), ISNUMBER(W529), ISNUMBER(S529), ISNUMBER(R529)), (P529 / SUM(P529, W529, S529, R529))*100, "")</f>
        <v/>
      </c>
      <c r="AE529" s="3">
        <f>IF(OR(ISNUMBER(P529), ISNUMBER(W529), ISNUMBER(S529)), (P529 / SUM(P529, W529, S529))*100, "")</f>
        <v/>
      </c>
      <c r="AF529" s="3">
        <f>IF(OR(ISNUMBER(P529), ISNUMBER(W529), ISNUMBER(S529), ISNUMBER(AA529)), (P529 / SUM(P529, W529, S529, AA529))*100, "")</f>
        <v/>
      </c>
      <c r="AG529" s="3">
        <f>P529 / SUM(AC529, P529, AA529)</f>
        <v/>
      </c>
      <c r="AH529" s="3">
        <f>IF(AND(ISNUMBER(AVERAGE(M$529, M$530)), ISNUMBER(AVERAGE(N$529, N$530))), AVERAGE(M$529, M$530) / AVERAGE(N$529, N$530), "")</f>
        <v/>
      </c>
      <c r="AI529" s="3">
        <f>IF(AND(ISNUMBER(M529), ISNUMBER(N529), ISNUMBER(AH529)), (M529/N529) / AH529 - 1, "")</f>
        <v/>
      </c>
    </row>
    <row r="530">
      <c r="A530" s="2" t="inlineStr">
        <is>
          <t>1.86</t>
        </is>
      </c>
      <c r="B530" s="2" t="inlineStr">
        <is>
          <t>Flin Flon</t>
        </is>
      </c>
      <c r="C530" s="2" t="inlineStr">
        <is>
          <t>Babechuk and Kamber, 2013, Babechuk et al., 2017</t>
        </is>
      </c>
      <c r="D530" s="2" t="inlineStr">
        <is>
          <t>2</t>
        </is>
      </c>
      <c r="E530" s="2" t="inlineStr">
        <is>
          <t>FF021‐FB2</t>
        </is>
      </c>
      <c r="F530" s="3" t="inlineStr">
        <is>
          <t>10-12</t>
        </is>
      </c>
      <c r="G530" s="2" t="inlineStr">
        <is>
          <t>proto</t>
        </is>
      </c>
      <c r="H530" s="3" t="n">
        <v>10.69</v>
      </c>
      <c r="I530" s="3" t="n">
        <v>14.3</v>
      </c>
      <c r="J530" s="3" t="n">
        <v>4.679999999999999</v>
      </c>
      <c r="K530" s="3" t="n">
        <v>0.42</v>
      </c>
      <c r="L530" s="3" t="n">
        <v>3.129999999999999</v>
      </c>
      <c r="M530" s="3" t="n">
        <v>0.05000000000000001</v>
      </c>
      <c r="N530" s="3" t="n">
        <v>0.53</v>
      </c>
      <c r="O530" s="4">
        <f>H530 / (40.078 + 15.999)</f>
        <v/>
      </c>
      <c r="P530" s="4">
        <f>I530 / (2*26.9815385 + 3*15.999)</f>
        <v/>
      </c>
      <c r="Q530" s="4">
        <f>J530 / (24.305 + 15.999)</f>
        <v/>
      </c>
      <c r="R530" s="4">
        <f>K530 / (2*39.0983 + 15.999)</f>
        <v/>
      </c>
      <c r="S530" s="4">
        <f>L530 / (2*22.98976928 + 15.999)</f>
        <v/>
      </c>
      <c r="T530" s="4">
        <f>M530 / (2*30.973761998 + 5*15.999)</f>
        <v/>
      </c>
      <c r="U530" s="4">
        <f>N530 / (47.867 + 2*15.999)</f>
        <v/>
      </c>
      <c r="V530" s="3">
        <f>IF((O530 - 10/3*T530) &gt; 0, O530 - 10/3*T530, 0)</f>
        <v/>
      </c>
      <c r="W530" s="4">
        <f>IF(V530&gt;S530, S530, V530)</f>
        <v/>
      </c>
      <c r="X530" s="4">
        <f>IF((V530-W530) &gt; 0, V530-W530, 0)</f>
        <v/>
      </c>
      <c r="Y530" s="4">
        <f>IF((Q530-X530) &gt; 0, Q530-X530, 0)</f>
        <v/>
      </c>
      <c r="Z530" s="3">
        <f>IF(AND(ISNUMBER(AVERAGE(R$529, R$530)), ISNUMBER(AVERAGE(P$529, P$530))), AVERAGE(R$529, R$530) / AVERAGE(P$529, P$530), "")</f>
        <v/>
      </c>
      <c r="AA530" s="4">
        <f>IF((P530*Z530) &lt; R530, P530*Z530, R530)</f>
        <v/>
      </c>
      <c r="AB530" s="4">
        <f>SUM(W530, S530)</f>
        <v/>
      </c>
      <c r="AC530" s="4">
        <f>SUM(W530, S530, Y530)</f>
        <v/>
      </c>
      <c r="AD530" s="3">
        <f>IF(OR(ISNUMBER(P530), ISNUMBER(W530), ISNUMBER(S530), ISNUMBER(R530)), (P530 / SUM(P530, W530, S530, R530))*100, "")</f>
        <v/>
      </c>
      <c r="AE530" s="3">
        <f>IF(OR(ISNUMBER(P530), ISNUMBER(W530), ISNUMBER(S530)), (P530 / SUM(P530, W530, S530))*100, "")</f>
        <v/>
      </c>
      <c r="AF530" s="3">
        <f>IF(OR(ISNUMBER(P530), ISNUMBER(W530), ISNUMBER(S530), ISNUMBER(AA530)), (P530 / SUM(P530, W530, S530, AA530))*100, "")</f>
        <v/>
      </c>
      <c r="AG530" s="3">
        <f>P530 / SUM(AC530, P530, AA530)</f>
        <v/>
      </c>
      <c r="AH530" s="3">
        <f>IF(AND(ISNUMBER(AVERAGE(M$529, M$530)), ISNUMBER(AVERAGE(N$529, N$530))), AVERAGE(M$529, M$530) / AVERAGE(N$529, N$530), "")</f>
        <v/>
      </c>
      <c r="AI530" s="3">
        <f>IF(AND(ISNUMBER(M530), ISNUMBER(N530), ISNUMBER(AH530)), (M530/N530) / AH530 - 1, "")</f>
        <v/>
      </c>
    </row>
    <row r="531">
      <c r="A531" t="inlineStr">
        <is>
          <t>1.7</t>
        </is>
      </c>
      <c r="B531" t="inlineStr">
        <is>
          <t>Baraboo</t>
        </is>
      </c>
      <c r="C531" t="inlineStr">
        <is>
          <t>Medaris et al., 2017</t>
        </is>
      </c>
      <c r="D531" t="inlineStr">
        <is>
          <t>1</t>
        </is>
      </c>
      <c r="E531" t="inlineStr">
        <is>
          <t>10</t>
        </is>
      </c>
      <c r="F531" s="6" t="n">
        <v>0.1</v>
      </c>
      <c r="G531" t="inlineStr">
        <is>
          <t>top</t>
        </is>
      </c>
      <c r="H531" s="6" t="n">
        <v>0.01</v>
      </c>
      <c r="I531" s="6" t="n">
        <v>16.5</v>
      </c>
      <c r="J531" s="6" t="n">
        <v>0.05</v>
      </c>
      <c r="K531" s="6" t="n">
        <v>1</v>
      </c>
      <c r="L531" s="6" t="n">
        <v>0.04</v>
      </c>
      <c r="M531" s="6" t="n">
        <v>0.05000000000000001</v>
      </c>
      <c r="N531" s="6" t="n">
        <v>0.41</v>
      </c>
      <c r="O531" s="7">
        <f>H531 / (40.078 + 15.999)</f>
        <v/>
      </c>
      <c r="P531" s="7">
        <f>I531 / (2*26.9815385 + 3*15.999)</f>
        <v/>
      </c>
      <c r="Q531" s="7">
        <f>J531 / (24.305 + 15.999)</f>
        <v/>
      </c>
      <c r="R531" s="7">
        <f>K531 / (2*39.0983 + 15.999)</f>
        <v/>
      </c>
      <c r="S531" s="7">
        <f>L531 / (2*22.98976928 + 15.999)</f>
        <v/>
      </c>
      <c r="T531" s="7">
        <f>M531 / (2*30.973761998 + 5*15.999)</f>
        <v/>
      </c>
      <c r="U531" s="7">
        <f>N531 / (47.867 + 2*15.999)</f>
        <v/>
      </c>
      <c r="V531" s="6">
        <f>IF((O531 - 10/3*T531) &gt; 0, O531 - 10/3*T531, 0)</f>
        <v/>
      </c>
      <c r="W531" s="7">
        <f>IF(V531&gt;S531, S531, V531)</f>
        <v/>
      </c>
      <c r="X531" s="7">
        <f>IF((V531-W531) &gt; 0, V531-W531, 0)</f>
        <v/>
      </c>
      <c r="Y531" s="7">
        <f>IF((Q531-X531) &gt; 0, Q531-X531, 0)</f>
        <v/>
      </c>
      <c r="Z531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31" s="7">
        <f>IF((P531*Z531) &lt; R531, P531*Z531, R531)</f>
        <v/>
      </c>
      <c r="AB531" s="7">
        <f>SUM(W531, S531)</f>
        <v/>
      </c>
      <c r="AC531" s="7">
        <f>SUM(W531, S531, Y531)</f>
        <v/>
      </c>
      <c r="AD531" s="6">
        <f>IF(OR(ISNUMBER(P531), ISNUMBER(W531), ISNUMBER(S531), ISNUMBER(R531)), (P531 / SUM(P531, W531, S531, R531))*100, "")</f>
        <v/>
      </c>
      <c r="AE531" s="6">
        <f>IF(OR(ISNUMBER(P531), ISNUMBER(W531), ISNUMBER(S531)), (P531 / SUM(P531, W531, S531))*100, "")</f>
        <v/>
      </c>
      <c r="AF531" s="6">
        <f>IF(OR(ISNUMBER(P531), ISNUMBER(W531), ISNUMBER(S531), ISNUMBER(AA531)), (P531 / SUM(P531, W531, S531, AA531))*100, "")</f>
        <v/>
      </c>
      <c r="AG531" s="6">
        <f>P531 / SUM(AC531, P531, AA531)</f>
        <v/>
      </c>
      <c r="AH531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31" s="6">
        <f>IF(AND(ISNUMBER(M531), ISNUMBER(N531), ISNUMBER(AH531)), (M531/N531) / AH531 - 1, "")</f>
        <v/>
      </c>
    </row>
    <row r="532">
      <c r="A532" t="inlineStr">
        <is>
          <t>1.7</t>
        </is>
      </c>
      <c r="B532" t="inlineStr">
        <is>
          <t>Baraboo</t>
        </is>
      </c>
      <c r="C532" t="inlineStr">
        <is>
          <t>Medaris et al., 2017</t>
        </is>
      </c>
      <c r="D532" t="inlineStr">
        <is>
          <t>1</t>
        </is>
      </c>
      <c r="E532" t="inlineStr">
        <is>
          <t>25</t>
        </is>
      </c>
      <c r="F532" s="6" t="n">
        <v>0.25</v>
      </c>
      <c r="G532" t="inlineStr">
        <is>
          <t>top</t>
        </is>
      </c>
      <c r="H532" s="6" t="n">
        <v>0.05</v>
      </c>
      <c r="I532" s="6" t="n">
        <v>21.7</v>
      </c>
      <c r="J532" s="6" t="n">
        <v>0.27</v>
      </c>
      <c r="K532" s="6" t="n">
        <v>5.55</v>
      </c>
      <c r="L532" s="6" t="n">
        <v>0.34</v>
      </c>
      <c r="M532" s="6" t="n">
        <v>0.06</v>
      </c>
      <c r="N532" s="6" t="n">
        <v>1.49</v>
      </c>
      <c r="O532" s="7">
        <f>H532 / (40.078 + 15.999)</f>
        <v/>
      </c>
      <c r="P532" s="7">
        <f>I532 / (2*26.9815385 + 3*15.999)</f>
        <v/>
      </c>
      <c r="Q532" s="7">
        <f>J532 / (24.305 + 15.999)</f>
        <v/>
      </c>
      <c r="R532" s="7">
        <f>K532 / (2*39.0983 + 15.999)</f>
        <v/>
      </c>
      <c r="S532" s="7">
        <f>L532 / (2*22.98976928 + 15.999)</f>
        <v/>
      </c>
      <c r="T532" s="7">
        <f>M532 / (2*30.973761998 + 5*15.999)</f>
        <v/>
      </c>
      <c r="U532" s="7">
        <f>N532 / (47.867 + 2*15.999)</f>
        <v/>
      </c>
      <c r="V532" s="6">
        <f>IF((O532 - 10/3*T532) &gt; 0, O532 - 10/3*T532, 0)</f>
        <v/>
      </c>
      <c r="W532" s="7">
        <f>IF(V532&gt;S532, S532, V532)</f>
        <v/>
      </c>
      <c r="X532" s="7">
        <f>IF((V532-W532) &gt; 0, V532-W532, 0)</f>
        <v/>
      </c>
      <c r="Y532" s="7">
        <f>IF((Q532-X532) &gt; 0, Q532-X532, 0)</f>
        <v/>
      </c>
      <c r="Z532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32" s="7">
        <f>IF((P532*Z532) &lt; R532, P532*Z532, R532)</f>
        <v/>
      </c>
      <c r="AB532" s="7">
        <f>SUM(W532, S532)</f>
        <v/>
      </c>
      <c r="AC532" s="7">
        <f>SUM(W532, S532, Y532)</f>
        <v/>
      </c>
      <c r="AD532" s="6">
        <f>IF(OR(ISNUMBER(P532), ISNUMBER(W532), ISNUMBER(S532), ISNUMBER(R532)), (P532 / SUM(P532, W532, S532, R532))*100, "")</f>
        <v/>
      </c>
      <c r="AE532" s="6">
        <f>IF(OR(ISNUMBER(P532), ISNUMBER(W532), ISNUMBER(S532)), (P532 / SUM(P532, W532, S532))*100, "")</f>
        <v/>
      </c>
      <c r="AF532" s="6">
        <f>IF(OR(ISNUMBER(P532), ISNUMBER(W532), ISNUMBER(S532), ISNUMBER(AA532)), (P532 / SUM(P532, W532, S532, AA532))*100, "")</f>
        <v/>
      </c>
      <c r="AG532" s="6">
        <f>P532 / SUM(AC532, P532, AA532)</f>
        <v/>
      </c>
      <c r="AH532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32" s="6">
        <f>IF(AND(ISNUMBER(M532), ISNUMBER(N532), ISNUMBER(AH532)), (M532/N532) / AH532 - 1, "")</f>
        <v/>
      </c>
    </row>
    <row r="533">
      <c r="A533" t="inlineStr">
        <is>
          <t>1.7</t>
        </is>
      </c>
      <c r="B533" t="inlineStr">
        <is>
          <t>Baraboo</t>
        </is>
      </c>
      <c r="C533" t="inlineStr">
        <is>
          <t>Medaris et al., 2017</t>
        </is>
      </c>
      <c r="D533" t="inlineStr">
        <is>
          <t>1</t>
        </is>
      </c>
      <c r="E533" t="inlineStr">
        <is>
          <t>47</t>
        </is>
      </c>
      <c r="F533" s="6" t="n">
        <v>0.47</v>
      </c>
      <c r="G533" t="inlineStr">
        <is>
          <t>top</t>
        </is>
      </c>
      <c r="H533" s="6" t="n">
        <v>0.03</v>
      </c>
      <c r="I533" s="6" t="n">
        <v>25.45</v>
      </c>
      <c r="J533" s="6" t="n">
        <v>0.22</v>
      </c>
      <c r="K533" s="6" t="n">
        <v>6.76</v>
      </c>
      <c r="L533" s="6" t="n">
        <v>0.44</v>
      </c>
      <c r="M533" s="6" t="n">
        <v>0.06</v>
      </c>
      <c r="N533" s="6" t="n">
        <v>0.5900000000000001</v>
      </c>
      <c r="O533" s="7">
        <f>H533 / (40.078 + 15.999)</f>
        <v/>
      </c>
      <c r="P533" s="7">
        <f>I533 / (2*26.9815385 + 3*15.999)</f>
        <v/>
      </c>
      <c r="Q533" s="7">
        <f>J533 / (24.305 + 15.999)</f>
        <v/>
      </c>
      <c r="R533" s="7">
        <f>K533 / (2*39.0983 + 15.999)</f>
        <v/>
      </c>
      <c r="S533" s="7">
        <f>L533 / (2*22.98976928 + 15.999)</f>
        <v/>
      </c>
      <c r="T533" s="7">
        <f>M533 / (2*30.973761998 + 5*15.999)</f>
        <v/>
      </c>
      <c r="U533" s="7">
        <f>N533 / (47.867 + 2*15.999)</f>
        <v/>
      </c>
      <c r="V533" s="6">
        <f>IF((O533 - 10/3*T533) &gt; 0, O533 - 10/3*T533, 0)</f>
        <v/>
      </c>
      <c r="W533" s="7">
        <f>IF(V533&gt;S533, S533, V533)</f>
        <v/>
      </c>
      <c r="X533" s="7">
        <f>IF((V533-W533) &gt; 0, V533-W533, 0)</f>
        <v/>
      </c>
      <c r="Y533" s="7">
        <f>IF((Q533-X533) &gt; 0, Q533-X533, 0)</f>
        <v/>
      </c>
      <c r="Z533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33" s="7">
        <f>IF((P533*Z533) &lt; R533, P533*Z533, R533)</f>
        <v/>
      </c>
      <c r="AB533" s="7">
        <f>SUM(W533, S533)</f>
        <v/>
      </c>
      <c r="AC533" s="7">
        <f>SUM(W533, S533, Y533)</f>
        <v/>
      </c>
      <c r="AD533" s="6">
        <f>IF(OR(ISNUMBER(P533), ISNUMBER(W533), ISNUMBER(S533), ISNUMBER(R533)), (P533 / SUM(P533, W533, S533, R533))*100, "")</f>
        <v/>
      </c>
      <c r="AE533" s="6">
        <f>IF(OR(ISNUMBER(P533), ISNUMBER(W533), ISNUMBER(S533)), (P533 / SUM(P533, W533, S533))*100, "")</f>
        <v/>
      </c>
      <c r="AF533" s="6">
        <f>IF(OR(ISNUMBER(P533), ISNUMBER(W533), ISNUMBER(S533), ISNUMBER(AA533)), (P533 / SUM(P533, W533, S533, AA533))*100, "")</f>
        <v/>
      </c>
      <c r="AG533" s="6">
        <f>P533 / SUM(AC533, P533, AA533)</f>
        <v/>
      </c>
      <c r="AH533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33" s="6">
        <f>IF(AND(ISNUMBER(M533), ISNUMBER(N533), ISNUMBER(AH533)), (M533/N533) / AH533 - 1, "")</f>
        <v/>
      </c>
    </row>
    <row r="534">
      <c r="A534" t="inlineStr">
        <is>
          <t>1.7</t>
        </is>
      </c>
      <c r="B534" t="inlineStr">
        <is>
          <t>Baraboo</t>
        </is>
      </c>
      <c r="C534" t="inlineStr">
        <is>
          <t>Medaris et al., 2017</t>
        </is>
      </c>
      <c r="D534" t="inlineStr">
        <is>
          <t>1</t>
        </is>
      </c>
      <c r="E534" t="inlineStr">
        <is>
          <t>65</t>
        </is>
      </c>
      <c r="F534" s="6" t="n">
        <v>0.65</v>
      </c>
      <c r="G534" t="inlineStr">
        <is>
          <t>top</t>
        </is>
      </c>
      <c r="H534" s="6" t="n">
        <v>0.11</v>
      </c>
      <c r="I534" s="6" t="n">
        <v>18.75</v>
      </c>
      <c r="J534" s="6" t="n">
        <v>0.58</v>
      </c>
      <c r="K534" s="6" t="n">
        <v>5.44</v>
      </c>
      <c r="L534" s="6" t="n">
        <v>0.24</v>
      </c>
      <c r="M534" s="6" t="n">
        <v>0.18</v>
      </c>
      <c r="N534" s="6" t="n">
        <v>0.7</v>
      </c>
      <c r="O534" s="7">
        <f>H534 / (40.078 + 15.999)</f>
        <v/>
      </c>
      <c r="P534" s="7">
        <f>I534 / (2*26.9815385 + 3*15.999)</f>
        <v/>
      </c>
      <c r="Q534" s="7">
        <f>J534 / (24.305 + 15.999)</f>
        <v/>
      </c>
      <c r="R534" s="7">
        <f>K534 / (2*39.0983 + 15.999)</f>
        <v/>
      </c>
      <c r="S534" s="7">
        <f>L534 / (2*22.98976928 + 15.999)</f>
        <v/>
      </c>
      <c r="T534" s="7">
        <f>M534 / (2*30.973761998 + 5*15.999)</f>
        <v/>
      </c>
      <c r="U534" s="7">
        <f>N534 / (47.867 + 2*15.999)</f>
        <v/>
      </c>
      <c r="V534" s="6">
        <f>IF((O534 - 10/3*T534) &gt; 0, O534 - 10/3*T534, 0)</f>
        <v/>
      </c>
      <c r="W534" s="7">
        <f>IF(V534&gt;S534, S534, V534)</f>
        <v/>
      </c>
      <c r="X534" s="7">
        <f>IF((V534-W534) &gt; 0, V534-W534, 0)</f>
        <v/>
      </c>
      <c r="Y534" s="7">
        <f>IF((Q534-X534) &gt; 0, Q534-X534, 0)</f>
        <v/>
      </c>
      <c r="Z534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34" s="7">
        <f>IF((P534*Z534) &lt; R534, P534*Z534, R534)</f>
        <v/>
      </c>
      <c r="AB534" s="7">
        <f>SUM(W534, S534)</f>
        <v/>
      </c>
      <c r="AC534" s="7">
        <f>SUM(W534, S534, Y534)</f>
        <v/>
      </c>
      <c r="AD534" s="6">
        <f>IF(OR(ISNUMBER(P534), ISNUMBER(W534), ISNUMBER(S534), ISNUMBER(R534)), (P534 / SUM(P534, W534, S534, R534))*100, "")</f>
        <v/>
      </c>
      <c r="AE534" s="6">
        <f>IF(OR(ISNUMBER(P534), ISNUMBER(W534), ISNUMBER(S534)), (P534 / SUM(P534, W534, S534))*100, "")</f>
        <v/>
      </c>
      <c r="AF534" s="6">
        <f>IF(OR(ISNUMBER(P534), ISNUMBER(W534), ISNUMBER(S534), ISNUMBER(AA534)), (P534 / SUM(P534, W534, S534, AA534))*100, "")</f>
        <v/>
      </c>
      <c r="AG534" s="6">
        <f>P534 / SUM(AC534, P534, AA534)</f>
        <v/>
      </c>
      <c r="AH534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34" s="6">
        <f>IF(AND(ISNUMBER(M534), ISNUMBER(N534), ISNUMBER(AH534)), (M534/N534) / AH534 - 1, "")</f>
        <v/>
      </c>
    </row>
    <row r="535">
      <c r="A535" t="inlineStr">
        <is>
          <t>1.7</t>
        </is>
      </c>
      <c r="B535" t="inlineStr">
        <is>
          <t>Baraboo</t>
        </is>
      </c>
      <c r="C535" t="inlineStr">
        <is>
          <t>Medaris et al., 2017</t>
        </is>
      </c>
      <c r="D535" t="inlineStr">
        <is>
          <t>1</t>
        </is>
      </c>
      <c r="E535" t="inlineStr">
        <is>
          <t>71</t>
        </is>
      </c>
      <c r="F535" s="6" t="n">
        <v>0.71</v>
      </c>
      <c r="G535" t="inlineStr">
        <is>
          <t>top</t>
        </is>
      </c>
      <c r="H535" s="6" t="n">
        <v>0.14</v>
      </c>
      <c r="I535" s="6" t="n">
        <v>19.95</v>
      </c>
      <c r="J535" s="6" t="n">
        <v>0.6099999999999999</v>
      </c>
      <c r="K535" s="6" t="n">
        <v>5.8</v>
      </c>
      <c r="L535" s="6" t="n">
        <v>0.27</v>
      </c>
      <c r="M535" s="6" t="n">
        <v>0.14</v>
      </c>
      <c r="N535" s="6" t="n">
        <v>0.97</v>
      </c>
      <c r="O535" s="7">
        <f>H535 / (40.078 + 15.999)</f>
        <v/>
      </c>
      <c r="P535" s="7">
        <f>I535 / (2*26.9815385 + 3*15.999)</f>
        <v/>
      </c>
      <c r="Q535" s="7">
        <f>J535 / (24.305 + 15.999)</f>
        <v/>
      </c>
      <c r="R535" s="7">
        <f>K535 / (2*39.0983 + 15.999)</f>
        <v/>
      </c>
      <c r="S535" s="7">
        <f>L535 / (2*22.98976928 + 15.999)</f>
        <v/>
      </c>
      <c r="T535" s="7">
        <f>M535 / (2*30.973761998 + 5*15.999)</f>
        <v/>
      </c>
      <c r="U535" s="7">
        <f>N535 / (47.867 + 2*15.999)</f>
        <v/>
      </c>
      <c r="V535" s="6">
        <f>IF((O535 - 10/3*T535) &gt; 0, O535 - 10/3*T535, 0)</f>
        <v/>
      </c>
      <c r="W535" s="7">
        <f>IF(V535&gt;S535, S535, V535)</f>
        <v/>
      </c>
      <c r="X535" s="7">
        <f>IF((V535-W535) &gt; 0, V535-W535, 0)</f>
        <v/>
      </c>
      <c r="Y535" s="7">
        <f>IF((Q535-X535) &gt; 0, Q535-X535, 0)</f>
        <v/>
      </c>
      <c r="Z535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35" s="7">
        <f>IF((P535*Z535) &lt; R535, P535*Z535, R535)</f>
        <v/>
      </c>
      <c r="AB535" s="7">
        <f>SUM(W535, S535)</f>
        <v/>
      </c>
      <c r="AC535" s="7">
        <f>SUM(W535, S535, Y535)</f>
        <v/>
      </c>
      <c r="AD535" s="6">
        <f>IF(OR(ISNUMBER(P535), ISNUMBER(W535), ISNUMBER(S535), ISNUMBER(R535)), (P535 / SUM(P535, W535, S535, R535))*100, "")</f>
        <v/>
      </c>
      <c r="AE535" s="6">
        <f>IF(OR(ISNUMBER(P535), ISNUMBER(W535), ISNUMBER(S535)), (P535 / SUM(P535, W535, S535))*100, "")</f>
        <v/>
      </c>
      <c r="AF535" s="6">
        <f>IF(OR(ISNUMBER(P535), ISNUMBER(W535), ISNUMBER(S535), ISNUMBER(AA535)), (P535 / SUM(P535, W535, S535, AA535))*100, "")</f>
        <v/>
      </c>
      <c r="AG535" s="6">
        <f>P535 / SUM(AC535, P535, AA535)</f>
        <v/>
      </c>
      <c r="AH535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35" s="6">
        <f>IF(AND(ISNUMBER(M535), ISNUMBER(N535), ISNUMBER(AH535)), (M535/N535) / AH535 - 1, "")</f>
        <v/>
      </c>
    </row>
    <row r="536">
      <c r="A536" t="inlineStr">
        <is>
          <t>1.7</t>
        </is>
      </c>
      <c r="B536" t="inlineStr">
        <is>
          <t>Baraboo</t>
        </is>
      </c>
      <c r="C536" t="inlineStr">
        <is>
          <t>Medaris et al., 2017</t>
        </is>
      </c>
      <c r="D536" t="inlineStr">
        <is>
          <t>1</t>
        </is>
      </c>
      <c r="E536" t="inlineStr">
        <is>
          <t>74</t>
        </is>
      </c>
      <c r="F536" s="6" t="n">
        <v>0.74</v>
      </c>
      <c r="G536" t="inlineStr">
        <is>
          <t>top</t>
        </is>
      </c>
      <c r="H536" s="6" t="n">
        <v>0.12</v>
      </c>
      <c r="I536" s="6" t="n">
        <v>18.6</v>
      </c>
      <c r="J536" s="6" t="n">
        <v>0.24</v>
      </c>
      <c r="K536" s="6" t="n">
        <v>5.07</v>
      </c>
      <c r="L536" s="6" t="n">
        <v>0.32</v>
      </c>
      <c r="M536" s="6" t="n">
        <v>0.08000000000000002</v>
      </c>
      <c r="N536" s="6" t="n">
        <v>0.63</v>
      </c>
      <c r="O536" s="7">
        <f>H536 / (40.078 + 15.999)</f>
        <v/>
      </c>
      <c r="P536" s="7">
        <f>I536 / (2*26.9815385 + 3*15.999)</f>
        <v/>
      </c>
      <c r="Q536" s="7">
        <f>J536 / (24.305 + 15.999)</f>
        <v/>
      </c>
      <c r="R536" s="7">
        <f>K536 / (2*39.0983 + 15.999)</f>
        <v/>
      </c>
      <c r="S536" s="7">
        <f>L536 / (2*22.98976928 + 15.999)</f>
        <v/>
      </c>
      <c r="T536" s="7">
        <f>M536 / (2*30.973761998 + 5*15.999)</f>
        <v/>
      </c>
      <c r="U536" s="7">
        <f>N536 / (47.867 + 2*15.999)</f>
        <v/>
      </c>
      <c r="V536" s="6">
        <f>IF((O536 - 10/3*T536) &gt; 0, O536 - 10/3*T536, 0)</f>
        <v/>
      </c>
      <c r="W536" s="7">
        <f>IF(V536&gt;S536, S536, V536)</f>
        <v/>
      </c>
      <c r="X536" s="7">
        <f>IF((V536-W536) &gt; 0, V536-W536, 0)</f>
        <v/>
      </c>
      <c r="Y536" s="7">
        <f>IF((Q536-X536) &gt; 0, Q536-X536, 0)</f>
        <v/>
      </c>
      <c r="Z536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36" s="7">
        <f>IF((P536*Z536) &lt; R536, P536*Z536, R536)</f>
        <v/>
      </c>
      <c r="AB536" s="7">
        <f>SUM(W536, S536)</f>
        <v/>
      </c>
      <c r="AC536" s="7">
        <f>SUM(W536, S536, Y536)</f>
        <v/>
      </c>
      <c r="AD536" s="6">
        <f>IF(OR(ISNUMBER(P536), ISNUMBER(W536), ISNUMBER(S536), ISNUMBER(R536)), (P536 / SUM(P536, W536, S536, R536))*100, "")</f>
        <v/>
      </c>
      <c r="AE536" s="6">
        <f>IF(OR(ISNUMBER(P536), ISNUMBER(W536), ISNUMBER(S536)), (P536 / SUM(P536, W536, S536))*100, "")</f>
        <v/>
      </c>
      <c r="AF536" s="6">
        <f>IF(OR(ISNUMBER(P536), ISNUMBER(W536), ISNUMBER(S536), ISNUMBER(AA536)), (P536 / SUM(P536, W536, S536, AA536))*100, "")</f>
        <v/>
      </c>
      <c r="AG536" s="6">
        <f>P536 / SUM(AC536, P536, AA536)</f>
        <v/>
      </c>
      <c r="AH536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36" s="6">
        <f>IF(AND(ISNUMBER(M536), ISNUMBER(N536), ISNUMBER(AH536)), (M536/N536) / AH536 - 1, "")</f>
        <v/>
      </c>
    </row>
    <row r="537">
      <c r="A537" t="inlineStr">
        <is>
          <t>1.7</t>
        </is>
      </c>
      <c r="B537" t="inlineStr">
        <is>
          <t>Baraboo</t>
        </is>
      </c>
      <c r="C537" t="inlineStr">
        <is>
          <t>Medaris et al., 2017</t>
        </is>
      </c>
      <c r="D537" t="inlineStr">
        <is>
          <t>1</t>
        </is>
      </c>
      <c r="E537" t="inlineStr">
        <is>
          <t>77</t>
        </is>
      </c>
      <c r="F537" s="6" t="n">
        <v>0.77</v>
      </c>
      <c r="G537" t="inlineStr">
        <is>
          <t>top</t>
        </is>
      </c>
      <c r="H537" s="6" t="n">
        <v>0.07000000000000001</v>
      </c>
      <c r="I537" s="6" t="n">
        <v>17.1</v>
      </c>
      <c r="J537" s="6" t="n">
        <v>0.12</v>
      </c>
      <c r="K537" s="6" t="n">
        <v>4.64</v>
      </c>
      <c r="L537" s="6" t="n">
        <v>0.27</v>
      </c>
      <c r="M537" s="6" t="n">
        <v>0.07000000000000002</v>
      </c>
      <c r="N537" s="6" t="n">
        <v>0.4</v>
      </c>
      <c r="O537" s="7">
        <f>H537 / (40.078 + 15.999)</f>
        <v/>
      </c>
      <c r="P537" s="7">
        <f>I537 / (2*26.9815385 + 3*15.999)</f>
        <v/>
      </c>
      <c r="Q537" s="7">
        <f>J537 / (24.305 + 15.999)</f>
        <v/>
      </c>
      <c r="R537" s="7">
        <f>K537 / (2*39.0983 + 15.999)</f>
        <v/>
      </c>
      <c r="S537" s="7">
        <f>L537 / (2*22.98976928 + 15.999)</f>
        <v/>
      </c>
      <c r="T537" s="7">
        <f>M537 / (2*30.973761998 + 5*15.999)</f>
        <v/>
      </c>
      <c r="U537" s="7">
        <f>N537 / (47.867 + 2*15.999)</f>
        <v/>
      </c>
      <c r="V537" s="6">
        <f>IF((O537 - 10/3*T537) &gt; 0, O537 - 10/3*T537, 0)</f>
        <v/>
      </c>
      <c r="W537" s="7">
        <f>IF(V537&gt;S537, S537, V537)</f>
        <v/>
      </c>
      <c r="X537" s="7">
        <f>IF((V537-W537) &gt; 0, V537-W537, 0)</f>
        <v/>
      </c>
      <c r="Y537" s="7">
        <f>IF((Q537-X537) &gt; 0, Q537-X537, 0)</f>
        <v/>
      </c>
      <c r="Z537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37" s="7">
        <f>IF((P537*Z537) &lt; R537, P537*Z537, R537)</f>
        <v/>
      </c>
      <c r="AB537" s="7">
        <f>SUM(W537, S537)</f>
        <v/>
      </c>
      <c r="AC537" s="7">
        <f>SUM(W537, S537, Y537)</f>
        <v/>
      </c>
      <c r="AD537" s="6">
        <f>IF(OR(ISNUMBER(P537), ISNUMBER(W537), ISNUMBER(S537), ISNUMBER(R537)), (P537 / SUM(P537, W537, S537, R537))*100, "")</f>
        <v/>
      </c>
      <c r="AE537" s="6">
        <f>IF(OR(ISNUMBER(P537), ISNUMBER(W537), ISNUMBER(S537)), (P537 / SUM(P537, W537, S537))*100, "")</f>
        <v/>
      </c>
      <c r="AF537" s="6">
        <f>IF(OR(ISNUMBER(P537), ISNUMBER(W537), ISNUMBER(S537), ISNUMBER(AA537)), (P537 / SUM(P537, W537, S537, AA537))*100, "")</f>
        <v/>
      </c>
      <c r="AG537" s="6">
        <f>P537 / SUM(AC537, P537, AA537)</f>
        <v/>
      </c>
      <c r="AH537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37" s="6">
        <f>IF(AND(ISNUMBER(M537), ISNUMBER(N537), ISNUMBER(AH537)), (M537/N537) / AH537 - 1, "")</f>
        <v/>
      </c>
    </row>
    <row r="538">
      <c r="A538" t="inlineStr">
        <is>
          <t>1.7</t>
        </is>
      </c>
      <c r="B538" t="inlineStr">
        <is>
          <t>Baraboo</t>
        </is>
      </c>
      <c r="C538" t="inlineStr">
        <is>
          <t>Medaris et al., 2017</t>
        </is>
      </c>
      <c r="D538" t="inlineStr">
        <is>
          <t>1</t>
        </is>
      </c>
      <c r="E538" t="inlineStr">
        <is>
          <t>83</t>
        </is>
      </c>
      <c r="F538" s="6" t="n">
        <v>0.83</v>
      </c>
      <c r="G538" t="inlineStr">
        <is>
          <t>top</t>
        </is>
      </c>
      <c r="H538" s="6" t="n">
        <v>0.02</v>
      </c>
      <c r="I538" s="6" t="n">
        <v>14.7</v>
      </c>
      <c r="J538" s="6" t="n">
        <v/>
      </c>
      <c r="K538" s="6" t="n">
        <v>4.09</v>
      </c>
      <c r="L538" s="6" t="n">
        <v>0.27</v>
      </c>
      <c r="M538" s="6" t="n">
        <v>0.03</v>
      </c>
      <c r="N538" s="6" t="n">
        <v>0.25</v>
      </c>
      <c r="O538" s="7">
        <f>H538 / (40.078 + 15.999)</f>
        <v/>
      </c>
      <c r="P538" s="7">
        <f>I538 / (2*26.9815385 + 3*15.999)</f>
        <v/>
      </c>
      <c r="Q538" s="7">
        <f>J538 / (24.305 + 15.999)</f>
        <v/>
      </c>
      <c r="R538" s="7">
        <f>K538 / (2*39.0983 + 15.999)</f>
        <v/>
      </c>
      <c r="S538" s="7">
        <f>L538 / (2*22.98976928 + 15.999)</f>
        <v/>
      </c>
      <c r="T538" s="7">
        <f>M538 / (2*30.973761998 + 5*15.999)</f>
        <v/>
      </c>
      <c r="U538" s="7">
        <f>N538 / (47.867 + 2*15.999)</f>
        <v/>
      </c>
      <c r="V538" s="6">
        <f>IF((O538 - 10/3*T538) &gt; 0, O538 - 10/3*T538, 0)</f>
        <v/>
      </c>
      <c r="W538" s="7">
        <f>IF(V538&gt;S538, S538, V538)</f>
        <v/>
      </c>
      <c r="X538" s="7">
        <f>IF((V538-W538) &gt; 0, V538-W538, 0)</f>
        <v/>
      </c>
      <c r="Y538" s="7">
        <f>IF((Q538-X538) &gt; 0, Q538-X538, 0)</f>
        <v/>
      </c>
      <c r="Z538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38" s="7">
        <f>IF((P538*Z538) &lt; R538, P538*Z538, R538)</f>
        <v/>
      </c>
      <c r="AB538" s="7">
        <f>SUM(W538, S538)</f>
        <v/>
      </c>
      <c r="AC538" s="7">
        <f>SUM(W538, S538, Y538)</f>
        <v/>
      </c>
      <c r="AD538" s="6">
        <f>IF(OR(ISNUMBER(P538), ISNUMBER(W538), ISNUMBER(S538), ISNUMBER(R538)), (P538 / SUM(P538, W538, S538, R538))*100, "")</f>
        <v/>
      </c>
      <c r="AE538" s="6">
        <f>IF(OR(ISNUMBER(P538), ISNUMBER(W538), ISNUMBER(S538)), (P538 / SUM(P538, W538, S538))*100, "")</f>
        <v/>
      </c>
      <c r="AF538" s="6">
        <f>IF(OR(ISNUMBER(P538), ISNUMBER(W538), ISNUMBER(S538), ISNUMBER(AA538)), (P538 / SUM(P538, W538, S538, AA538))*100, "")</f>
        <v/>
      </c>
      <c r="AG538" s="6">
        <f>P538 / SUM(AC538, P538, AA538)</f>
        <v/>
      </c>
      <c r="AH538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38" s="6">
        <f>IF(AND(ISNUMBER(M538), ISNUMBER(N538), ISNUMBER(AH538)), (M538/N538) / AH538 - 1, "")</f>
        <v/>
      </c>
    </row>
    <row r="539">
      <c r="A539" t="inlineStr">
        <is>
          <t>1.7</t>
        </is>
      </c>
      <c r="B539" t="inlineStr">
        <is>
          <t>Baraboo</t>
        </is>
      </c>
      <c r="C539" t="inlineStr">
        <is>
          <t>Medaris et al., 2017</t>
        </is>
      </c>
      <c r="D539" t="inlineStr">
        <is>
          <t>1</t>
        </is>
      </c>
      <c r="E539" t="inlineStr">
        <is>
          <t>94</t>
        </is>
      </c>
      <c r="F539" s="6" t="n">
        <v>0.9399999999999999</v>
      </c>
      <c r="G539" t="inlineStr">
        <is>
          <t>top</t>
        </is>
      </c>
      <c r="H539" s="6" t="n">
        <v>0.07000000000000001</v>
      </c>
      <c r="I539" s="6" t="n">
        <v>15.75</v>
      </c>
      <c r="J539" s="6" t="n">
        <v>0.02</v>
      </c>
      <c r="K539" s="6" t="n">
        <v>4.35</v>
      </c>
      <c r="L539" s="6" t="n">
        <v>0.3</v>
      </c>
      <c r="M539" s="6" t="n">
        <v>0.08000000000000002</v>
      </c>
      <c r="N539" s="6" t="n">
        <v>0.24</v>
      </c>
      <c r="O539" s="7">
        <f>H539 / (40.078 + 15.999)</f>
        <v/>
      </c>
      <c r="P539" s="7">
        <f>I539 / (2*26.9815385 + 3*15.999)</f>
        <v/>
      </c>
      <c r="Q539" s="7">
        <f>J539 / (24.305 + 15.999)</f>
        <v/>
      </c>
      <c r="R539" s="7">
        <f>K539 / (2*39.0983 + 15.999)</f>
        <v/>
      </c>
      <c r="S539" s="7">
        <f>L539 / (2*22.98976928 + 15.999)</f>
        <v/>
      </c>
      <c r="T539" s="7">
        <f>M539 / (2*30.973761998 + 5*15.999)</f>
        <v/>
      </c>
      <c r="U539" s="7">
        <f>N539 / (47.867 + 2*15.999)</f>
        <v/>
      </c>
      <c r="V539" s="6">
        <f>IF((O539 - 10/3*T539) &gt; 0, O539 - 10/3*T539, 0)</f>
        <v/>
      </c>
      <c r="W539" s="7">
        <f>IF(V539&gt;S539, S539, V539)</f>
        <v/>
      </c>
      <c r="X539" s="7">
        <f>IF((V539-W539) &gt; 0, V539-W539, 0)</f>
        <v/>
      </c>
      <c r="Y539" s="7">
        <f>IF((Q539-X539) &gt; 0, Q539-X539, 0)</f>
        <v/>
      </c>
      <c r="Z539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39" s="7">
        <f>IF((P539*Z539) &lt; R539, P539*Z539, R539)</f>
        <v/>
      </c>
      <c r="AB539" s="7">
        <f>SUM(W539, S539)</f>
        <v/>
      </c>
      <c r="AC539" s="7">
        <f>SUM(W539, S539, Y539)</f>
        <v/>
      </c>
      <c r="AD539" s="6">
        <f>IF(OR(ISNUMBER(P539), ISNUMBER(W539), ISNUMBER(S539), ISNUMBER(R539)), (P539 / SUM(P539, W539, S539, R539))*100, "")</f>
        <v/>
      </c>
      <c r="AE539" s="6">
        <f>IF(OR(ISNUMBER(P539), ISNUMBER(W539), ISNUMBER(S539)), (P539 / SUM(P539, W539, S539))*100, "")</f>
        <v/>
      </c>
      <c r="AF539" s="6">
        <f>IF(OR(ISNUMBER(P539), ISNUMBER(W539), ISNUMBER(S539), ISNUMBER(AA539)), (P539 / SUM(P539, W539, S539, AA539))*100, "")</f>
        <v/>
      </c>
      <c r="AG539" s="6">
        <f>P539 / SUM(AC539, P539, AA539)</f>
        <v/>
      </c>
      <c r="AH539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39" s="6">
        <f>IF(AND(ISNUMBER(M539), ISNUMBER(N539), ISNUMBER(AH539)), (M539/N539) / AH539 - 1, "")</f>
        <v/>
      </c>
    </row>
    <row r="540">
      <c r="A540" t="inlineStr">
        <is>
          <t>1.7</t>
        </is>
      </c>
      <c r="B540" t="inlineStr">
        <is>
          <t>Baraboo</t>
        </is>
      </c>
      <c r="C540" t="inlineStr">
        <is>
          <t>Medaris et al., 2017</t>
        </is>
      </c>
      <c r="D540" t="inlineStr">
        <is>
          <t>1</t>
        </is>
      </c>
      <c r="E540" t="inlineStr">
        <is>
          <t>96</t>
        </is>
      </c>
      <c r="F540" s="6" t="n">
        <v>0.96</v>
      </c>
      <c r="G540" t="inlineStr">
        <is>
          <t>top</t>
        </is>
      </c>
      <c r="H540" s="6" t="n">
        <v>0.06</v>
      </c>
      <c r="I540" s="6" t="n">
        <v>18.05</v>
      </c>
      <c r="J540" s="6" t="n">
        <v>0.02</v>
      </c>
      <c r="K540" s="6" t="n">
        <v>5.01</v>
      </c>
      <c r="L540" s="6" t="n">
        <v>0.38</v>
      </c>
      <c r="M540" s="6" t="n">
        <v>0.07000000000000002</v>
      </c>
      <c r="N540" s="6" t="n">
        <v>0.39</v>
      </c>
      <c r="O540" s="7">
        <f>H540 / (40.078 + 15.999)</f>
        <v/>
      </c>
      <c r="P540" s="7">
        <f>I540 / (2*26.9815385 + 3*15.999)</f>
        <v/>
      </c>
      <c r="Q540" s="7">
        <f>J540 / (24.305 + 15.999)</f>
        <v/>
      </c>
      <c r="R540" s="7">
        <f>K540 / (2*39.0983 + 15.999)</f>
        <v/>
      </c>
      <c r="S540" s="7">
        <f>L540 / (2*22.98976928 + 15.999)</f>
        <v/>
      </c>
      <c r="T540" s="7">
        <f>M540 / (2*30.973761998 + 5*15.999)</f>
        <v/>
      </c>
      <c r="U540" s="7">
        <f>N540 / (47.867 + 2*15.999)</f>
        <v/>
      </c>
      <c r="V540" s="6">
        <f>IF((O540 - 10/3*T540) &gt; 0, O540 - 10/3*T540, 0)</f>
        <v/>
      </c>
      <c r="W540" s="7">
        <f>IF(V540&gt;S540, S540, V540)</f>
        <v/>
      </c>
      <c r="X540" s="7">
        <f>IF((V540-W540) &gt; 0, V540-W540, 0)</f>
        <v/>
      </c>
      <c r="Y540" s="7">
        <f>IF((Q540-X540) &gt; 0, Q540-X540, 0)</f>
        <v/>
      </c>
      <c r="Z540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0" s="7">
        <f>IF((P540*Z540) &lt; R540, P540*Z540, R540)</f>
        <v/>
      </c>
      <c r="AB540" s="7">
        <f>SUM(W540, S540)</f>
        <v/>
      </c>
      <c r="AC540" s="7">
        <f>SUM(W540, S540, Y540)</f>
        <v/>
      </c>
      <c r="AD540" s="6">
        <f>IF(OR(ISNUMBER(P540), ISNUMBER(W540), ISNUMBER(S540), ISNUMBER(R540)), (P540 / SUM(P540, W540, S540, R540))*100, "")</f>
        <v/>
      </c>
      <c r="AE540" s="6">
        <f>IF(OR(ISNUMBER(P540), ISNUMBER(W540), ISNUMBER(S540)), (P540 / SUM(P540, W540, S540))*100, "")</f>
        <v/>
      </c>
      <c r="AF540" s="6">
        <f>IF(OR(ISNUMBER(P540), ISNUMBER(W540), ISNUMBER(S540), ISNUMBER(AA540)), (P540 / SUM(P540, W540, S540, AA540))*100, "")</f>
        <v/>
      </c>
      <c r="AG540" s="6">
        <f>P540 / SUM(AC540, P540, AA540)</f>
        <v/>
      </c>
      <c r="AH540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0" s="6">
        <f>IF(AND(ISNUMBER(M540), ISNUMBER(N540), ISNUMBER(AH540)), (M540/N540) / AH540 - 1, "")</f>
        <v/>
      </c>
    </row>
    <row r="541">
      <c r="A541" t="inlineStr">
        <is>
          <t>1.7</t>
        </is>
      </c>
      <c r="B541" t="inlineStr">
        <is>
          <t>Baraboo</t>
        </is>
      </c>
      <c r="C541" t="inlineStr">
        <is>
          <t>Medaris et al., 2017</t>
        </is>
      </c>
      <c r="D541" t="inlineStr">
        <is>
          <t>1</t>
        </is>
      </c>
      <c r="E541" t="inlineStr">
        <is>
          <t>123</t>
        </is>
      </c>
      <c r="F541" s="6" t="n">
        <v>1.23</v>
      </c>
      <c r="G541" t="inlineStr">
        <is>
          <t>top</t>
        </is>
      </c>
      <c r="H541" s="6" t="n">
        <v>0.2</v>
      </c>
      <c r="I541" s="6" t="n">
        <v>15.7</v>
      </c>
      <c r="J541" s="6" t="n">
        <v>0.05</v>
      </c>
      <c r="K541" s="6" t="n">
        <v>4.26</v>
      </c>
      <c r="L541" s="6" t="n">
        <v>0.32</v>
      </c>
      <c r="M541" s="6" t="n">
        <v>0.17</v>
      </c>
      <c r="N541" s="6" t="n">
        <v>0.32</v>
      </c>
      <c r="O541" s="7">
        <f>H541 / (40.078 + 15.999)</f>
        <v/>
      </c>
      <c r="P541" s="7">
        <f>I541 / (2*26.9815385 + 3*15.999)</f>
        <v/>
      </c>
      <c r="Q541" s="7">
        <f>J541 / (24.305 + 15.999)</f>
        <v/>
      </c>
      <c r="R541" s="7">
        <f>K541 / (2*39.0983 + 15.999)</f>
        <v/>
      </c>
      <c r="S541" s="7">
        <f>L541 / (2*22.98976928 + 15.999)</f>
        <v/>
      </c>
      <c r="T541" s="7">
        <f>M541 / (2*30.973761998 + 5*15.999)</f>
        <v/>
      </c>
      <c r="U541" s="7">
        <f>N541 / (47.867 + 2*15.999)</f>
        <v/>
      </c>
      <c r="V541" s="6">
        <f>IF((O541 - 10/3*T541) &gt; 0, O541 - 10/3*T541, 0)</f>
        <v/>
      </c>
      <c r="W541" s="7">
        <f>IF(V541&gt;S541, S541, V541)</f>
        <v/>
      </c>
      <c r="X541" s="7">
        <f>IF((V541-W541) &gt; 0, V541-W541, 0)</f>
        <v/>
      </c>
      <c r="Y541" s="7">
        <f>IF((Q541-X541) &gt; 0, Q541-X541, 0)</f>
        <v/>
      </c>
      <c r="Z541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1" s="7">
        <f>IF((P541*Z541) &lt; R541, P541*Z541, R541)</f>
        <v/>
      </c>
      <c r="AB541" s="7">
        <f>SUM(W541, S541)</f>
        <v/>
      </c>
      <c r="AC541" s="7">
        <f>SUM(W541, S541, Y541)</f>
        <v/>
      </c>
      <c r="AD541" s="6">
        <f>IF(OR(ISNUMBER(P541), ISNUMBER(W541), ISNUMBER(S541), ISNUMBER(R541)), (P541 / SUM(P541, W541, S541, R541))*100, "")</f>
        <v/>
      </c>
      <c r="AE541" s="6">
        <f>IF(OR(ISNUMBER(P541), ISNUMBER(W541), ISNUMBER(S541)), (P541 / SUM(P541, W541, S541))*100, "")</f>
        <v/>
      </c>
      <c r="AF541" s="6">
        <f>IF(OR(ISNUMBER(P541), ISNUMBER(W541), ISNUMBER(S541), ISNUMBER(AA541)), (P541 / SUM(P541, W541, S541, AA541))*100, "")</f>
        <v/>
      </c>
      <c r="AG541" s="6">
        <f>P541 / SUM(AC541, P541, AA541)</f>
        <v/>
      </c>
      <c r="AH541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1" s="6">
        <f>IF(AND(ISNUMBER(M541), ISNUMBER(N541), ISNUMBER(AH541)), (M541/N541) / AH541 - 1, "")</f>
        <v/>
      </c>
    </row>
    <row r="542">
      <c r="A542" t="inlineStr">
        <is>
          <t>1.7</t>
        </is>
      </c>
      <c r="B542" t="inlineStr">
        <is>
          <t>Baraboo</t>
        </is>
      </c>
      <c r="C542" t="inlineStr">
        <is>
          <t>Medaris et al., 2017</t>
        </is>
      </c>
      <c r="D542" t="inlineStr">
        <is>
          <t>1</t>
        </is>
      </c>
      <c r="E542" t="inlineStr">
        <is>
          <t>144</t>
        </is>
      </c>
      <c r="F542" s="6" t="n">
        <v>1.44</v>
      </c>
      <c r="G542" t="inlineStr">
        <is>
          <t>top</t>
        </is>
      </c>
      <c r="H542" s="6" t="n">
        <v>0.19</v>
      </c>
      <c r="I542" s="6" t="n">
        <v>17.35</v>
      </c>
      <c r="J542" s="6" t="n">
        <v>0.009999999999999998</v>
      </c>
      <c r="K542" s="6" t="n">
        <v>4.76</v>
      </c>
      <c r="L542" s="6" t="n">
        <v>0.38</v>
      </c>
      <c r="M542" s="6" t="n">
        <v>0.15</v>
      </c>
      <c r="N542" s="6" t="n">
        <v>35</v>
      </c>
      <c r="O542" s="7">
        <f>H542 / (40.078 + 15.999)</f>
        <v/>
      </c>
      <c r="P542" s="7">
        <f>I542 / (2*26.9815385 + 3*15.999)</f>
        <v/>
      </c>
      <c r="Q542" s="7">
        <f>J542 / (24.305 + 15.999)</f>
        <v/>
      </c>
      <c r="R542" s="7">
        <f>K542 / (2*39.0983 + 15.999)</f>
        <v/>
      </c>
      <c r="S542" s="7">
        <f>L542 / (2*22.98976928 + 15.999)</f>
        <v/>
      </c>
      <c r="T542" s="7">
        <f>M542 / (2*30.973761998 + 5*15.999)</f>
        <v/>
      </c>
      <c r="U542" s="7">
        <f>N542 / (47.867 + 2*15.999)</f>
        <v/>
      </c>
      <c r="V542" s="6">
        <f>IF((O542 - 10/3*T542) &gt; 0, O542 - 10/3*T542, 0)</f>
        <v/>
      </c>
      <c r="W542" s="7">
        <f>IF(V542&gt;S542, S542, V542)</f>
        <v/>
      </c>
      <c r="X542" s="7">
        <f>IF((V542-W542) &gt; 0, V542-W542, 0)</f>
        <v/>
      </c>
      <c r="Y542" s="7">
        <f>IF((Q542-X542) &gt; 0, Q542-X542, 0)</f>
        <v/>
      </c>
      <c r="Z542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2" s="7">
        <f>IF((P542*Z542) &lt; R542, P542*Z542, R542)</f>
        <v/>
      </c>
      <c r="AB542" s="7">
        <f>SUM(W542, S542)</f>
        <v/>
      </c>
      <c r="AC542" s="7">
        <f>SUM(W542, S542, Y542)</f>
        <v/>
      </c>
      <c r="AD542" s="6">
        <f>IF(OR(ISNUMBER(P542), ISNUMBER(W542), ISNUMBER(S542), ISNUMBER(R542)), (P542 / SUM(P542, W542, S542, R542))*100, "")</f>
        <v/>
      </c>
      <c r="AE542" s="6">
        <f>IF(OR(ISNUMBER(P542), ISNUMBER(W542), ISNUMBER(S542)), (P542 / SUM(P542, W542, S542))*100, "")</f>
        <v/>
      </c>
      <c r="AF542" s="6">
        <f>IF(OR(ISNUMBER(P542), ISNUMBER(W542), ISNUMBER(S542), ISNUMBER(AA542)), (P542 / SUM(P542, W542, S542, AA542))*100, "")</f>
        <v/>
      </c>
      <c r="AG542" s="6">
        <f>P542 / SUM(AC542, P542, AA542)</f>
        <v/>
      </c>
      <c r="AH542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2" s="6">
        <f>IF(AND(ISNUMBER(M542), ISNUMBER(N542), ISNUMBER(AH542)), (M542/N542) / AH542 - 1, "")</f>
        <v/>
      </c>
    </row>
    <row r="543">
      <c r="A543" t="inlineStr">
        <is>
          <t>1.7</t>
        </is>
      </c>
      <c r="B543" t="inlineStr">
        <is>
          <t>Baraboo</t>
        </is>
      </c>
      <c r="C543" t="inlineStr">
        <is>
          <t>Medaris et al., 2017</t>
        </is>
      </c>
      <c r="D543" t="inlineStr">
        <is>
          <t>1</t>
        </is>
      </c>
      <c r="E543" t="inlineStr">
        <is>
          <t>155</t>
        </is>
      </c>
      <c r="F543" s="6" t="n">
        <v>1.55</v>
      </c>
      <c r="G543" t="inlineStr">
        <is>
          <t>top</t>
        </is>
      </c>
      <c r="H543" s="6" t="n">
        <v>0.23</v>
      </c>
      <c r="I543" s="6" t="n">
        <v>19.65</v>
      </c>
      <c r="J543" s="6" t="n">
        <v>0.07999999999999999</v>
      </c>
      <c r="K543" s="6" t="n">
        <v>5.47</v>
      </c>
      <c r="L543" s="6" t="n">
        <v>0.45</v>
      </c>
      <c r="M543" s="6" t="n">
        <v>0.2</v>
      </c>
      <c r="N543" s="6" t="n">
        <v>0.44</v>
      </c>
      <c r="O543" s="7">
        <f>H543 / (40.078 + 15.999)</f>
        <v/>
      </c>
      <c r="P543" s="7">
        <f>I543 / (2*26.9815385 + 3*15.999)</f>
        <v/>
      </c>
      <c r="Q543" s="7">
        <f>J543 / (24.305 + 15.999)</f>
        <v/>
      </c>
      <c r="R543" s="7">
        <f>K543 / (2*39.0983 + 15.999)</f>
        <v/>
      </c>
      <c r="S543" s="7">
        <f>L543 / (2*22.98976928 + 15.999)</f>
        <v/>
      </c>
      <c r="T543" s="7">
        <f>M543 / (2*30.973761998 + 5*15.999)</f>
        <v/>
      </c>
      <c r="U543" s="7">
        <f>N543 / (47.867 + 2*15.999)</f>
        <v/>
      </c>
      <c r="V543" s="6">
        <f>IF((O543 - 10/3*T543) &gt; 0, O543 - 10/3*T543, 0)</f>
        <v/>
      </c>
      <c r="W543" s="7">
        <f>IF(V543&gt;S543, S543, V543)</f>
        <v/>
      </c>
      <c r="X543" s="7">
        <f>IF((V543-W543) &gt; 0, V543-W543, 0)</f>
        <v/>
      </c>
      <c r="Y543" s="7">
        <f>IF((Q543-X543) &gt; 0, Q543-X543, 0)</f>
        <v/>
      </c>
      <c r="Z543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3" s="7">
        <f>IF((P543*Z543) &lt; R543, P543*Z543, R543)</f>
        <v/>
      </c>
      <c r="AB543" s="7">
        <f>SUM(W543, S543)</f>
        <v/>
      </c>
      <c r="AC543" s="7">
        <f>SUM(W543, S543, Y543)</f>
        <v/>
      </c>
      <c r="AD543" s="6">
        <f>IF(OR(ISNUMBER(P543), ISNUMBER(W543), ISNUMBER(S543), ISNUMBER(R543)), (P543 / SUM(P543, W543, S543, R543))*100, "")</f>
        <v/>
      </c>
      <c r="AE543" s="6">
        <f>IF(OR(ISNUMBER(P543), ISNUMBER(W543), ISNUMBER(S543)), (P543 / SUM(P543, W543, S543))*100, "")</f>
        <v/>
      </c>
      <c r="AF543" s="6">
        <f>IF(OR(ISNUMBER(P543), ISNUMBER(W543), ISNUMBER(S543), ISNUMBER(AA543)), (P543 / SUM(P543, W543, S543, AA543))*100, "")</f>
        <v/>
      </c>
      <c r="AG543" s="6">
        <f>P543 / SUM(AC543, P543, AA543)</f>
        <v/>
      </c>
      <c r="AH543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3" s="6">
        <f>IF(AND(ISNUMBER(M543), ISNUMBER(N543), ISNUMBER(AH543)), (M543/N543) / AH543 - 1, "")</f>
        <v/>
      </c>
    </row>
    <row r="544">
      <c r="A544" t="inlineStr">
        <is>
          <t>1.7</t>
        </is>
      </c>
      <c r="B544" t="inlineStr">
        <is>
          <t>Baraboo</t>
        </is>
      </c>
      <c r="C544" t="inlineStr">
        <is>
          <t>Medaris et al., 2017</t>
        </is>
      </c>
      <c r="D544" t="inlineStr">
        <is>
          <t>1</t>
        </is>
      </c>
      <c r="E544" t="inlineStr">
        <is>
          <t>175</t>
        </is>
      </c>
      <c r="F544" s="6" t="n">
        <v>1.75</v>
      </c>
      <c r="G544" s="8" t="n">
        <v/>
      </c>
      <c r="H544" s="6" t="n">
        <v>0.21</v>
      </c>
      <c r="I544" s="6" t="n">
        <v>18.7</v>
      </c>
      <c r="J544" s="6" t="n">
        <v>0.05</v>
      </c>
      <c r="K544" s="6" t="n">
        <v>5.24</v>
      </c>
      <c r="L544" s="6" t="n">
        <v>0.42</v>
      </c>
      <c r="M544" s="6" t="n">
        <v>0.19</v>
      </c>
      <c r="N544" s="6" t="n">
        <v>0.38</v>
      </c>
      <c r="O544" s="7">
        <f>H544 / (40.078 + 15.999)</f>
        <v/>
      </c>
      <c r="P544" s="7">
        <f>I544 / (2*26.9815385 + 3*15.999)</f>
        <v/>
      </c>
      <c r="Q544" s="7">
        <f>J544 / (24.305 + 15.999)</f>
        <v/>
      </c>
      <c r="R544" s="7">
        <f>K544 / (2*39.0983 + 15.999)</f>
        <v/>
      </c>
      <c r="S544" s="7">
        <f>L544 / (2*22.98976928 + 15.999)</f>
        <v/>
      </c>
      <c r="T544" s="7">
        <f>M544 / (2*30.973761998 + 5*15.999)</f>
        <v/>
      </c>
      <c r="U544" s="7">
        <f>N544 / (47.867 + 2*15.999)</f>
        <v/>
      </c>
      <c r="V544" s="6">
        <f>IF((O544 - 10/3*T544) &gt; 0, O544 - 10/3*T544, 0)</f>
        <v/>
      </c>
      <c r="W544" s="7">
        <f>IF(V544&gt;S544, S544, V544)</f>
        <v/>
      </c>
      <c r="X544" s="7">
        <f>IF((V544-W544) &gt; 0, V544-W544, 0)</f>
        <v/>
      </c>
      <c r="Y544" s="7">
        <f>IF((Q544-X544) &gt; 0, Q544-X544, 0)</f>
        <v/>
      </c>
      <c r="Z544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4" s="7">
        <f>IF((P544*Z544) &lt; R544, P544*Z544, R544)</f>
        <v/>
      </c>
      <c r="AB544" s="7">
        <f>SUM(W544, S544)</f>
        <v/>
      </c>
      <c r="AC544" s="7">
        <f>SUM(W544, S544, Y544)</f>
        <v/>
      </c>
      <c r="AD544" s="6">
        <f>IF(OR(ISNUMBER(P544), ISNUMBER(W544), ISNUMBER(S544), ISNUMBER(R544)), (P544 / SUM(P544, W544, S544, R544))*100, "")</f>
        <v/>
      </c>
      <c r="AE544" s="6">
        <f>IF(OR(ISNUMBER(P544), ISNUMBER(W544), ISNUMBER(S544)), (P544 / SUM(P544, W544, S544))*100, "")</f>
        <v/>
      </c>
      <c r="AF544" s="6">
        <f>IF(OR(ISNUMBER(P544), ISNUMBER(W544), ISNUMBER(S544), ISNUMBER(AA544)), (P544 / SUM(P544, W544, S544, AA544))*100, "")</f>
        <v/>
      </c>
      <c r="AG544" s="6">
        <f>P544 / SUM(AC544, P544, AA544)</f>
        <v/>
      </c>
      <c r="AH544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4" s="6">
        <f>IF(AND(ISNUMBER(M544), ISNUMBER(N544), ISNUMBER(AH544)), (M544/N544) / AH544 - 1, "")</f>
        <v/>
      </c>
    </row>
    <row r="545">
      <c r="A545" t="inlineStr">
        <is>
          <t>1.7</t>
        </is>
      </c>
      <c r="B545" t="inlineStr">
        <is>
          <t>Baraboo</t>
        </is>
      </c>
      <c r="C545" t="inlineStr">
        <is>
          <t>Medaris et al., 2017</t>
        </is>
      </c>
      <c r="D545" t="inlineStr">
        <is>
          <t>1</t>
        </is>
      </c>
      <c r="E545" t="inlineStr">
        <is>
          <t>193</t>
        </is>
      </c>
      <c r="F545" s="6" t="n">
        <v>1.93</v>
      </c>
      <c r="G545" s="8" t="n">
        <v/>
      </c>
      <c r="H545" s="6" t="n">
        <v>0.19</v>
      </c>
      <c r="I545" s="6" t="n">
        <v>17.8</v>
      </c>
      <c r="J545" s="6" t="n">
        <v>0.05999999999999999</v>
      </c>
      <c r="K545" s="6" t="n">
        <v>5.01</v>
      </c>
      <c r="L545" s="6" t="n">
        <v>0.38</v>
      </c>
      <c r="M545" s="6" t="n">
        <v>0.15</v>
      </c>
      <c r="N545" s="6" t="n">
        <v>0.38</v>
      </c>
      <c r="O545" s="7">
        <f>H545 / (40.078 + 15.999)</f>
        <v/>
      </c>
      <c r="P545" s="7">
        <f>I545 / (2*26.9815385 + 3*15.999)</f>
        <v/>
      </c>
      <c r="Q545" s="7">
        <f>J545 / (24.305 + 15.999)</f>
        <v/>
      </c>
      <c r="R545" s="7">
        <f>K545 / (2*39.0983 + 15.999)</f>
        <v/>
      </c>
      <c r="S545" s="7">
        <f>L545 / (2*22.98976928 + 15.999)</f>
        <v/>
      </c>
      <c r="T545" s="7">
        <f>M545 / (2*30.973761998 + 5*15.999)</f>
        <v/>
      </c>
      <c r="U545" s="7">
        <f>N545 / (47.867 + 2*15.999)</f>
        <v/>
      </c>
      <c r="V545" s="6">
        <f>IF((O545 - 10/3*T545) &gt; 0, O545 - 10/3*T545, 0)</f>
        <v/>
      </c>
      <c r="W545" s="7">
        <f>IF(V545&gt;S545, S545, V545)</f>
        <v/>
      </c>
      <c r="X545" s="7">
        <f>IF((V545-W545) &gt; 0, V545-W545, 0)</f>
        <v/>
      </c>
      <c r="Y545" s="7">
        <f>IF((Q545-X545) &gt; 0, Q545-X545, 0)</f>
        <v/>
      </c>
      <c r="Z545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5" s="7">
        <f>IF((P545*Z545) &lt; R545, P545*Z545, R545)</f>
        <v/>
      </c>
      <c r="AB545" s="7">
        <f>SUM(W545, S545)</f>
        <v/>
      </c>
      <c r="AC545" s="7">
        <f>SUM(W545, S545, Y545)</f>
        <v/>
      </c>
      <c r="AD545" s="6">
        <f>IF(OR(ISNUMBER(P545), ISNUMBER(W545), ISNUMBER(S545), ISNUMBER(R545)), (P545 / SUM(P545, W545, S545, R545))*100, "")</f>
        <v/>
      </c>
      <c r="AE545" s="6">
        <f>IF(OR(ISNUMBER(P545), ISNUMBER(W545), ISNUMBER(S545)), (P545 / SUM(P545, W545, S545))*100, "")</f>
        <v/>
      </c>
      <c r="AF545" s="6">
        <f>IF(OR(ISNUMBER(P545), ISNUMBER(W545), ISNUMBER(S545), ISNUMBER(AA545)), (P545 / SUM(P545, W545, S545, AA545))*100, "")</f>
        <v/>
      </c>
      <c r="AG545" s="6">
        <f>P545 / SUM(AC545, P545, AA545)</f>
        <v/>
      </c>
      <c r="AH545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5" s="6">
        <f>IF(AND(ISNUMBER(M545), ISNUMBER(N545), ISNUMBER(AH545)), (M545/N545) / AH545 - 1, "")</f>
        <v/>
      </c>
    </row>
    <row r="546">
      <c r="A546" t="inlineStr">
        <is>
          <t>1.7</t>
        </is>
      </c>
      <c r="B546" t="inlineStr">
        <is>
          <t>Baraboo</t>
        </is>
      </c>
      <c r="C546" t="inlineStr">
        <is>
          <t>Medaris et al., 2017</t>
        </is>
      </c>
      <c r="D546" t="inlineStr">
        <is>
          <t>1</t>
        </is>
      </c>
      <c r="E546" t="inlineStr">
        <is>
          <t>246</t>
        </is>
      </c>
      <c r="F546" s="6" t="n">
        <v>2.46</v>
      </c>
      <c r="G546" s="8" t="n">
        <v/>
      </c>
      <c r="H546" s="6" t="n">
        <v>0.22</v>
      </c>
      <c r="I546" s="6" t="n">
        <v>16.95</v>
      </c>
      <c r="J546" s="6" t="n">
        <v>0.34</v>
      </c>
      <c r="K546" s="6" t="n">
        <v>4.68</v>
      </c>
      <c r="L546" s="6" t="n">
        <v>0.3</v>
      </c>
      <c r="M546" s="6" t="n">
        <v>0.18</v>
      </c>
      <c r="N546" s="6" t="n">
        <v>0.41</v>
      </c>
      <c r="O546" s="7">
        <f>H546 / (40.078 + 15.999)</f>
        <v/>
      </c>
      <c r="P546" s="7">
        <f>I546 / (2*26.9815385 + 3*15.999)</f>
        <v/>
      </c>
      <c r="Q546" s="7">
        <f>J546 / (24.305 + 15.999)</f>
        <v/>
      </c>
      <c r="R546" s="7">
        <f>K546 / (2*39.0983 + 15.999)</f>
        <v/>
      </c>
      <c r="S546" s="7">
        <f>L546 / (2*22.98976928 + 15.999)</f>
        <v/>
      </c>
      <c r="T546" s="7">
        <f>M546 / (2*30.973761998 + 5*15.999)</f>
        <v/>
      </c>
      <c r="U546" s="7">
        <f>N546 / (47.867 + 2*15.999)</f>
        <v/>
      </c>
      <c r="V546" s="6">
        <f>IF((O546 - 10/3*T546) &gt; 0, O546 - 10/3*T546, 0)</f>
        <v/>
      </c>
      <c r="W546" s="7">
        <f>IF(V546&gt;S546, S546, V546)</f>
        <v/>
      </c>
      <c r="X546" s="7">
        <f>IF((V546-W546) &gt; 0, V546-W546, 0)</f>
        <v/>
      </c>
      <c r="Y546" s="7">
        <f>IF((Q546-X546) &gt; 0, Q546-X546, 0)</f>
        <v/>
      </c>
      <c r="Z546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6" s="7">
        <f>IF((P546*Z546) &lt; R546, P546*Z546, R546)</f>
        <v/>
      </c>
      <c r="AB546" s="7">
        <f>SUM(W546, S546)</f>
        <v/>
      </c>
      <c r="AC546" s="7">
        <f>SUM(W546, S546, Y546)</f>
        <v/>
      </c>
      <c r="AD546" s="6">
        <f>IF(OR(ISNUMBER(P546), ISNUMBER(W546), ISNUMBER(S546), ISNUMBER(R546)), (P546 / SUM(P546, W546, S546, R546))*100, "")</f>
        <v/>
      </c>
      <c r="AE546" s="6">
        <f>IF(OR(ISNUMBER(P546), ISNUMBER(W546), ISNUMBER(S546)), (P546 / SUM(P546, W546, S546))*100, "")</f>
        <v/>
      </c>
      <c r="AF546" s="6">
        <f>IF(OR(ISNUMBER(P546), ISNUMBER(W546), ISNUMBER(S546), ISNUMBER(AA546)), (P546 / SUM(P546, W546, S546, AA546))*100, "")</f>
        <v/>
      </c>
      <c r="AG546" s="6">
        <f>P546 / SUM(AC546, P546, AA546)</f>
        <v/>
      </c>
      <c r="AH546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6" s="6">
        <f>IF(AND(ISNUMBER(M546), ISNUMBER(N546), ISNUMBER(AH546)), (M546/N546) / AH546 - 1, "")</f>
        <v/>
      </c>
    </row>
    <row r="547">
      <c r="A547" t="inlineStr">
        <is>
          <t>1.7</t>
        </is>
      </c>
      <c r="B547" t="inlineStr">
        <is>
          <t>Baraboo</t>
        </is>
      </c>
      <c r="C547" t="inlineStr">
        <is>
          <t>Medaris et al., 2017</t>
        </is>
      </c>
      <c r="D547" t="inlineStr">
        <is>
          <t>1</t>
        </is>
      </c>
      <c r="E547" t="inlineStr">
        <is>
          <t>462</t>
        </is>
      </c>
      <c r="F547" s="6" t="n">
        <v>4.62</v>
      </c>
      <c r="G547" s="8" t="n">
        <v/>
      </c>
      <c r="H547" s="6" t="n">
        <v>0.3800000000000001</v>
      </c>
      <c r="I547" s="6" t="n">
        <v>15.97</v>
      </c>
      <c r="J547" s="6" t="n">
        <v>3.04</v>
      </c>
      <c r="K547" s="6" t="n">
        <v>3.19</v>
      </c>
      <c r="L547" s="6" t="n">
        <v>0.04</v>
      </c>
      <c r="M547" s="6" t="n">
        <v>0.21</v>
      </c>
      <c r="N547" s="6" t="n">
        <v>0.51</v>
      </c>
      <c r="O547" s="7">
        <f>H547 / (40.078 + 15.999)</f>
        <v/>
      </c>
      <c r="P547" s="7">
        <f>I547 / (2*26.9815385 + 3*15.999)</f>
        <v/>
      </c>
      <c r="Q547" s="7">
        <f>J547 / (24.305 + 15.999)</f>
        <v/>
      </c>
      <c r="R547" s="7">
        <f>K547 / (2*39.0983 + 15.999)</f>
        <v/>
      </c>
      <c r="S547" s="7">
        <f>L547 / (2*22.98976928 + 15.999)</f>
        <v/>
      </c>
      <c r="T547" s="7">
        <f>M547 / (2*30.973761998 + 5*15.999)</f>
        <v/>
      </c>
      <c r="U547" s="7">
        <f>N547 / (47.867 + 2*15.999)</f>
        <v/>
      </c>
      <c r="V547" s="6">
        <f>IF((O547 - 10/3*T547) &gt; 0, O547 - 10/3*T547, 0)</f>
        <v/>
      </c>
      <c r="W547" s="7">
        <f>IF(V547&gt;S547, S547, V547)</f>
        <v/>
      </c>
      <c r="X547" s="7">
        <f>IF((V547-W547) &gt; 0, V547-W547, 0)</f>
        <v/>
      </c>
      <c r="Y547" s="7">
        <f>IF((Q547-X547) &gt; 0, Q547-X547, 0)</f>
        <v/>
      </c>
      <c r="Z547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7" s="7">
        <f>IF((P547*Z547) &lt; R547, P547*Z547, R547)</f>
        <v/>
      </c>
      <c r="AB547" s="7">
        <f>SUM(W547, S547)</f>
        <v/>
      </c>
      <c r="AC547" s="7">
        <f>SUM(W547, S547, Y547)</f>
        <v/>
      </c>
      <c r="AD547" s="6">
        <f>IF(OR(ISNUMBER(P547), ISNUMBER(W547), ISNUMBER(S547), ISNUMBER(R547)), (P547 / SUM(P547, W547, S547, R547))*100, "")</f>
        <v/>
      </c>
      <c r="AE547" s="6">
        <f>IF(OR(ISNUMBER(P547), ISNUMBER(W547), ISNUMBER(S547)), (P547 / SUM(P547, W547, S547))*100, "")</f>
        <v/>
      </c>
      <c r="AF547" s="6">
        <f>IF(OR(ISNUMBER(P547), ISNUMBER(W547), ISNUMBER(S547), ISNUMBER(AA547)), (P547 / SUM(P547, W547, S547, AA547))*100, "")</f>
        <v/>
      </c>
      <c r="AG547" s="6">
        <f>P547 / SUM(AC547, P547, AA547)</f>
        <v/>
      </c>
      <c r="AH547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7" s="6">
        <f>IF(AND(ISNUMBER(M547), ISNUMBER(N547), ISNUMBER(AH547)), (M547/N547) / AH547 - 1, "")</f>
        <v/>
      </c>
    </row>
    <row r="548">
      <c r="A548" t="inlineStr">
        <is>
          <t>1.7</t>
        </is>
      </c>
      <c r="B548" t="inlineStr">
        <is>
          <t>Baraboo</t>
        </is>
      </c>
      <c r="C548" t="inlineStr">
        <is>
          <t>Medaris et al., 2017</t>
        </is>
      </c>
      <c r="D548" t="inlineStr">
        <is>
          <t>1</t>
        </is>
      </c>
      <c r="E548" t="inlineStr">
        <is>
          <t>574</t>
        </is>
      </c>
      <c r="F548" s="6" t="n">
        <v>5.74</v>
      </c>
      <c r="G548" s="8" t="n">
        <v/>
      </c>
      <c r="H548" s="6" t="n">
        <v>0.36</v>
      </c>
      <c r="I548" s="6" t="n">
        <v>16.31</v>
      </c>
      <c r="J548" s="6" t="n">
        <v>1.68</v>
      </c>
      <c r="K548" s="6" t="n">
        <v>4.900000000000001</v>
      </c>
      <c r="L548" s="6" t="n">
        <v>1.59</v>
      </c>
      <c r="M548" s="6" t="n">
        <v>0.2</v>
      </c>
      <c r="N548" s="6" t="n">
        <v>0.5</v>
      </c>
      <c r="O548" s="7">
        <f>H548 / (40.078 + 15.999)</f>
        <v/>
      </c>
      <c r="P548" s="7">
        <f>I548 / (2*26.9815385 + 3*15.999)</f>
        <v/>
      </c>
      <c r="Q548" s="7">
        <f>J548 / (24.305 + 15.999)</f>
        <v/>
      </c>
      <c r="R548" s="7">
        <f>K548 / (2*39.0983 + 15.999)</f>
        <v/>
      </c>
      <c r="S548" s="7">
        <f>L548 / (2*22.98976928 + 15.999)</f>
        <v/>
      </c>
      <c r="T548" s="7">
        <f>M548 / (2*30.973761998 + 5*15.999)</f>
        <v/>
      </c>
      <c r="U548" s="7">
        <f>N548 / (47.867 + 2*15.999)</f>
        <v/>
      </c>
      <c r="V548" s="6">
        <f>IF((O548 - 10/3*T548) &gt; 0, O548 - 10/3*T548, 0)</f>
        <v/>
      </c>
      <c r="W548" s="7">
        <f>IF(V548&gt;S548, S548, V548)</f>
        <v/>
      </c>
      <c r="X548" s="7">
        <f>IF((V548-W548) &gt; 0, V548-W548, 0)</f>
        <v/>
      </c>
      <c r="Y548" s="7">
        <f>IF((Q548-X548) &gt; 0, Q548-X548, 0)</f>
        <v/>
      </c>
      <c r="Z548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8" s="7">
        <f>IF((P548*Z548) &lt; R548, P548*Z548, R548)</f>
        <v/>
      </c>
      <c r="AB548" s="7">
        <f>SUM(W548, S548)</f>
        <v/>
      </c>
      <c r="AC548" s="7">
        <f>SUM(W548, S548, Y548)</f>
        <v/>
      </c>
      <c r="AD548" s="6">
        <f>IF(OR(ISNUMBER(P548), ISNUMBER(W548), ISNUMBER(S548), ISNUMBER(R548)), (P548 / SUM(P548, W548, S548, R548))*100, "")</f>
        <v/>
      </c>
      <c r="AE548" s="6">
        <f>IF(OR(ISNUMBER(P548), ISNUMBER(W548), ISNUMBER(S548)), (P548 / SUM(P548, W548, S548))*100, "")</f>
        <v/>
      </c>
      <c r="AF548" s="6">
        <f>IF(OR(ISNUMBER(P548), ISNUMBER(W548), ISNUMBER(S548), ISNUMBER(AA548)), (P548 / SUM(P548, W548, S548, AA548))*100, "")</f>
        <v/>
      </c>
      <c r="AG548" s="6">
        <f>P548 / SUM(AC548, P548, AA548)</f>
        <v/>
      </c>
      <c r="AH548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8" s="6">
        <f>IF(AND(ISNUMBER(M548), ISNUMBER(N548), ISNUMBER(AH548)), (M548/N548) / AH548 - 1, "")</f>
        <v/>
      </c>
    </row>
    <row r="549">
      <c r="A549" t="inlineStr">
        <is>
          <t>1.7</t>
        </is>
      </c>
      <c r="B549" t="inlineStr">
        <is>
          <t>Baraboo</t>
        </is>
      </c>
      <c r="C549" t="inlineStr">
        <is>
          <t>Medaris et al., 2017</t>
        </is>
      </c>
      <c r="D549" t="inlineStr">
        <is>
          <t>1</t>
        </is>
      </c>
      <c r="E549" t="inlineStr">
        <is>
          <t>615</t>
        </is>
      </c>
      <c r="F549" s="6" t="n">
        <v>6.15</v>
      </c>
      <c r="G549" s="8" t="n">
        <v/>
      </c>
      <c r="H549" s="6" t="n">
        <v>0.23</v>
      </c>
      <c r="I549" s="6" t="n">
        <v>15.07</v>
      </c>
      <c r="J549" s="6" t="n">
        <v>2.28</v>
      </c>
      <c r="K549" s="6" t="n">
        <v>4.71</v>
      </c>
      <c r="L549" s="6" t="n">
        <v>0.33</v>
      </c>
      <c r="M549" s="6" t="n">
        <v>0.1</v>
      </c>
      <c r="N549" s="6" t="n">
        <v>0.28</v>
      </c>
      <c r="O549" s="7">
        <f>H549 / (40.078 + 15.999)</f>
        <v/>
      </c>
      <c r="P549" s="7">
        <f>I549 / (2*26.9815385 + 3*15.999)</f>
        <v/>
      </c>
      <c r="Q549" s="7">
        <f>J549 / (24.305 + 15.999)</f>
        <v/>
      </c>
      <c r="R549" s="7">
        <f>K549 / (2*39.0983 + 15.999)</f>
        <v/>
      </c>
      <c r="S549" s="7">
        <f>L549 / (2*22.98976928 + 15.999)</f>
        <v/>
      </c>
      <c r="T549" s="7">
        <f>M549 / (2*30.973761998 + 5*15.999)</f>
        <v/>
      </c>
      <c r="U549" s="7">
        <f>N549 / (47.867 + 2*15.999)</f>
        <v/>
      </c>
      <c r="V549" s="6">
        <f>IF((O549 - 10/3*T549) &gt; 0, O549 - 10/3*T549, 0)</f>
        <v/>
      </c>
      <c r="W549" s="7">
        <f>IF(V549&gt;S549, S549, V549)</f>
        <v/>
      </c>
      <c r="X549" s="7">
        <f>IF((V549-W549) &gt; 0, V549-W549, 0)</f>
        <v/>
      </c>
      <c r="Y549" s="7">
        <f>IF((Q549-X549) &gt; 0, Q549-X549, 0)</f>
        <v/>
      </c>
      <c r="Z549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49" s="7">
        <f>IF((P549*Z549) &lt; R549, P549*Z549, R549)</f>
        <v/>
      </c>
      <c r="AB549" s="7">
        <f>SUM(W549, S549)</f>
        <v/>
      </c>
      <c r="AC549" s="7">
        <f>SUM(W549, S549, Y549)</f>
        <v/>
      </c>
      <c r="AD549" s="6">
        <f>IF(OR(ISNUMBER(P549), ISNUMBER(W549), ISNUMBER(S549), ISNUMBER(R549)), (P549 / SUM(P549, W549, S549, R549))*100, "")</f>
        <v/>
      </c>
      <c r="AE549" s="6">
        <f>IF(OR(ISNUMBER(P549), ISNUMBER(W549), ISNUMBER(S549)), (P549 / SUM(P549, W549, S549))*100, "")</f>
        <v/>
      </c>
      <c r="AF549" s="6">
        <f>IF(OR(ISNUMBER(P549), ISNUMBER(W549), ISNUMBER(S549), ISNUMBER(AA549)), (P549 / SUM(P549, W549, S549, AA549))*100, "")</f>
        <v/>
      </c>
      <c r="AG549" s="6">
        <f>P549 / SUM(AC549, P549, AA549)</f>
        <v/>
      </c>
      <c r="AH549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49" s="6">
        <f>IF(AND(ISNUMBER(M549), ISNUMBER(N549), ISNUMBER(AH549)), (M549/N549) / AH549 - 1, "")</f>
        <v/>
      </c>
    </row>
    <row r="550">
      <c r="A550" t="inlineStr">
        <is>
          <t>1.7</t>
        </is>
      </c>
      <c r="B550" t="inlineStr">
        <is>
          <t>Baraboo</t>
        </is>
      </c>
      <c r="C550" t="inlineStr">
        <is>
          <t>Medaris et al., 2017</t>
        </is>
      </c>
      <c r="D550" t="inlineStr">
        <is>
          <t>1</t>
        </is>
      </c>
      <c r="E550" t="inlineStr">
        <is>
          <t>660</t>
        </is>
      </c>
      <c r="F550" s="6" t="n">
        <v>6.6</v>
      </c>
      <c r="G550" s="8" t="n">
        <v/>
      </c>
      <c r="H550" s="6" t="n">
        <v>0.07000000000000001</v>
      </c>
      <c r="I550" s="6" t="n">
        <v>14.3</v>
      </c>
      <c r="J550" s="6" t="n">
        <v>0.009999999999999998</v>
      </c>
      <c r="K550" s="6" t="n">
        <v>3.95</v>
      </c>
      <c r="L550" s="6" t="n">
        <v>0.27</v>
      </c>
      <c r="M550" s="6" t="n">
        <v>0.07000000000000002</v>
      </c>
      <c r="N550" s="6" t="n">
        <v>0.19</v>
      </c>
      <c r="O550" s="7">
        <f>H550 / (40.078 + 15.999)</f>
        <v/>
      </c>
      <c r="P550" s="7">
        <f>I550 / (2*26.9815385 + 3*15.999)</f>
        <v/>
      </c>
      <c r="Q550" s="7">
        <f>J550 / (24.305 + 15.999)</f>
        <v/>
      </c>
      <c r="R550" s="7">
        <f>K550 / (2*39.0983 + 15.999)</f>
        <v/>
      </c>
      <c r="S550" s="7">
        <f>L550 / (2*22.98976928 + 15.999)</f>
        <v/>
      </c>
      <c r="T550" s="7">
        <f>M550 / (2*30.973761998 + 5*15.999)</f>
        <v/>
      </c>
      <c r="U550" s="7">
        <f>N550 / (47.867 + 2*15.999)</f>
        <v/>
      </c>
      <c r="V550" s="6">
        <f>IF((O550 - 10/3*T550) &gt; 0, O550 - 10/3*T550, 0)</f>
        <v/>
      </c>
      <c r="W550" s="7">
        <f>IF(V550&gt;S550, S550, V550)</f>
        <v/>
      </c>
      <c r="X550" s="7">
        <f>IF((V550-W550) &gt; 0, V550-W550, 0)</f>
        <v/>
      </c>
      <c r="Y550" s="7">
        <f>IF((Q550-X550) &gt; 0, Q550-X550, 0)</f>
        <v/>
      </c>
      <c r="Z550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50" s="7">
        <f>IF((P550*Z550) &lt; R550, P550*Z550, R550)</f>
        <v/>
      </c>
      <c r="AB550" s="7">
        <f>SUM(W550, S550)</f>
        <v/>
      </c>
      <c r="AC550" s="7">
        <f>SUM(W550, S550, Y550)</f>
        <v/>
      </c>
      <c r="AD550" s="6">
        <f>IF(OR(ISNUMBER(P550), ISNUMBER(W550), ISNUMBER(S550), ISNUMBER(R550)), (P550 / SUM(P550, W550, S550, R550))*100, "")</f>
        <v/>
      </c>
      <c r="AE550" s="6">
        <f>IF(OR(ISNUMBER(P550), ISNUMBER(W550), ISNUMBER(S550)), (P550 / SUM(P550, W550, S550))*100, "")</f>
        <v/>
      </c>
      <c r="AF550" s="6">
        <f>IF(OR(ISNUMBER(P550), ISNUMBER(W550), ISNUMBER(S550), ISNUMBER(AA550)), (P550 / SUM(P550, W550, S550, AA550))*100, "")</f>
        <v/>
      </c>
      <c r="AG550" s="6">
        <f>P550 / SUM(AC550, P550, AA550)</f>
        <v/>
      </c>
      <c r="AH550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50" s="6">
        <f>IF(AND(ISNUMBER(M550), ISNUMBER(N550), ISNUMBER(AH550)), (M550/N550) / AH550 - 1, "")</f>
        <v/>
      </c>
    </row>
    <row r="551">
      <c r="A551" t="inlineStr">
        <is>
          <t>1.7</t>
        </is>
      </c>
      <c r="B551" t="inlineStr">
        <is>
          <t>Baraboo</t>
        </is>
      </c>
      <c r="C551" t="inlineStr">
        <is>
          <t>Medaris et al., 2017</t>
        </is>
      </c>
      <c r="D551" t="inlineStr">
        <is>
          <t>1</t>
        </is>
      </c>
      <c r="E551" t="inlineStr">
        <is>
          <t>704</t>
        </is>
      </c>
      <c r="F551" s="6" t="n">
        <v>7.04</v>
      </c>
      <c r="G551" s="8" t="n">
        <v/>
      </c>
      <c r="H551" s="6" t="n">
        <v>0.2600000000000001</v>
      </c>
      <c r="I551" s="6" t="n">
        <v>15.43</v>
      </c>
      <c r="J551" s="6" t="n">
        <v>1.85</v>
      </c>
      <c r="K551" s="6" t="n">
        <v>3.53</v>
      </c>
      <c r="L551" s="6" t="n">
        <v>2.64</v>
      </c>
      <c r="M551" s="6" t="n">
        <v>0.1</v>
      </c>
      <c r="N551" s="6" t="n">
        <v>0.3</v>
      </c>
      <c r="O551" s="7">
        <f>H551 / (40.078 + 15.999)</f>
        <v/>
      </c>
      <c r="P551" s="7">
        <f>I551 / (2*26.9815385 + 3*15.999)</f>
        <v/>
      </c>
      <c r="Q551" s="7">
        <f>J551 / (24.305 + 15.999)</f>
        <v/>
      </c>
      <c r="R551" s="7">
        <f>K551 / (2*39.0983 + 15.999)</f>
        <v/>
      </c>
      <c r="S551" s="7">
        <f>L551 / (2*22.98976928 + 15.999)</f>
        <v/>
      </c>
      <c r="T551" s="7">
        <f>M551 / (2*30.973761998 + 5*15.999)</f>
        <v/>
      </c>
      <c r="U551" s="7">
        <f>N551 / (47.867 + 2*15.999)</f>
        <v/>
      </c>
      <c r="V551" s="6">
        <f>IF((O551 - 10/3*T551) &gt; 0, O551 - 10/3*T551, 0)</f>
        <v/>
      </c>
      <c r="W551" s="7">
        <f>IF(V551&gt;S551, S551, V551)</f>
        <v/>
      </c>
      <c r="X551" s="7">
        <f>IF((V551-W551) &gt; 0, V551-W551, 0)</f>
        <v/>
      </c>
      <c r="Y551" s="7">
        <f>IF((Q551-X551) &gt; 0, Q551-X551, 0)</f>
        <v/>
      </c>
      <c r="Z551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51" s="7">
        <f>IF((P551*Z551) &lt; R551, P551*Z551, R551)</f>
        <v/>
      </c>
      <c r="AB551" s="7">
        <f>SUM(W551, S551)</f>
        <v/>
      </c>
      <c r="AC551" s="7">
        <f>SUM(W551, S551, Y551)</f>
        <v/>
      </c>
      <c r="AD551" s="6">
        <f>IF(OR(ISNUMBER(P551), ISNUMBER(W551), ISNUMBER(S551), ISNUMBER(R551)), (P551 / SUM(P551, W551, S551, R551))*100, "")</f>
        <v/>
      </c>
      <c r="AE551" s="6">
        <f>IF(OR(ISNUMBER(P551), ISNUMBER(W551), ISNUMBER(S551)), (P551 / SUM(P551, W551, S551))*100, "")</f>
        <v/>
      </c>
      <c r="AF551" s="6">
        <f>IF(OR(ISNUMBER(P551), ISNUMBER(W551), ISNUMBER(S551), ISNUMBER(AA551)), (P551 / SUM(P551, W551, S551, AA551))*100, "")</f>
        <v/>
      </c>
      <c r="AG551" s="6">
        <f>P551 / SUM(AC551, P551, AA551)</f>
        <v/>
      </c>
      <c r="AH551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51" s="6">
        <f>IF(AND(ISNUMBER(M551), ISNUMBER(N551), ISNUMBER(AH551)), (M551/N551) / AH551 - 1, "")</f>
        <v/>
      </c>
    </row>
    <row r="552">
      <c r="A552" t="inlineStr">
        <is>
          <t>1.7</t>
        </is>
      </c>
      <c r="B552" t="inlineStr">
        <is>
          <t>Baraboo</t>
        </is>
      </c>
      <c r="C552" t="inlineStr">
        <is>
          <t>Medaris et al., 2017</t>
        </is>
      </c>
      <c r="D552" t="inlineStr">
        <is>
          <t>1</t>
        </is>
      </c>
      <c r="E552" t="inlineStr">
        <is>
          <t>889</t>
        </is>
      </c>
      <c r="F552" s="6" t="n">
        <v>8.890000000000001</v>
      </c>
      <c r="G552" t="inlineStr">
        <is>
          <t>proto</t>
        </is>
      </c>
      <c r="H552" s="6" t="n">
        <v>1.04</v>
      </c>
      <c r="I552" s="6" t="n">
        <v>15.61</v>
      </c>
      <c r="J552" s="6" t="n">
        <v>1.76</v>
      </c>
      <c r="K552" s="6" t="n">
        <v>3.17</v>
      </c>
      <c r="L552" s="6" t="n">
        <v>3.87</v>
      </c>
      <c r="M552" s="6" t="n">
        <v>0.17</v>
      </c>
      <c r="N552" s="6" t="n">
        <v>0.39</v>
      </c>
      <c r="O552" s="7">
        <f>H552 / (40.078 + 15.999)</f>
        <v/>
      </c>
      <c r="P552" s="7">
        <f>I552 / (2*26.9815385 + 3*15.999)</f>
        <v/>
      </c>
      <c r="Q552" s="7">
        <f>J552 / (24.305 + 15.999)</f>
        <v/>
      </c>
      <c r="R552" s="7">
        <f>K552 / (2*39.0983 + 15.999)</f>
        <v/>
      </c>
      <c r="S552" s="7">
        <f>L552 / (2*22.98976928 + 15.999)</f>
        <v/>
      </c>
      <c r="T552" s="7">
        <f>M552 / (2*30.973761998 + 5*15.999)</f>
        <v/>
      </c>
      <c r="U552" s="7">
        <f>N552 / (47.867 + 2*15.999)</f>
        <v/>
      </c>
      <c r="V552" s="6">
        <f>IF((O552 - 10/3*T552) &gt; 0, O552 - 10/3*T552, 0)</f>
        <v/>
      </c>
      <c r="W552" s="7">
        <f>IF(V552&gt;S552, S552, V552)</f>
        <v/>
      </c>
      <c r="X552" s="7">
        <f>IF((V552-W552) &gt; 0, V552-W552, 0)</f>
        <v/>
      </c>
      <c r="Y552" s="7">
        <f>IF((Q552-X552) &gt; 0, Q552-X552, 0)</f>
        <v/>
      </c>
      <c r="Z552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52" s="7">
        <f>IF((P552*Z552) &lt; R552, P552*Z552, R552)</f>
        <v/>
      </c>
      <c r="AB552" s="7">
        <f>SUM(W552, S552)</f>
        <v/>
      </c>
      <c r="AC552" s="7">
        <f>SUM(W552, S552, Y552)</f>
        <v/>
      </c>
      <c r="AD552" s="6">
        <f>IF(OR(ISNUMBER(P552), ISNUMBER(W552), ISNUMBER(S552), ISNUMBER(R552)), (P552 / SUM(P552, W552, S552, R552))*100, "")</f>
        <v/>
      </c>
      <c r="AE552" s="6">
        <f>IF(OR(ISNUMBER(P552), ISNUMBER(W552), ISNUMBER(S552)), (P552 / SUM(P552, W552, S552))*100, "")</f>
        <v/>
      </c>
      <c r="AF552" s="6">
        <f>IF(OR(ISNUMBER(P552), ISNUMBER(W552), ISNUMBER(S552), ISNUMBER(AA552)), (P552 / SUM(P552, W552, S552, AA552))*100, "")</f>
        <v/>
      </c>
      <c r="AG552" s="6">
        <f>P552 / SUM(AC552, P552, AA552)</f>
        <v/>
      </c>
      <c r="AH552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52" s="6">
        <f>IF(AND(ISNUMBER(M552), ISNUMBER(N552), ISNUMBER(AH552)), (M552/N552) / AH552 - 1, "")</f>
        <v/>
      </c>
    </row>
    <row r="553">
      <c r="A553" t="inlineStr">
        <is>
          <t>1.7</t>
        </is>
      </c>
      <c r="B553" t="inlineStr">
        <is>
          <t>Baraboo</t>
        </is>
      </c>
      <c r="C553" t="inlineStr">
        <is>
          <t>Medaris et al., 2017</t>
        </is>
      </c>
      <c r="D553" t="inlineStr">
        <is>
          <t>1</t>
        </is>
      </c>
      <c r="E553" t="inlineStr">
        <is>
          <t>940</t>
        </is>
      </c>
      <c r="F553" s="6" t="n">
        <v>9.4</v>
      </c>
      <c r="G553" t="inlineStr">
        <is>
          <t>proto</t>
        </is>
      </c>
      <c r="H553" s="6" t="n">
        <v>0.3800000000000001</v>
      </c>
      <c r="I553" s="6" t="n">
        <v>15.14</v>
      </c>
      <c r="J553" s="6" t="n">
        <v>1.64</v>
      </c>
      <c r="K553" s="6" t="n">
        <v>3.4</v>
      </c>
      <c r="L553" s="6" t="n">
        <v>3.75</v>
      </c>
      <c r="M553" s="6" t="n">
        <v>0.09000000000000001</v>
      </c>
      <c r="N553" s="6" t="n">
        <v>0.28</v>
      </c>
      <c r="O553" s="7">
        <f>H553 / (40.078 + 15.999)</f>
        <v/>
      </c>
      <c r="P553" s="7">
        <f>I553 / (2*26.9815385 + 3*15.999)</f>
        <v/>
      </c>
      <c r="Q553" s="7">
        <f>J553 / (24.305 + 15.999)</f>
        <v/>
      </c>
      <c r="R553" s="7">
        <f>K553 / (2*39.0983 + 15.999)</f>
        <v/>
      </c>
      <c r="S553" s="7">
        <f>L553 / (2*22.98976928 + 15.999)</f>
        <v/>
      </c>
      <c r="T553" s="7">
        <f>M553 / (2*30.973761998 + 5*15.999)</f>
        <v/>
      </c>
      <c r="U553" s="7">
        <f>N553 / (47.867 + 2*15.999)</f>
        <v/>
      </c>
      <c r="V553" s="6">
        <f>IF((O553 - 10/3*T553) &gt; 0, O553 - 10/3*T553, 0)</f>
        <v/>
      </c>
      <c r="W553" s="7">
        <f>IF(V553&gt;S553, S553, V553)</f>
        <v/>
      </c>
      <c r="X553" s="7">
        <f>IF((V553-W553) &gt; 0, V553-W553, 0)</f>
        <v/>
      </c>
      <c r="Y553" s="7">
        <f>IF((Q553-X553) &gt; 0, Q553-X553, 0)</f>
        <v/>
      </c>
      <c r="Z553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53" s="7">
        <f>IF((P553*Z553) &lt; R553, P553*Z553, R553)</f>
        <v/>
      </c>
      <c r="AB553" s="7">
        <f>SUM(W553, S553)</f>
        <v/>
      </c>
      <c r="AC553" s="7">
        <f>SUM(W553, S553, Y553)</f>
        <v/>
      </c>
      <c r="AD553" s="6">
        <f>IF(OR(ISNUMBER(P553), ISNUMBER(W553), ISNUMBER(S553), ISNUMBER(R553)), (P553 / SUM(P553, W553, S553, R553))*100, "")</f>
        <v/>
      </c>
      <c r="AE553" s="6">
        <f>IF(OR(ISNUMBER(P553), ISNUMBER(W553), ISNUMBER(S553)), (P553 / SUM(P553, W553, S553))*100, "")</f>
        <v/>
      </c>
      <c r="AF553" s="6">
        <f>IF(OR(ISNUMBER(P553), ISNUMBER(W553), ISNUMBER(S553), ISNUMBER(AA553)), (P553 / SUM(P553, W553, S553, AA553))*100, "")</f>
        <v/>
      </c>
      <c r="AG553" s="6">
        <f>P553 / SUM(AC553, P553, AA553)</f>
        <v/>
      </c>
      <c r="AH553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53" s="6">
        <f>IF(AND(ISNUMBER(M553), ISNUMBER(N553), ISNUMBER(AH553)), (M553/N553) / AH553 - 1, "")</f>
        <v/>
      </c>
    </row>
    <row r="554">
      <c r="A554" t="inlineStr">
        <is>
          <t>1.7</t>
        </is>
      </c>
      <c r="B554" t="inlineStr">
        <is>
          <t>Baraboo</t>
        </is>
      </c>
      <c r="C554" t="inlineStr">
        <is>
          <t>Medaris et al., 2017</t>
        </is>
      </c>
      <c r="D554" t="inlineStr">
        <is>
          <t>1</t>
        </is>
      </c>
      <c r="E554" t="inlineStr">
        <is>
          <t>970</t>
        </is>
      </c>
      <c r="F554" s="6" t="n">
        <v>9.699999999999999</v>
      </c>
      <c r="G554" t="inlineStr">
        <is>
          <t>proto</t>
        </is>
      </c>
      <c r="H554" s="6" t="n">
        <v>1.02</v>
      </c>
      <c r="I554" s="6" t="n">
        <v>12.65</v>
      </c>
      <c r="J554" s="6" t="n">
        <v>1.23</v>
      </c>
      <c r="K554" s="6" t="n">
        <v>3.33</v>
      </c>
      <c r="L554" s="6" t="n">
        <v>3.07</v>
      </c>
      <c r="M554" s="6" t="n">
        <v>0.04000000000000001</v>
      </c>
      <c r="N554" s="6" t="n">
        <v>0.2</v>
      </c>
      <c r="O554" s="7">
        <f>H554 / (40.078 + 15.999)</f>
        <v/>
      </c>
      <c r="P554" s="7">
        <f>I554 / (2*26.9815385 + 3*15.999)</f>
        <v/>
      </c>
      <c r="Q554" s="7">
        <f>J554 / (24.305 + 15.999)</f>
        <v/>
      </c>
      <c r="R554" s="7">
        <f>K554 / (2*39.0983 + 15.999)</f>
        <v/>
      </c>
      <c r="S554" s="7">
        <f>L554 / (2*22.98976928 + 15.999)</f>
        <v/>
      </c>
      <c r="T554" s="7">
        <f>M554 / (2*30.973761998 + 5*15.999)</f>
        <v/>
      </c>
      <c r="U554" s="7">
        <f>N554 / (47.867 + 2*15.999)</f>
        <v/>
      </c>
      <c r="V554" s="6">
        <f>IF((O554 - 10/3*T554) &gt; 0, O554 - 10/3*T554, 0)</f>
        <v/>
      </c>
      <c r="W554" s="7">
        <f>IF(V554&gt;S554, S554, V554)</f>
        <v/>
      </c>
      <c r="X554" s="7">
        <f>IF((V554-W554) &gt; 0, V554-W554, 0)</f>
        <v/>
      </c>
      <c r="Y554" s="7">
        <f>IF((Q554-X554) &gt; 0, Q554-X554, 0)</f>
        <v/>
      </c>
      <c r="Z554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54" s="7">
        <f>IF((P554*Z554) &lt; R554, P554*Z554, R554)</f>
        <v/>
      </c>
      <c r="AB554" s="7">
        <f>SUM(W554, S554)</f>
        <v/>
      </c>
      <c r="AC554" s="7">
        <f>SUM(W554, S554, Y554)</f>
        <v/>
      </c>
      <c r="AD554" s="6">
        <f>IF(OR(ISNUMBER(P554), ISNUMBER(W554), ISNUMBER(S554), ISNUMBER(R554)), (P554 / SUM(P554, W554, S554, R554))*100, "")</f>
        <v/>
      </c>
      <c r="AE554" s="6">
        <f>IF(OR(ISNUMBER(P554), ISNUMBER(W554), ISNUMBER(S554)), (P554 / SUM(P554, W554, S554))*100, "")</f>
        <v/>
      </c>
      <c r="AF554" s="6">
        <f>IF(OR(ISNUMBER(P554), ISNUMBER(W554), ISNUMBER(S554), ISNUMBER(AA554)), (P554 / SUM(P554, W554, S554, AA554))*100, "")</f>
        <v/>
      </c>
      <c r="AG554" s="6">
        <f>P554 / SUM(AC554, P554, AA554)</f>
        <v/>
      </c>
      <c r="AH554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54" s="6">
        <f>IF(AND(ISNUMBER(M554), ISNUMBER(N554), ISNUMBER(AH554)), (M554/N554) / AH554 - 1, "")</f>
        <v/>
      </c>
    </row>
    <row r="555">
      <c r="A555" t="inlineStr">
        <is>
          <t>1.7</t>
        </is>
      </c>
      <c r="B555" t="inlineStr">
        <is>
          <t>Baraboo</t>
        </is>
      </c>
      <c r="C555" t="inlineStr">
        <is>
          <t>Medaris et al., 2017</t>
        </is>
      </c>
      <c r="D555" t="inlineStr">
        <is>
          <t>1</t>
        </is>
      </c>
      <c r="E555" t="inlineStr">
        <is>
          <t>975</t>
        </is>
      </c>
      <c r="F555" s="6" t="n">
        <v>9.75</v>
      </c>
      <c r="G555" t="inlineStr">
        <is>
          <t>proto</t>
        </is>
      </c>
      <c r="H555" s="6" t="n">
        <v>1.45</v>
      </c>
      <c r="I555" s="6" t="n">
        <v>14.8</v>
      </c>
      <c r="J555" s="6" t="n">
        <v>1.07</v>
      </c>
      <c r="K555" s="6" t="n">
        <v>2.59</v>
      </c>
      <c r="L555" s="6" t="n">
        <v>4.44</v>
      </c>
      <c r="M555" s="6" t="n">
        <v>0.07000000000000002</v>
      </c>
      <c r="N555" s="6" t="n">
        <v>0.19</v>
      </c>
      <c r="O555" s="7">
        <f>H555 / (40.078 + 15.999)</f>
        <v/>
      </c>
      <c r="P555" s="7">
        <f>I555 / (2*26.9815385 + 3*15.999)</f>
        <v/>
      </c>
      <c r="Q555" s="7">
        <f>J555 / (24.305 + 15.999)</f>
        <v/>
      </c>
      <c r="R555" s="7">
        <f>K555 / (2*39.0983 + 15.999)</f>
        <v/>
      </c>
      <c r="S555" s="7">
        <f>L555 / (2*22.98976928 + 15.999)</f>
        <v/>
      </c>
      <c r="T555" s="7">
        <f>M555 / (2*30.973761998 + 5*15.999)</f>
        <v/>
      </c>
      <c r="U555" s="7">
        <f>N555 / (47.867 + 2*15.999)</f>
        <v/>
      </c>
      <c r="V555" s="6">
        <f>IF((O555 - 10/3*T555) &gt; 0, O555 - 10/3*T555, 0)</f>
        <v/>
      </c>
      <c r="W555" s="7">
        <f>IF(V555&gt;S555, S555, V555)</f>
        <v/>
      </c>
      <c r="X555" s="7">
        <f>IF((V555-W555) &gt; 0, V555-W555, 0)</f>
        <v/>
      </c>
      <c r="Y555" s="7">
        <f>IF((Q555-X555) &gt; 0, Q555-X555, 0)</f>
        <v/>
      </c>
      <c r="Z555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55" s="7">
        <f>IF((P555*Z555) &lt; R555, P555*Z555, R555)</f>
        <v/>
      </c>
      <c r="AB555" s="7">
        <f>SUM(W555, S555)</f>
        <v/>
      </c>
      <c r="AC555" s="7">
        <f>SUM(W555, S555, Y555)</f>
        <v/>
      </c>
      <c r="AD555" s="6">
        <f>IF(OR(ISNUMBER(P555), ISNUMBER(W555), ISNUMBER(S555), ISNUMBER(R555)), (P555 / SUM(P555, W555, S555, R555))*100, "")</f>
        <v/>
      </c>
      <c r="AE555" s="6">
        <f>IF(OR(ISNUMBER(P555), ISNUMBER(W555), ISNUMBER(S555)), (P555 / SUM(P555, W555, S555))*100, "")</f>
        <v/>
      </c>
      <c r="AF555" s="6">
        <f>IF(OR(ISNUMBER(P555), ISNUMBER(W555), ISNUMBER(S555), ISNUMBER(AA555)), (P555 / SUM(P555, W555, S555, AA555))*100, "")</f>
        <v/>
      </c>
      <c r="AG555" s="6">
        <f>P555 / SUM(AC555, P555, AA555)</f>
        <v/>
      </c>
      <c r="AH555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55" s="6">
        <f>IF(AND(ISNUMBER(M555), ISNUMBER(N555), ISNUMBER(AH555)), (M555/N555) / AH555 - 1, "")</f>
        <v/>
      </c>
    </row>
    <row r="556">
      <c r="A556" t="inlineStr">
        <is>
          <t>1.7</t>
        </is>
      </c>
      <c r="B556" t="inlineStr">
        <is>
          <t>Baraboo</t>
        </is>
      </c>
      <c r="C556" t="inlineStr">
        <is>
          <t>Medaris et al., 2017</t>
        </is>
      </c>
      <c r="D556" t="inlineStr">
        <is>
          <t>1</t>
        </is>
      </c>
      <c r="E556" t="inlineStr">
        <is>
          <t>1280</t>
        </is>
      </c>
      <c r="F556" s="6" t="n">
        <v>12.8</v>
      </c>
      <c r="G556" t="inlineStr">
        <is>
          <t>proto</t>
        </is>
      </c>
      <c r="H556" s="6" t="n">
        <v>1.65</v>
      </c>
      <c r="I556" s="6" t="n">
        <v>15.5</v>
      </c>
      <c r="J556" s="6" t="n">
        <v>0.6999999999999998</v>
      </c>
      <c r="K556" s="6" t="n">
        <v>3.69</v>
      </c>
      <c r="L556" s="6" t="n">
        <v>4.36</v>
      </c>
      <c r="M556" s="6" t="n">
        <v>0.1</v>
      </c>
      <c r="N556" s="6" t="n">
        <v>0.31</v>
      </c>
      <c r="O556" s="7">
        <f>H556 / (40.078 + 15.999)</f>
        <v/>
      </c>
      <c r="P556" s="7">
        <f>I556 / (2*26.9815385 + 3*15.999)</f>
        <v/>
      </c>
      <c r="Q556" s="7">
        <f>J556 / (24.305 + 15.999)</f>
        <v/>
      </c>
      <c r="R556" s="7">
        <f>K556 / (2*39.0983 + 15.999)</f>
        <v/>
      </c>
      <c r="S556" s="7">
        <f>L556 / (2*22.98976928 + 15.999)</f>
        <v/>
      </c>
      <c r="T556" s="7">
        <f>M556 / (2*30.973761998 + 5*15.999)</f>
        <v/>
      </c>
      <c r="U556" s="7">
        <f>N556 / (47.867 + 2*15.999)</f>
        <v/>
      </c>
      <c r="V556" s="6">
        <f>IF((O556 - 10/3*T556) &gt; 0, O556 - 10/3*T556, 0)</f>
        <v/>
      </c>
      <c r="W556" s="7">
        <f>IF(V556&gt;S556, S556, V556)</f>
        <v/>
      </c>
      <c r="X556" s="7">
        <f>IF((V556-W556) &gt; 0, V556-W556, 0)</f>
        <v/>
      </c>
      <c r="Y556" s="7">
        <f>IF((Q556-X556) &gt; 0, Q556-X556, 0)</f>
        <v/>
      </c>
      <c r="Z556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56" s="7">
        <f>IF((P556*Z556) &lt; R556, P556*Z556, R556)</f>
        <v/>
      </c>
      <c r="AB556" s="7">
        <f>SUM(W556, S556)</f>
        <v/>
      </c>
      <c r="AC556" s="7">
        <f>SUM(W556, S556, Y556)</f>
        <v/>
      </c>
      <c r="AD556" s="6">
        <f>IF(OR(ISNUMBER(P556), ISNUMBER(W556), ISNUMBER(S556), ISNUMBER(R556)), (P556 / SUM(P556, W556, S556, R556))*100, "")</f>
        <v/>
      </c>
      <c r="AE556" s="6">
        <f>IF(OR(ISNUMBER(P556), ISNUMBER(W556), ISNUMBER(S556)), (P556 / SUM(P556, W556, S556))*100, "")</f>
        <v/>
      </c>
      <c r="AF556" s="6">
        <f>IF(OR(ISNUMBER(P556), ISNUMBER(W556), ISNUMBER(S556), ISNUMBER(AA556)), (P556 / SUM(P556, W556, S556, AA556))*100, "")</f>
        <v/>
      </c>
      <c r="AG556" s="6">
        <f>P556 / SUM(AC556, P556, AA556)</f>
        <v/>
      </c>
      <c r="AH556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56" s="6">
        <f>IF(AND(ISNUMBER(M556), ISNUMBER(N556), ISNUMBER(AH556)), (M556/N556) / AH556 - 1, "")</f>
        <v/>
      </c>
    </row>
    <row r="557">
      <c r="A557" t="inlineStr">
        <is>
          <t>1.7</t>
        </is>
      </c>
      <c r="B557" t="inlineStr">
        <is>
          <t>Baraboo</t>
        </is>
      </c>
      <c r="C557" t="inlineStr">
        <is>
          <t>Medaris et al., 2017</t>
        </is>
      </c>
      <c r="D557" t="inlineStr">
        <is>
          <t>1</t>
        </is>
      </c>
      <c r="E557" t="inlineStr">
        <is>
          <t>2438</t>
        </is>
      </c>
      <c r="F557" s="6" t="n">
        <v>24.38</v>
      </c>
      <c r="G557" t="inlineStr">
        <is>
          <t>proto</t>
        </is>
      </c>
      <c r="H557" s="6" t="n">
        <v>0.7600000000000001</v>
      </c>
      <c r="I557" s="6" t="n">
        <v>13</v>
      </c>
      <c r="J557" s="6" t="n">
        <v>0.22</v>
      </c>
      <c r="K557" s="6" t="n">
        <v>4.5</v>
      </c>
      <c r="L557" s="6" t="n">
        <v>3.71</v>
      </c>
      <c r="M557" s="6" t="n">
        <v>0.04000000000000001</v>
      </c>
      <c r="N557" s="6" t="n">
        <v>0.19</v>
      </c>
      <c r="O557" s="7">
        <f>H557 / (40.078 + 15.999)</f>
        <v/>
      </c>
      <c r="P557" s="7">
        <f>I557 / (2*26.9815385 + 3*15.999)</f>
        <v/>
      </c>
      <c r="Q557" s="7">
        <f>J557 / (24.305 + 15.999)</f>
        <v/>
      </c>
      <c r="R557" s="7">
        <f>K557 / (2*39.0983 + 15.999)</f>
        <v/>
      </c>
      <c r="S557" s="7">
        <f>L557 / (2*22.98976928 + 15.999)</f>
        <v/>
      </c>
      <c r="T557" s="7">
        <f>M557 / (2*30.973761998 + 5*15.999)</f>
        <v/>
      </c>
      <c r="U557" s="7">
        <f>N557 / (47.867 + 2*15.999)</f>
        <v/>
      </c>
      <c r="V557" s="6">
        <f>IF((O557 - 10/3*T557) &gt; 0, O557 - 10/3*T557, 0)</f>
        <v/>
      </c>
      <c r="W557" s="7">
        <f>IF(V557&gt;S557, S557, V557)</f>
        <v/>
      </c>
      <c r="X557" s="7">
        <f>IF((V557-W557) &gt; 0, V557-W557, 0)</f>
        <v/>
      </c>
      <c r="Y557" s="7">
        <f>IF((Q557-X557) &gt; 0, Q557-X557, 0)</f>
        <v/>
      </c>
      <c r="Z557" s="6">
        <f>IF(AND(ISNUMBER(AVERAGE(R$552, R$553, R$554, R$555, R$556, R$557)), ISNUMBER(AVERAGE(P$552, P$553, P$554, P$555, P$556, P$557))), AVERAGE(R$552, R$553, R$554, R$555, R$556, R$557) / AVERAGE(P$552, P$553, P$554, P$555, P$556, P$557), "")</f>
        <v/>
      </c>
      <c r="AA557" s="7">
        <f>IF((P557*Z557) &lt; R557, P557*Z557, R557)</f>
        <v/>
      </c>
      <c r="AB557" s="7">
        <f>SUM(W557, S557)</f>
        <v/>
      </c>
      <c r="AC557" s="7">
        <f>SUM(W557, S557, Y557)</f>
        <v/>
      </c>
      <c r="AD557" s="6">
        <f>IF(OR(ISNUMBER(P557), ISNUMBER(W557), ISNUMBER(S557), ISNUMBER(R557)), (P557 / SUM(P557, W557, S557, R557))*100, "")</f>
        <v/>
      </c>
      <c r="AE557" s="6">
        <f>IF(OR(ISNUMBER(P557), ISNUMBER(W557), ISNUMBER(S557)), (P557 / SUM(P557, W557, S557))*100, "")</f>
        <v/>
      </c>
      <c r="AF557" s="6">
        <f>IF(OR(ISNUMBER(P557), ISNUMBER(W557), ISNUMBER(S557), ISNUMBER(AA557)), (P557 / SUM(P557, W557, S557, AA557))*100, "")</f>
        <v/>
      </c>
      <c r="AG557" s="6">
        <f>P557 / SUM(AC557, P557, AA557)</f>
        <v/>
      </c>
      <c r="AH557" s="6">
        <f>IF(AND(ISNUMBER(AVERAGE(M$552, M$553, M$554, M$555, M$556, M$557)), ISNUMBER(AVERAGE(N$552, N$553, N$554, N$555, N$556, N$557))), AVERAGE(M$552, M$553, M$554, M$555, M$556, M$557) / AVERAGE(N$552, N$553, N$554, N$555, N$556, N$557), "")</f>
        <v/>
      </c>
      <c r="AI557" s="6">
        <f>IF(AND(ISNUMBER(M557), ISNUMBER(N557), ISNUMBER(AH557)), (M557/N557) / AH557 - 1, 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2021-03-01T21:25:30Z</dcterms:created>
  <dcterms:modified xmlns:dcterms="http://purl.org/dc/terms/" xmlns:xsi="http://www.w3.org/2001/XMLSchema-instance" xsi:type="dcterms:W3CDTF">2021-03-01T21:25:30Z</dcterms:modified>
</cp:coreProperties>
</file>