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heger\Desktop\"/>
    </mc:Choice>
  </mc:AlternateContent>
  <xr:revisionPtr revIDLastSave="0" documentId="13_ncr:1_{035004E6-84A6-46B0-9C15-19C859D1F4A4}" xr6:coauthVersionLast="47" xr6:coauthVersionMax="47" xr10:uidLastSave="{00000000-0000-0000-0000-000000000000}"/>
  <bookViews>
    <workbookView xWindow="-108" yWindow="-108" windowWidth="23256" windowHeight="12456"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AC85" i="73"/>
  <c r="P85" i="73"/>
  <c r="AC69" i="73"/>
  <c r="AB69" i="73"/>
  <c r="R69" i="73"/>
  <c r="G69" i="73"/>
  <c r="AN61" i="73"/>
  <c r="AL61" i="73"/>
  <c r="F61" i="73"/>
  <c r="G53" i="73"/>
  <c r="AC45" i="73"/>
  <c r="R45" i="73"/>
  <c r="G45" i="73"/>
  <c r="AN37" i="73"/>
  <c r="F37" i="73"/>
  <c r="AN29" i="73"/>
  <c r="AC29" i="73"/>
  <c r="R29" i="73"/>
  <c r="G29" i="73"/>
  <c r="G21" i="73"/>
  <c r="F21" i="73"/>
  <c r="E21" i="73"/>
  <c r="AN13" i="73"/>
  <c r="AC13" i="73"/>
  <c r="R13" i="73"/>
  <c r="E139" i="18"/>
  <c r="AK3" i="73" s="1"/>
  <c r="E138" i="18"/>
  <c r="Z3" i="73" s="1"/>
  <c r="E137" i="18"/>
  <c r="O3" i="73" s="1"/>
  <c r="E140" i="18"/>
  <c r="D3" i="73" s="1"/>
  <c r="AC5" i="73"/>
  <c r="R5" i="73"/>
  <c r="G5" i="73"/>
  <c r="E5" i="73"/>
  <c r="E122" i="18"/>
  <c r="D1" i="73" s="1"/>
  <c r="E174" i="18"/>
  <c r="C11" i="3" s="1"/>
  <c r="E130" i="18"/>
  <c r="B54" i="47" s="1"/>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12" i="28"/>
  <c r="LV12" i="28" s="1"/>
  <c r="B5" i="28"/>
  <c r="FI5" i="28" s="1"/>
  <c r="IV61" i="28"/>
  <c r="II61" i="28"/>
  <c r="II47" i="28"/>
  <c r="GV61" i="28"/>
  <c r="EI61" i="28"/>
  <c r="EI47" i="28"/>
  <c r="DV5" i="28"/>
  <c r="DI47" i="28"/>
  <c r="CI5" i="28"/>
  <c r="BV61" i="28"/>
  <c r="AI5" i="28"/>
  <c r="V47" i="28"/>
  <c r="V5" i="28"/>
  <c r="G126" i="47"/>
  <c r="F126" i="47"/>
  <c r="GB126" i="47" s="1"/>
  <c r="G124" i="47"/>
  <c r="F124" i="47"/>
  <c r="HO124" i="47" s="1"/>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KC105" i="47" s="1"/>
  <c r="G104" i="47"/>
  <c r="F104" i="47"/>
  <c r="G103" i="47"/>
  <c r="F103" i="47"/>
  <c r="KP103" i="47" s="1"/>
  <c r="G102" i="47"/>
  <c r="F102" i="47"/>
  <c r="KC102" i="47" s="1"/>
  <c r="KD102" i="47" s="1"/>
  <c r="KE102" i="47" s="1"/>
  <c r="G101" i="47"/>
  <c r="F101" i="47"/>
  <c r="KP101" i="47" s="1"/>
  <c r="KS101" i="47" s="1"/>
  <c r="G100" i="47"/>
  <c r="F100" i="47"/>
  <c r="LP100" i="47" s="1"/>
  <c r="LQ100" i="47" s="1"/>
  <c r="LR100" i="47" s="1"/>
  <c r="G99" i="47"/>
  <c r="F99" i="47"/>
  <c r="GP99" i="47" s="1"/>
  <c r="GQ99" i="47" s="1"/>
  <c r="GR99" i="47" s="1"/>
  <c r="G98" i="47"/>
  <c r="F98" i="47"/>
  <c r="MC98" i="47" s="1"/>
  <c r="G97" i="47"/>
  <c r="F97" i="47"/>
  <c r="MC97" i="47" s="1"/>
  <c r="MD97" i="47" s="1"/>
  <c r="ME97" i="47" s="1"/>
  <c r="G96" i="47"/>
  <c r="F96" i="47"/>
  <c r="P96" i="47" s="1"/>
  <c r="G95" i="47"/>
  <c r="F95" i="47"/>
  <c r="DC95" i="47" s="1"/>
  <c r="DD95" i="47" s="1"/>
  <c r="DE95" i="47" s="1"/>
  <c r="G94" i="47"/>
  <c r="F94" i="47"/>
  <c r="HP94" i="47" s="1"/>
  <c r="HQ94" i="47" s="1"/>
  <c r="HR94" i="47" s="1"/>
  <c r="G93" i="47"/>
  <c r="F93" i="47"/>
  <c r="KC93" i="47" s="1"/>
  <c r="KF93" i="47" s="1"/>
  <c r="G92" i="47"/>
  <c r="AC92" i="47" s="1"/>
  <c r="F92" i="47"/>
  <c r="G91" i="47"/>
  <c r="F91" i="47"/>
  <c r="BP91" i="47" s="1"/>
  <c r="BS91" i="47" s="1"/>
  <c r="G90" i="47"/>
  <c r="F90" i="47"/>
  <c r="EP90" i="47" s="1"/>
  <c r="ES90" i="47" s="1"/>
  <c r="G126" i="28"/>
  <c r="F126" i="28"/>
  <c r="LO128" i="28" s="1"/>
  <c r="G124" i="28"/>
  <c r="F124" i="28"/>
  <c r="HO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96" i="47"/>
  <c r="MF96" i="47" s="1"/>
  <c r="MC103" i="47"/>
  <c r="MF103" i="47" s="1"/>
  <c r="LP96" i="47"/>
  <c r="LP103" i="47"/>
  <c r="LQ103" i="47" s="1"/>
  <c r="LR103" i="47" s="1"/>
  <c r="LC96" i="47"/>
  <c r="LC103" i="47"/>
  <c r="LF103" i="47" s="1"/>
  <c r="KP96" i="47"/>
  <c r="KQ96" i="47" s="1"/>
  <c r="KR96" i="47" s="1"/>
  <c r="KC96" i="47"/>
  <c r="KC103" i="47"/>
  <c r="JP96" i="47"/>
  <c r="JP103" i="47"/>
  <c r="JC96" i="47"/>
  <c r="JC103" i="47"/>
  <c r="JD103" i="47" s="1"/>
  <c r="JE103" i="47" s="1"/>
  <c r="IP96" i="47"/>
  <c r="IC96" i="47"/>
  <c r="IF96" i="47" s="1"/>
  <c r="IC103" i="47"/>
  <c r="IF103" i="47" s="1"/>
  <c r="HP96" i="47"/>
  <c r="HS96" i="47" s="1"/>
  <c r="HP103" i="47"/>
  <c r="HS103" i="47" s="1"/>
  <c r="HC96" i="47"/>
  <c r="HD96" i="47" s="1"/>
  <c r="HE96" i="47" s="1"/>
  <c r="HC103" i="47"/>
  <c r="GP96" i="47"/>
  <c r="GQ96" i="47" s="1"/>
  <c r="GR96" i="47" s="1"/>
  <c r="GC96" i="47"/>
  <c r="GD96" i="47" s="1"/>
  <c r="GE96" i="47" s="1"/>
  <c r="GC103" i="47"/>
  <c r="GF103" i="47" s="1"/>
  <c r="FP96" i="47"/>
  <c r="FQ96" i="47" s="1"/>
  <c r="FR96" i="47" s="1"/>
  <c r="FP103" i="47"/>
  <c r="FC96" i="47"/>
  <c r="FF96" i="47" s="1"/>
  <c r="FC103" i="47"/>
  <c r="FD103" i="47" s="1"/>
  <c r="FE103" i="47" s="1"/>
  <c r="EP96" i="47"/>
  <c r="EQ96" i="47" s="1"/>
  <c r="ER96" i="47" s="1"/>
  <c r="EC96" i="47"/>
  <c r="ED96" i="47" s="1"/>
  <c r="EE96" i="47" s="1"/>
  <c r="EC103" i="47"/>
  <c r="DP96" i="47"/>
  <c r="DS96" i="47" s="1"/>
  <c r="DP103" i="47"/>
  <c r="DS103" i="47" s="1"/>
  <c r="DC96" i="47"/>
  <c r="DC103" i="47"/>
  <c r="DF103" i="47" s="1"/>
  <c r="CP96" i="47"/>
  <c r="CQ96" i="47" s="1"/>
  <c r="CR96" i="47" s="1"/>
  <c r="CC96" i="47"/>
  <c r="CC103" i="47"/>
  <c r="CF103" i="47" s="1"/>
  <c r="BP96" i="47"/>
  <c r="BS96" i="47" s="1"/>
  <c r="BP103" i="47"/>
  <c r="BS103" i="47" s="1"/>
  <c r="BC96" i="47"/>
  <c r="BD96" i="47" s="1"/>
  <c r="BE96" i="47" s="1"/>
  <c r="BC103" i="47"/>
  <c r="BF103" i="47" s="1"/>
  <c r="AP96" i="47"/>
  <c r="AQ96" i="47" s="1"/>
  <c r="AR96" i="47" s="1"/>
  <c r="AC98" i="47"/>
  <c r="AD98" i="47" s="1"/>
  <c r="AE98" i="47" s="1"/>
  <c r="AC103" i="47"/>
  <c r="AF103" i="47" s="1"/>
  <c r="O105" i="47"/>
  <c r="O104" i="47"/>
  <c r="O103" i="47"/>
  <c r="O102" i="47"/>
  <c r="O101" i="47"/>
  <c r="O100" i="47"/>
  <c r="O99" i="47"/>
  <c r="O98" i="47"/>
  <c r="O97" i="47"/>
  <c r="O96" i="47"/>
  <c r="O95" i="47"/>
  <c r="O94" i="47"/>
  <c r="O93" i="47"/>
  <c r="O92" i="47"/>
  <c r="O91" i="47"/>
  <c r="O90" i="47"/>
  <c r="IB124" i="47"/>
  <c r="EB124" i="47"/>
  <c r="EF124" i="47" s="1"/>
  <c r="DO124" i="47"/>
  <c r="DQ124" i="47" s="1"/>
  <c r="DR124" i="47" s="1"/>
  <c r="DB124" i="47"/>
  <c r="DF124" i="47" s="1"/>
  <c r="CO124" i="47"/>
  <c r="CS124" i="47" s="1"/>
  <c r="CB124" i="47"/>
  <c r="CD124" i="47" s="1"/>
  <c r="CE124" i="47" s="1"/>
  <c r="IB126" i="28"/>
  <c r="P103" i="47"/>
  <c r="Q103" i="47" s="1"/>
  <c r="R103" i="47" s="1"/>
  <c r="M108" i="22"/>
  <c r="M76" i="22" s="1"/>
  <c r="M107" i="22"/>
  <c r="M75" i="22" s="1"/>
  <c r="M106" i="22"/>
  <c r="M74" i="22" s="1"/>
  <c r="M105" i="22"/>
  <c r="M73" i="22" s="1"/>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9" i="19" s="1"/>
  <c r="E13" i="19"/>
  <c r="E14" i="19"/>
  <c r="E15" i="19"/>
  <c r="E4" i="19"/>
  <c r="T111" i="28"/>
  <c r="T112" i="28"/>
  <c r="T113" i="28"/>
  <c r="T119" i="28"/>
  <c r="J91" i="28"/>
  <c r="L108" i="28"/>
  <c r="L107" i="28"/>
  <c r="L90" i="28"/>
  <c r="J107" i="28"/>
  <c r="J90" i="28"/>
  <c r="L91" i="28"/>
  <c r="AC96" i="47"/>
  <c r="AF96" i="47" s="1"/>
  <c r="T92" i="28"/>
  <c r="T93" i="28"/>
  <c r="T114" i="28"/>
  <c r="T108" i="28"/>
  <c r="T109" i="28"/>
  <c r="T110" i="28"/>
  <c r="T94" i="28"/>
  <c r="T97" i="28"/>
  <c r="T90" i="28"/>
  <c r="T91" i="28"/>
  <c r="T107" i="28"/>
  <c r="T116" i="28"/>
  <c r="T117" i="28"/>
  <c r="T124" i="28"/>
  <c r="T121" i="28"/>
  <c r="T122" i="28"/>
  <c r="O124" i="47"/>
  <c r="Q124" i="47" s="1"/>
  <c r="R124" i="47" s="1"/>
  <c r="E178" i="18"/>
  <c r="J5" i="44" s="1"/>
  <c r="E233" i="18"/>
  <c r="E111" i="18"/>
  <c r="H94" i="22" s="1"/>
  <c r="E263" i="18"/>
  <c r="E262" i="18"/>
  <c r="M3" i="48" s="1"/>
  <c r="E183" i="18"/>
  <c r="E149" i="18"/>
  <c r="E173" i="18"/>
  <c r="B145" i="48" s="1"/>
  <c r="E243" i="18"/>
  <c r="H8" i="30" s="1"/>
  <c r="E219" i="18"/>
  <c r="MB127" i="47" s="1"/>
  <c r="E118" i="18"/>
  <c r="H57" i="22" s="1"/>
  <c r="I70" i="48" s="1"/>
  <c r="E169" i="18"/>
  <c r="E207" i="18"/>
  <c r="E175" i="18"/>
  <c r="B52" i="33" s="1"/>
  <c r="E247" i="18"/>
  <c r="E213" i="18"/>
  <c r="KG127" i="47" s="1"/>
  <c r="E160" i="18"/>
  <c r="E189" i="18"/>
  <c r="E201" i="18"/>
  <c r="E260" i="18"/>
  <c r="B3" i="48" s="1"/>
  <c r="E143" i="18"/>
  <c r="E128" i="18"/>
  <c r="C2" i="44" s="1"/>
  <c r="E124" i="18"/>
  <c r="A1" i="19" s="1"/>
  <c r="E221" i="18"/>
  <c r="E172" i="18"/>
  <c r="E215" i="18"/>
  <c r="E236" i="18"/>
  <c r="H4" i="30" s="1"/>
  <c r="E109" i="18"/>
  <c r="E110" i="18"/>
  <c r="E222" i="18"/>
  <c r="B3" i="30" s="1"/>
  <c r="E229" i="18"/>
  <c r="B8" i="30" s="1"/>
  <c r="E230" i="18"/>
  <c r="B135" i="28" s="1"/>
  <c r="E235" i="18"/>
  <c r="B9" i="30" s="1"/>
  <c r="E204" i="18"/>
  <c r="B1" i="28" s="1"/>
  <c r="E209" i="18"/>
  <c r="E259" i="18"/>
  <c r="B137" i="48" s="1"/>
  <c r="E177" i="18"/>
  <c r="C5" i="44" s="1"/>
  <c r="E146" i="18"/>
  <c r="E151" i="18"/>
  <c r="E193" i="18"/>
  <c r="B3" i="3" s="1"/>
  <c r="E244" i="18"/>
  <c r="B136" i="47" s="1"/>
  <c r="E205" i="18"/>
  <c r="B3" i="47" s="1"/>
  <c r="E113" i="18"/>
  <c r="H34" i="22" s="1"/>
  <c r="I43" i="48" s="1"/>
  <c r="E171" i="18"/>
  <c r="K109" i="22" s="1"/>
  <c r="R77" i="33" s="1"/>
  <c r="E231" i="18"/>
  <c r="B138" i="28" s="1"/>
  <c r="E196" i="18"/>
  <c r="L1" i="18" s="1"/>
  <c r="E206" i="18"/>
  <c r="F4" i="28" s="1"/>
  <c r="E234" i="18"/>
  <c r="E254" i="18"/>
  <c r="D3" i="48" s="1"/>
  <c r="E180" i="18"/>
  <c r="E156" i="18"/>
  <c r="E154" i="18"/>
  <c r="E212" i="18"/>
  <c r="E191" i="18"/>
  <c r="E245" i="18"/>
  <c r="IL128" i="47" s="1"/>
  <c r="E162" i="18"/>
  <c r="E104" i="18"/>
  <c r="H65" i="22" s="1"/>
  <c r="E227" i="18"/>
  <c r="B7" i="30" s="1"/>
  <c r="E135" i="18"/>
  <c r="D3" i="32" s="1"/>
  <c r="E256" i="18"/>
  <c r="B93" i="48" s="1"/>
  <c r="E150" i="18"/>
  <c r="E232" i="18"/>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s="1"/>
  <c r="E181" i="18"/>
  <c r="AN31" i="33" s="1"/>
  <c r="E142" i="18"/>
  <c r="E237" i="18"/>
  <c r="O4" i="30" s="1"/>
  <c r="E105" i="18"/>
  <c r="E195" i="18"/>
  <c r="E216" i="18"/>
  <c r="E107" i="18"/>
  <c r="H46" i="22" s="1"/>
  <c r="I55" i="48" s="1"/>
  <c r="E167" i="18"/>
  <c r="E242" i="18"/>
  <c r="H14" i="30" s="1"/>
  <c r="E208" i="18"/>
  <c r="HL130" i="47" s="1"/>
  <c r="E250" i="18"/>
  <c r="B1" i="48" s="1"/>
  <c r="E121" i="18"/>
  <c r="E1" i="33" s="1"/>
  <c r="E114" i="18"/>
  <c r="H78" i="22" s="1"/>
  <c r="E218" i="18"/>
  <c r="B123" i="28" s="1"/>
  <c r="FV125" i="28" s="1"/>
  <c r="E176" i="18"/>
  <c r="E106" i="18"/>
  <c r="H22" i="22" s="1"/>
  <c r="E155" i="18"/>
  <c r="E239" i="18"/>
  <c r="H6" i="30" s="1"/>
  <c r="E144" i="18"/>
  <c r="B2" i="3"/>
  <c r="E246" i="18"/>
  <c r="E153" i="18"/>
  <c r="E134" i="18"/>
  <c r="F2" i="33" s="1"/>
  <c r="E226" i="18"/>
  <c r="B5" i="30" s="1"/>
  <c r="E158" i="18"/>
  <c r="E127" i="18"/>
  <c r="B1" i="29" s="1"/>
  <c r="E108" i="18"/>
  <c r="E253" i="18"/>
  <c r="C3" i="48" s="1"/>
  <c r="E240" i="18"/>
  <c r="H7" i="30" s="1"/>
  <c r="E190" i="18"/>
  <c r="J5" i="16" s="1"/>
  <c r="E148" i="18"/>
  <c r="E185" i="18"/>
  <c r="I3" i="48" s="1"/>
  <c r="E187" i="18"/>
  <c r="E258" i="18"/>
  <c r="B129" i="48" s="1"/>
  <c r="E184" i="18"/>
  <c r="J3" i="48" s="1"/>
  <c r="E157" i="18"/>
  <c r="E145" i="18"/>
  <c r="E116" i="18"/>
  <c r="E117" i="18"/>
  <c r="H5" i="22" s="1"/>
  <c r="I5" i="48" s="1"/>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K5" i="44"/>
  <c r="KS127" i="47"/>
  <c r="MF127" i="47"/>
  <c r="ES4" i="47"/>
  <c r="EF127" i="47"/>
  <c r="IF4" i="47"/>
  <c r="EF4" i="47"/>
  <c r="ES4" i="28"/>
  <c r="DF4" i="28"/>
  <c r="LF4" i="28"/>
  <c r="GS4" i="28"/>
  <c r="CS129" i="28"/>
  <c r="JF129" i="28"/>
  <c r="FF129" i="28"/>
  <c r="EF4" i="28"/>
  <c r="S4" i="28"/>
  <c r="KT4" i="47"/>
  <c r="GT4" i="28"/>
  <c r="K113" i="22"/>
  <c r="L95" i="33" s="1"/>
  <c r="H43" i="22"/>
  <c r="T26" i="33" s="1"/>
  <c r="H80" i="22"/>
  <c r="F5" i="3"/>
  <c r="C5" i="3"/>
  <c r="I5" i="3"/>
  <c r="IP4" i="47"/>
  <c r="EC127" i="47"/>
  <c r="CP4" i="47"/>
  <c r="MC4" i="47"/>
  <c r="KC4" i="47"/>
  <c r="GC4" i="47"/>
  <c r="HP4" i="47"/>
  <c r="FP4" i="47"/>
  <c r="BP4" i="47"/>
  <c r="IP127" i="47"/>
  <c r="HC4" i="47"/>
  <c r="DC4" i="47"/>
  <c r="DC4" i="28"/>
  <c r="CP129" i="28"/>
  <c r="IC4" i="28"/>
  <c r="EC129" i="28"/>
  <c r="P129" i="28"/>
  <c r="CC4" i="28"/>
  <c r="KC129" i="28"/>
  <c r="BP4" i="28"/>
  <c r="HC4" i="28"/>
  <c r="GC129" i="28"/>
  <c r="AC4" i="47"/>
  <c r="KP4" i="28"/>
  <c r="KP129" i="28"/>
  <c r="H47" i="22"/>
  <c r="AC26" i="33" s="1"/>
  <c r="H23" i="22"/>
  <c r="KM4" i="47"/>
  <c r="IM4" i="47"/>
  <c r="HZ4" i="47"/>
  <c r="FZ4" i="47"/>
  <c r="DM4" i="47"/>
  <c r="BM4" i="47"/>
  <c r="BZ4" i="28"/>
  <c r="FZ4" i="28"/>
  <c r="M4" i="28"/>
  <c r="IM4" i="28"/>
  <c r="BM4" i="28"/>
  <c r="GZ4" i="28"/>
  <c r="H12" i="30"/>
  <c r="H39" i="22"/>
  <c r="H15" i="22"/>
  <c r="Q16" i="33" s="1"/>
  <c r="B1" i="47"/>
  <c r="H55" i="22"/>
  <c r="H87" i="22"/>
  <c r="GO4" i="47"/>
  <c r="AB127" i="47"/>
  <c r="MB4" i="47"/>
  <c r="FO127" i="47"/>
  <c r="EB4" i="47"/>
  <c r="JB127" i="47"/>
  <c r="LB4" i="47"/>
  <c r="CO129" i="28"/>
  <c r="BO4" i="28"/>
  <c r="AO4" i="28"/>
  <c r="BO129" i="28"/>
  <c r="HB129" i="28"/>
  <c r="JO129" i="28"/>
  <c r="LO129" i="28"/>
  <c r="O129" i="28"/>
  <c r="H83" i="22"/>
  <c r="I102" i="48" s="1"/>
  <c r="H56" i="22"/>
  <c r="B31" i="33" s="1"/>
  <c r="H97" i="22"/>
  <c r="I121" i="48" s="1"/>
  <c r="H27" i="22"/>
  <c r="AF16" i="33" s="1"/>
  <c r="H4" i="22"/>
  <c r="H92" i="22"/>
  <c r="H108" i="22"/>
  <c r="I138" i="48"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4" i="47"/>
  <c r="HD127" i="47"/>
  <c r="FQ4" i="47"/>
  <c r="HD4" i="47"/>
  <c r="FD4" i="47"/>
  <c r="EQ127" i="47"/>
  <c r="DD4" i="47"/>
  <c r="CQ127" i="47"/>
  <c r="ID127" i="47"/>
  <c r="GD127" i="47"/>
  <c r="ED127" i="47"/>
  <c r="CQ4" i="47"/>
  <c r="GQ129" i="28"/>
  <c r="BQ4" i="28"/>
  <c r="HQ4" i="28"/>
  <c r="GD129" i="28"/>
  <c r="FQ4" i="28"/>
  <c r="BD4" i="28"/>
  <c r="LQ129" i="28"/>
  <c r="ID129" i="28"/>
  <c r="EQ4" i="28"/>
  <c r="BD129" i="28"/>
  <c r="Q129" i="28"/>
  <c r="JD4" i="28"/>
  <c r="AD129" i="28"/>
  <c r="IQ129" i="28"/>
  <c r="FD129" i="28"/>
  <c r="Q127" i="47"/>
  <c r="KD129" i="28"/>
  <c r="CQ129" i="28"/>
  <c r="AQ129" i="28"/>
  <c r="D3" i="29"/>
  <c r="BR4" i="47"/>
  <c r="AE129" i="28"/>
  <c r="T62" i="33"/>
  <c r="L100" i="33"/>
  <c r="I7" i="44"/>
  <c r="F7" i="44"/>
  <c r="B133" i="47"/>
  <c r="AD2" i="33"/>
  <c r="AG2" i="33"/>
  <c r="O2" i="33"/>
  <c r="I2" i="33"/>
  <c r="AJ2" i="33"/>
  <c r="AA2" i="33"/>
  <c r="B89" i="47"/>
  <c r="B89" i="28"/>
  <c r="GV89" i="28" s="1"/>
  <c r="AY129" i="47"/>
  <c r="Y129" i="47"/>
  <c r="HL129" i="47"/>
  <c r="LL129" i="47"/>
  <c r="CY131" i="28"/>
  <c r="HL131" i="28"/>
  <c r="GL131" i="28"/>
  <c r="CL129" i="47"/>
  <c r="DL129" i="47"/>
  <c r="JL129" i="47"/>
  <c r="FY131" i="28"/>
  <c r="KY131" i="28"/>
  <c r="CL131" i="28"/>
  <c r="GY131" i="28"/>
  <c r="H40" i="22"/>
  <c r="I52" i="48" s="1"/>
  <c r="H105" i="22"/>
  <c r="H111" i="22"/>
  <c r="L86" i="33" s="1"/>
  <c r="KL130" i="47"/>
  <c r="EL130" i="47"/>
  <c r="JY130" i="47"/>
  <c r="HY130" i="47"/>
  <c r="LL130" i="47"/>
  <c r="GY130" i="47"/>
  <c r="KL132" i="28"/>
  <c r="EY132" i="28"/>
  <c r="HY132" i="28"/>
  <c r="LL132" i="28"/>
  <c r="Y132" i="28"/>
  <c r="LY132" i="28"/>
  <c r="GL132" i="28"/>
  <c r="H44" i="22"/>
  <c r="LL130" i="28"/>
  <c r="HL130" i="28"/>
  <c r="DL130" i="28"/>
  <c r="L130" i="28"/>
  <c r="AL128" i="47"/>
  <c r="KY130" i="28"/>
  <c r="LY128" i="47"/>
  <c r="HY128" i="47"/>
  <c r="DY128" i="47"/>
  <c r="Y128" i="47"/>
  <c r="KL130" i="28"/>
  <c r="GL130" i="28"/>
  <c r="HL128" i="47"/>
  <c r="DL128" i="47"/>
  <c r="FY130" i="28"/>
  <c r="BY130" i="28"/>
  <c r="KY128" i="47"/>
  <c r="GY128" i="47"/>
  <c r="CY128" i="47"/>
  <c r="JL130" i="28"/>
  <c r="KL128" i="47"/>
  <c r="GL128" i="47"/>
  <c r="EY130" i="28"/>
  <c r="AY130" i="28"/>
  <c r="JY128" i="47"/>
  <c r="FY128" i="47"/>
  <c r="BY128" i="47"/>
  <c r="IL130" i="28"/>
  <c r="JL128" i="47"/>
  <c r="FL128" i="47"/>
  <c r="HY130" i="28"/>
  <c r="DY130" i="28"/>
  <c r="Y130" i="28"/>
  <c r="IY128" i="47"/>
  <c r="EY128" i="47"/>
  <c r="AY128" i="47"/>
  <c r="CB128" i="28"/>
  <c r="F78" i="33"/>
  <c r="I143" i="48"/>
  <c r="I82" i="28"/>
  <c r="I54" i="28"/>
  <c r="I75" i="28"/>
  <c r="I47" i="28"/>
  <c r="B16" i="33"/>
  <c r="GI89" i="47"/>
  <c r="BV89" i="47"/>
  <c r="EV125" i="28"/>
  <c r="KI125" i="28"/>
  <c r="BV125" i="28"/>
  <c r="GV125" i="28"/>
  <c r="LI125" i="28"/>
  <c r="I125" i="28"/>
  <c r="AV125" i="28"/>
  <c r="EI125" i="28"/>
  <c r="GI125" i="28"/>
  <c r="DI125" i="28"/>
  <c r="IV125" i="28"/>
  <c r="I61" i="28"/>
  <c r="I118" i="48"/>
  <c r="I134" i="48"/>
  <c r="I69" i="48"/>
  <c r="B36" i="33"/>
  <c r="I5" i="28"/>
  <c r="I12" i="28"/>
  <c r="EP91" i="47"/>
  <c r="ES91" i="47" s="1"/>
  <c r="IC91" i="47"/>
  <c r="IP91" i="47"/>
  <c r="LP91" i="47"/>
  <c r="LS91" i="47" s="1"/>
  <c r="BC91" i="47"/>
  <c r="BF91" i="47" s="1"/>
  <c r="FC91" i="47"/>
  <c r="FF91" i="47" s="1"/>
  <c r="JC91" i="47"/>
  <c r="JD91" i="47" s="1"/>
  <c r="JE91" i="47" s="1"/>
  <c r="CC91" i="47"/>
  <c r="CD91" i="47" s="1"/>
  <c r="CE91" i="47" s="1"/>
  <c r="KC91" i="47"/>
  <c r="KP91" i="47"/>
  <c r="DC91" i="47"/>
  <c r="DD91" i="47" s="1"/>
  <c r="DE91" i="47" s="1"/>
  <c r="HC91" i="47"/>
  <c r="HD91" i="47" s="1"/>
  <c r="HE91" i="47" s="1"/>
  <c r="LC91" i="47"/>
  <c r="JP102" i="47"/>
  <c r="JS102" i="47" s="1"/>
  <c r="DP102" i="47"/>
  <c r="DQ102" i="47" s="1"/>
  <c r="DR102" i="47" s="1"/>
  <c r="LC95" i="47"/>
  <c r="LF95" i="47" s="1"/>
  <c r="HC95" i="47"/>
  <c r="KC95" i="47"/>
  <c r="KD95" i="47" s="1"/>
  <c r="KE95" i="47" s="1"/>
  <c r="FP95" i="47"/>
  <c r="FS95" i="47" s="1"/>
  <c r="BP95" i="47"/>
  <c r="BQ95" i="47" s="1"/>
  <c r="BR95" i="47" s="1"/>
  <c r="JC95" i="47"/>
  <c r="JD95" i="47" s="1"/>
  <c r="JE95" i="47" s="1"/>
  <c r="FC95" i="47"/>
  <c r="FF95" i="47" s="1"/>
  <c r="AP95" i="47"/>
  <c r="AQ95" i="47" s="1"/>
  <c r="AR95" i="47" s="1"/>
  <c r="MC95" i="47"/>
  <c r="MF95" i="47" s="1"/>
  <c r="IC95" i="47"/>
  <c r="IF95" i="47" s="1"/>
  <c r="EC95" i="47"/>
  <c r="ED95" i="47" s="1"/>
  <c r="EE95" i="47" s="1"/>
  <c r="P95" i="47"/>
  <c r="S95" i="47" s="1"/>
  <c r="P100" i="47"/>
  <c r="MC100" i="47"/>
  <c r="MF100" i="47" s="1"/>
  <c r="BC100" i="47"/>
  <c r="BF100" i="47" s="1"/>
  <c r="GP100" i="47"/>
  <c r="GQ100" i="47" s="1"/>
  <c r="GR100" i="47" s="1"/>
  <c r="BP100" i="47"/>
  <c r="BQ100" i="47" s="1"/>
  <c r="BR100" i="47" s="1"/>
  <c r="AC100" i="47"/>
  <c r="JC90" i="47"/>
  <c r="JD90" i="47" s="1"/>
  <c r="JE90" i="47" s="1"/>
  <c r="FC90" i="47"/>
  <c r="FD90" i="47" s="1"/>
  <c r="FE90" i="47" s="1"/>
  <c r="BC90" i="47"/>
  <c r="BF90" i="47" s="1"/>
  <c r="GC90" i="47"/>
  <c r="GD90" i="47" s="1"/>
  <c r="GE90" i="47" s="1"/>
  <c r="CC90" i="47"/>
  <c r="CD90" i="47" s="1"/>
  <c r="CE90" i="47" s="1"/>
  <c r="KP90" i="47"/>
  <c r="KQ90" i="47" s="1"/>
  <c r="KR90" i="47" s="1"/>
  <c r="GP90" i="47"/>
  <c r="GQ90" i="47" s="1"/>
  <c r="GR90" i="47" s="1"/>
  <c r="BP90" i="47"/>
  <c r="BQ90" i="47" s="1"/>
  <c r="BR90" i="47" s="1"/>
  <c r="MC90" i="47"/>
  <c r="MF90" i="47" s="1"/>
  <c r="EC90" i="47"/>
  <c r="ED90" i="47" s="1"/>
  <c r="EE90"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HP101" i="47"/>
  <c r="HS101" i="47" s="1"/>
  <c r="DP101" i="47"/>
  <c r="DQ101" i="47" s="1"/>
  <c r="DR101" i="47" s="1"/>
  <c r="DC101" i="47"/>
  <c r="DF101" i="47" s="1"/>
  <c r="JP101" i="47"/>
  <c r="JQ101" i="47" s="1"/>
  <c r="JR101" i="47" s="1"/>
  <c r="BP101" i="47"/>
  <c r="BS101" i="47" s="1"/>
  <c r="CP101" i="47"/>
  <c r="CQ101" i="47" s="1"/>
  <c r="CR101" i="47" s="1"/>
  <c r="KC101" i="47"/>
  <c r="KF101" i="47" s="1"/>
  <c r="JC101" i="47"/>
  <c r="FC101" i="47"/>
  <c r="FD101" i="47" s="1"/>
  <c r="FE101" i="47" s="1"/>
  <c r="EP101" i="47"/>
  <c r="ES101"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LB128" i="28" l="1"/>
  <c r="GB128" i="28"/>
  <c r="BB128" i="28"/>
  <c r="AO128" i="28"/>
  <c r="HB128" i="28"/>
  <c r="MB128" i="28"/>
  <c r="O128" i="28"/>
  <c r="O130" i="28" s="1"/>
  <c r="O131" i="28" s="1"/>
  <c r="HO126" i="47"/>
  <c r="HS126" i="47" s="1"/>
  <c r="DO128" i="28"/>
  <c r="AB128" i="28"/>
  <c r="IB126" i="47"/>
  <c r="ID126" i="47" s="1"/>
  <c r="IE126" i="47" s="1"/>
  <c r="KO128" i="28"/>
  <c r="KO130" i="28" s="1"/>
  <c r="KO131" i="28" s="1"/>
  <c r="KB126" i="47"/>
  <c r="AB126" i="47"/>
  <c r="AF126" i="47" s="1"/>
  <c r="FB126" i="47"/>
  <c r="FD126" i="47" s="1"/>
  <c r="FE126" i="47" s="1"/>
  <c r="BB126" i="47"/>
  <c r="BD126" i="47" s="1"/>
  <c r="BE126" i="47" s="1"/>
  <c r="DB126" i="47"/>
  <c r="DF126" i="47" s="1"/>
  <c r="FO126" i="47"/>
  <c r="FQ126" i="47" s="1"/>
  <c r="FR126" i="47" s="1"/>
  <c r="JB128" i="28"/>
  <c r="DB128" i="28"/>
  <c r="LB126" i="47"/>
  <c r="LD126" i="47" s="1"/>
  <c r="LE126" i="47" s="1"/>
  <c r="GO126" i="47"/>
  <c r="GS126" i="47" s="1"/>
  <c r="IO126" i="47"/>
  <c r="IS126" i="47" s="1"/>
  <c r="BO128" i="28"/>
  <c r="HB126" i="47"/>
  <c r="HD126" i="47" s="1"/>
  <c r="HE126" i="47" s="1"/>
  <c r="KB128" i="28"/>
  <c r="AO126" i="47"/>
  <c r="CO126" i="47"/>
  <c r="CQ126" i="47" s="1"/>
  <c r="CR126" i="47" s="1"/>
  <c r="FO128" i="28"/>
  <c r="HO128" i="28"/>
  <c r="HO130" i="28" s="1"/>
  <c r="HO131" i="28" s="1"/>
  <c r="EO126" i="47"/>
  <c r="EQ126" i="47" s="1"/>
  <c r="ER126" i="47" s="1"/>
  <c r="IO128" i="28"/>
  <c r="IO130" i="28" s="1"/>
  <c r="IO131" i="28" s="1"/>
  <c r="JO128" i="28"/>
  <c r="BO126" i="47"/>
  <c r="BS126" i="47" s="1"/>
  <c r="JO126" i="47"/>
  <c r="JS126" i="47" s="1"/>
  <c r="EO128" i="28"/>
  <c r="EO130" i="28" s="1"/>
  <c r="EO131" i="28" s="1"/>
  <c r="CO128" i="28"/>
  <c r="EB128" i="28"/>
  <c r="DO126" i="47"/>
  <c r="DQ126" i="47" s="1"/>
  <c r="DR126" i="47" s="1"/>
  <c r="LO126" i="47"/>
  <c r="LS126" i="47" s="1"/>
  <c r="FB128" i="28"/>
  <c r="GO128" i="28"/>
  <c r="O126" i="47"/>
  <c r="S126" i="47" s="1"/>
  <c r="CB126" i="47"/>
  <c r="CF126" i="47" s="1"/>
  <c r="MB126" i="47"/>
  <c r="MF126" i="47" s="1"/>
  <c r="KO126" i="47"/>
  <c r="KQ126" i="47" s="1"/>
  <c r="KR126" i="47" s="1"/>
  <c r="EB126" i="47"/>
  <c r="ED126" i="47" s="1"/>
  <c r="EE126" i="47" s="1"/>
  <c r="JB126" i="47"/>
  <c r="JF126" i="47" s="1"/>
  <c r="O126" i="28"/>
  <c r="IO124" i="47"/>
  <c r="IS124" i="47" s="1"/>
  <c r="JB124" i="47"/>
  <c r="JD124" i="47" s="1"/>
  <c r="JE124" i="47" s="1"/>
  <c r="JO124" i="47"/>
  <c r="JQ124" i="47" s="1"/>
  <c r="JR124" i="47" s="1"/>
  <c r="KB124" i="47"/>
  <c r="KD124" i="47" s="1"/>
  <c r="KE124" i="47" s="1"/>
  <c r="CB126" i="28"/>
  <c r="DB126" i="28"/>
  <c r="JB126" i="28"/>
  <c r="JB130" i="28" s="1"/>
  <c r="JB131" i="28" s="1"/>
  <c r="CO126" i="28"/>
  <c r="CO130" i="28" s="1"/>
  <c r="CO131" i="28" s="1"/>
  <c r="KB126" i="28"/>
  <c r="KB130" i="28" s="1"/>
  <c r="KB131" i="28" s="1"/>
  <c r="DO126" i="28"/>
  <c r="DO130" i="28" s="1"/>
  <c r="DO131" i="28" s="1"/>
  <c r="LB126" i="28"/>
  <c r="LB130" i="28" s="1"/>
  <c r="LB131" i="28" s="1"/>
  <c r="EB126" i="28"/>
  <c r="IO126" i="28"/>
  <c r="FB126" i="28"/>
  <c r="JO126" i="28"/>
  <c r="EO124" i="47"/>
  <c r="EQ124" i="47" s="1"/>
  <c r="ER124" i="47" s="1"/>
  <c r="KO124" i="47"/>
  <c r="KS124" i="47" s="1"/>
  <c r="GB126" i="28"/>
  <c r="GB130" i="28" s="1"/>
  <c r="GB131" i="28" s="1"/>
  <c r="KO126" i="28"/>
  <c r="FB124" i="47"/>
  <c r="FF124" i="47" s="1"/>
  <c r="LB124" i="47"/>
  <c r="LD124" i="47" s="1"/>
  <c r="LE124" i="47" s="1"/>
  <c r="HB126" i="28"/>
  <c r="HB130" i="28" s="1"/>
  <c r="HB131" i="28" s="1"/>
  <c r="LO126" i="28"/>
  <c r="LO130" i="28" s="1"/>
  <c r="LO131" i="28" s="1"/>
  <c r="FO124" i="47"/>
  <c r="FS124" i="47" s="1"/>
  <c r="LO124" i="47"/>
  <c r="LQ124" i="47" s="1"/>
  <c r="LR124" i="47" s="1"/>
  <c r="AB126" i="28"/>
  <c r="EO126" i="28"/>
  <c r="MB126" i="28"/>
  <c r="MB130" i="28" s="1"/>
  <c r="MB131" i="28" s="1"/>
  <c r="GB124" i="47"/>
  <c r="GB128" i="47" s="1"/>
  <c r="GB129" i="47" s="1"/>
  <c r="MB124" i="47"/>
  <c r="AO126" i="28"/>
  <c r="FO126" i="28"/>
  <c r="AO124" i="47"/>
  <c r="AS124" i="47" s="1"/>
  <c r="GO124" i="47"/>
  <c r="GS124" i="47" s="1"/>
  <c r="BB126" i="28"/>
  <c r="BB130" i="28" s="1"/>
  <c r="BB131" i="28" s="1"/>
  <c r="GO126" i="28"/>
  <c r="BB124" i="47"/>
  <c r="BD124" i="47" s="1"/>
  <c r="BE124" i="47" s="1"/>
  <c r="HB124" i="47"/>
  <c r="HF124" i="47" s="1"/>
  <c r="AB124" i="47"/>
  <c r="AD124" i="47" s="1"/>
  <c r="AE124" i="47" s="1"/>
  <c r="BO126" i="28"/>
  <c r="BO124" i="47"/>
  <c r="BS124" i="47" s="1"/>
  <c r="BP105" i="47"/>
  <c r="BQ105" i="47" s="1"/>
  <c r="BR105" i="47" s="1"/>
  <c r="IC105" i="47"/>
  <c r="ID105" i="47" s="1"/>
  <c r="IE105" i="47" s="1"/>
  <c r="GC105" i="47"/>
  <c r="GF105" i="47" s="1"/>
  <c r="KP105" i="47"/>
  <c r="EC105" i="47"/>
  <c r="ED105" i="47" s="1"/>
  <c r="EE105" i="47" s="1"/>
  <c r="IP105" i="47"/>
  <c r="IS105" i="47" s="1"/>
  <c r="AC105" i="47"/>
  <c r="AF105" i="47" s="1"/>
  <c r="CC105" i="47"/>
  <c r="CD105" i="47" s="1"/>
  <c r="CE105" i="47" s="1"/>
  <c r="GP105" i="47"/>
  <c r="GQ105" i="47" s="1"/>
  <c r="GR105" i="47" s="1"/>
  <c r="EP105" i="47"/>
  <c r="ES105" i="47" s="1"/>
  <c r="LC105" i="47"/>
  <c r="LD105" i="47" s="1"/>
  <c r="LE105" i="47" s="1"/>
  <c r="CP105" i="47"/>
  <c r="CS105" i="47" s="1"/>
  <c r="JC105" i="47"/>
  <c r="JD105" i="47" s="1"/>
  <c r="JE105" i="47" s="1"/>
  <c r="AP105" i="47"/>
  <c r="AQ105" i="47" s="1"/>
  <c r="AR105" i="47" s="1"/>
  <c r="HC105" i="47"/>
  <c r="HF105" i="47" s="1"/>
  <c r="P105" i="47"/>
  <c r="S105" i="47" s="1"/>
  <c r="FC105" i="47"/>
  <c r="FD105" i="47" s="1"/>
  <c r="FE105" i="47" s="1"/>
  <c r="LP105" i="47"/>
  <c r="LQ105" i="47" s="1"/>
  <c r="LR105" i="47" s="1"/>
  <c r="DC105" i="47"/>
  <c r="DD105" i="47" s="1"/>
  <c r="DE105" i="47" s="1"/>
  <c r="JP105" i="47"/>
  <c r="JS105" i="47" s="1"/>
  <c r="BC105" i="47"/>
  <c r="BD105" i="47" s="1"/>
  <c r="BE105" i="47" s="1"/>
  <c r="HP105" i="47"/>
  <c r="HS105" i="47" s="1"/>
  <c r="FP105" i="47"/>
  <c r="FQ105" i="47" s="1"/>
  <c r="FR105" i="47" s="1"/>
  <c r="MC105" i="47"/>
  <c r="MD105" i="47" s="1"/>
  <c r="ME105" i="47" s="1"/>
  <c r="DP105" i="47"/>
  <c r="DS105" i="47" s="1"/>
  <c r="AP103" i="47"/>
  <c r="AS103" i="47" s="1"/>
  <c r="CP103" i="47"/>
  <c r="CQ103" i="47" s="1"/>
  <c r="CR103" i="47" s="1"/>
  <c r="EP103" i="47"/>
  <c r="ES103" i="47" s="1"/>
  <c r="GP103" i="47"/>
  <c r="GS103" i="47" s="1"/>
  <c r="IP103" i="47"/>
  <c r="IS103" i="47" s="1"/>
  <c r="FP102" i="47"/>
  <c r="FS102" i="47" s="1"/>
  <c r="HP102" i="47"/>
  <c r="HS102" i="47" s="1"/>
  <c r="MC102" i="47"/>
  <c r="MF102" i="47" s="1"/>
  <c r="LP102" i="47"/>
  <c r="LS102" i="47" s="1"/>
  <c r="CC102" i="47"/>
  <c r="CF102" i="47" s="1"/>
  <c r="IP102" i="47"/>
  <c r="IQ102" i="47" s="1"/>
  <c r="IR102" i="47" s="1"/>
  <c r="CP102" i="47"/>
  <c r="CQ102" i="47" s="1"/>
  <c r="CR102" i="47" s="1"/>
  <c r="BC102" i="47"/>
  <c r="BF102" i="47" s="1"/>
  <c r="GP102" i="47"/>
  <c r="GS102" i="47" s="1"/>
  <c r="FC102" i="47"/>
  <c r="FF102" i="47" s="1"/>
  <c r="KP102" i="47"/>
  <c r="KS102" i="47" s="1"/>
  <c r="JC102" i="47"/>
  <c r="JF102" i="47" s="1"/>
  <c r="DC102" i="47"/>
  <c r="DD102" i="47" s="1"/>
  <c r="DE102" i="47" s="1"/>
  <c r="AC102" i="47"/>
  <c r="AD102" i="47" s="1"/>
  <c r="AE102" i="47" s="1"/>
  <c r="EC102" i="47"/>
  <c r="HC102" i="47"/>
  <c r="HF102" i="47" s="1"/>
  <c r="IC102" i="47"/>
  <c r="IF102" i="47" s="1"/>
  <c r="BP102" i="47"/>
  <c r="BS102" i="47" s="1"/>
  <c r="LC102" i="47"/>
  <c r="LF102" i="47" s="1"/>
  <c r="P102" i="47"/>
  <c r="Q102" i="47" s="1"/>
  <c r="R102" i="47" s="1"/>
  <c r="AP102" i="47"/>
  <c r="AS102" i="47" s="1"/>
  <c r="GC102" i="47"/>
  <c r="GD102" i="47" s="1"/>
  <c r="GE102" i="47" s="1"/>
  <c r="EP102" i="47"/>
  <c r="EQ102" i="47" s="1"/>
  <c r="ER102" i="47" s="1"/>
  <c r="IP101" i="47"/>
  <c r="IQ101" i="47" s="1"/>
  <c r="IR101" i="47" s="1"/>
  <c r="HC101" i="47"/>
  <c r="HD101" i="47" s="1"/>
  <c r="HE101" i="47" s="1"/>
  <c r="BC101" i="47"/>
  <c r="BF101" i="47" s="1"/>
  <c r="LC101" i="47"/>
  <c r="LD101" i="47" s="1"/>
  <c r="LE101" i="47" s="1"/>
  <c r="P101" i="47"/>
  <c r="Q101" i="47" s="1"/>
  <c r="R101" i="47" s="1"/>
  <c r="LP101" i="47"/>
  <c r="LS101" i="47" s="1"/>
  <c r="AP101" i="47"/>
  <c r="AQ101" i="47" s="1"/>
  <c r="AR101" i="47" s="1"/>
  <c r="GC101" i="47"/>
  <c r="GD101" i="47" s="1"/>
  <c r="GE101" i="47" s="1"/>
  <c r="FP101" i="47"/>
  <c r="FS101" i="47" s="1"/>
  <c r="IC101" i="47"/>
  <c r="ID101" i="47" s="1"/>
  <c r="IE101" i="47" s="1"/>
  <c r="CC101" i="47"/>
  <c r="CF101" i="47" s="1"/>
  <c r="MC101" i="47"/>
  <c r="MD101" i="47" s="1"/>
  <c r="ME101" i="47" s="1"/>
  <c r="AC101" i="47"/>
  <c r="AF101" i="47" s="1"/>
  <c r="GP101" i="47"/>
  <c r="GS101" i="47" s="1"/>
  <c r="EC101" i="47"/>
  <c r="EF101" i="47" s="1"/>
  <c r="HP100" i="47"/>
  <c r="HQ100" i="47" s="1"/>
  <c r="HR100" i="47" s="1"/>
  <c r="CP100" i="47"/>
  <c r="CQ100" i="47" s="1"/>
  <c r="CR100" i="47" s="1"/>
  <c r="IP100" i="47"/>
  <c r="KC100" i="47"/>
  <c r="KD100" i="47" s="1"/>
  <c r="KE100" i="47" s="1"/>
  <c r="JP100" i="47"/>
  <c r="JS100" i="47" s="1"/>
  <c r="LC100" i="47"/>
  <c r="LD100" i="47" s="1"/>
  <c r="LE100" i="47" s="1"/>
  <c r="FP100" i="47"/>
  <c r="FQ100" i="47" s="1"/>
  <c r="FR100" i="47" s="1"/>
  <c r="CC100" i="47"/>
  <c r="CD100" i="47" s="1"/>
  <c r="CE100" i="47" s="1"/>
  <c r="IC100" i="47"/>
  <c r="ID100" i="47" s="1"/>
  <c r="IE100" i="47" s="1"/>
  <c r="GC100" i="47"/>
  <c r="GD100" i="47" s="1"/>
  <c r="GE100" i="47" s="1"/>
  <c r="AP100" i="47"/>
  <c r="AS100" i="47" s="1"/>
  <c r="DC100" i="47"/>
  <c r="DF100" i="47" s="1"/>
  <c r="EP100" i="47"/>
  <c r="ES100" i="47" s="1"/>
  <c r="FC100" i="47"/>
  <c r="FF100" i="47" s="1"/>
  <c r="KP100" i="47"/>
  <c r="KQ100" i="47" s="1"/>
  <c r="KR100" i="47" s="1"/>
  <c r="EC100" i="47"/>
  <c r="ED100" i="47" s="1"/>
  <c r="EE100" i="47" s="1"/>
  <c r="JC100" i="47"/>
  <c r="JD100" i="47" s="1"/>
  <c r="JE100" i="47" s="1"/>
  <c r="DP100" i="47"/>
  <c r="DS100" i="47" s="1"/>
  <c r="HC100" i="47"/>
  <c r="HF100" i="47" s="1"/>
  <c r="MC99" i="47"/>
  <c r="MF99" i="47" s="1"/>
  <c r="HP99" i="47"/>
  <c r="HQ99" i="47" s="1"/>
  <c r="HR99" i="47" s="1"/>
  <c r="CC99" i="47"/>
  <c r="CD99" i="47" s="1"/>
  <c r="CE99" i="47" s="1"/>
  <c r="IP99" i="47"/>
  <c r="IQ99" i="47" s="1"/>
  <c r="IR99" i="47" s="1"/>
  <c r="P99" i="47"/>
  <c r="Q99" i="47" s="1"/>
  <c r="R99" i="47" s="1"/>
  <c r="EC99" i="47"/>
  <c r="ED99" i="47" s="1"/>
  <c r="EE99" i="47" s="1"/>
  <c r="AP99" i="47"/>
  <c r="AQ99" i="47" s="1"/>
  <c r="AR99" i="47" s="1"/>
  <c r="KP99" i="47"/>
  <c r="KQ99" i="47" s="1"/>
  <c r="KR99" i="47" s="1"/>
  <c r="IC99" i="47"/>
  <c r="ID99" i="47" s="1"/>
  <c r="IE99" i="47" s="1"/>
  <c r="GC99" i="47"/>
  <c r="GF99" i="47" s="1"/>
  <c r="FC99" i="47"/>
  <c r="FF99" i="47" s="1"/>
  <c r="JC99" i="47"/>
  <c r="JD99" i="47" s="1"/>
  <c r="JE99" i="47" s="1"/>
  <c r="CP99" i="47"/>
  <c r="CS99" i="47" s="1"/>
  <c r="BP99" i="47"/>
  <c r="BS99" i="47" s="1"/>
  <c r="DP99" i="47"/>
  <c r="DS99" i="47" s="1"/>
  <c r="LP99" i="47"/>
  <c r="LS99" i="47" s="1"/>
  <c r="DC99" i="47"/>
  <c r="DD99" i="47" s="1"/>
  <c r="DE99" i="47" s="1"/>
  <c r="AC99" i="47"/>
  <c r="AF99" i="47" s="1"/>
  <c r="FP99" i="47"/>
  <c r="FQ99" i="47" s="1"/>
  <c r="FR99" i="47" s="1"/>
  <c r="EP99" i="47"/>
  <c r="EQ99" i="47" s="1"/>
  <c r="ER99" i="47" s="1"/>
  <c r="HC99" i="47"/>
  <c r="HD99" i="47" s="1"/>
  <c r="HE99" i="47" s="1"/>
  <c r="BC99" i="47"/>
  <c r="BD99" i="47" s="1"/>
  <c r="BE99" i="47" s="1"/>
  <c r="JP99" i="47"/>
  <c r="JQ99" i="47" s="1"/>
  <c r="JR99" i="47" s="1"/>
  <c r="KC99" i="47"/>
  <c r="KD99" i="47" s="1"/>
  <c r="KE99" i="47" s="1"/>
  <c r="LC99" i="47"/>
  <c r="LF99" i="47" s="1"/>
  <c r="CC98" i="47"/>
  <c r="CD98" i="47" s="1"/>
  <c r="CE98" i="47" s="1"/>
  <c r="JP98" i="47"/>
  <c r="JS98" i="47" s="1"/>
  <c r="AP98" i="47"/>
  <c r="AQ98" i="47" s="1"/>
  <c r="AR98" i="47" s="1"/>
  <c r="DP98" i="47"/>
  <c r="DQ98" i="47" s="1"/>
  <c r="DR98" i="47" s="1"/>
  <c r="FC98" i="47"/>
  <c r="GP98" i="47"/>
  <c r="GS98" i="47" s="1"/>
  <c r="IC98" i="47"/>
  <c r="ID98" i="47" s="1"/>
  <c r="IE98" i="47" s="1"/>
  <c r="LC98" i="47"/>
  <c r="LF98" i="47" s="1"/>
  <c r="P98" i="47"/>
  <c r="S98" i="47" s="1"/>
  <c r="BC98" i="47"/>
  <c r="BF98" i="47" s="1"/>
  <c r="CP98" i="47"/>
  <c r="CS98" i="47" s="1"/>
  <c r="EC98" i="47"/>
  <c r="EF98" i="47" s="1"/>
  <c r="FP98" i="47"/>
  <c r="FQ98" i="47" s="1"/>
  <c r="FR98" i="47" s="1"/>
  <c r="HC98" i="47"/>
  <c r="HD98" i="47" s="1"/>
  <c r="HE98" i="47" s="1"/>
  <c r="IP98" i="47"/>
  <c r="IQ98" i="47" s="1"/>
  <c r="IR98" i="47" s="1"/>
  <c r="KC98" i="47"/>
  <c r="KD98" i="47" s="1"/>
  <c r="KE98" i="47" s="1"/>
  <c r="LP98" i="47"/>
  <c r="LS98" i="47" s="1"/>
  <c r="BP98" i="47"/>
  <c r="BS98" i="47" s="1"/>
  <c r="DC98" i="47"/>
  <c r="DD98" i="47" s="1"/>
  <c r="DE98" i="47" s="1"/>
  <c r="EP98" i="47"/>
  <c r="EQ98" i="47" s="1"/>
  <c r="ER98" i="47" s="1"/>
  <c r="GC98" i="47"/>
  <c r="GF98" i="47" s="1"/>
  <c r="HP98" i="47"/>
  <c r="HQ98" i="47" s="1"/>
  <c r="HR98" i="47" s="1"/>
  <c r="JC98" i="47"/>
  <c r="JF98" i="47" s="1"/>
  <c r="KP98" i="47"/>
  <c r="KS98" i="47" s="1"/>
  <c r="BC97" i="47"/>
  <c r="BF97" i="47" s="1"/>
  <c r="FP97" i="47"/>
  <c r="FQ97" i="47" s="1"/>
  <c r="FR97" i="47" s="1"/>
  <c r="KC97" i="47"/>
  <c r="KD97" i="47" s="1"/>
  <c r="KE97" i="47" s="1"/>
  <c r="KP97" i="47"/>
  <c r="KS97" i="47" s="1"/>
  <c r="CC97" i="47"/>
  <c r="CD97" i="47" s="1"/>
  <c r="CE97" i="47" s="1"/>
  <c r="JP97" i="47"/>
  <c r="JS97" i="47" s="1"/>
  <c r="IC97" i="47"/>
  <c r="IF97" i="47" s="1"/>
  <c r="DC97" i="47"/>
  <c r="DD97" i="47" s="1"/>
  <c r="DE97" i="47" s="1"/>
  <c r="AP97" i="47"/>
  <c r="AS97" i="47" s="1"/>
  <c r="JC97" i="47"/>
  <c r="JD97" i="47" s="1"/>
  <c r="JE97" i="47" s="1"/>
  <c r="LP97" i="47"/>
  <c r="LQ97" i="47" s="1"/>
  <c r="LR97" i="47" s="1"/>
  <c r="IP97" i="47"/>
  <c r="IQ97" i="47" s="1"/>
  <c r="IR97" i="47" s="1"/>
  <c r="EP97" i="47"/>
  <c r="ES97" i="47" s="1"/>
  <c r="DP97" i="47"/>
  <c r="DS97" i="47" s="1"/>
  <c r="P97" i="47"/>
  <c r="S97" i="47" s="1"/>
  <c r="FC97" i="47"/>
  <c r="FF97" i="47" s="1"/>
  <c r="HP97" i="47"/>
  <c r="HS97" i="47" s="1"/>
  <c r="HC97" i="47"/>
  <c r="HF97" i="47" s="1"/>
  <c r="CP97" i="47"/>
  <c r="CQ97" i="47" s="1"/>
  <c r="CR97" i="47" s="1"/>
  <c r="BP97" i="47"/>
  <c r="BQ97" i="47" s="1"/>
  <c r="BR97" i="47" s="1"/>
  <c r="LC97" i="47"/>
  <c r="LF97" i="47" s="1"/>
  <c r="GC97" i="47"/>
  <c r="GD97" i="47" s="1"/>
  <c r="GE97" i="47" s="1"/>
  <c r="EC97" i="47"/>
  <c r="ED97" i="47" s="1"/>
  <c r="EE97" i="47" s="1"/>
  <c r="AC97" i="47"/>
  <c r="AF97" i="47" s="1"/>
  <c r="GP97" i="47"/>
  <c r="GS97" i="47" s="1"/>
  <c r="DP95" i="47"/>
  <c r="DS95" i="47" s="1"/>
  <c r="JP95" i="47"/>
  <c r="HP95" i="47"/>
  <c r="HS95" i="47" s="1"/>
  <c r="CC95" i="47"/>
  <c r="CD95" i="47" s="1"/>
  <c r="CE95" i="47" s="1"/>
  <c r="LP95" i="47"/>
  <c r="LQ95" i="47" s="1"/>
  <c r="LR95" i="47" s="1"/>
  <c r="GC95" i="47"/>
  <c r="GD95" i="47" s="1"/>
  <c r="GE95" i="47" s="1"/>
  <c r="EP95" i="47"/>
  <c r="ES95" i="47" s="1"/>
  <c r="CP95" i="47"/>
  <c r="CQ95" i="47" s="1"/>
  <c r="CR95" i="47" s="1"/>
  <c r="IP95" i="47"/>
  <c r="IQ95" i="47" s="1"/>
  <c r="IR95" i="47" s="1"/>
  <c r="GP95" i="47"/>
  <c r="GQ95" i="47" s="1"/>
  <c r="GR95" i="47" s="1"/>
  <c r="AC95" i="47"/>
  <c r="AF95" i="47" s="1"/>
  <c r="KP95" i="47"/>
  <c r="KS95" i="47" s="1"/>
  <c r="BC95" i="47"/>
  <c r="BF95" i="47" s="1"/>
  <c r="EC94" i="47"/>
  <c r="EF94" i="47" s="1"/>
  <c r="DC94" i="47"/>
  <c r="DF94" i="47" s="1"/>
  <c r="KC94" i="47"/>
  <c r="KD94" i="47" s="1"/>
  <c r="KE94" i="47" s="1"/>
  <c r="AP94" i="47"/>
  <c r="AS94" i="47" s="1"/>
  <c r="JC94" i="47"/>
  <c r="JF94" i="47" s="1"/>
  <c r="P94" i="47"/>
  <c r="Q94" i="47" s="1"/>
  <c r="R94" i="47" s="1"/>
  <c r="GP94" i="47"/>
  <c r="GQ94" i="47" s="1"/>
  <c r="GR94" i="47" s="1"/>
  <c r="FP94" i="47"/>
  <c r="FS94" i="47" s="1"/>
  <c r="LP94" i="47"/>
  <c r="LS94" i="47" s="1"/>
  <c r="CC94" i="47"/>
  <c r="CD94" i="47" s="1"/>
  <c r="CE94" i="47" s="1"/>
  <c r="IC94" i="47"/>
  <c r="ID94" i="47" s="1"/>
  <c r="IE94" i="47" s="1"/>
  <c r="EP94" i="47"/>
  <c r="EQ94" i="47" s="1"/>
  <c r="ER94" i="47" s="1"/>
  <c r="KP94" i="47"/>
  <c r="KS94" i="47" s="1"/>
  <c r="BC94" i="47"/>
  <c r="BD94" i="47" s="1"/>
  <c r="BE94" i="47" s="1"/>
  <c r="HC94" i="47"/>
  <c r="HF94" i="47" s="1"/>
  <c r="AC94" i="47"/>
  <c r="AF94" i="47" s="1"/>
  <c r="GC94" i="47"/>
  <c r="GF94" i="47" s="1"/>
  <c r="MC94" i="47"/>
  <c r="MD94" i="47" s="1"/>
  <c r="ME94" i="47" s="1"/>
  <c r="CP94" i="47"/>
  <c r="CQ94" i="47" s="1"/>
  <c r="CR94" i="47" s="1"/>
  <c r="IP94" i="47"/>
  <c r="IS94" i="47" s="1"/>
  <c r="DP94" i="47"/>
  <c r="DS94" i="47" s="1"/>
  <c r="JP94" i="47"/>
  <c r="JS94" i="47" s="1"/>
  <c r="FC94" i="47"/>
  <c r="FD94" i="47" s="1"/>
  <c r="FE94" i="47" s="1"/>
  <c r="LC94" i="47"/>
  <c r="LF94" i="47" s="1"/>
  <c r="BP94" i="47"/>
  <c r="BQ94" i="47" s="1"/>
  <c r="BR94" i="47" s="1"/>
  <c r="EP93" i="47"/>
  <c r="EQ93" i="47" s="1"/>
  <c r="ER93" i="47" s="1"/>
  <c r="KP93" i="47"/>
  <c r="KQ93" i="47" s="1"/>
  <c r="KR93" i="47" s="1"/>
  <c r="FC93" i="47"/>
  <c r="FD93" i="47" s="1"/>
  <c r="FE93" i="47" s="1"/>
  <c r="LC93" i="47"/>
  <c r="LD93" i="47" s="1"/>
  <c r="LE93" i="47" s="1"/>
  <c r="P93" i="47"/>
  <c r="S93" i="47" s="1"/>
  <c r="FP93" i="47"/>
  <c r="FQ93" i="47" s="1"/>
  <c r="FR93" i="47" s="1"/>
  <c r="LP93" i="47"/>
  <c r="LS93" i="47" s="1"/>
  <c r="AC93" i="47"/>
  <c r="AD93" i="47" s="1"/>
  <c r="AE93" i="47" s="1"/>
  <c r="GC93" i="47"/>
  <c r="GD93" i="47" s="1"/>
  <c r="GE93" i="47" s="1"/>
  <c r="MC93" i="47"/>
  <c r="MF93" i="47" s="1"/>
  <c r="AP93" i="47"/>
  <c r="AS93" i="47" s="1"/>
  <c r="GP93" i="47"/>
  <c r="GQ93" i="47" s="1"/>
  <c r="GR93" i="47" s="1"/>
  <c r="BC93" i="47"/>
  <c r="BF93" i="47" s="1"/>
  <c r="HC93" i="47"/>
  <c r="HD93" i="47" s="1"/>
  <c r="HE93" i="47" s="1"/>
  <c r="BP93" i="47"/>
  <c r="HP93" i="47"/>
  <c r="HS93" i="47" s="1"/>
  <c r="CC93" i="47"/>
  <c r="CD93" i="47" s="1"/>
  <c r="CE93" i="47" s="1"/>
  <c r="IC93" i="47"/>
  <c r="IF93" i="47" s="1"/>
  <c r="CP93" i="47"/>
  <c r="CS93" i="47" s="1"/>
  <c r="IP93" i="47"/>
  <c r="IQ93" i="47" s="1"/>
  <c r="IR93" i="47" s="1"/>
  <c r="DC93" i="47"/>
  <c r="DD93" i="47" s="1"/>
  <c r="DE93" i="47" s="1"/>
  <c r="JC93" i="47"/>
  <c r="JD93" i="47" s="1"/>
  <c r="JE93" i="47" s="1"/>
  <c r="DP93" i="47"/>
  <c r="DS93" i="47" s="1"/>
  <c r="JP93" i="47"/>
  <c r="JS93" i="47" s="1"/>
  <c r="EC93" i="47"/>
  <c r="ED93" i="47" s="1"/>
  <c r="EE93" i="47" s="1"/>
  <c r="AP92" i="47"/>
  <c r="AS92" i="47" s="1"/>
  <c r="BP92" i="47"/>
  <c r="BS92" i="47" s="1"/>
  <c r="CP92" i="47"/>
  <c r="CQ92" i="47" s="1"/>
  <c r="CR92" i="47" s="1"/>
  <c r="DP92" i="47"/>
  <c r="DS92" i="47" s="1"/>
  <c r="EP92" i="47"/>
  <c r="FP92" i="47"/>
  <c r="FQ92" i="47" s="1"/>
  <c r="FR92" i="47" s="1"/>
  <c r="GP92" i="47"/>
  <c r="GS92" i="47" s="1"/>
  <c r="HP92" i="47"/>
  <c r="HQ92" i="47" s="1"/>
  <c r="HR92" i="47" s="1"/>
  <c r="IP92" i="47"/>
  <c r="IS92" i="47" s="1"/>
  <c r="KP92" i="47"/>
  <c r="KQ92" i="47" s="1"/>
  <c r="KR92" i="47" s="1"/>
  <c r="LP92" i="47"/>
  <c r="LQ92" i="47" s="1"/>
  <c r="LR92" i="47" s="1"/>
  <c r="P92" i="47"/>
  <c r="S92" i="47" s="1"/>
  <c r="BC92" i="47"/>
  <c r="BF92" i="47" s="1"/>
  <c r="CC92" i="47"/>
  <c r="CD92" i="47" s="1"/>
  <c r="CE92" i="47" s="1"/>
  <c r="DC92" i="47"/>
  <c r="DF92" i="47" s="1"/>
  <c r="EC92" i="47"/>
  <c r="EF92" i="47" s="1"/>
  <c r="FC92" i="47"/>
  <c r="FF92" i="47" s="1"/>
  <c r="HC92" i="47"/>
  <c r="HD92" i="47" s="1"/>
  <c r="HE92" i="47" s="1"/>
  <c r="IC92" i="47"/>
  <c r="ID92" i="47" s="1"/>
  <c r="IE92" i="47" s="1"/>
  <c r="JC92" i="47"/>
  <c r="JD92" i="47" s="1"/>
  <c r="JE92" i="47" s="1"/>
  <c r="KC92" i="47"/>
  <c r="KF92" i="47" s="1"/>
  <c r="LC92" i="47"/>
  <c r="LD92" i="47" s="1"/>
  <c r="LE92" i="47" s="1"/>
  <c r="MC92" i="47"/>
  <c r="MF92" i="47" s="1"/>
  <c r="JP92" i="47"/>
  <c r="JQ92" i="47" s="1"/>
  <c r="JR92" i="47" s="1"/>
  <c r="GC92" i="47"/>
  <c r="GD92" i="47" s="1"/>
  <c r="GE92" i="47" s="1"/>
  <c r="GC91" i="47"/>
  <c r="GD91" i="47" s="1"/>
  <c r="GE91" i="47" s="1"/>
  <c r="MC91" i="47"/>
  <c r="MD91" i="47" s="1"/>
  <c r="ME91" i="47" s="1"/>
  <c r="GP91" i="47"/>
  <c r="GQ91" i="47" s="1"/>
  <c r="GR91" i="47" s="1"/>
  <c r="EC91" i="47"/>
  <c r="ED91" i="47" s="1"/>
  <c r="EE91" i="47" s="1"/>
  <c r="CP91" i="47"/>
  <c r="CQ91" i="47" s="1"/>
  <c r="CR91" i="47" s="1"/>
  <c r="AP91" i="47"/>
  <c r="AS91" i="47" s="1"/>
  <c r="JP91" i="47"/>
  <c r="JQ91" i="47" s="1"/>
  <c r="JR91" i="47" s="1"/>
  <c r="HP91" i="47"/>
  <c r="HS91" i="47" s="1"/>
  <c r="FP91" i="47"/>
  <c r="FS91" i="47" s="1"/>
  <c r="P91" i="47"/>
  <c r="S91" i="47" s="1"/>
  <c r="AC91" i="47"/>
  <c r="AF91" i="47" s="1"/>
  <c r="DP91" i="47"/>
  <c r="DS91" i="47" s="1"/>
  <c r="KC90" i="47"/>
  <c r="KF90" i="47" s="1"/>
  <c r="DC90" i="47"/>
  <c r="DD90" i="47" s="1"/>
  <c r="DE90" i="47" s="1"/>
  <c r="P90" i="47"/>
  <c r="S90" i="47" s="1"/>
  <c r="HC90" i="47"/>
  <c r="HD90" i="47" s="1"/>
  <c r="HE90" i="47" s="1"/>
  <c r="LP90" i="47"/>
  <c r="LQ90" i="47" s="1"/>
  <c r="LR90" i="47" s="1"/>
  <c r="LC90" i="47"/>
  <c r="LF90" i="47" s="1"/>
  <c r="AC90" i="47"/>
  <c r="AD90" i="47" s="1"/>
  <c r="AE90" i="47" s="1"/>
  <c r="IP90" i="47"/>
  <c r="IS90" i="47" s="1"/>
  <c r="FP90" i="47"/>
  <c r="FS90" i="47" s="1"/>
  <c r="IC90" i="47"/>
  <c r="ID90" i="47" s="1"/>
  <c r="IE90" i="47" s="1"/>
  <c r="JP90" i="47"/>
  <c r="JS90" i="47" s="1"/>
  <c r="HP90" i="47"/>
  <c r="HS90" i="47" s="1"/>
  <c r="DP90" i="47"/>
  <c r="DS90" i="47" s="1"/>
  <c r="AP90" i="47"/>
  <c r="AQ90" i="47" s="1"/>
  <c r="AR90" i="47" s="1"/>
  <c r="CP90" i="47"/>
  <c r="CS90" i="47" s="1"/>
  <c r="F71" i="47"/>
  <c r="CC71" i="47" s="1"/>
  <c r="CE71" i="47" s="1"/>
  <c r="G78" i="47"/>
  <c r="HC78" i="47" s="1"/>
  <c r="HD78" i="47" s="1"/>
  <c r="F80" i="28"/>
  <c r="GT129" i="28"/>
  <c r="AG127" i="47"/>
  <c r="I58" i="48"/>
  <c r="I48" i="48"/>
  <c r="Q26" i="33"/>
  <c r="LT129" i="28"/>
  <c r="CT4" i="47"/>
  <c r="IT129" i="28"/>
  <c r="AT129" i="28"/>
  <c r="JQ4" i="47"/>
  <c r="GQ127" i="47"/>
  <c r="GQ4" i="47"/>
  <c r="JD129" i="28"/>
  <c r="DD129" i="28"/>
  <c r="KD4" i="28"/>
  <c r="ID4" i="28"/>
  <c r="HD129" i="28"/>
  <c r="HQ127" i="47"/>
  <c r="DD127" i="47"/>
  <c r="BD4" i="47"/>
  <c r="CD127" i="47"/>
  <c r="MD129" i="28"/>
  <c r="LD129" i="28"/>
  <c r="GD4" i="28"/>
  <c r="JQ4" i="28"/>
  <c r="LD4" i="47"/>
  <c r="AD127" i="47"/>
  <c r="IQ4" i="28"/>
  <c r="Q4" i="28"/>
  <c r="Q4" i="47"/>
  <c r="GD4" i="47"/>
  <c r="BQ4" i="47"/>
  <c r="AQ127" i="47"/>
  <c r="AQ4" i="47"/>
  <c r="DQ4" i="28"/>
  <c r="CQ4" i="28"/>
  <c r="BQ129" i="28"/>
  <c r="LD4" i="28"/>
  <c r="ED4" i="47"/>
  <c r="MD127" i="47"/>
  <c r="GQ4" i="28"/>
  <c r="DQ127" i="47"/>
  <c r="KQ127" i="47"/>
  <c r="KQ4" i="47"/>
  <c r="JQ129" i="28"/>
  <c r="AQ4" i="28"/>
  <c r="EQ129" i="28"/>
  <c r="FQ129" i="28"/>
  <c r="MD4" i="28"/>
  <c r="CD4" i="47"/>
  <c r="JD4" i="47"/>
  <c r="KD127" i="47"/>
  <c r="ED4" i="28"/>
  <c r="DQ129" i="28"/>
  <c r="HD4" i="28"/>
  <c r="FD4" i="28"/>
  <c r="ED129" i="28"/>
  <c r="LQ4" i="47"/>
  <c r="IQ127" i="47"/>
  <c r="IQ4" i="47"/>
  <c r="AD4" i="47"/>
  <c r="CD129" i="28"/>
  <c r="LQ4" i="28"/>
  <c r="KQ4" i="28"/>
  <c r="DD4" i="28"/>
  <c r="H104" i="22"/>
  <c r="I132" i="48" s="1"/>
  <c r="H7" i="22"/>
  <c r="I8" i="48" s="1"/>
  <c r="I28" i="48"/>
  <c r="AC16" i="33"/>
  <c r="B115" i="28"/>
  <c r="B115" i="47"/>
  <c r="LG4" i="47"/>
  <c r="MG127" i="47"/>
  <c r="GG4" i="28"/>
  <c r="JT129" i="28"/>
  <c r="T4" i="47"/>
  <c r="HT4" i="47"/>
  <c r="MG4" i="47"/>
  <c r="FG4" i="28"/>
  <c r="FT129" i="28"/>
  <c r="HT127" i="47"/>
  <c r="HG127" i="47"/>
  <c r="JT127" i="47"/>
  <c r="HG129" i="28"/>
  <c r="MG129" i="28"/>
  <c r="HT4" i="28"/>
  <c r="DT4" i="47"/>
  <c r="LT4" i="28"/>
  <c r="BT4" i="47"/>
  <c r="FT127" i="47"/>
  <c r="KG129" i="28"/>
  <c r="IT4" i="28"/>
  <c r="GT127" i="47"/>
  <c r="CT129" i="28"/>
  <c r="KT4" i="28"/>
  <c r="AG129" i="28"/>
  <c r="FG4" i="47"/>
  <c r="HT129" i="28"/>
  <c r="CG4" i="28"/>
  <c r="T129" i="28"/>
  <c r="CI89" i="47"/>
  <c r="GV89" i="47"/>
  <c r="FI89" i="47"/>
  <c r="LV89" i="47"/>
  <c r="II89" i="47"/>
  <c r="HV89" i="47"/>
  <c r="LI89" i="47"/>
  <c r="HI89" i="47"/>
  <c r="DG129" i="28"/>
  <c r="DG4" i="47"/>
  <c r="B139" i="47"/>
  <c r="B141" i="28"/>
  <c r="C1" i="45"/>
  <c r="AL31" i="33"/>
  <c r="KV89" i="47"/>
  <c r="EV89" i="28"/>
  <c r="AG4" i="47"/>
  <c r="LG127" i="47"/>
  <c r="H59" i="22"/>
  <c r="N36" i="33" s="1"/>
  <c r="H10" i="22"/>
  <c r="H11" i="33" s="1"/>
  <c r="H81" i="22"/>
  <c r="H113" i="22"/>
  <c r="H96" i="22"/>
  <c r="I120" i="48" s="1"/>
  <c r="H20" i="22"/>
  <c r="I25" i="48" s="1"/>
  <c r="B106" i="47"/>
  <c r="B106" i="28"/>
  <c r="AR52" i="33"/>
  <c r="E52" i="33"/>
  <c r="Q62" i="33"/>
  <c r="W52" i="33"/>
  <c r="F82" i="33"/>
  <c r="N62" i="33"/>
  <c r="JI89" i="47"/>
  <c r="LI89" i="28"/>
  <c r="HQ129" i="28"/>
  <c r="AD4" i="28"/>
  <c r="DQ4" i="47"/>
  <c r="H72" i="22"/>
  <c r="AC31" i="33" s="1"/>
  <c r="ET129" i="28"/>
  <c r="LT4" i="47"/>
  <c r="H26" i="22"/>
  <c r="I30" i="48" s="1"/>
  <c r="H95" i="22"/>
  <c r="H38" i="22"/>
  <c r="H68" i="22"/>
  <c r="C3" i="29"/>
  <c r="C3" i="32"/>
  <c r="DI89" i="28"/>
  <c r="Z26" i="33"/>
  <c r="I57" i="48"/>
  <c r="H37" i="22"/>
  <c r="BT4" i="28"/>
  <c r="F95" i="22"/>
  <c r="F68" i="22"/>
  <c r="B81" i="48" s="1"/>
  <c r="F80" i="22"/>
  <c r="F13" i="22"/>
  <c r="F50" i="22"/>
  <c r="F38" i="22"/>
  <c r="F26" i="22"/>
  <c r="H70" i="22"/>
  <c r="I86" i="48" s="1"/>
  <c r="H91" i="22"/>
  <c r="ET4" i="28"/>
  <c r="I96" i="48"/>
  <c r="I80" i="48"/>
  <c r="Z36" i="33"/>
  <c r="I89" i="28"/>
  <c r="FV89" i="28"/>
  <c r="DV89" i="28"/>
  <c r="AI89" i="28"/>
  <c r="HI89" i="28"/>
  <c r="CI89" i="28"/>
  <c r="LV89" i="28"/>
  <c r="KI89" i="28"/>
  <c r="BV89" i="28"/>
  <c r="CV89" i="28"/>
  <c r="JI89" i="28"/>
  <c r="H84" i="22"/>
  <c r="I104" i="48" s="1"/>
  <c r="H28" i="22"/>
  <c r="AV89" i="28"/>
  <c r="K26" i="33"/>
  <c r="B11" i="33"/>
  <c r="I4" i="48"/>
  <c r="H61" i="22"/>
  <c r="BG4" i="28"/>
  <c r="CD4" i="28"/>
  <c r="KQ129" i="28"/>
  <c r="EQ4" i="47"/>
  <c r="LD127" i="47"/>
  <c r="LG4" i="28"/>
  <c r="BI125" i="28"/>
  <c r="LY130" i="28"/>
  <c r="IY130" i="28"/>
  <c r="JY130" i="28"/>
  <c r="CY130" i="28"/>
  <c r="GY132" i="28"/>
  <c r="H16" i="22"/>
  <c r="L2" i="33"/>
  <c r="KB4" i="28"/>
  <c r="FB4" i="28"/>
  <c r="IB127" i="47"/>
  <c r="H85" i="22"/>
  <c r="DP129" i="28"/>
  <c r="BC127" i="47"/>
  <c r="HS129" i="28"/>
  <c r="DS4" i="47"/>
  <c r="O4" i="19"/>
  <c r="O8" i="19"/>
  <c r="BV5" i="28"/>
  <c r="GV5" i="28"/>
  <c r="AC21" i="73"/>
  <c r="AA37" i="73"/>
  <c r="AN53" i="73"/>
  <c r="AC77" i="73"/>
  <c r="W26" i="33"/>
  <c r="BL128" i="47"/>
  <c r="CL128" i="47"/>
  <c r="L128" i="47"/>
  <c r="GY130" i="28"/>
  <c r="H74" i="22"/>
  <c r="AB129" i="28"/>
  <c r="DB4" i="47"/>
  <c r="O19" i="19"/>
  <c r="O7" i="19"/>
  <c r="F69" i="28"/>
  <c r="GV47" i="28"/>
  <c r="AL21" i="73"/>
  <c r="AC37" i="73"/>
  <c r="AN77" i="73"/>
  <c r="GB129" i="28"/>
  <c r="EO127" i="47"/>
  <c r="O18" i="19"/>
  <c r="O6" i="19"/>
  <c r="BV47" i="28"/>
  <c r="GV54" i="28"/>
  <c r="G13" i="73"/>
  <c r="AN21" i="73"/>
  <c r="AL37" i="73"/>
  <c r="AC61" i="73"/>
  <c r="G85" i="73"/>
  <c r="O17" i="19"/>
  <c r="O5" i="19"/>
  <c r="I114" i="48"/>
  <c r="JV125" i="28"/>
  <c r="AL130" i="28"/>
  <c r="BL130" i="28"/>
  <c r="LL128" i="47"/>
  <c r="EL128" i="47"/>
  <c r="IY130" i="47"/>
  <c r="H73" i="22"/>
  <c r="AC36" i="33" s="1"/>
  <c r="AB4" i="28"/>
  <c r="BB127" i="47"/>
  <c r="H6" i="22"/>
  <c r="B1" i="32"/>
  <c r="EP4" i="28"/>
  <c r="BC4" i="28"/>
  <c r="BP127" i="47"/>
  <c r="O16" i="19"/>
  <c r="EL130" i="28"/>
  <c r="FL130" i="28"/>
  <c r="CL130" i="28"/>
  <c r="B123" i="47"/>
  <c r="AB4" i="47"/>
  <c r="HO4" i="47"/>
  <c r="H79" i="22"/>
  <c r="P4" i="47"/>
  <c r="CC129" i="28"/>
  <c r="FP127" i="47"/>
  <c r="O15" i="19"/>
  <c r="P5" i="73"/>
  <c r="E93" i="73"/>
  <c r="O14" i="19"/>
  <c r="O13" i="19"/>
  <c r="AV5" i="28"/>
  <c r="DV61" i="28"/>
  <c r="JV5" i="28"/>
  <c r="AA5" i="73"/>
  <c r="E37" i="73"/>
  <c r="AN45" i="73"/>
  <c r="O12" i="19"/>
  <c r="O11" i="19"/>
  <c r="AV47" i="28"/>
  <c r="B33" i="47"/>
  <c r="BV33" i="47" s="1"/>
  <c r="AN5" i="73"/>
  <c r="P21" i="73"/>
  <c r="G37" i="73"/>
  <c r="P53" i="73"/>
  <c r="AN69" i="73"/>
  <c r="O10" i="19"/>
  <c r="AV61" i="28"/>
  <c r="GI5" i="28"/>
  <c r="B19" i="28"/>
  <c r="B82" i="47"/>
  <c r="R21" i="73"/>
  <c r="P37" i="73"/>
  <c r="R53" i="73"/>
  <c r="P77" i="73"/>
  <c r="BI5" i="28"/>
  <c r="GI47" i="28"/>
  <c r="B26" i="28"/>
  <c r="II26" i="28" s="1"/>
  <c r="I17" i="3"/>
  <c r="AA21" i="73"/>
  <c r="R37" i="73"/>
  <c r="AC53" i="73"/>
  <c r="AA77" i="73"/>
  <c r="DV115" i="47"/>
  <c r="LI115" i="47"/>
  <c r="CI115" i="47"/>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HI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17" i="48"/>
  <c r="CI54" i="28"/>
  <c r="JV47" i="28"/>
  <c r="Q13" i="73"/>
  <c r="Q29" i="73"/>
  <c r="Q45" i="73"/>
  <c r="E69" i="73"/>
  <c r="Q93" i="73"/>
  <c r="CV47" i="28"/>
  <c r="EV47" i="28"/>
  <c r="HI47" i="28"/>
  <c r="KI54" i="28"/>
  <c r="AM53" i="73"/>
  <c r="AL93" i="73"/>
  <c r="I97" i="48"/>
  <c r="BI54" i="28"/>
  <c r="DI12" i="28"/>
  <c r="HV47" i="28"/>
  <c r="V33" i="47"/>
  <c r="AB13" i="73"/>
  <c r="AB29" i="73"/>
  <c r="AB45" i="73"/>
  <c r="AG130" i="28"/>
  <c r="AG131" i="28" s="1"/>
  <c r="EG130" i="28"/>
  <c r="EG131" i="28" s="1"/>
  <c r="IG130" i="28"/>
  <c r="IG131" i="28" s="1"/>
  <c r="MG130" i="28"/>
  <c r="MG131" i="28" s="1"/>
  <c r="IB130" i="28"/>
  <c r="IB131" i="28" s="1"/>
  <c r="DT130" i="28"/>
  <c r="DT131" i="28" s="1"/>
  <c r="HT130" i="28"/>
  <c r="HT131" i="28" s="1"/>
  <c r="LT130" i="28"/>
  <c r="LT131" i="28" s="1"/>
  <c r="DG130" i="28"/>
  <c r="DG131" i="28" s="1"/>
  <c r="HG130" i="28"/>
  <c r="HG131" i="28" s="1"/>
  <c r="LG130" i="28"/>
  <c r="LG131" i="28" s="1"/>
  <c r="CT130" i="28"/>
  <c r="CT131" i="28" s="1"/>
  <c r="GT130" i="28"/>
  <c r="GT131" i="28" s="1"/>
  <c r="KT130" i="28"/>
  <c r="KT131" i="28" s="1"/>
  <c r="CG130" i="28"/>
  <c r="CG131" i="28" s="1"/>
  <c r="GG130" i="28"/>
  <c r="GG131" i="28" s="1"/>
  <c r="KG130" i="28"/>
  <c r="KG131" i="28" s="1"/>
  <c r="AT130" i="28"/>
  <c r="AT131" i="28" s="1"/>
  <c r="CB130" i="28"/>
  <c r="CB131" i="28" s="1"/>
  <c r="BT130" i="28"/>
  <c r="BT131" i="28" s="1"/>
  <c r="FT130" i="28"/>
  <c r="FT131" i="28" s="1"/>
  <c r="JT130" i="28"/>
  <c r="JT131" i="28" s="1"/>
  <c r="IT130" i="28"/>
  <c r="IT131" i="28" s="1"/>
  <c r="BG130" i="28"/>
  <c r="BG131" i="28" s="1"/>
  <c r="FG130" i="28"/>
  <c r="FG131" i="28" s="1"/>
  <c r="JG130" i="28"/>
  <c r="JG131" i="28" s="1"/>
  <c r="C96" i="48"/>
  <c r="AF12" i="33"/>
  <c r="W32" i="33"/>
  <c r="G59" i="47"/>
  <c r="CC13" i="47"/>
  <c r="CE13" i="47" s="1"/>
  <c r="IP13" i="47"/>
  <c r="IR13" i="47" s="1"/>
  <c r="HP13" i="47"/>
  <c r="HQ13" i="47" s="1"/>
  <c r="KC13" i="47"/>
  <c r="KF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G15" i="28"/>
  <c r="G29" i="28"/>
  <c r="EC29" i="28" s="1"/>
  <c r="KC34" i="28"/>
  <c r="KF34" i="28" s="1"/>
  <c r="CC80" i="47"/>
  <c r="CD80" i="47" s="1"/>
  <c r="G80" i="28"/>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G28" i="28"/>
  <c r="G39" i="28"/>
  <c r="FC13" i="47"/>
  <c r="FD13" i="47" s="1"/>
  <c r="F35" i="28"/>
  <c r="IP35" i="28" s="1"/>
  <c r="IQ35" i="28" s="1"/>
  <c r="G13" i="28"/>
  <c r="AF11" i="33"/>
  <c r="AC21" i="33"/>
  <c r="AI31" i="33"/>
  <c r="CI123" i="47"/>
  <c r="GV123" i="47"/>
  <c r="II89" i="28"/>
  <c r="BI89" i="28"/>
  <c r="KV89" i="28"/>
  <c r="EI89" i="28"/>
  <c r="FI115" i="47"/>
  <c r="CV115" i="47"/>
  <c r="HV115" i="47"/>
  <c r="HV123" i="28"/>
  <c r="AV123" i="28"/>
  <c r="BV123" i="28"/>
  <c r="IV125" i="47"/>
  <c r="JC126" i="47" s="1"/>
  <c r="K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FY132" i="28"/>
  <c r="HL132" i="28"/>
  <c r="L130" i="47"/>
  <c r="BY132" i="28"/>
  <c r="DL130" i="47"/>
  <c r="FY130" i="47"/>
  <c r="IL130" i="47"/>
  <c r="C2" i="33"/>
  <c r="X2" i="33"/>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DC124" i="47" s="1"/>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GO108" i="47"/>
  <c r="Z11" i="33"/>
  <c r="H45" i="22"/>
  <c r="I56" i="48" s="1"/>
  <c r="DE129" i="28"/>
  <c r="ME129" i="28"/>
  <c r="EE129" i="28"/>
  <c r="R4" i="47"/>
  <c r="CE4" i="28"/>
  <c r="LE4" i="28"/>
  <c r="CR129" i="28"/>
  <c r="ER4" i="47"/>
  <c r="AR127" i="47"/>
  <c r="IR127" i="47"/>
  <c r="FE127" i="47"/>
  <c r="BR127" i="47"/>
  <c r="JR127" i="47"/>
  <c r="B3" i="28"/>
  <c r="M4" i="19" a="1"/>
  <c r="EP124" i="47"/>
  <c r="B120" i="47"/>
  <c r="H12" i="22"/>
  <c r="EE4" i="28"/>
  <c r="LR129" i="28"/>
  <c r="BE129" i="28"/>
  <c r="AR4" i="28"/>
  <c r="HE4" i="28"/>
  <c r="GE4" i="28"/>
  <c r="DE4" i="28"/>
  <c r="GE127" i="47"/>
  <c r="BE4" i="47"/>
  <c r="JE4" i="47"/>
  <c r="FR4" i="47"/>
  <c r="CE4" i="47"/>
  <c r="KE4" i="47"/>
  <c r="HI127" i="28"/>
  <c r="GI127" i="28"/>
  <c r="KI127" i="28"/>
  <c r="DI127" i="28"/>
  <c r="V127" i="28"/>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EF97" i="47"/>
  <c r="KP126" i="47"/>
  <c r="GO107"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DI5" i="28"/>
  <c r="DI61" i="28"/>
  <c r="DV47" i="28"/>
  <c r="FI12" i="28"/>
  <c r="FV5" i="28"/>
  <c r="FV82" i="28"/>
  <c r="GI61" i="28"/>
  <c r="JV54" i="28"/>
  <c r="AI82" i="47"/>
  <c r="B12" i="47"/>
  <c r="JV12" i="47" s="1"/>
  <c r="JV19" i="47"/>
  <c r="BI19" i="47"/>
  <c r="DI19" i="28"/>
  <c r="EI54" i="28"/>
  <c r="FV19" i="28"/>
  <c r="HI54" i="28"/>
  <c r="HV54" i="28"/>
  <c r="II54" i="28"/>
  <c r="IV54" i="28"/>
  <c r="CI19" i="47"/>
  <c r="GV19" i="47"/>
  <c r="KV33" i="47"/>
  <c r="FV33" i="47"/>
  <c r="CV33" i="47"/>
  <c r="EI33" i="47"/>
  <c r="DI33" i="47"/>
  <c r="LV82" i="47"/>
  <c r="LI82" i="47"/>
  <c r="EI82" i="47"/>
  <c r="CI82" i="47"/>
  <c r="DV82" i="28"/>
  <c r="GI19" i="28"/>
  <c r="GV82" i="28"/>
  <c r="KV54" i="28"/>
  <c r="I33" i="47"/>
  <c r="AV19" i="47"/>
  <c r="GV33" i="47"/>
  <c r="KI19" i="47"/>
  <c r="B40" i="47"/>
  <c r="BI40" i="47" s="1"/>
  <c r="AI19" i="28"/>
  <c r="AI75" i="28"/>
  <c r="BI19" i="28"/>
  <c r="CI19" i="28"/>
  <c r="CI82" i="28"/>
  <c r="CV54" i="28"/>
  <c r="DV19" i="28"/>
  <c r="EI5" i="28"/>
  <c r="EI82" i="28"/>
  <c r="EV54" i="28"/>
  <c r="FI47" i="28"/>
  <c r="GV19" i="28"/>
  <c r="HI5" i="28"/>
  <c r="HI82" i="28"/>
  <c r="II5" i="28"/>
  <c r="II82" i="28"/>
  <c r="IV82" i="28"/>
  <c r="JV19" i="28"/>
  <c r="B33" i="28"/>
  <c r="F46" i="47"/>
  <c r="MC46" i="47" s="1"/>
  <c r="I82" i="47"/>
  <c r="AV82" i="47"/>
  <c r="DI19" i="47"/>
  <c r="DI82" i="47"/>
  <c r="DV82" i="47"/>
  <c r="EV82" i="47"/>
  <c r="HI82" i="47"/>
  <c r="IV33" i="47"/>
  <c r="B47" i="47"/>
  <c r="EI47" i="47" s="1"/>
  <c r="H17" i="3"/>
  <c r="AV85" i="73"/>
  <c r="AV21" i="73"/>
  <c r="AV77" i="73"/>
  <c r="AV13" i="73"/>
  <c r="AV69" i="73"/>
  <c r="AV5" i="73"/>
  <c r="AV61" i="73"/>
  <c r="AV53" i="73"/>
  <c r="AV45" i="73"/>
  <c r="AV93" i="73"/>
  <c r="AV29" i="73"/>
  <c r="V54" i="28"/>
  <c r="AI82" i="28"/>
  <c r="AV54" i="28"/>
  <c r="BI82" i="28"/>
  <c r="BV54" i="28"/>
  <c r="CV5" i="28"/>
  <c r="CV61" i="28"/>
  <c r="EI12" i="28"/>
  <c r="EV5" i="28"/>
  <c r="FI54" i="28"/>
  <c r="FV47" i="28"/>
  <c r="HI12" i="28"/>
  <c r="HV5" i="28"/>
  <c r="II12" i="28"/>
  <c r="IV5" i="28"/>
  <c r="JI5" i="28"/>
  <c r="B40" i="28"/>
  <c r="HI40" i="28" s="1"/>
  <c r="B68" i="28"/>
  <c r="GV68" i="28" s="1"/>
  <c r="DP48" i="47"/>
  <c r="DR48" i="47" s="1"/>
  <c r="LP72" i="47"/>
  <c r="LR72" i="47" s="1"/>
  <c r="IC80" i="47"/>
  <c r="IF80" i="47" s="1"/>
  <c r="AI19" i="47"/>
  <c r="AV33" i="47"/>
  <c r="EI19" i="28"/>
  <c r="EV82" i="28"/>
  <c r="FV54" i="28"/>
  <c r="HI19" i="28"/>
  <c r="HV19" i="28"/>
  <c r="II19" i="28"/>
  <c r="BI82" i="47"/>
  <c r="EI19" i="47"/>
  <c r="LI19" i="47"/>
  <c r="B11" i="3"/>
  <c r="E11" i="3"/>
  <c r="B61" i="47"/>
  <c r="JI61" i="47" s="1"/>
  <c r="B17" i="3"/>
  <c r="E17" i="3"/>
  <c r="H11" i="3"/>
  <c r="B75" i="47"/>
  <c r="LI75" i="47" s="1"/>
  <c r="B23" i="3"/>
  <c r="E23" i="3"/>
  <c r="H23" i="3"/>
  <c r="B68" i="47"/>
  <c r="B26" i="47"/>
  <c r="KV26" i="47" s="1"/>
  <c r="CV19" i="28"/>
  <c r="CV82" i="28"/>
  <c r="DI54" i="28"/>
  <c r="EV19" i="28"/>
  <c r="FI82" i="28"/>
  <c r="GI54" i="28"/>
  <c r="IV19" i="28"/>
  <c r="JI19" i="28"/>
  <c r="V19" i="47"/>
  <c r="AI33" i="47"/>
  <c r="JI82" i="47"/>
  <c r="B5" i="47"/>
  <c r="HI5" i="47" s="1"/>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E17" i="18"/>
  <c r="E5" i="18"/>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E12" i="18"/>
  <c r="D18" i="26" s="1"/>
  <c r="D6" i="63" s="1"/>
  <c r="D15" i="63" s="1"/>
  <c r="E96" i="18"/>
  <c r="E97" i="18"/>
  <c r="E99" i="18"/>
  <c r="E94" i="18"/>
  <c r="E95" i="18"/>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EQ100" i="47"/>
  <c r="ER100" i="47" s="1"/>
  <c r="JF90"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S100" i="47"/>
  <c r="DC55" i="28"/>
  <c r="HC55" i="28"/>
  <c r="EP55" i="28"/>
  <c r="IC55" i="28"/>
  <c r="MC55" i="28"/>
  <c r="BP55" i="28"/>
  <c r="IP55" i="28"/>
  <c r="LC55" i="28"/>
  <c r="BC55" i="28"/>
  <c r="HQ104" i="47"/>
  <c r="HR104"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MC13" i="47"/>
  <c r="MD13" i="47" s="1"/>
  <c r="JP13" i="47"/>
  <c r="JQ13" i="47" s="1"/>
  <c r="LP13" i="47"/>
  <c r="CP13" i="47"/>
  <c r="EP13" i="47"/>
  <c r="BC62" i="47"/>
  <c r="DC62" i="47"/>
  <c r="DF62" i="47" s="1"/>
  <c r="Q90" i="47"/>
  <c r="R90" i="47" s="1"/>
  <c r="LQ104" i="47"/>
  <c r="LR104" i="47" s="1"/>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Q93" i="47"/>
  <c r="R93" i="47" s="1"/>
  <c r="HS100" i="47"/>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KS103" i="47"/>
  <c r="KQ103" i="47"/>
  <c r="KR103" i="47" s="1"/>
  <c r="LQ91" i="47"/>
  <c r="LR91" i="47" s="1"/>
  <c r="AS95" i="47"/>
  <c r="CF97" i="47"/>
  <c r="ID124" i="47"/>
  <c r="IE124" i="47" s="1"/>
  <c r="IF124" i="47"/>
  <c r="MF124" i="47"/>
  <c r="MD124" i="47"/>
  <c r="ME124"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F58" i="28"/>
  <c r="F58" i="47"/>
  <c r="BC58" i="47" s="1"/>
  <c r="FS104" i="47"/>
  <c r="F45" i="47"/>
  <c r="F45" i="28"/>
  <c r="G88" i="28"/>
  <c r="D28" i="48"/>
  <c r="F37" i="47"/>
  <c r="F37" i="28"/>
  <c r="F50" i="28"/>
  <c r="F50" i="47"/>
  <c r="CP50" i="47" s="1"/>
  <c r="F66" i="47"/>
  <c r="F66" i="28"/>
  <c r="F59" i="47"/>
  <c r="F59" i="28"/>
  <c r="F65" i="28"/>
  <c r="F65" i="47"/>
  <c r="LF93" i="47"/>
  <c r="G17" i="28"/>
  <c r="G17" i="47"/>
  <c r="F36" i="28"/>
  <c r="F36" i="47"/>
  <c r="G25" i="28"/>
  <c r="G25" i="47"/>
  <c r="G32" i="28"/>
  <c r="G32" i="47"/>
  <c r="JS101" i="47"/>
  <c r="ES92" i="47"/>
  <c r="EQ92" i="47"/>
  <c r="ER92" i="47" s="1"/>
  <c r="JF96" i="47"/>
  <c r="JD96" i="47"/>
  <c r="JE96"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GF90" i="47"/>
  <c r="FD100" i="47"/>
  <c r="FE100" i="47" s="1"/>
  <c r="KF95" i="47"/>
  <c r="F43" i="28"/>
  <c r="F43" i="47"/>
  <c r="I39" i="22"/>
  <c r="F49" i="47"/>
  <c r="F49" i="28"/>
  <c r="F57" i="28"/>
  <c r="F57" i="47"/>
  <c r="G73" i="47"/>
  <c r="G73" i="28"/>
  <c r="G69" i="28"/>
  <c r="Y22" i="66"/>
  <c r="G69" i="47"/>
  <c r="G81" i="28"/>
  <c r="G81" i="47"/>
  <c r="AS101" i="47"/>
  <c r="IQ104" i="47"/>
  <c r="IR104" i="47" s="1"/>
  <c r="CF95" i="47"/>
  <c r="HF91" i="47"/>
  <c r="KQ101" i="47"/>
  <c r="KR101" i="47" s="1"/>
  <c r="HQ95" i="47"/>
  <c r="HR95" i="47" s="1"/>
  <c r="HQ126" i="47"/>
  <c r="HR126" i="47" s="1"/>
  <c r="EQ90" i="47"/>
  <c r="ER90" i="47" s="1"/>
  <c r="JQ102" i="47"/>
  <c r="JR102" i="47" s="1"/>
  <c r="P74" i="47"/>
  <c r="CC77" i="47"/>
  <c r="P77" i="47"/>
  <c r="GP77" i="47"/>
  <c r="IP77" i="47"/>
  <c r="LP77" i="47"/>
  <c r="HP77" i="47"/>
  <c r="KF102" i="47"/>
  <c r="KF124" i="47"/>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FF93" i="47"/>
  <c r="CS100" i="47"/>
  <c r="DS102" i="47"/>
  <c r="GF101" i="47"/>
  <c r="KQ97" i="47"/>
  <c r="KR97" i="47" s="1"/>
  <c r="BF104" i="47"/>
  <c r="IF100" i="47"/>
  <c r="AS126" i="47"/>
  <c r="BQ104" i="47"/>
  <c r="BR104" i="47" s="1"/>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HS92" i="47"/>
  <c r="KF96" i="47"/>
  <c r="KD96" i="47"/>
  <c r="KE96" i="47" s="1"/>
  <c r="Y23" i="61"/>
  <c r="Y27" i="61"/>
  <c r="F16" i="28"/>
  <c r="C70" i="28"/>
  <c r="DJ70" i="28" s="1"/>
  <c r="G34" i="47"/>
  <c r="F64" i="47"/>
  <c r="G53" i="28"/>
  <c r="F24" i="47"/>
  <c r="BQ103" i="47"/>
  <c r="BR103" i="47" s="1"/>
  <c r="W27" i="61"/>
  <c r="F77" i="28"/>
  <c r="F31" i="47"/>
  <c r="F15" i="28"/>
  <c r="F11" i="28"/>
  <c r="G74" i="28"/>
  <c r="W23" i="61"/>
  <c r="X23" i="61"/>
  <c r="X27" i="61"/>
  <c r="JW70" i="47"/>
  <c r="W22" i="61"/>
  <c r="Y24" i="64"/>
  <c r="X26" i="66"/>
  <c r="G6" i="28"/>
  <c r="G9" i="28"/>
  <c r="G10" i="28"/>
  <c r="W24" i="66"/>
  <c r="KV19" i="47"/>
  <c r="X22" i="64"/>
  <c r="BQ101" i="47"/>
  <c r="BR101" i="47" s="1"/>
  <c r="EF90" i="47"/>
  <c r="BI33" i="47"/>
  <c r="BV19" i="47"/>
  <c r="CV19" i="47"/>
  <c r="CV54" i="47"/>
  <c r="CV68" i="47"/>
  <c r="DV19" i="47"/>
  <c r="EV54" i="47"/>
  <c r="FI19" i="47"/>
  <c r="GI19" i="47"/>
  <c r="II19" i="47"/>
  <c r="IV19" i="47"/>
  <c r="IV54" i="47"/>
  <c r="JI54" i="47"/>
  <c r="JV54" i="47"/>
  <c r="KI5" i="47"/>
  <c r="W27" i="63"/>
  <c r="X22" i="66"/>
  <c r="FQ124" i="47"/>
  <c r="FR124" i="47" s="1"/>
  <c r="DS124" i="47"/>
  <c r="HV12" i="28"/>
  <c r="CI33" i="47"/>
  <c r="EV33" i="47"/>
  <c r="FV19" i="47"/>
  <c r="GI82" i="47"/>
  <c r="GV26" i="47"/>
  <c r="GV68" i="47"/>
  <c r="HI19" i="47"/>
  <c r="JI19" i="47"/>
  <c r="LI54" i="47"/>
  <c r="LV54" i="47"/>
  <c r="KD101" i="47"/>
  <c r="KE101" i="47" s="1"/>
  <c r="GS99" i="47"/>
  <c r="FI82" i="47"/>
  <c r="II68" i="47"/>
  <c r="LI68" i="47"/>
  <c r="LV19" i="47"/>
  <c r="F87" i="28"/>
  <c r="CP87" i="28" s="1"/>
  <c r="CR87" i="28" s="1"/>
  <c r="GQ104" i="47"/>
  <c r="GR104" i="47" s="1"/>
  <c r="GD94" i="47"/>
  <c r="GE94" i="47" s="1"/>
  <c r="IV47" i="28"/>
  <c r="JI47" i="28"/>
  <c r="DV33" i="47"/>
  <c r="FI33" i="47"/>
  <c r="FI68" i="47"/>
  <c r="FV68" i="47"/>
  <c r="GI54" i="47"/>
  <c r="GV82" i="47"/>
  <c r="HI33" i="47"/>
  <c r="JI68" i="47"/>
  <c r="W23" i="69"/>
  <c r="F63" i="47"/>
  <c r="FV75" i="28"/>
  <c r="GV75" i="28"/>
  <c r="HV75" i="28"/>
  <c r="FI75" i="28"/>
  <c r="DI75" i="28"/>
  <c r="CV75" i="28"/>
  <c r="DV75" i="28"/>
  <c r="GI75" i="28"/>
  <c r="EI75" i="28"/>
  <c r="II75" i="28"/>
  <c r="HI75" i="28"/>
  <c r="EV75" i="28"/>
  <c r="W22" i="65"/>
  <c r="F55" i="47"/>
  <c r="X26" i="67"/>
  <c r="IS101" i="47"/>
  <c r="BS90" i="47"/>
  <c r="DQ103" i="47"/>
  <c r="DR103" i="47" s="1"/>
  <c r="CI75" i="28"/>
  <c r="FV68" i="28"/>
  <c r="LI68" i="28"/>
  <c r="HV68" i="28"/>
  <c r="DI68" i="28"/>
  <c r="JV68" i="28"/>
  <c r="IV68" i="28"/>
  <c r="GI68" i="28"/>
  <c r="EI68" i="28"/>
  <c r="HI68" i="28"/>
  <c r="EV68" i="28"/>
  <c r="W24" i="67"/>
  <c r="G83" i="28"/>
  <c r="CF93" i="47"/>
  <c r="IS102" i="47"/>
  <c r="GS96" i="47"/>
  <c r="AQ103" i="47"/>
  <c r="AR103"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KV54" i="47"/>
  <c r="X27" i="71"/>
  <c r="Y24" i="65"/>
  <c r="DV47" i="47"/>
  <c r="KI82" i="47"/>
  <c r="X26" i="69"/>
  <c r="FV12" i="47"/>
  <c r="GV12" i="47"/>
  <c r="GV47" i="47"/>
  <c r="HV47" i="47"/>
  <c r="KV82" i="47"/>
  <c r="Y22" i="62"/>
  <c r="X24" i="63"/>
  <c r="Y24" i="72"/>
  <c r="EV47" i="47"/>
  <c r="FI12" i="47"/>
  <c r="FV47" i="47"/>
  <c r="O74" i="33"/>
  <c r="M58" i="33" s="1"/>
  <c r="N64" i="33" s="1"/>
  <c r="Y48" i="33" s="1"/>
  <c r="Q74" i="33"/>
  <c r="P58" i="33" s="1"/>
  <c r="Q57" i="33" s="1"/>
  <c r="Y22" i="67"/>
  <c r="KD126" i="47"/>
  <c r="KE126" i="47" s="1"/>
  <c r="IQ90" i="47"/>
  <c r="IR90" i="47" s="1"/>
  <c r="FD95" i="47"/>
  <c r="FE95" i="47" s="1"/>
  <c r="F84" i="28"/>
  <c r="W26" i="67"/>
  <c r="Y26" i="67"/>
  <c r="G85" i="28"/>
  <c r="KF126" i="47"/>
  <c r="LF101" i="47"/>
  <c r="CS97" i="47"/>
  <c r="KD90" i="47"/>
  <c r="KE90" i="47" s="1"/>
  <c r="EF95" i="47"/>
  <c r="W27" i="67"/>
  <c r="JC88" i="47"/>
  <c r="HF126" i="47"/>
  <c r="CS101" i="47"/>
  <c r="BD101" i="47"/>
  <c r="BE101" i="47" s="1"/>
  <c r="DF104" i="47"/>
  <c r="FQ95" i="47"/>
  <c r="FR95" i="47" s="1"/>
  <c r="LQ102" i="47"/>
  <c r="LR102" i="47" s="1"/>
  <c r="AD126" i="47"/>
  <c r="AE126" i="47" s="1"/>
  <c r="KF104" i="47"/>
  <c r="MF97" i="47"/>
  <c r="CS92" i="47"/>
  <c r="II40" i="47"/>
  <c r="DI40" i="47"/>
  <c r="HV40" i="47"/>
  <c r="V40" i="47"/>
  <c r="X23" i="65"/>
  <c r="F56" i="47"/>
  <c r="HQ96" i="47"/>
  <c r="HR96" i="47" s="1"/>
  <c r="KV75" i="28"/>
  <c r="JV75" i="28"/>
  <c r="W23" i="71"/>
  <c r="F42" i="47"/>
  <c r="BS94" i="47"/>
  <c r="IV75" i="28"/>
  <c r="AQ92" i="47"/>
  <c r="AR92" i="47" s="1"/>
  <c r="LV5" i="28"/>
  <c r="KI5" i="28"/>
  <c r="HV12" i="47"/>
  <c r="X25" i="64"/>
  <c r="II82" i="47"/>
  <c r="W26" i="64"/>
  <c r="W22" i="69"/>
  <c r="Y22" i="68"/>
  <c r="II5" i="47"/>
  <c r="II26" i="47"/>
  <c r="IV5" i="47"/>
  <c r="IV82" i="47"/>
  <c r="JI26" i="47"/>
  <c r="W24" i="72"/>
  <c r="X24" i="72"/>
  <c r="Y22" i="64"/>
  <c r="Y22" i="65"/>
  <c r="Y26" i="69"/>
  <c r="HV19" i="47"/>
  <c r="HV33" i="47"/>
  <c r="JI5" i="47"/>
  <c r="JJ70" i="47"/>
  <c r="W24" i="70"/>
  <c r="W23" i="64"/>
  <c r="W22" i="66"/>
  <c r="X24" i="68"/>
  <c r="X27" i="72"/>
  <c r="W27" i="68"/>
  <c r="X24" i="66"/>
  <c r="JS104" i="47"/>
  <c r="CQ90" i="47"/>
  <c r="CR90" i="47" s="1"/>
  <c r="BS95" i="47"/>
  <c r="LD95" i="47"/>
  <c r="LE95" i="47" s="1"/>
  <c r="DD96" i="47"/>
  <c r="DE96" i="47" s="1"/>
  <c r="DF96" i="47"/>
  <c r="KD105" i="47"/>
  <c r="KE105" i="47" s="1"/>
  <c r="KF105" i="47"/>
  <c r="W23" i="67"/>
  <c r="W22" i="67"/>
  <c r="BQ91" i="47"/>
  <c r="BR91" i="47" s="1"/>
  <c r="ED103" i="47"/>
  <c r="EE103" i="47" s="1"/>
  <c r="EF103" i="47"/>
  <c r="JQ96" i="47"/>
  <c r="JR96" i="47" s="1"/>
  <c r="JS96" i="47"/>
  <c r="LS96" i="47"/>
  <c r="LQ96" i="47"/>
  <c r="LR96" i="47" s="1"/>
  <c r="Y23" i="67"/>
  <c r="S101" i="47"/>
  <c r="DV127" i="28"/>
  <c r="BI127" i="28"/>
  <c r="FS103" i="47"/>
  <c r="FQ103" i="47"/>
  <c r="FR103" i="47" s="1"/>
  <c r="X23" i="67"/>
  <c r="X22" i="67"/>
  <c r="CD104" i="47"/>
  <c r="CE104" i="47" s="1"/>
  <c r="BD103" i="47"/>
  <c r="BE103" i="47" s="1"/>
  <c r="AF92" i="47"/>
  <c r="AD92" i="47"/>
  <c r="AE92" i="47" s="1"/>
  <c r="LD103" i="47"/>
  <c r="LE103" i="47" s="1"/>
  <c r="IQ96" i="47"/>
  <c r="IR96" i="47" s="1"/>
  <c r="IS96" i="47"/>
  <c r="X27" i="67"/>
  <c r="S104" i="47"/>
  <c r="CF90" i="47"/>
  <c r="LD90" i="47"/>
  <c r="LE90" i="47" s="1"/>
  <c r="HF103" i="47"/>
  <c r="HD103" i="47"/>
  <c r="HE103" i="47" s="1"/>
  <c r="F83" i="28"/>
  <c r="F83" i="47"/>
  <c r="KP83" i="47" s="1"/>
  <c r="JC86" i="47"/>
  <c r="MD90" i="47"/>
  <c r="ME90" i="47" s="1"/>
  <c r="ES96" i="47"/>
  <c r="KI40" i="28"/>
  <c r="HV40" i="28"/>
  <c r="GV40" i="28"/>
  <c r="LV82" i="28"/>
  <c r="JI82" i="28"/>
  <c r="KI82" i="28"/>
  <c r="LI82" i="28"/>
  <c r="KV82" i="28"/>
  <c r="JV82" i="28"/>
  <c r="JI68" i="28"/>
  <c r="LV61" i="28"/>
  <c r="JV61" i="28"/>
  <c r="JI61" i="28"/>
  <c r="LV75" i="28"/>
  <c r="LI75" i="28"/>
  <c r="KI75" i="28"/>
  <c r="JI75" i="28"/>
  <c r="X23" i="68"/>
  <c r="W23" i="68"/>
  <c r="HV61" i="47"/>
  <c r="KV61" i="47"/>
  <c r="X23" i="62"/>
  <c r="W26" i="70"/>
  <c r="X26" i="71"/>
  <c r="JV61" i="47"/>
  <c r="X22" i="72"/>
  <c r="W23" i="63"/>
  <c r="Y23" i="71"/>
  <c r="W27" i="71"/>
  <c r="Y26" i="64"/>
  <c r="W22" i="64"/>
  <c r="W26" i="65"/>
  <c r="X25" i="70"/>
  <c r="X23" i="71"/>
  <c r="X24" i="64"/>
  <c r="X22" i="68"/>
  <c r="GI33" i="47"/>
  <c r="II33" i="47"/>
  <c r="KI12" i="47"/>
  <c r="X27" i="62"/>
  <c r="X25" i="63"/>
  <c r="Y24" i="70"/>
  <c r="X26" i="64"/>
  <c r="Y24" i="69"/>
  <c r="II12" i="47"/>
  <c r="JI12"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GD126" i="47"/>
  <c r="GE126" i="47" s="1"/>
  <c r="DD126" i="47"/>
  <c r="DE126" i="47" s="1"/>
  <c r="DS101" i="47"/>
  <c r="ES104" i="47"/>
  <c r="BD97" i="47"/>
  <c r="BE97" i="47" s="1"/>
  <c r="AQ91" i="47"/>
  <c r="AR91" i="47" s="1"/>
  <c r="JC85" i="47"/>
  <c r="JD85" i="47" s="1"/>
  <c r="W25" i="67"/>
  <c r="X25" i="67"/>
  <c r="Y27" i="67"/>
  <c r="GF126" i="47"/>
  <c r="MD102" i="47"/>
  <c r="ME102" i="47" s="1"/>
  <c r="AS99" i="47"/>
  <c r="KD91" i="47"/>
  <c r="KE91" i="47" s="1"/>
  <c r="KF91" i="47"/>
  <c r="D14" i="67"/>
  <c r="X24" i="67"/>
  <c r="CS104" i="47"/>
  <c r="DF97" i="47"/>
  <c r="BS97" i="47"/>
  <c r="AF102" i="47"/>
  <c r="HQ102" i="47"/>
  <c r="HR102" i="47" s="1"/>
  <c r="IQ91" i="47"/>
  <c r="IR91" i="47" s="1"/>
  <c r="IS91" i="47"/>
  <c r="E74" i="33"/>
  <c r="D58" i="33" s="1"/>
  <c r="E58" i="33" s="1"/>
  <c r="C74" i="33"/>
  <c r="A58" i="33" s="1"/>
  <c r="C64" i="33" s="1"/>
  <c r="D48" i="33" s="1"/>
  <c r="C68" i="33"/>
  <c r="Y24" i="67"/>
  <c r="F88" i="28"/>
  <c r="MC88" i="47"/>
  <c r="ME88" i="47" s="1"/>
  <c r="MD100" i="47"/>
  <c r="ME100" i="47" s="1"/>
  <c r="MD95" i="47"/>
  <c r="ME95" i="47" s="1"/>
  <c r="GF95" i="47"/>
  <c r="F85" i="28"/>
  <c r="BD90" i="47"/>
  <c r="BE90" i="47" s="1"/>
  <c r="LS95" i="47"/>
  <c r="EF102" i="47"/>
  <c r="ED102" i="47"/>
  <c r="EE102" i="47" s="1"/>
  <c r="KD93" i="47"/>
  <c r="KE93" i="47" s="1"/>
  <c r="DF90" i="47"/>
  <c r="GS91" i="47"/>
  <c r="CQ124" i="47"/>
  <c r="CR124" i="47" s="1"/>
  <c r="FI127" i="28"/>
  <c r="DD124" i="47"/>
  <c r="DE124" i="47" s="1"/>
  <c r="ID103" i="47"/>
  <c r="IE103" i="47" s="1"/>
  <c r="MD103" i="47"/>
  <c r="ME103" i="47" s="1"/>
  <c r="DQ96" i="47"/>
  <c r="DR96" i="47" s="1"/>
  <c r="BV127" i="28"/>
  <c r="ED124" i="47"/>
  <c r="EE124" i="47" s="1"/>
  <c r="BQ98" i="47"/>
  <c r="BR98" i="47" s="1"/>
  <c r="GD103" i="47"/>
  <c r="GE103" i="47" s="1"/>
  <c r="HS94" i="47"/>
  <c r="HV127" i="28"/>
  <c r="LQ98" i="47"/>
  <c r="LR98" i="47" s="1"/>
  <c r="GF92" i="47"/>
  <c r="EI127" i="28"/>
  <c r="O67" i="33"/>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AP88" i="47"/>
  <c r="KP88" i="47"/>
  <c r="JP88" i="47"/>
  <c r="G87" i="47"/>
  <c r="LC87" i="47" s="1"/>
  <c r="LF87" i="47" s="1"/>
  <c r="GQ101" i="47"/>
  <c r="GR101" i="47" s="1"/>
  <c r="MF104" i="47"/>
  <c r="JF91" i="47"/>
  <c r="BP88" i="47"/>
  <c r="CP88" i="47"/>
  <c r="EC88" i="47"/>
  <c r="IP88" i="47"/>
  <c r="CC88" i="47"/>
  <c r="KC88" i="47"/>
  <c r="IC88" i="47"/>
  <c r="EP88" i="47"/>
  <c r="DC88" i="47"/>
  <c r="GC85" i="47"/>
  <c r="IF91" i="47"/>
  <c r="ID91" i="47"/>
  <c r="IE91" i="47" s="1"/>
  <c r="U74" i="33"/>
  <c r="S58" i="33" s="1"/>
  <c r="W74" i="33"/>
  <c r="V58" i="33" s="1"/>
  <c r="U68" i="33"/>
  <c r="U67" i="33"/>
  <c r="DP85" i="47"/>
  <c r="DS85" i="47" s="1"/>
  <c r="BC85" i="47"/>
  <c r="BD91" i="47"/>
  <c r="BE91" i="47" s="1"/>
  <c r="AP85" i="47"/>
  <c r="HP88" i="47"/>
  <c r="KP85" i="47"/>
  <c r="KS85" i="47" s="1"/>
  <c r="JP85" i="47"/>
  <c r="LP85" i="47"/>
  <c r="LS85" i="47" s="1"/>
  <c r="DD101" i="47"/>
  <c r="DE101" i="47" s="1"/>
  <c r="BP85" i="47"/>
  <c r="CP85" i="47"/>
  <c r="EC85" i="47"/>
  <c r="IP85" i="47"/>
  <c r="CC85" i="47"/>
  <c r="KC85" i="47"/>
  <c r="IC85" i="47"/>
  <c r="EP85" i="47"/>
  <c r="GP88" i="47"/>
  <c r="DC85" i="47"/>
  <c r="DF85" i="47" s="1"/>
  <c r="FP85" i="47"/>
  <c r="FQ85" i="47" s="1"/>
  <c r="P85" i="47"/>
  <c r="Q85" i="47" s="1"/>
  <c r="AD101" i="47"/>
  <c r="AE101" i="47" s="1"/>
  <c r="BD100" i="47"/>
  <c r="BE100" i="47" s="1"/>
  <c r="HP85" i="47"/>
  <c r="GF104" i="47"/>
  <c r="ID97" i="47"/>
  <c r="IE97" i="47" s="1"/>
  <c r="BQ102" i="47"/>
  <c r="BR102" i="47" s="1"/>
  <c r="Q64" i="33"/>
  <c r="AE48" i="33" s="1"/>
  <c r="I67" i="33"/>
  <c r="I68" i="33"/>
  <c r="I74" i="33"/>
  <c r="G58" i="33" s="1"/>
  <c r="K74" i="33"/>
  <c r="J58" i="33" s="1"/>
  <c r="DP88" i="47"/>
  <c r="BC88" i="47"/>
  <c r="GP85" i="47"/>
  <c r="HC85" i="47"/>
  <c r="HD85" i="47" s="1"/>
  <c r="DF91" i="47"/>
  <c r="AF98" i="47"/>
  <c r="IQ103" i="47"/>
  <c r="IR103" i="47" s="1"/>
  <c r="FD96" i="47"/>
  <c r="FE96" i="47" s="1"/>
  <c r="CS96" i="47"/>
  <c r="C67" i="33"/>
  <c r="BF96" i="47"/>
  <c r="KF98" i="47"/>
  <c r="HQ103" i="47"/>
  <c r="HR103" i="47" s="1"/>
  <c r="ID96" i="47"/>
  <c r="IE96" i="47" s="1"/>
  <c r="JF103" i="47"/>
  <c r="LS103" i="47"/>
  <c r="S103" i="47"/>
  <c r="CS103" i="47"/>
  <c r="BS105" i="47"/>
  <c r="ES98" i="47"/>
  <c r="GF96" i="47"/>
  <c r="S124" i="47"/>
  <c r="ED94" i="47"/>
  <c r="EE94" i="47" s="1"/>
  <c r="MD96" i="47"/>
  <c r="ME96" i="47" s="1"/>
  <c r="AQ94" i="47"/>
  <c r="AR94" i="47" s="1"/>
  <c r="FF103" i="47"/>
  <c r="KV61" i="28"/>
  <c r="LI12" i="28"/>
  <c r="KI12" i="28"/>
  <c r="KV12" i="28"/>
  <c r="LI61" i="28"/>
  <c r="KI61" i="28"/>
  <c r="KI47" i="28"/>
  <c r="LI47" i="28"/>
  <c r="LV47" i="28"/>
  <c r="JI33" i="47"/>
  <c r="KI47" i="47"/>
  <c r="JV47" i="47"/>
  <c r="LV75" i="47"/>
  <c r="X27" i="69"/>
  <c r="Y27" i="69"/>
  <c r="W27" i="69"/>
  <c r="X27" i="66"/>
  <c r="Y27" i="66"/>
  <c r="W27" i="66"/>
  <c r="LV33" i="47"/>
  <c r="KI33" i="47"/>
  <c r="X27" i="64"/>
  <c r="Y27" i="64"/>
  <c r="W27" i="64"/>
  <c r="JV33" i="47"/>
  <c r="W25" i="72"/>
  <c r="X25" i="72"/>
  <c r="Y25" i="72"/>
  <c r="LI47" i="47"/>
  <c r="Y26" i="68"/>
  <c r="W26" i="68"/>
  <c r="X26" i="68"/>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BQ99" i="47"/>
  <c r="BR99" i="47" s="1"/>
  <c r="KQ91" i="47"/>
  <c r="KR91" i="47" s="1"/>
  <c r="KS91" i="47"/>
  <c r="AD100" i="47"/>
  <c r="AE100" i="47" s="1"/>
  <c r="AF100" i="47"/>
  <c r="FO128" i="47"/>
  <c r="FO129" i="47" s="1"/>
  <c r="FS126" i="47"/>
  <c r="BS93" i="47"/>
  <c r="BQ93" i="47"/>
  <c r="BR93" i="47" s="1"/>
  <c r="IF90" i="47"/>
  <c r="EQ95" i="47"/>
  <c r="ER95" i="47" s="1"/>
  <c r="JS95" i="47"/>
  <c r="JQ95" i="47"/>
  <c r="JR95" i="47" s="1"/>
  <c r="HF95" i="47"/>
  <c r="HD95" i="47"/>
  <c r="HE95" i="47" s="1"/>
  <c r="LF91" i="47"/>
  <c r="LD91" i="47"/>
  <c r="LE91" i="47" s="1"/>
  <c r="KS104" i="47"/>
  <c r="KQ104" i="47"/>
  <c r="KR104" i="47" s="1"/>
  <c r="JF104" i="47"/>
  <c r="JD104" i="47"/>
  <c r="JE104" i="47" s="1"/>
  <c r="ID104" i="47"/>
  <c r="IE104" i="47" s="1"/>
  <c r="IF104" i="47"/>
  <c r="Q100" i="47"/>
  <c r="R100" i="47" s="1"/>
  <c r="S100" i="47"/>
  <c r="HF101" i="47"/>
  <c r="EQ101" i="47"/>
  <c r="ER101" i="47" s="1"/>
  <c r="HF104" i="47"/>
  <c r="FD97" i="47"/>
  <c r="FE97" i="47" s="1"/>
  <c r="KF97" i="47"/>
  <c r="BS100" i="47"/>
  <c r="GF91" i="47"/>
  <c r="GS100" i="47"/>
  <c r="CF91" i="47"/>
  <c r="EQ91" i="47"/>
  <c r="ER91" i="47" s="1"/>
  <c r="FQ102" i="47"/>
  <c r="FR102" i="47" s="1"/>
  <c r="DQ104" i="47"/>
  <c r="DR104" i="47" s="1"/>
  <c r="JQ90" i="47"/>
  <c r="JR90" i="47" s="1"/>
  <c r="JQ100" i="47"/>
  <c r="JR100" i="47" s="1"/>
  <c r="ID95" i="47"/>
  <c r="IE95" i="47" s="1"/>
  <c r="Q91" i="47"/>
  <c r="R91" i="47" s="1"/>
  <c r="S94" i="47"/>
  <c r="CF96" i="47"/>
  <c r="CD96" i="47"/>
  <c r="CE96" i="47" s="1"/>
  <c r="JF124" i="47"/>
  <c r="HD94" i="47"/>
  <c r="HE94" i="47" s="1"/>
  <c r="KS105" i="47"/>
  <c r="KQ105" i="47"/>
  <c r="KR105" i="47" s="1"/>
  <c r="HQ124" i="47"/>
  <c r="HR124" i="47" s="1"/>
  <c r="HS124" i="47"/>
  <c r="KD103" i="47"/>
  <c r="KE103" i="47" s="1"/>
  <c r="KF103" i="47"/>
  <c r="CD103" i="47"/>
  <c r="CE103" i="47" s="1"/>
  <c r="AD96" i="47"/>
  <c r="AE96" i="47" s="1"/>
  <c r="KF94" i="47"/>
  <c r="AD103" i="47"/>
  <c r="AE103" i="47" s="1"/>
  <c r="GQ98" i="47"/>
  <c r="GR98" i="47" s="1"/>
  <c r="EF96" i="47"/>
  <c r="CF124" i="47"/>
  <c r="CF92" i="47"/>
  <c r="IQ124" i="47"/>
  <c r="IR124" i="47" s="1"/>
  <c r="BQ92" i="47"/>
  <c r="BR92" i="47" s="1"/>
  <c r="BD92" i="47"/>
  <c r="BE92" i="47" s="1"/>
  <c r="DD103" i="47"/>
  <c r="DE103" i="47" s="1"/>
  <c r="JD94" i="47"/>
  <c r="JE94" i="47" s="1"/>
  <c r="BQ96" i="47"/>
  <c r="BR96"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DQ95" i="47" l="1"/>
  <c r="DR95" i="47" s="1"/>
  <c r="MD99" i="47"/>
  <c r="ME99" i="47" s="1"/>
  <c r="EF105" i="47"/>
  <c r="HS99" i="47"/>
  <c r="CF100" i="47"/>
  <c r="AF90" i="47"/>
  <c r="IQ105" i="47"/>
  <c r="IR105" i="47" s="1"/>
  <c r="FS93" i="47"/>
  <c r="FD92" i="47"/>
  <c r="FE92" i="47" s="1"/>
  <c r="EQ103" i="47"/>
  <c r="ER103" i="47" s="1"/>
  <c r="FD124" i="47"/>
  <c r="FE124" i="47" s="1"/>
  <c r="HD105" i="47"/>
  <c r="HE105" i="47" s="1"/>
  <c r="BD95" i="47"/>
  <c r="BE95" i="47" s="1"/>
  <c r="DD92" i="47"/>
  <c r="DE92" i="47" s="1"/>
  <c r="LQ93" i="47"/>
  <c r="LR93" i="47" s="1"/>
  <c r="IF105" i="47"/>
  <c r="DQ100" i="47"/>
  <c r="DR100" i="47" s="1"/>
  <c r="ES124" i="47"/>
  <c r="AO128" i="47"/>
  <c r="AO129" i="47" s="1"/>
  <c r="MD93" i="47"/>
  <c r="ME93" i="47" s="1"/>
  <c r="FB128" i="47"/>
  <c r="FB129" i="47" s="1"/>
  <c r="LS105" i="47"/>
  <c r="HO128" i="47"/>
  <c r="HO129" i="47" s="1"/>
  <c r="JF92" i="47"/>
  <c r="FF105" i="47"/>
  <c r="CS91" i="47"/>
  <c r="GQ126" i="47"/>
  <c r="GR126" i="47" s="1"/>
  <c r="EF91" i="47"/>
  <c r="LF100" i="47"/>
  <c r="LS90" i="47"/>
  <c r="ES99" i="47"/>
  <c r="JS91" i="47"/>
  <c r="HQ93" i="47"/>
  <c r="HR93" i="47" s="1"/>
  <c r="EB130" i="28"/>
  <c r="EB131" i="28" s="1"/>
  <c r="GQ103" i="47"/>
  <c r="GR103" i="47" s="1"/>
  <c r="FS100" i="47"/>
  <c r="FS97" i="47"/>
  <c r="Q105" i="47"/>
  <c r="R105" i="47" s="1"/>
  <c r="CF98" i="47"/>
  <c r="GD105" i="47"/>
  <c r="GE105" i="47" s="1"/>
  <c r="JF100" i="47"/>
  <c r="MF91" i="47"/>
  <c r="FO130" i="28"/>
  <c r="FO131" i="28" s="1"/>
  <c r="AO130" i="28"/>
  <c r="AO131" i="28" s="1"/>
  <c r="IF126" i="47"/>
  <c r="IQ126" i="47"/>
  <c r="IR126" i="47" s="1"/>
  <c r="IO128" i="47"/>
  <c r="IO129" i="47" s="1"/>
  <c r="JQ126" i="47"/>
  <c r="JR126" i="47" s="1"/>
  <c r="IB128" i="47"/>
  <c r="IB129" i="47" s="1"/>
  <c r="BO130" i="28"/>
  <c r="BO131" i="28" s="1"/>
  <c r="EF126" i="47"/>
  <c r="EB128" i="47"/>
  <c r="EB129" i="47" s="1"/>
  <c r="AB130" i="28"/>
  <c r="AB131" i="28" s="1"/>
  <c r="CO128" i="47"/>
  <c r="CO129" i="47" s="1"/>
  <c r="DB130" i="28"/>
  <c r="DB131" i="28" s="1"/>
  <c r="LB128" i="47"/>
  <c r="LB129" i="47" s="1"/>
  <c r="DB128" i="47"/>
  <c r="DB129" i="47" s="1"/>
  <c r="ES126" i="47"/>
  <c r="BF126" i="47"/>
  <c r="AQ126" i="47"/>
  <c r="AR126" i="47" s="1"/>
  <c r="FF126" i="47"/>
  <c r="DS126" i="47"/>
  <c r="CS126" i="47"/>
  <c r="LF126" i="47"/>
  <c r="DO128" i="47"/>
  <c r="DO129" i="47" s="1"/>
  <c r="BQ126" i="47"/>
  <c r="BR126" i="47" s="1"/>
  <c r="KS126" i="47"/>
  <c r="JO130" i="28"/>
  <c r="JO131" i="28" s="1"/>
  <c r="CB128" i="47"/>
  <c r="CB129" i="47" s="1"/>
  <c r="HB128" i="47"/>
  <c r="HB129" i="47" s="1"/>
  <c r="CD126" i="47"/>
  <c r="CE126" i="47" s="1"/>
  <c r="Q126" i="47"/>
  <c r="R126" i="47" s="1"/>
  <c r="FB130" i="28"/>
  <c r="FB131" i="28" s="1"/>
  <c r="MD126" i="47"/>
  <c r="ME126" i="47" s="1"/>
  <c r="O128" i="47"/>
  <c r="O129" i="47" s="1"/>
  <c r="GO130" i="28"/>
  <c r="GO131" i="28" s="1"/>
  <c r="JB128" i="47"/>
  <c r="JB129" i="47" s="1"/>
  <c r="MB128" i="47"/>
  <c r="MB129" i="47" s="1"/>
  <c r="JD126" i="47"/>
  <c r="JE126" i="47" s="1"/>
  <c r="LQ126" i="47"/>
  <c r="LR126" i="47" s="1"/>
  <c r="AQ124" i="47"/>
  <c r="AR124" i="47" s="1"/>
  <c r="BQ124" i="47"/>
  <c r="BR124" i="47" s="1"/>
  <c r="GO128" i="47"/>
  <c r="GO129" i="47" s="1"/>
  <c r="JO128" i="47"/>
  <c r="JO129" i="47" s="1"/>
  <c r="JS124" i="47"/>
  <c r="KQ124" i="47"/>
  <c r="KR124" i="47" s="1"/>
  <c r="GD124" i="47"/>
  <c r="GE124" i="47" s="1"/>
  <c r="GF124" i="47"/>
  <c r="BF124" i="47"/>
  <c r="KO128" i="47"/>
  <c r="KO129" i="47" s="1"/>
  <c r="LO128" i="47"/>
  <c r="LO129" i="47" s="1"/>
  <c r="AF124" i="47"/>
  <c r="HD124" i="47"/>
  <c r="HE124" i="47" s="1"/>
  <c r="GQ124" i="47"/>
  <c r="GR124" i="47" s="1"/>
  <c r="BO128" i="47"/>
  <c r="BO129" i="47" s="1"/>
  <c r="AB128" i="47"/>
  <c r="AB129" i="47" s="1"/>
  <c r="BB128" i="47"/>
  <c r="BB129" i="47" s="1"/>
  <c r="LF124" i="47"/>
  <c r="EO128" i="47"/>
  <c r="EO129" i="47" s="1"/>
  <c r="LS124" i="47"/>
  <c r="FS105" i="47"/>
  <c r="BF105" i="47"/>
  <c r="MF105" i="47"/>
  <c r="AD105" i="47"/>
  <c r="AE105" i="47" s="1"/>
  <c r="JQ105" i="47"/>
  <c r="JR105" i="47" s="1"/>
  <c r="AS105" i="47"/>
  <c r="LF105" i="47"/>
  <c r="JF105" i="47"/>
  <c r="DQ105" i="47"/>
  <c r="DR105" i="47" s="1"/>
  <c r="CQ105" i="47"/>
  <c r="CR105" i="47" s="1"/>
  <c r="HQ105" i="47"/>
  <c r="HR105" i="47" s="1"/>
  <c r="GS105" i="47"/>
  <c r="EQ105" i="47"/>
  <c r="ER105" i="47" s="1"/>
  <c r="CF105" i="47"/>
  <c r="DF105" i="47"/>
  <c r="FD102" i="47"/>
  <c r="FE102" i="47" s="1"/>
  <c r="S102" i="47"/>
  <c r="CD102" i="47"/>
  <c r="CE102" i="47" s="1"/>
  <c r="GQ102" i="47"/>
  <c r="GR102" i="47" s="1"/>
  <c r="CS102" i="47"/>
  <c r="LD102" i="47"/>
  <c r="LE102" i="47" s="1"/>
  <c r="HD102" i="47"/>
  <c r="HE102" i="47" s="1"/>
  <c r="DF102" i="47"/>
  <c r="ES102" i="47"/>
  <c r="AQ102" i="47"/>
  <c r="AR102" i="47" s="1"/>
  <c r="KQ102" i="47"/>
  <c r="KR102" i="47" s="1"/>
  <c r="GF102" i="47"/>
  <c r="ID102" i="47"/>
  <c r="IE102" i="47" s="1"/>
  <c r="BD102" i="47"/>
  <c r="BE102" i="47" s="1"/>
  <c r="JD102" i="47"/>
  <c r="JE102" i="47" s="1"/>
  <c r="MF101" i="47"/>
  <c r="CD101" i="47"/>
  <c r="CE101" i="47" s="1"/>
  <c r="FQ101" i="47"/>
  <c r="FR101" i="47" s="1"/>
  <c r="IF101" i="47"/>
  <c r="LQ101" i="47"/>
  <c r="LR101" i="47" s="1"/>
  <c r="ED101" i="47"/>
  <c r="EE101" i="47" s="1"/>
  <c r="EF100" i="47"/>
  <c r="KS100" i="47"/>
  <c r="KF100" i="47"/>
  <c r="DD100" i="47"/>
  <c r="DE100" i="47" s="1"/>
  <c r="GF100" i="47"/>
  <c r="AQ100" i="47"/>
  <c r="AR100" i="47" s="1"/>
  <c r="IS100" i="47"/>
  <c r="IQ100" i="47"/>
  <c r="IR100" i="47" s="1"/>
  <c r="HD100" i="47"/>
  <c r="HE100" i="47" s="1"/>
  <c r="IF99" i="47"/>
  <c r="HF99" i="47"/>
  <c r="GD99" i="47"/>
  <c r="GE99" i="47" s="1"/>
  <c r="JS99" i="47"/>
  <c r="DF99" i="47"/>
  <c r="KF99" i="47"/>
  <c r="KS99" i="47"/>
  <c r="FD99" i="47"/>
  <c r="FE99" i="47" s="1"/>
  <c r="FS99" i="47"/>
  <c r="EF99" i="47"/>
  <c r="AD99" i="47"/>
  <c r="AE99" i="47" s="1"/>
  <c r="IS99" i="47"/>
  <c r="JF99" i="47"/>
  <c r="DQ99" i="47"/>
  <c r="DR99" i="47" s="1"/>
  <c r="BF99" i="47"/>
  <c r="S99" i="47"/>
  <c r="LQ99" i="47"/>
  <c r="LR99" i="47" s="1"/>
  <c r="CQ99" i="47"/>
  <c r="CR99" i="47" s="1"/>
  <c r="CF99" i="47"/>
  <c r="LD99" i="47"/>
  <c r="LE99" i="47" s="1"/>
  <c r="FS98" i="47"/>
  <c r="JQ98" i="47"/>
  <c r="JR98" i="47" s="1"/>
  <c r="Q98" i="47"/>
  <c r="R98" i="47" s="1"/>
  <c r="IF98" i="47"/>
  <c r="JD98" i="47"/>
  <c r="JE98" i="47" s="1"/>
  <c r="DF98" i="47"/>
  <c r="BD98" i="47"/>
  <c r="BE98" i="47" s="1"/>
  <c r="LD98" i="47"/>
  <c r="LE98" i="47" s="1"/>
  <c r="IS98" i="47"/>
  <c r="HS98" i="47"/>
  <c r="HF98" i="47"/>
  <c r="AS98" i="47"/>
  <c r="KQ98" i="47"/>
  <c r="KR98" i="47" s="1"/>
  <c r="DS98" i="47"/>
  <c r="ED98" i="47"/>
  <c r="EE98" i="47" s="1"/>
  <c r="GD98" i="47"/>
  <c r="GE98" i="47" s="1"/>
  <c r="CQ98" i="47"/>
  <c r="CR98" i="47" s="1"/>
  <c r="IS97" i="47"/>
  <c r="GF97" i="47"/>
  <c r="LD97" i="47"/>
  <c r="LE97" i="47" s="1"/>
  <c r="Q97" i="47"/>
  <c r="R97" i="47" s="1"/>
  <c r="JF97" i="47"/>
  <c r="GQ97" i="47"/>
  <c r="GR97" i="47" s="1"/>
  <c r="EQ97" i="47"/>
  <c r="ER97" i="47" s="1"/>
  <c r="JQ97" i="47"/>
  <c r="JR97" i="47" s="1"/>
  <c r="AD97" i="47"/>
  <c r="AE97" i="47" s="1"/>
  <c r="AQ97" i="47"/>
  <c r="AR97" i="47" s="1"/>
  <c r="HQ97" i="47"/>
  <c r="HR97" i="47" s="1"/>
  <c r="DQ97" i="47"/>
  <c r="DR97" i="47" s="1"/>
  <c r="HD97" i="47"/>
  <c r="HE97" i="47" s="1"/>
  <c r="LS97" i="47"/>
  <c r="GS95" i="47"/>
  <c r="AD95" i="47"/>
  <c r="AE95" i="47" s="1"/>
  <c r="KQ95" i="47"/>
  <c r="KR95" i="47" s="1"/>
  <c r="IS95" i="47"/>
  <c r="CS95" i="47"/>
  <c r="DD94" i="47"/>
  <c r="DE94" i="47" s="1"/>
  <c r="BF94" i="47"/>
  <c r="CF94" i="47"/>
  <c r="DQ94" i="47"/>
  <c r="DR94" i="47" s="1"/>
  <c r="GS94" i="47"/>
  <c r="ES94" i="47"/>
  <c r="IQ94" i="47"/>
  <c r="IR94" i="47" s="1"/>
  <c r="LD94" i="47"/>
  <c r="LE94" i="47" s="1"/>
  <c r="KQ94" i="47"/>
  <c r="KR94" i="47" s="1"/>
  <c r="FF94" i="47"/>
  <c r="IF94" i="47"/>
  <c r="LQ94" i="47"/>
  <c r="LR94" i="47" s="1"/>
  <c r="JQ94" i="47"/>
  <c r="JR94" i="47" s="1"/>
  <c r="FQ94" i="47"/>
  <c r="FR94" i="47" s="1"/>
  <c r="MF94" i="47"/>
  <c r="AD94" i="47"/>
  <c r="AE94" i="47" s="1"/>
  <c r="CS94" i="47"/>
  <c r="GF93" i="47"/>
  <c r="KS93" i="47"/>
  <c r="JQ93" i="47"/>
  <c r="JR93" i="47" s="1"/>
  <c r="DF93" i="47"/>
  <c r="ID93" i="47"/>
  <c r="IE93" i="47" s="1"/>
  <c r="ES93" i="47"/>
  <c r="EF93" i="47"/>
  <c r="DQ93" i="47"/>
  <c r="DR93" i="47" s="1"/>
  <c r="AQ93" i="47"/>
  <c r="AR93" i="47" s="1"/>
  <c r="GS93" i="47"/>
  <c r="HF93" i="47"/>
  <c r="JF93" i="47"/>
  <c r="IS93" i="47"/>
  <c r="CQ93" i="47"/>
  <c r="CR93" i="47" s="1"/>
  <c r="BD93" i="47"/>
  <c r="BE93" i="47" s="1"/>
  <c r="AF93" i="47"/>
  <c r="KS92" i="47"/>
  <c r="IF92" i="47"/>
  <c r="MD92" i="47"/>
  <c r="ME92" i="47" s="1"/>
  <c r="KD92" i="47"/>
  <c r="KE92" i="47" s="1"/>
  <c r="IQ92" i="47"/>
  <c r="IR92" i="47" s="1"/>
  <c r="GQ92" i="47"/>
  <c r="GR92" i="47" s="1"/>
  <c r="LS92" i="47"/>
  <c r="FS92" i="47"/>
  <c r="ED92" i="47"/>
  <c r="EE92" i="47" s="1"/>
  <c r="Q92" i="47"/>
  <c r="R92" i="47" s="1"/>
  <c r="LF92" i="47"/>
  <c r="JS92" i="47"/>
  <c r="DQ92" i="47"/>
  <c r="DR92" i="47" s="1"/>
  <c r="HF92" i="47"/>
  <c r="HQ91" i="47"/>
  <c r="HR91" i="47" s="1"/>
  <c r="FQ91" i="47"/>
  <c r="FR91" i="47" s="1"/>
  <c r="AD91" i="47"/>
  <c r="AE91" i="47" s="1"/>
  <c r="DQ91" i="47"/>
  <c r="DR91" i="47" s="1"/>
  <c r="HF90" i="47"/>
  <c r="FQ90" i="47"/>
  <c r="FR90" i="47" s="1"/>
  <c r="DQ90" i="47"/>
  <c r="DR90" i="47" s="1"/>
  <c r="AS90" i="47"/>
  <c r="HQ90" i="47"/>
  <c r="HR90" i="47" s="1"/>
  <c r="IC71" i="47"/>
  <c r="ID71" i="47" s="1"/>
  <c r="KC71" i="47"/>
  <c r="KE71" i="47" s="1"/>
  <c r="BC71" i="47"/>
  <c r="BD71" i="47" s="1"/>
  <c r="CP78" i="47"/>
  <c r="CS78" i="47" s="1"/>
  <c r="DP71" i="47"/>
  <c r="DR71" i="47" s="1"/>
  <c r="HC71" i="47"/>
  <c r="HE71" i="47" s="1"/>
  <c r="AP78" i="47"/>
  <c r="AR78" i="47" s="1"/>
  <c r="LP71" i="47"/>
  <c r="LR71" i="47" s="1"/>
  <c r="JC78" i="47"/>
  <c r="JF78" i="47" s="1"/>
  <c r="FC71" i="47"/>
  <c r="FD71" i="47" s="1"/>
  <c r="BP71" i="47"/>
  <c r="BQ71" i="47" s="1"/>
  <c r="AP71" i="47"/>
  <c r="AR71" i="47" s="1"/>
  <c r="EP71" i="47"/>
  <c r="ER71" i="47" s="1"/>
  <c r="KP71" i="47"/>
  <c r="KR71" i="47" s="1"/>
  <c r="HP71" i="47"/>
  <c r="HR71" i="47" s="1"/>
  <c r="CP71" i="47"/>
  <c r="CQ71" i="47" s="1"/>
  <c r="IP71" i="47"/>
  <c r="IR71" i="47" s="1"/>
  <c r="FP71" i="47"/>
  <c r="FS71" i="47" s="1"/>
  <c r="KC78" i="47"/>
  <c r="KD78" i="47" s="1"/>
  <c r="BC78" i="47"/>
  <c r="BE78" i="47" s="1"/>
  <c r="P78" i="47"/>
  <c r="S78" i="47" s="1"/>
  <c r="JP78" i="47"/>
  <c r="JS78" i="47" s="1"/>
  <c r="DC71" i="47"/>
  <c r="DF71" i="47" s="1"/>
  <c r="P71" i="47"/>
  <c r="Q71" i="47" s="1"/>
  <c r="GC71" i="47"/>
  <c r="GE71" i="47" s="1"/>
  <c r="GP71" i="47"/>
  <c r="GQ71" i="47" s="1"/>
  <c r="JP71" i="47"/>
  <c r="JQ71" i="47" s="1"/>
  <c r="LC71" i="47"/>
  <c r="LF71" i="47" s="1"/>
  <c r="MC71" i="47"/>
  <c r="MD71" i="47" s="1"/>
  <c r="JC71" i="47"/>
  <c r="JD71" i="47" s="1"/>
  <c r="EC71" i="47"/>
  <c r="EE71" i="47" s="1"/>
  <c r="AC78" i="47"/>
  <c r="AD78" i="47" s="1"/>
  <c r="EP78" i="47"/>
  <c r="ES78" i="47" s="1"/>
  <c r="AC71" i="47"/>
  <c r="AD71" i="47" s="1"/>
  <c r="FC78" i="47"/>
  <c r="FD78" i="47" s="1"/>
  <c r="EC78" i="47"/>
  <c r="ED78" i="47" s="1"/>
  <c r="MC80" i="28"/>
  <c r="MF80" i="28" s="1"/>
  <c r="DP78" i="47"/>
  <c r="DR78" i="47" s="1"/>
  <c r="LP78" i="47"/>
  <c r="LS78" i="47" s="1"/>
  <c r="LC78" i="47"/>
  <c r="LD78" i="47" s="1"/>
  <c r="HP78" i="47"/>
  <c r="HQ78" i="47" s="1"/>
  <c r="KP78" i="47"/>
  <c r="KS78" i="47" s="1"/>
  <c r="IC78" i="47"/>
  <c r="IF78" i="47" s="1"/>
  <c r="MC78" i="47"/>
  <c r="MD78" i="47" s="1"/>
  <c r="GP78" i="47"/>
  <c r="GS78" i="47" s="1"/>
  <c r="BP78" i="47"/>
  <c r="BS78" i="47" s="1"/>
  <c r="IP78" i="47"/>
  <c r="IQ78" i="47" s="1"/>
  <c r="GC78" i="47"/>
  <c r="GD78" i="47" s="1"/>
  <c r="DC78" i="47"/>
  <c r="DE78" i="47" s="1"/>
  <c r="FP78" i="47"/>
  <c r="FQ78" i="47" s="1"/>
  <c r="CC78" i="47"/>
  <c r="CE78" i="47" s="1"/>
  <c r="HP69" i="28"/>
  <c r="HQ69" i="28" s="1"/>
  <c r="KD13" i="47"/>
  <c r="KE13" i="47"/>
  <c r="HE13" i="47"/>
  <c r="HP124" i="47"/>
  <c r="HP126" i="47"/>
  <c r="II40" i="28"/>
  <c r="AI40" i="47"/>
  <c r="CI40" i="47"/>
  <c r="KI26" i="28"/>
  <c r="FI61" i="47"/>
  <c r="D42" i="26"/>
  <c r="D5" i="65" s="1"/>
  <c r="D14" i="65" s="1"/>
  <c r="DB108" i="47"/>
  <c r="F109" i="22"/>
  <c r="F28" i="22"/>
  <c r="F53" i="22"/>
  <c r="F41" i="22"/>
  <c r="F17" i="22"/>
  <c r="F75" i="22"/>
  <c r="F100" i="22"/>
  <c r="F84" i="22"/>
  <c r="I7" i="48"/>
  <c r="E11" i="33"/>
  <c r="B121" i="48"/>
  <c r="F83" i="22"/>
  <c r="F97" i="22"/>
  <c r="C121" i="48" s="1"/>
  <c r="F56" i="22"/>
  <c r="C69" i="48" s="1"/>
  <c r="F4" i="22"/>
  <c r="C4" i="48" s="1"/>
  <c r="F27" i="22"/>
  <c r="AF17" i="33" s="1"/>
  <c r="C60" i="48"/>
  <c r="B60" i="48"/>
  <c r="LV26" i="28"/>
  <c r="AV26" i="28"/>
  <c r="V26" i="28"/>
  <c r="BV26" i="28"/>
  <c r="I26" i="28"/>
  <c r="I45" i="48"/>
  <c r="Q21" i="33"/>
  <c r="JI26" i="28"/>
  <c r="HV26" i="28"/>
  <c r="LV40" i="28"/>
  <c r="IV40" i="47"/>
  <c r="D9" i="26"/>
  <c r="J31" i="22" s="1"/>
  <c r="HI26" i="28"/>
  <c r="JV26" i="28"/>
  <c r="CV26" i="28"/>
  <c r="EI115" i="28"/>
  <c r="FI115" i="28"/>
  <c r="JI115" i="28"/>
  <c r="LI115" i="28"/>
  <c r="AI115" i="28"/>
  <c r="KV115" i="28"/>
  <c r="BV115" i="28"/>
  <c r="LV115" i="28"/>
  <c r="GI115" i="28"/>
  <c r="DV115" i="28"/>
  <c r="BI115" i="28"/>
  <c r="JV115" i="28"/>
  <c r="IV115" i="28"/>
  <c r="DV26" i="28"/>
  <c r="HI61" i="47"/>
  <c r="JV40" i="28"/>
  <c r="EI40" i="28"/>
  <c r="JI47" i="47"/>
  <c r="JI40" i="47"/>
  <c r="D34" i="26"/>
  <c r="D7" i="71" s="1"/>
  <c r="FV26" i="28"/>
  <c r="FI26" i="28"/>
  <c r="FV123" i="47"/>
  <c r="II123" i="47"/>
  <c r="DV123" i="47"/>
  <c r="EI123" i="47"/>
  <c r="KI123" i="47"/>
  <c r="BV123" i="47"/>
  <c r="AV123" i="47"/>
  <c r="JV123" i="47"/>
  <c r="BI123" i="47"/>
  <c r="I35" i="48"/>
  <c r="B21" i="33"/>
  <c r="BV40" i="47"/>
  <c r="LV40" i="47"/>
  <c r="II47" i="47"/>
  <c r="KV68" i="28"/>
  <c r="LV47" i="47"/>
  <c r="IV61" i="47"/>
  <c r="FI40" i="28"/>
  <c r="IV47" i="47"/>
  <c r="FV40" i="47"/>
  <c r="I40" i="47"/>
  <c r="HI47" i="47"/>
  <c r="KV26" i="28"/>
  <c r="DV68" i="28"/>
  <c r="D58" i="26"/>
  <c r="H19" i="3" s="1"/>
  <c r="CI26" i="28"/>
  <c r="JC124" i="47"/>
  <c r="F55" i="22"/>
  <c r="E37" i="33" s="1"/>
  <c r="F19" i="22"/>
  <c r="F66" i="22"/>
  <c r="F35" i="22"/>
  <c r="F86" i="22"/>
  <c r="C105" i="48" s="1"/>
  <c r="F99" i="22"/>
  <c r="DI26" i="28"/>
  <c r="IV26" i="28"/>
  <c r="F34" i="22"/>
  <c r="F47" i="22"/>
  <c r="B58" i="48" s="1"/>
  <c r="F23" i="22"/>
  <c r="F11" i="22"/>
  <c r="F63" i="22"/>
  <c r="K37" i="33" s="1"/>
  <c r="F85" i="22"/>
  <c r="F22" i="22"/>
  <c r="F72" i="22"/>
  <c r="F106" i="22"/>
  <c r="F91" i="22"/>
  <c r="F61" i="22"/>
  <c r="F37" i="22"/>
  <c r="II61" i="47"/>
  <c r="LV68" i="28"/>
  <c r="IV40" i="28"/>
  <c r="DV40" i="47"/>
  <c r="GV40" i="47"/>
  <c r="KI68" i="28"/>
  <c r="EI26" i="28"/>
  <c r="I140" i="48"/>
  <c r="DI123" i="47"/>
  <c r="F57" i="22"/>
  <c r="B37" i="33" s="1"/>
  <c r="F79" i="22"/>
  <c r="F39" i="22"/>
  <c r="Q27" i="33" s="1"/>
  <c r="F15" i="22"/>
  <c r="Q17" i="33" s="1"/>
  <c r="I47" i="48"/>
  <c r="N26" i="33"/>
  <c r="DI106" i="28"/>
  <c r="KV106" i="28"/>
  <c r="CV106" i="28"/>
  <c r="HV106" i="28"/>
  <c r="LV106" i="28"/>
  <c r="KI106" i="28"/>
  <c r="GV106" i="28"/>
  <c r="CI106" i="28"/>
  <c r="FV106" i="28"/>
  <c r="LI106" i="28"/>
  <c r="V106" i="28"/>
  <c r="BI106" i="28"/>
  <c r="EI106" i="28"/>
  <c r="JV106" i="28"/>
  <c r="IV106" i="28"/>
  <c r="BV106" i="28"/>
  <c r="HI106" i="28"/>
  <c r="JI106" i="28"/>
  <c r="GI106" i="28"/>
  <c r="EV106" i="28"/>
  <c r="AI106" i="28"/>
  <c r="I106" i="28"/>
  <c r="DV106" i="28"/>
  <c r="FI106" i="28"/>
  <c r="II106" i="28"/>
  <c r="AV106" i="28"/>
  <c r="FI123" i="47"/>
  <c r="F111" i="22"/>
  <c r="F52" i="22"/>
  <c r="F90" i="22"/>
  <c r="F40" i="22"/>
  <c r="W27" i="33" s="1"/>
  <c r="F16" i="22"/>
  <c r="W17" i="33" s="1"/>
  <c r="F105" i="22"/>
  <c r="O69" i="33" s="1"/>
  <c r="F74" i="22"/>
  <c r="BV106" i="47"/>
  <c r="AV106" i="47"/>
  <c r="KI106" i="47"/>
  <c r="JI106" i="47"/>
  <c r="LI106" i="47"/>
  <c r="AI106" i="47"/>
  <c r="FI106" i="47"/>
  <c r="HI106" i="47"/>
  <c r="DI106" i="47"/>
  <c r="IV106" i="47"/>
  <c r="CI106" i="47"/>
  <c r="EV106" i="47"/>
  <c r="KV106" i="47"/>
  <c r="II106" i="47"/>
  <c r="GV106" i="47"/>
  <c r="FV106" i="47"/>
  <c r="CV106" i="47"/>
  <c r="GI106" i="47"/>
  <c r="EI106" i="47"/>
  <c r="LV106" i="47"/>
  <c r="HV106" i="47"/>
  <c r="DV106" i="47"/>
  <c r="BI106" i="47"/>
  <c r="V106" i="47"/>
  <c r="JV106" i="47"/>
  <c r="I106" i="47"/>
  <c r="GI26" i="28"/>
  <c r="LV61" i="47"/>
  <c r="EV61" i="47"/>
  <c r="GI40" i="28"/>
  <c r="CV40" i="47"/>
  <c r="JV40" i="47"/>
  <c r="FI68" i="28"/>
  <c r="D49" i="26"/>
  <c r="D64" i="26"/>
  <c r="I24" i="22" s="1"/>
  <c r="GV26" i="28"/>
  <c r="CI125" i="47"/>
  <c r="LI123" i="47"/>
  <c r="BV82" i="47"/>
  <c r="V82" i="47"/>
  <c r="F18" i="22"/>
  <c r="F7" i="22"/>
  <c r="F42" i="22"/>
  <c r="F29" i="22"/>
  <c r="E22" i="33" s="1"/>
  <c r="F77" i="22"/>
  <c r="F104" i="22"/>
  <c r="F88" i="22"/>
  <c r="F62" i="22"/>
  <c r="K32" i="33" s="1"/>
  <c r="F78" i="22"/>
  <c r="F33" i="22"/>
  <c r="F21" i="22"/>
  <c r="Z17" i="33" s="1"/>
  <c r="F8" i="22"/>
  <c r="F64" i="22"/>
  <c r="F48" i="22"/>
  <c r="F103" i="22"/>
  <c r="F113" i="22"/>
  <c r="F96" i="22"/>
  <c r="F70" i="22"/>
  <c r="F10" i="22"/>
  <c r="F81" i="22"/>
  <c r="F44" i="22"/>
  <c r="F20" i="22"/>
  <c r="F59" i="22"/>
  <c r="N37" i="33" s="1"/>
  <c r="I105" i="48"/>
  <c r="LV19" i="28"/>
  <c r="I19" i="28"/>
  <c r="F58" i="22"/>
  <c r="F45" i="22"/>
  <c r="F32" i="22"/>
  <c r="C42" i="48" s="1"/>
  <c r="F94" i="22"/>
  <c r="F12" i="22"/>
  <c r="B17" i="48" s="1"/>
  <c r="F71" i="22"/>
  <c r="F69" i="22"/>
  <c r="F31" i="22"/>
  <c r="C38" i="48" s="1"/>
  <c r="F5" i="22"/>
  <c r="F51" i="22"/>
  <c r="AF31" i="33"/>
  <c r="I88" i="48"/>
  <c r="F46" i="22"/>
  <c r="F82" i="22"/>
  <c r="F108" i="22"/>
  <c r="F60" i="22"/>
  <c r="B74" i="48" s="1"/>
  <c r="F92" i="22"/>
  <c r="F14" i="22"/>
  <c r="C16" i="48" s="1"/>
  <c r="F73" i="22"/>
  <c r="F25" i="22"/>
  <c r="F98" i="22"/>
  <c r="I22" i="48"/>
  <c r="W16" i="33"/>
  <c r="GI40" i="47"/>
  <c r="FV40" i="28"/>
  <c r="D33" i="26"/>
  <c r="J14" i="22" s="1"/>
  <c r="R13" i="33" s="1"/>
  <c r="Q22" i="71" s="1"/>
  <c r="E41" i="47" s="1"/>
  <c r="LY41" i="47" s="1"/>
  <c r="AI26" i="28"/>
  <c r="F9" i="22"/>
  <c r="F89" i="22"/>
  <c r="F67" i="22"/>
  <c r="F43" i="22"/>
  <c r="F54" i="22"/>
  <c r="F30" i="22"/>
  <c r="F101" i="22"/>
  <c r="W59" i="33" s="1"/>
  <c r="I75" i="48"/>
  <c r="Q36" i="33"/>
  <c r="B30" i="48"/>
  <c r="C30" i="48"/>
  <c r="BI26" i="28"/>
  <c r="LI40" i="47"/>
  <c r="JI40" i="28"/>
  <c r="EI40" i="47"/>
  <c r="AV40" i="47"/>
  <c r="KI61" i="47"/>
  <c r="HI40" i="47"/>
  <c r="EV40" i="47"/>
  <c r="EV26" i="28"/>
  <c r="I49" i="22"/>
  <c r="KI40" i="47"/>
  <c r="KV40" i="47"/>
  <c r="FI40" i="47"/>
  <c r="II68" i="28"/>
  <c r="D7" i="26"/>
  <c r="I31" i="22" s="1"/>
  <c r="B28" i="33" s="1"/>
  <c r="P25" i="61" s="1"/>
  <c r="C9" i="47" s="1"/>
  <c r="LI26" i="28"/>
  <c r="BI125" i="47"/>
  <c r="HI123" i="47"/>
  <c r="F24" i="22"/>
  <c r="AI17" i="33" s="1"/>
  <c r="F65" i="22"/>
  <c r="B80" i="48" s="1"/>
  <c r="F6" i="22"/>
  <c r="F36" i="22"/>
  <c r="F87" i="22"/>
  <c r="B109" i="48" s="1"/>
  <c r="F49" i="22"/>
  <c r="AI27" i="33" s="1"/>
  <c r="C45" i="48"/>
  <c r="B45" i="4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I54" i="22" s="1"/>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E17" i="33"/>
  <c r="B15" i="48"/>
  <c r="C15" i="48"/>
  <c r="DC79" i="28"/>
  <c r="DF79" i="28" s="1"/>
  <c r="LC79" i="28"/>
  <c r="LE79" i="28" s="1"/>
  <c r="CP79" i="28"/>
  <c r="CS79" i="28" s="1"/>
  <c r="K27" i="33"/>
  <c r="B27" i="33"/>
  <c r="C120" i="48"/>
  <c r="B120" i="48"/>
  <c r="C102" i="48"/>
  <c r="B102" i="48"/>
  <c r="Q22" i="33"/>
  <c r="CC29" i="28"/>
  <c r="CF29" i="28" s="1"/>
  <c r="BC79" i="28"/>
  <c r="BF79" i="28" s="1"/>
  <c r="B4" i="48"/>
  <c r="HP79" i="28"/>
  <c r="HQ79" i="28" s="1"/>
  <c r="EP79" i="28"/>
  <c r="ES79" i="28" s="1"/>
  <c r="C81" i="48"/>
  <c r="AI37" i="33"/>
  <c r="C27" i="48"/>
  <c r="B27" i="48"/>
  <c r="C76" i="48"/>
  <c r="LP79" i="28"/>
  <c r="LQ79" i="28" s="1"/>
  <c r="C22" i="48"/>
  <c r="AC12" i="33"/>
  <c r="FC79" i="28"/>
  <c r="FD79" i="28" s="1"/>
  <c r="EC79" i="28"/>
  <c r="EF79" i="28" s="1"/>
  <c r="T32" i="33"/>
  <c r="K12" i="33"/>
  <c r="C48" i="48"/>
  <c r="T12" i="33"/>
  <c r="B20" i="48"/>
  <c r="W12" i="33"/>
  <c r="C20" i="48"/>
  <c r="B105" i="48"/>
  <c r="B76" i="48"/>
  <c r="P79" i="28"/>
  <c r="S79" i="28" s="1"/>
  <c r="B22" i="48"/>
  <c r="C143" i="48"/>
  <c r="AP79" i="28"/>
  <c r="AQ79" i="28" s="1"/>
  <c r="IS13" i="47"/>
  <c r="GC79" i="28"/>
  <c r="GD79" i="28" s="1"/>
  <c r="BP79" i="28"/>
  <c r="BQ79" i="28" s="1"/>
  <c r="C91" i="48"/>
  <c r="B91" i="48"/>
  <c r="AF37" i="33"/>
  <c r="AF22" i="33"/>
  <c r="C73" i="48"/>
  <c r="GP79" i="28"/>
  <c r="GS79" i="28" s="1"/>
  <c r="H12" i="33"/>
  <c r="KP79" i="28"/>
  <c r="KS79" i="28" s="1"/>
  <c r="HC79" i="28"/>
  <c r="HF79" i="28" s="1"/>
  <c r="B7" i="48"/>
  <c r="B31" i="48"/>
  <c r="C52" i="48"/>
  <c r="Z27" i="33"/>
  <c r="B52" i="48"/>
  <c r="C134" i="48"/>
  <c r="B134" i="48"/>
  <c r="AI32" i="33"/>
  <c r="N59" i="33"/>
  <c r="IQ13" i="47"/>
  <c r="DP79" i="28"/>
  <c r="DR79" i="28" s="1"/>
  <c r="C13" i="48"/>
  <c r="C31" i="48"/>
  <c r="B42" i="48"/>
  <c r="B43" i="48"/>
  <c r="N22" i="33"/>
  <c r="C43" i="48"/>
  <c r="C109" i="48"/>
  <c r="Z12" i="33"/>
  <c r="B25" i="48"/>
  <c r="C25" i="48"/>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CP27" i="28"/>
  <c r="CQ27" i="28" s="1"/>
  <c r="LC27" i="28"/>
  <c r="LD27" i="28" s="1"/>
  <c r="MC27" i="28"/>
  <c r="ME27" i="28" s="1"/>
  <c r="KC27" i="28"/>
  <c r="KE27" i="28" s="1"/>
  <c r="B89" i="48"/>
  <c r="C89" i="48"/>
  <c r="AC37" i="33"/>
  <c r="AC27" i="33"/>
  <c r="GC27" i="28"/>
  <c r="GF27" i="28" s="1"/>
  <c r="B64" i="33"/>
  <c r="A48" i="33" s="1"/>
  <c r="B49" i="33" s="1"/>
  <c r="FP27" i="28"/>
  <c r="FS27" i="28" s="1"/>
  <c r="P27" i="28"/>
  <c r="Q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9"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F64" i="28" s="1"/>
  <c r="IC64" i="28"/>
  <c r="ID64" i="28" s="1"/>
  <c r="LC64" i="28"/>
  <c r="LF64" i="28" s="1"/>
  <c r="EP64" i="28"/>
  <c r="ES64" i="28" s="1"/>
  <c r="GP64" i="28"/>
  <c r="GR64" i="28" s="1"/>
  <c r="FP64" i="28"/>
  <c r="FQ64" i="28" s="1"/>
  <c r="EC64" i="28"/>
  <c r="EF64" i="28" s="1"/>
  <c r="HE6" i="47"/>
  <c r="AP64" i="28"/>
  <c r="AR64" i="28" s="1"/>
  <c r="BP64" i="28"/>
  <c r="BR64" i="28" s="1"/>
  <c r="FC64" i="28"/>
  <c r="FD64" i="28" s="1"/>
  <c r="KC29" i="28"/>
  <c r="KE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AF18" i="33" s="1"/>
  <c r="P23" i="68" s="1"/>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EC80" i="28"/>
  <c r="ED80" i="28" s="1"/>
  <c r="Q7" i="68"/>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Q8" i="66"/>
  <c r="I51" i="22"/>
  <c r="B27" i="3"/>
  <c r="CD6" i="47"/>
  <c r="AQ10" i="47"/>
  <c r="I18" i="22"/>
  <c r="FE10" i="47"/>
  <c r="JR6" i="47"/>
  <c r="GF10" i="47"/>
  <c r="BF6" i="47"/>
  <c r="FD10" i="47"/>
  <c r="I74" i="22"/>
  <c r="AF33" i="33" s="1"/>
  <c r="P26" i="68" s="1"/>
  <c r="I34" i="22"/>
  <c r="E19" i="3"/>
  <c r="CE6" i="47"/>
  <c r="JQ6" i="47"/>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KC76" i="47"/>
  <c r="KF76" i="47" s="1"/>
  <c r="KP76" i="47"/>
  <c r="KQ76" i="47" s="1"/>
  <c r="FC72" i="28"/>
  <c r="FE72" i="28" s="1"/>
  <c r="AP72" i="28"/>
  <c r="AR72" i="28" s="1"/>
  <c r="J8" i="22"/>
  <c r="E12" i="48" s="1"/>
  <c r="E24" i="3"/>
  <c r="E27" i="3"/>
  <c r="MC76" i="47"/>
  <c r="MD76" i="47" s="1"/>
  <c r="GC76" i="47"/>
  <c r="GF76" i="47" s="1"/>
  <c r="R80" i="47"/>
  <c r="CS55" i="28"/>
  <c r="EC72" i="28"/>
  <c r="EE72" i="28" s="1"/>
  <c r="CP72" i="28"/>
  <c r="CQ72" i="28" s="1"/>
  <c r="I33" i="22"/>
  <c r="I52"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D5" i="64"/>
  <c r="Q5" i="64" s="1"/>
  <c r="I14" i="22"/>
  <c r="JD55" i="28"/>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J7" i="22"/>
  <c r="L13" i="33" s="1"/>
  <c r="Q22" i="70" s="1"/>
  <c r="E8" i="3"/>
  <c r="AP53" i="47"/>
  <c r="AQ53" i="47" s="1"/>
  <c r="AS70" i="47"/>
  <c r="EC21" i="28"/>
  <c r="EE21" i="28" s="1"/>
  <c r="AC21" i="28"/>
  <c r="AE21" i="28" s="1"/>
  <c r="FP21" i="28"/>
  <c r="FQ21" i="28" s="1"/>
  <c r="JC21" i="28"/>
  <c r="JD21" i="28" s="1"/>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AC73" i="28"/>
  <c r="AF73" i="28" s="1"/>
  <c r="LP39" i="47"/>
  <c r="LQ39" i="47" s="1"/>
  <c r="JC35" i="28"/>
  <c r="JF35" i="28" s="1"/>
  <c r="DP35" i="28"/>
  <c r="FP35" i="28"/>
  <c r="FQ35" i="28" s="1"/>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JF31" i="28"/>
  <c r="JD31" i="28"/>
  <c r="JE31" i="28"/>
  <c r="DQ85" i="47"/>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D27" i="48" s="1"/>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IC50" i="28"/>
  <c r="ID50" i="28" s="1"/>
  <c r="DF72" i="47"/>
  <c r="DE72" i="47"/>
  <c r="DD72" i="47"/>
  <c r="IE55" i="28"/>
  <c r="ID55" i="28"/>
  <c r="IF55" i="28"/>
  <c r="LC63" i="28"/>
  <c r="LD63" i="28" s="1"/>
  <c r="CD84" i="47"/>
  <c r="JF85" i="47"/>
  <c r="BP50" i="28"/>
  <c r="BR50" i="28" s="1"/>
  <c r="DC50" i="28"/>
  <c r="DD50" i="28" s="1"/>
  <c r="LQ80" i="47"/>
  <c r="LR80" i="47"/>
  <c r="LS80" i="47"/>
  <c r="EQ55" i="28"/>
  <c r="ES55" i="28"/>
  <c r="ER55" i="28"/>
  <c r="LP44" i="47"/>
  <c r="LS44" i="47" s="1"/>
  <c r="KP30" i="28"/>
  <c r="KS30" i="28" s="1"/>
  <c r="P17" i="28"/>
  <c r="Q17" i="28" s="1"/>
  <c r="CC50" i="28"/>
  <c r="CF50" i="28" s="1"/>
  <c r="AP50" i="28"/>
  <c r="AR50" i="28" s="1"/>
  <c r="JF72" i="47"/>
  <c r="JE72" i="47"/>
  <c r="HD55" i="28"/>
  <c r="HE55" i="28"/>
  <c r="HF55" i="28"/>
  <c r="AD85" i="47"/>
  <c r="HQ86" i="47"/>
  <c r="CS80" i="47"/>
  <c r="EC50" i="28"/>
  <c r="ED50" i="28" s="1"/>
  <c r="EP50" i="28"/>
  <c r="ER50" i="28" s="1"/>
  <c r="CC58" i="47"/>
  <c r="CE58" i="47" s="1"/>
  <c r="IS35" i="28"/>
  <c r="FD80" i="47"/>
  <c r="FF80" i="47"/>
  <c r="FE80" i="47"/>
  <c r="EF72" i="47"/>
  <c r="ED72" i="47"/>
  <c r="BD55" i="28"/>
  <c r="BF55" i="28"/>
  <c r="BE55" i="28"/>
  <c r="DE55" i="28"/>
  <c r="DD55" i="28"/>
  <c r="DF55" i="28"/>
  <c r="IP63" i="28"/>
  <c r="IR63" i="28" s="1"/>
  <c r="BC17" i="28"/>
  <c r="BE17" i="28" s="1"/>
  <c r="HR86" i="47"/>
  <c r="CQ80" i="47"/>
  <c r="BC50" i="28"/>
  <c r="BF50" i="28" s="1"/>
  <c r="JP58" i="47"/>
  <c r="JQ58" i="47" s="1"/>
  <c r="IR35" i="28"/>
  <c r="KD80" i="47"/>
  <c r="KE80" i="47"/>
  <c r="KF80" i="47"/>
  <c r="LE55" i="28"/>
  <c r="LF55" i="28"/>
  <c r="LD55" i="28"/>
  <c r="CF84" i="47"/>
  <c r="BP85" i="28"/>
  <c r="BR85" i="28" s="1"/>
  <c r="GC63" i="28"/>
  <c r="GF63" i="28" s="1"/>
  <c r="EP17" i="28"/>
  <c r="ES17" i="28" s="1"/>
  <c r="LC50" i="28"/>
  <c r="LD50" i="28" s="1"/>
  <c r="LP58" i="47"/>
  <c r="LR58" i="47" s="1"/>
  <c r="CP18" i="47"/>
  <c r="CQ18" i="47" s="1"/>
  <c r="DS28" i="47"/>
  <c r="LE72" i="47"/>
  <c r="LF72" i="47"/>
  <c r="LD72" i="47"/>
  <c r="IR55" i="28"/>
  <c r="IQ55" i="28"/>
  <c r="IS55" i="28"/>
  <c r="JP69" i="28"/>
  <c r="JQ69" i="28" s="1"/>
  <c r="GC50" i="28"/>
  <c r="GE50" i="28" s="1"/>
  <c r="HF78" i="47"/>
  <c r="CC88" i="28"/>
  <c r="CD88" i="28" s="1"/>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D15" i="72"/>
  <c r="MC83" i="28"/>
  <c r="MD83" i="28" s="1"/>
  <c r="JC85" i="28"/>
  <c r="JF85" i="28" s="1"/>
  <c r="FC85" i="28"/>
  <c r="FE85" i="28" s="1"/>
  <c r="IC83" i="28"/>
  <c r="ID83" i="28" s="1"/>
  <c r="EC83" i="28"/>
  <c r="EF83" i="28" s="1"/>
  <c r="LC83" i="28"/>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FC83" i="28"/>
  <c r="FD83" i="28" s="1"/>
  <c r="GC85" i="28"/>
  <c r="GF85" i="28" s="1"/>
  <c r="CC83" i="28"/>
  <c r="CD83" i="28" s="1"/>
  <c r="AC83" i="28"/>
  <c r="AF83" i="28" s="1"/>
  <c r="IR84" i="47"/>
  <c r="JF8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MC85" i="28"/>
  <c r="MF85" i="28" s="1"/>
  <c r="LC85" i="28"/>
  <c r="LE85" i="28" s="1"/>
  <c r="JP83" i="28"/>
  <c r="JS83" i="28" s="1"/>
  <c r="DE85"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MD88" i="47"/>
  <c r="JC83" i="28"/>
  <c r="JD83" i="28" s="1"/>
  <c r="KP85" i="28"/>
  <c r="KS85" i="28" s="1"/>
  <c r="P85" i="28"/>
  <c r="Q85" i="28" s="1"/>
  <c r="DC83" i="28"/>
  <c r="DD83" i="28" s="1"/>
  <c r="DD85" i="47"/>
  <c r="LY69" i="47"/>
  <c r="GP86" i="28"/>
  <c r="GR86" i="28" s="1"/>
  <c r="EC86" i="28"/>
  <c r="EE86" i="28" s="1"/>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HL69" i="47"/>
  <c r="GP83" i="28"/>
  <c r="GR83" i="28" s="1"/>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IP86" i="28"/>
  <c r="IQ86" i="28" s="1"/>
  <c r="HP87" i="28"/>
  <c r="HS87" i="28" s="1"/>
  <c r="FS86" i="47"/>
  <c r="FP86" i="28"/>
  <c r="FS86" i="28" s="1"/>
  <c r="AP87" i="28"/>
  <c r="AR87" i="28" s="1"/>
  <c r="E57" i="33"/>
  <c r="HC86" i="28"/>
  <c r="LC87" i="28"/>
  <c r="HC87" i="28"/>
  <c r="AC23" i="33"/>
  <c r="P24" i="66" s="1"/>
  <c r="MC87" i="28"/>
  <c r="MF87" i="28" s="1"/>
  <c r="FR86" i="47"/>
  <c r="JC87" i="28"/>
  <c r="JE87" i="28" s="1"/>
  <c r="CQ87" i="28"/>
  <c r="E59" i="33"/>
  <c r="JP86" i="28"/>
  <c r="JQ86" i="28" s="1"/>
  <c r="FC87" i="28"/>
  <c r="FE87" i="28" s="1"/>
  <c r="LC86" i="28"/>
  <c r="LF86" i="28" s="1"/>
  <c r="AP86" i="28"/>
  <c r="AQ86" i="28" s="1"/>
  <c r="JC86" i="28"/>
  <c r="JD86" i="28" s="1"/>
  <c r="MC86" i="28"/>
  <c r="ME86" i="28" s="1"/>
  <c r="E64" i="33"/>
  <c r="G48" i="33" s="1"/>
  <c r="H48" i="33" s="1"/>
  <c r="CC87" i="28"/>
  <c r="P87" i="28"/>
  <c r="KP87" i="28"/>
  <c r="LP86" i="28"/>
  <c r="LQ86" i="28" s="1"/>
  <c r="HP86" i="28"/>
  <c r="AC86" i="28"/>
  <c r="DP87" i="28"/>
  <c r="DQ87" i="28" s="1"/>
  <c r="KC87" i="28"/>
  <c r="KD87" i="28" s="1"/>
  <c r="P86" i="28"/>
  <c r="R86" i="28" s="1"/>
  <c r="CP86" i="28"/>
  <c r="CQ86" i="28" s="1"/>
  <c r="LP87" i="28"/>
  <c r="LR87" i="28" s="1"/>
  <c r="Q5" i="71"/>
  <c r="MF88" i="47"/>
  <c r="EC87" i="28"/>
  <c r="EE87" i="28" s="1"/>
  <c r="FC86" i="28"/>
  <c r="FE86" i="28" s="1"/>
  <c r="BC86" i="28"/>
  <c r="BF86" i="28" s="1"/>
  <c r="CS87" i="28"/>
  <c r="BP87" i="28"/>
  <c r="BQ87" i="28" s="1"/>
  <c r="DC87" i="28"/>
  <c r="DD87" i="28" s="1"/>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L18" i="33"/>
  <c r="Q23" i="70" s="1"/>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s="1"/>
  <c r="X28" i="33"/>
  <c r="Q25" i="65" s="1"/>
  <c r="E47" i="48"/>
  <c r="LP87" i="47"/>
  <c r="LQ87" i="47" s="1"/>
  <c r="E90" i="48"/>
  <c r="AC33" i="33"/>
  <c r="P26" i="66" s="1"/>
  <c r="D88" i="48"/>
  <c r="EP87" i="47"/>
  <c r="EQ87" i="47" s="1"/>
  <c r="D62" i="48"/>
  <c r="C28" i="33"/>
  <c r="Q25" i="61" s="1"/>
  <c r="BC83" i="28"/>
  <c r="LP83" i="28"/>
  <c r="KP83" i="28"/>
  <c r="H18" i="33"/>
  <c r="P23" i="63" s="1"/>
  <c r="U38" i="33"/>
  <c r="Q27" i="64" s="1"/>
  <c r="BC84" i="28"/>
  <c r="BP84" i="28"/>
  <c r="HC84" i="28"/>
  <c r="JP84" i="28"/>
  <c r="EC84" i="28"/>
  <c r="E53" i="48"/>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I64" i="33"/>
  <c r="P48" i="33" s="1"/>
  <c r="H64" i="33"/>
  <c r="M48" i="33" s="1"/>
  <c r="EQ85" i="47"/>
  <c r="ES85" i="47"/>
  <c r="ER85" i="47"/>
  <c r="IF88" i="47"/>
  <c r="ID88" i="47"/>
  <c r="IE88" i="47"/>
  <c r="KS86" i="47"/>
  <c r="KQ86" i="47"/>
  <c r="KR86" i="47"/>
  <c r="KE86" i="47"/>
  <c r="KF86" i="47"/>
  <c r="KD86" i="47"/>
  <c r="KQ83" i="47"/>
  <c r="KR83" i="47"/>
  <c r="KS83" i="47"/>
  <c r="HC87" i="47"/>
  <c r="FQ88" i="47"/>
  <c r="FR88" i="47"/>
  <c r="FS88" i="47"/>
  <c r="KQ84" i="47"/>
  <c r="KR84" i="47"/>
  <c r="KS84" i="47"/>
  <c r="JD84" i="47"/>
  <c r="JE84" i="47"/>
  <c r="JF84" i="47"/>
  <c r="AG23" i="33"/>
  <c r="Q24" i="68" s="1"/>
  <c r="E62" i="48"/>
  <c r="N28" i="33"/>
  <c r="P25" i="72" s="1"/>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s="1"/>
  <c r="D63" i="48"/>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D32" i="48"/>
  <c r="GD86" i="47"/>
  <c r="GE86" i="47"/>
  <c r="GF86" i="47"/>
  <c r="AD84" i="47"/>
  <c r="AE84" i="47"/>
  <c r="AF84" i="47"/>
  <c r="Q84" i="47"/>
  <c r="R84" i="47"/>
  <c r="S84" i="47"/>
  <c r="O28" i="33"/>
  <c r="Q25" i="72" s="1"/>
  <c r="HD88" i="47"/>
  <c r="HE88" i="47"/>
  <c r="HF88" i="47"/>
  <c r="HQ84" i="47"/>
  <c r="HR84" i="47"/>
  <c r="HS84" i="47"/>
  <c r="BD84" i="47"/>
  <c r="BE84" i="47"/>
  <c r="BF84" i="47"/>
  <c r="BR71" i="47" l="1"/>
  <c r="CR78" i="47"/>
  <c r="CQ78" i="47"/>
  <c r="LS71" i="47"/>
  <c r="DQ71" i="47"/>
  <c r="JE78" i="47"/>
  <c r="DS71" i="47"/>
  <c r="KF71" i="47"/>
  <c r="BS71" i="47"/>
  <c r="JD78" i="47"/>
  <c r="HD71" i="47"/>
  <c r="IE71" i="47"/>
  <c r="IF71" i="47"/>
  <c r="BF71" i="47"/>
  <c r="BE71" i="47"/>
  <c r="KD71" i="47"/>
  <c r="AQ78" i="47"/>
  <c r="AS78" i="47"/>
  <c r="FF71" i="47"/>
  <c r="FE71" i="47"/>
  <c r="LQ71" i="47"/>
  <c r="HF71" i="47"/>
  <c r="FR71" i="47"/>
  <c r="AQ71" i="47"/>
  <c r="AS71" i="47"/>
  <c r="ES71" i="47"/>
  <c r="KQ71" i="47"/>
  <c r="KS71" i="47"/>
  <c r="HQ71" i="47"/>
  <c r="IQ71" i="47"/>
  <c r="IS71" i="47"/>
  <c r="CR71" i="47"/>
  <c r="CS71" i="47"/>
  <c r="EQ71" i="47"/>
  <c r="HS71" i="47"/>
  <c r="BF78" i="47"/>
  <c r="KE78" i="47"/>
  <c r="FQ71" i="47"/>
  <c r="KF78" i="47"/>
  <c r="JR78" i="47"/>
  <c r="R78" i="47"/>
  <c r="JQ78" i="47"/>
  <c r="S71" i="47"/>
  <c r="DE71" i="47"/>
  <c r="R71" i="47"/>
  <c r="DD71" i="47"/>
  <c r="Q78" i="47"/>
  <c r="BD78" i="47"/>
  <c r="GF71" i="47"/>
  <c r="JS71" i="47"/>
  <c r="ME71" i="47"/>
  <c r="ED71" i="47"/>
  <c r="MF71" i="47"/>
  <c r="GR71" i="47"/>
  <c r="GS71" i="47"/>
  <c r="GD71" i="47"/>
  <c r="JE71" i="47"/>
  <c r="AF78" i="47"/>
  <c r="EQ78" i="47"/>
  <c r="JR71" i="47"/>
  <c r="ER78" i="47"/>
  <c r="EF71" i="47"/>
  <c r="LE71" i="47"/>
  <c r="MF78" i="47"/>
  <c r="JF71" i="47"/>
  <c r="AE78" i="47"/>
  <c r="ME78" i="47"/>
  <c r="LD71" i="47"/>
  <c r="MD80" i="28"/>
  <c r="EE78" i="47"/>
  <c r="DS78" i="47"/>
  <c r="EF78" i="47"/>
  <c r="DQ78" i="47"/>
  <c r="LE78" i="47"/>
  <c r="LF78" i="47"/>
  <c r="LR78" i="47"/>
  <c r="FE78" i="47"/>
  <c r="FF78" i="47"/>
  <c r="AF71" i="47"/>
  <c r="LQ78" i="47"/>
  <c r="ME80" i="28"/>
  <c r="AE71" i="47"/>
  <c r="GQ78" i="47"/>
  <c r="ID78" i="47"/>
  <c r="IE78" i="47"/>
  <c r="HR78" i="47"/>
  <c r="KR78" i="47"/>
  <c r="HS78" i="47"/>
  <c r="GR78" i="47"/>
  <c r="KQ78" i="47"/>
  <c r="GF78" i="47"/>
  <c r="IS78" i="47"/>
  <c r="BR78" i="47"/>
  <c r="BQ78" i="47"/>
  <c r="GE78" i="47"/>
  <c r="IR78" i="47"/>
  <c r="EJ52" i="47"/>
  <c r="DF78" i="47"/>
  <c r="J52" i="47"/>
  <c r="FJ52" i="47"/>
  <c r="HW52" i="47"/>
  <c r="BL41" i="47"/>
  <c r="AL41" i="47"/>
  <c r="DD78" i="47"/>
  <c r="HJ52" i="47"/>
  <c r="KF41" i="28"/>
  <c r="HD64" i="28"/>
  <c r="HS69" i="28"/>
  <c r="CD78" i="47"/>
  <c r="CF78" i="47"/>
  <c r="FR78" i="47"/>
  <c r="AC47" i="33"/>
  <c r="FS78" i="47"/>
  <c r="LJ52" i="47"/>
  <c r="DL41" i="47"/>
  <c r="HE64" i="28"/>
  <c r="IJ52" i="47"/>
  <c r="IL41" i="47"/>
  <c r="AF29" i="28"/>
  <c r="BJ52" i="47"/>
  <c r="AD54" i="33"/>
  <c r="CW52" i="47"/>
  <c r="LS79" i="28"/>
  <c r="ER64" i="28"/>
  <c r="DJ52" i="47"/>
  <c r="Y16" i="47"/>
  <c r="JY41" i="47"/>
  <c r="AC54" i="33"/>
  <c r="GW52" i="47"/>
  <c r="IW52" i="47"/>
  <c r="LR79" i="28"/>
  <c r="LF24" i="28"/>
  <c r="AC48" i="33"/>
  <c r="AJ52" i="47"/>
  <c r="KW52" i="47"/>
  <c r="HR69" i="28"/>
  <c r="KF29" i="28"/>
  <c r="BY41" i="47"/>
  <c r="JE29" i="28"/>
  <c r="L41" i="47"/>
  <c r="CJ52" i="47"/>
  <c r="C52" i="28"/>
  <c r="BW52" i="28" s="1"/>
  <c r="FL16" i="47"/>
  <c r="EW52" i="47"/>
  <c r="KD29" i="28"/>
  <c r="IY16" i="47"/>
  <c r="AW52" i="47"/>
  <c r="BW52" i="47"/>
  <c r="KJ52" i="47"/>
  <c r="DL16" i="47"/>
  <c r="FY41" i="47"/>
  <c r="BL16" i="47"/>
  <c r="GJ52" i="47"/>
  <c r="HL41" i="47"/>
  <c r="FW52" i="47"/>
  <c r="BY16" i="47"/>
  <c r="JW52" i="47"/>
  <c r="KY41" i="47"/>
  <c r="LW52" i="47"/>
  <c r="EY16" i="47"/>
  <c r="HY41" i="47"/>
  <c r="GY41" i="47"/>
  <c r="DY16" i="47"/>
  <c r="LL41" i="47"/>
  <c r="EQ64" i="28"/>
  <c r="GL41" i="47"/>
  <c r="AY41" i="47"/>
  <c r="AY16" i="47"/>
  <c r="CY41" i="47"/>
  <c r="EY41" i="47"/>
  <c r="JY16" i="47"/>
  <c r="EL41" i="47"/>
  <c r="FL41" i="47"/>
  <c r="C9" i="28"/>
  <c r="JW9" i="28" s="1"/>
  <c r="LY16" i="47"/>
  <c r="GY16" i="47"/>
  <c r="BD79" i="28"/>
  <c r="JQ79" i="28"/>
  <c r="R41" i="28"/>
  <c r="W52" i="47"/>
  <c r="DY41" i="47"/>
  <c r="JL41" i="47"/>
  <c r="JF29" i="28"/>
  <c r="CL16" i="47"/>
  <c r="BE79" i="28"/>
  <c r="JS79" i="28"/>
  <c r="R27" i="28"/>
  <c r="S27" i="28"/>
  <c r="S41" i="28"/>
  <c r="Y41" i="47"/>
  <c r="IY41" i="47"/>
  <c r="AI47" i="33"/>
  <c r="DW52" i="47"/>
  <c r="CL41" i="47"/>
  <c r="KL41" i="47"/>
  <c r="FY16" i="47"/>
  <c r="GR57" i="28"/>
  <c r="KE41" i="28"/>
  <c r="Z32" i="64"/>
  <c r="AR41" i="28"/>
  <c r="FE79" i="28"/>
  <c r="AS41" i="28"/>
  <c r="DD64" i="28"/>
  <c r="GR79" i="28"/>
  <c r="E18" i="48"/>
  <c r="C100" i="48"/>
  <c r="B100" i="48"/>
  <c r="B56" i="48"/>
  <c r="C56" i="48"/>
  <c r="Z22" i="33"/>
  <c r="C146" i="48"/>
  <c r="L97" i="33"/>
  <c r="C113" i="48"/>
  <c r="B113" i="48"/>
  <c r="B135" i="48"/>
  <c r="C135" i="48"/>
  <c r="U69" i="33"/>
  <c r="C68" i="48"/>
  <c r="B68" i="48"/>
  <c r="IR64" i="28"/>
  <c r="BF27" i="28"/>
  <c r="D6" i="71"/>
  <c r="D15" i="71" s="1"/>
  <c r="J55" i="22"/>
  <c r="F38" i="33" s="1"/>
  <c r="Q27" i="62" s="1"/>
  <c r="E18" i="28" s="1"/>
  <c r="C80" i="48"/>
  <c r="B12" i="33"/>
  <c r="B55" i="48"/>
  <c r="C55" i="48"/>
  <c r="AC22" i="33"/>
  <c r="B72" i="48"/>
  <c r="N32" i="33"/>
  <c r="C72" i="48"/>
  <c r="C130" i="48"/>
  <c r="B130" i="48"/>
  <c r="C69" i="33"/>
  <c r="B51" i="48"/>
  <c r="C51" i="48"/>
  <c r="T22" i="33"/>
  <c r="C67" i="48"/>
  <c r="B67" i="48"/>
  <c r="H32" i="33"/>
  <c r="B90" i="48"/>
  <c r="AC32" i="33"/>
  <c r="C90" i="48"/>
  <c r="C40" i="48"/>
  <c r="B40" i="48"/>
  <c r="B35" i="48"/>
  <c r="C35" i="48"/>
  <c r="AS64" i="28"/>
  <c r="Q5" i="65"/>
  <c r="HD27" i="28"/>
  <c r="HE27" i="28"/>
  <c r="IS64" i="28"/>
  <c r="KY16" i="47"/>
  <c r="EL16" i="47"/>
  <c r="LL16" i="47"/>
  <c r="BE27" i="28"/>
  <c r="J64" i="22"/>
  <c r="AA33" i="33" s="1"/>
  <c r="Q26" i="69" s="1"/>
  <c r="Z26" i="69" s="1"/>
  <c r="Z37" i="33"/>
  <c r="B46" i="48"/>
  <c r="C46" i="48"/>
  <c r="B61" i="48"/>
  <c r="C61" i="48"/>
  <c r="AI22" i="33"/>
  <c r="B8" i="48"/>
  <c r="C8" i="48"/>
  <c r="B143" i="48"/>
  <c r="L87" i="33"/>
  <c r="C83" i="48"/>
  <c r="B83" i="48"/>
  <c r="R79" i="33"/>
  <c r="C140" i="48"/>
  <c r="B140" i="48"/>
  <c r="I18" i="33"/>
  <c r="Q23" i="63" s="1"/>
  <c r="E21" i="28" s="1"/>
  <c r="AL16" i="47"/>
  <c r="E41" i="28"/>
  <c r="IL41" i="28" s="1"/>
  <c r="D7" i="62"/>
  <c r="Q7" i="62" s="1"/>
  <c r="B73" i="48"/>
  <c r="C7" i="48"/>
  <c r="E12" i="33"/>
  <c r="C79" i="48"/>
  <c r="Z32" i="33"/>
  <c r="B79" i="48"/>
  <c r="C23" i="48"/>
  <c r="B23" i="48"/>
  <c r="T17" i="33"/>
  <c r="C106" i="48"/>
  <c r="B106" i="48"/>
  <c r="B21" i="48"/>
  <c r="C21" i="48"/>
  <c r="I41" i="22"/>
  <c r="W23" i="33" s="1"/>
  <c r="P24" i="65" s="1"/>
  <c r="C57" i="47" s="1"/>
  <c r="B14" i="3"/>
  <c r="C62" i="48"/>
  <c r="B77" i="48"/>
  <c r="B127" i="48"/>
  <c r="B65" i="48"/>
  <c r="C65" i="48"/>
  <c r="E32" i="33"/>
  <c r="B41" i="48"/>
  <c r="C41" i="48"/>
  <c r="AC17" i="33"/>
  <c r="C28" i="48"/>
  <c r="B28" i="48"/>
  <c r="B63" i="48"/>
  <c r="C63" i="48"/>
  <c r="AF27" i="33"/>
  <c r="B12" i="48"/>
  <c r="C12" i="48"/>
  <c r="H17" i="33"/>
  <c r="C77" i="48"/>
  <c r="C32" i="48"/>
  <c r="B32" i="48"/>
  <c r="E27" i="33"/>
  <c r="C37" i="48"/>
  <c r="B37" i="48"/>
  <c r="B123" i="48"/>
  <c r="C123" i="48"/>
  <c r="B17" i="33"/>
  <c r="C5" i="48"/>
  <c r="B5" i="48"/>
  <c r="B10" i="48"/>
  <c r="C10" i="48"/>
  <c r="LE24" i="28"/>
  <c r="AQ64" i="28"/>
  <c r="IL16" i="47"/>
  <c r="GL16" i="47"/>
  <c r="I45" i="22"/>
  <c r="Z23" i="33" s="1"/>
  <c r="P24" i="69" s="1"/>
  <c r="C64" i="28" s="1"/>
  <c r="J39" i="22"/>
  <c r="I11" i="22"/>
  <c r="E18" i="33" s="1"/>
  <c r="P23" i="62" s="1"/>
  <c r="C127" i="48"/>
  <c r="C53" i="48"/>
  <c r="B53" i="48"/>
  <c r="T27" i="33"/>
  <c r="C82" i="48"/>
  <c r="B82" i="48"/>
  <c r="W37" i="33"/>
  <c r="C57" i="48"/>
  <c r="B57" i="48"/>
  <c r="C97" i="48"/>
  <c r="B97" i="48"/>
  <c r="CO107" i="47"/>
  <c r="CP126" i="47"/>
  <c r="B104" i="48"/>
  <c r="C104" i="48"/>
  <c r="CY16" i="47"/>
  <c r="L16" i="47"/>
  <c r="JE79" i="28"/>
  <c r="IE79" i="28"/>
  <c r="B69" i="48"/>
  <c r="B62" i="48"/>
  <c r="C66" i="48"/>
  <c r="B36" i="48"/>
  <c r="B84" i="48"/>
  <c r="C84" i="48"/>
  <c r="T37" i="33"/>
  <c r="B87" i="48"/>
  <c r="C87" i="48"/>
  <c r="C101" i="48"/>
  <c r="B101" i="48"/>
  <c r="AF32" i="33"/>
  <c r="C88" i="48"/>
  <c r="B88" i="48"/>
  <c r="C126" i="48"/>
  <c r="B126" i="48"/>
  <c r="D6" i="64"/>
  <c r="D15" i="64" s="1"/>
  <c r="B32" i="33"/>
  <c r="K22" i="33"/>
  <c r="H37" i="33"/>
  <c r="C36" i="48"/>
  <c r="C112" i="48"/>
  <c r="B112" i="48"/>
  <c r="B108" i="48"/>
  <c r="C108" i="48"/>
  <c r="C47" i="48"/>
  <c r="B47" i="48"/>
  <c r="N27" i="33"/>
  <c r="GQ79" i="28"/>
  <c r="BR79" i="28"/>
  <c r="KE79" i="28"/>
  <c r="KD79" i="28"/>
  <c r="H6" i="3"/>
  <c r="I17" i="22"/>
  <c r="W13" i="33" s="1"/>
  <c r="P22" i="65" s="1"/>
  <c r="Z22" i="65" s="1"/>
  <c r="C26" i="48"/>
  <c r="B66" i="48"/>
  <c r="B26" i="48"/>
  <c r="B22" i="33"/>
  <c r="K17" i="33"/>
  <c r="B13" i="48"/>
  <c r="C118" i="48"/>
  <c r="B118" i="48"/>
  <c r="C86" i="48"/>
  <c r="B86" i="48"/>
  <c r="C132" i="48"/>
  <c r="B132" i="48"/>
  <c r="I69" i="33"/>
  <c r="J45" i="22"/>
  <c r="J65" i="22"/>
  <c r="C98" i="48"/>
  <c r="B98" i="48"/>
  <c r="B75" i="48"/>
  <c r="C75" i="48"/>
  <c r="Q37" i="33"/>
  <c r="IF79" i="28"/>
  <c r="H59" i="33"/>
  <c r="HL16" i="47"/>
  <c r="KL16" i="47"/>
  <c r="HE79" i="28"/>
  <c r="E13" i="3"/>
  <c r="J69" i="22"/>
  <c r="C138" i="48"/>
  <c r="F79" i="33"/>
  <c r="B94" i="48"/>
  <c r="C94" i="48"/>
  <c r="C124" i="48"/>
  <c r="B124" i="48"/>
  <c r="B50" i="48"/>
  <c r="C50" i="48"/>
  <c r="W22"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I23" i="33"/>
  <c r="Q24" i="63" s="1"/>
  <c r="E22" i="47" s="1"/>
  <c r="E41" i="48"/>
  <c r="P124" i="47"/>
  <c r="P126" i="47"/>
  <c r="O108" i="47"/>
  <c r="O107" i="47"/>
  <c r="D65" i="48"/>
  <c r="D84" i="48"/>
  <c r="E17" i="48"/>
  <c r="D38" i="48"/>
  <c r="D41" i="48"/>
  <c r="D81" i="48"/>
  <c r="N9" i="48"/>
  <c r="AZ9" i="33" s="1"/>
  <c r="AI38" i="33"/>
  <c r="P27" i="67" s="1"/>
  <c r="C88" i="28" s="1"/>
  <c r="D87" i="48"/>
  <c r="R23" i="33"/>
  <c r="Q24" i="71" s="1"/>
  <c r="E43" i="28" s="1"/>
  <c r="E45" i="48"/>
  <c r="L23" i="33"/>
  <c r="Q24" i="70" s="1"/>
  <c r="E29" i="47" s="1"/>
  <c r="E40" i="48"/>
  <c r="KC126" i="47"/>
  <c r="KC124" i="47"/>
  <c r="KB108" i="47"/>
  <c r="KB107" i="47"/>
  <c r="U18" i="33"/>
  <c r="Q23" i="64" s="1"/>
  <c r="E49" i="47" s="1"/>
  <c r="E23" i="48"/>
  <c r="AG13" i="33"/>
  <c r="Q22" i="68" s="1"/>
  <c r="E76" i="47" s="1"/>
  <c r="E30" i="48"/>
  <c r="Q23" i="33"/>
  <c r="P24" i="71" s="1"/>
  <c r="C43" i="28"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E28" i="33"/>
  <c r="P25" i="62" s="1"/>
  <c r="C16" i="28" s="1"/>
  <c r="Q70" i="47"/>
  <c r="AE63" i="28"/>
  <c r="AF53" i="47"/>
  <c r="DS83" i="28"/>
  <c r="CQ20" i="28"/>
  <c r="CS62" i="28"/>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CS20" i="28"/>
  <c r="KR70" i="47"/>
  <c r="HR21" i="28"/>
  <c r="D16" i="65"/>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LF20" i="28"/>
  <c r="KR20" i="28"/>
  <c r="AQ17" i="28"/>
  <c r="ER84" i="28"/>
  <c r="JS35" i="28"/>
  <c r="BR70" i="47"/>
  <c r="EQ84" i="28"/>
  <c r="HS60" i="47"/>
  <c r="BS70" i="47"/>
  <c r="KD20" i="28"/>
  <c r="ER7" i="28"/>
  <c r="IQ63" i="28"/>
  <c r="E42" i="48"/>
  <c r="JE13" i="28"/>
  <c r="KD24" i="28"/>
  <c r="Q20" i="28"/>
  <c r="HE17" i="28"/>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FF36" i="47"/>
  <c r="GS44" i="47"/>
  <c r="JQ13" i="28"/>
  <c r="GS50" i="47"/>
  <c r="IF50" i="28"/>
  <c r="ED53" i="47"/>
  <c r="DS60" i="47"/>
  <c r="EE39" i="47"/>
  <c r="HE44" i="47"/>
  <c r="FE35" i="28"/>
  <c r="HD17" i="28"/>
  <c r="KR17" i="28"/>
  <c r="KR63" i="28"/>
  <c r="E76" i="48"/>
  <c r="GS13" i="28"/>
  <c r="LS50" i="47"/>
  <c r="ID69" i="28"/>
  <c r="JD13" i="28"/>
  <c r="ME62" i="28"/>
  <c r="GS46" i="28"/>
  <c r="FE39" i="47"/>
  <c r="D53" i="48"/>
  <c r="BQ7" i="28"/>
  <c r="KQ17" i="28"/>
  <c r="GD85" i="28"/>
  <c r="KQ63" i="28"/>
  <c r="D83" i="48"/>
  <c r="AQ58" i="47"/>
  <c r="GQ13" i="28"/>
  <c r="LQ50" i="47"/>
  <c r="IE69" i="28"/>
  <c r="LE69" i="28"/>
  <c r="LF50" i="47"/>
  <c r="S46" i="28"/>
  <c r="MD62" i="28"/>
  <c r="FF39" i="47"/>
  <c r="JR62" i="28"/>
  <c r="IE35" i="28"/>
  <c r="DS35" i="28"/>
  <c r="DQ35" i="28"/>
  <c r="DR35" i="28"/>
  <c r="IR83" i="28"/>
  <c r="BR7" i="28"/>
  <c r="JE63" i="28"/>
  <c r="GE85" i="28"/>
  <c r="IS17" i="28"/>
  <c r="JD7" i="28"/>
  <c r="MF83" i="47"/>
  <c r="GS86" i="28"/>
  <c r="BF87" i="28"/>
  <c r="E33" i="48"/>
  <c r="AR30" i="28"/>
  <c r="AR58" i="47"/>
  <c r="LF69" i="28"/>
  <c r="LE50" i="47"/>
  <c r="Q46" i="28"/>
  <c r="KR35" i="28"/>
  <c r="JQ62" i="28"/>
  <c r="IF35" i="28"/>
  <c r="JF53" i="28"/>
  <c r="JD63" i="28"/>
  <c r="S7" i="28"/>
  <c r="BE87" i="28"/>
  <c r="AD73"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HQ87" i="28"/>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LD85" i="28"/>
  <c r="AL69" i="28"/>
  <c r="CY69" i="28"/>
  <c r="IY69" i="28"/>
  <c r="LS36" i="47"/>
  <c r="CR84" i="28"/>
  <c r="AQ30" i="28"/>
  <c r="AQ44" i="47"/>
  <c r="IE50" i="47"/>
  <c r="ME44" i="47"/>
  <c r="KF69" i="28"/>
  <c r="GE53" i="47"/>
  <c r="KF53" i="47"/>
  <c r="KQ76" i="28"/>
  <c r="KS76" i="28"/>
  <c r="KR76" i="28"/>
  <c r="FF76" i="28"/>
  <c r="FD76" i="28"/>
  <c r="FE76" i="28"/>
  <c r="JF76" i="28"/>
  <c r="JE76" i="28"/>
  <c r="JD76" i="28"/>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EE53" i="28"/>
  <c r="BY69" i="28"/>
  <c r="HL69" i="28"/>
  <c r="JY69" i="28"/>
  <c r="FE50" i="47"/>
  <c r="CD60" i="47"/>
  <c r="BE67" i="47"/>
  <c r="LL69" i="28"/>
  <c r="KS62" i="28"/>
  <c r="EQ63" i="28"/>
  <c r="IR60" i="47"/>
  <c r="BE53" i="47"/>
  <c r="DF39" i="47"/>
  <c r="MF76" i="28"/>
  <c r="ME76" i="28"/>
  <c r="MD76" i="28"/>
  <c r="ED76" i="28"/>
  <c r="EE76" i="28"/>
  <c r="EF76" i="28"/>
  <c r="ES76" i="28"/>
  <c r="ER76" i="28"/>
  <c r="EQ76" i="28"/>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ES87" i="47"/>
  <c r="JF7" i="28"/>
  <c r="AE44"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C53" i="47"/>
  <c r="C53" i="28"/>
  <c r="KS83" i="28"/>
  <c r="KR83" i="28"/>
  <c r="KQ83" i="28"/>
  <c r="C73" i="47"/>
  <c r="C73" i="28"/>
  <c r="Z32" i="66"/>
  <c r="Z26" i="66"/>
  <c r="T26" i="66"/>
  <c r="LS83" i="28"/>
  <c r="LR83" i="28"/>
  <c r="LQ83" i="28"/>
  <c r="BD83" i="28"/>
  <c r="BE83" i="28"/>
  <c r="BF83" i="28"/>
  <c r="HD85" i="28"/>
  <c r="HF85" i="28"/>
  <c r="HE85" i="28"/>
  <c r="EE85" i="28"/>
  <c r="ED85" i="28"/>
  <c r="EF85" i="28"/>
  <c r="KQ86" i="28"/>
  <c r="KS86" i="28"/>
  <c r="KR86" i="28"/>
  <c r="BE84" i="28"/>
  <c r="BD84" i="28"/>
  <c r="BF84" i="28"/>
  <c r="FQ85" i="28"/>
  <c r="FS85" i="28"/>
  <c r="FR85" i="28"/>
  <c r="AE85" i="28"/>
  <c r="AD85" i="28"/>
  <c r="AF85" i="28"/>
  <c r="AR85" i="28"/>
  <c r="AQ85" i="28"/>
  <c r="AS85" i="28"/>
  <c r="KD85" i="28"/>
  <c r="KF85" i="28"/>
  <c r="KE85" i="28"/>
  <c r="E17" i="47"/>
  <c r="E17"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BD85" i="28"/>
  <c r="BE85" i="28"/>
  <c r="BF85" i="28"/>
  <c r="IS85" i="28"/>
  <c r="IR85" i="28"/>
  <c r="IQ85" i="28"/>
  <c r="CD86" i="28"/>
  <c r="CF86" i="28"/>
  <c r="CE86" i="28"/>
  <c r="HE84" i="28"/>
  <c r="HF84" i="28"/>
  <c r="HD84" i="28"/>
  <c r="C21" i="47"/>
  <c r="C21" i="28"/>
  <c r="CE85" i="28"/>
  <c r="CD85" i="28"/>
  <c r="CF85" i="28"/>
  <c r="JS85" i="28"/>
  <c r="JR85" i="28"/>
  <c r="JQ85" i="28"/>
  <c r="BR86" i="28"/>
  <c r="BS86" i="28"/>
  <c r="BQ86" i="28"/>
  <c r="BS84" i="28"/>
  <c r="BR84" i="28"/>
  <c r="BQ84" i="28"/>
  <c r="E72" i="47"/>
  <c r="E72" i="28"/>
  <c r="E8" i="47"/>
  <c r="E8" i="28"/>
  <c r="JS87" i="47"/>
  <c r="JR87" i="47"/>
  <c r="JQ87" i="47"/>
  <c r="HD87" i="47"/>
  <c r="HE87" i="47"/>
  <c r="HF87" i="47"/>
  <c r="W49" i="33"/>
  <c r="W47" i="33"/>
  <c r="W48" i="33"/>
  <c r="X54" i="33"/>
  <c r="W54" i="33"/>
  <c r="E87" i="47"/>
  <c r="E87" i="28"/>
  <c r="FS87" i="47"/>
  <c r="FQ87" i="47"/>
  <c r="FR87" i="47"/>
  <c r="C32" i="47"/>
  <c r="T27" i="70"/>
  <c r="C32" i="28"/>
  <c r="Z27" i="70"/>
  <c r="N47" i="33"/>
  <c r="N49" i="33"/>
  <c r="N54" i="33"/>
  <c r="O54" i="33"/>
  <c r="N48" i="33"/>
  <c r="FE87" i="47"/>
  <c r="FF87" i="47"/>
  <c r="FD87" i="47"/>
  <c r="T49" i="33"/>
  <c r="T54" i="33"/>
  <c r="U54" i="33"/>
  <c r="T47" i="33"/>
  <c r="T48" i="33"/>
  <c r="E6" i="47"/>
  <c r="E6" i="28"/>
  <c r="T22" i="61"/>
  <c r="Z28" i="61"/>
  <c r="Z22" i="61"/>
  <c r="AO49" i="33"/>
  <c r="AP54" i="33"/>
  <c r="AO48" i="33"/>
  <c r="AO47" i="33"/>
  <c r="AO54" i="33"/>
  <c r="Z31" i="67"/>
  <c r="C86" i="47"/>
  <c r="C86" i="28"/>
  <c r="T25" i="67"/>
  <c r="Z25" i="67"/>
  <c r="CR87" i="47"/>
  <c r="CQ87" i="47"/>
  <c r="CS87" i="47"/>
  <c r="R54" i="33"/>
  <c r="Q49" i="33"/>
  <c r="Q54" i="33"/>
  <c r="Q48" i="33"/>
  <c r="Q47" i="33"/>
  <c r="CE87" i="47"/>
  <c r="CD87" i="47"/>
  <c r="CF87" i="47"/>
  <c r="HQ87" i="47"/>
  <c r="HS87" i="47"/>
  <c r="HR87" i="47"/>
  <c r="DS87" i="47"/>
  <c r="DR87" i="47"/>
  <c r="DQ87" i="47"/>
  <c r="AS54" i="33"/>
  <c r="AR54" i="33"/>
  <c r="AR48" i="33"/>
  <c r="AR47" i="33"/>
  <c r="AR49" i="33"/>
  <c r="DD87" i="47"/>
  <c r="DE87" i="47"/>
  <c r="DF87" i="47"/>
  <c r="C11" i="47"/>
  <c r="C11" i="28"/>
  <c r="C85" i="28"/>
  <c r="C85" i="47"/>
  <c r="AR87" i="47"/>
  <c r="AS87" i="47"/>
  <c r="AQ87" i="47"/>
  <c r="JF87" i="47"/>
  <c r="JD87" i="47"/>
  <c r="JE87" i="47"/>
  <c r="EE87" i="47"/>
  <c r="ED87" i="47"/>
  <c r="EF87" i="47"/>
  <c r="AM54" i="33"/>
  <c r="AL47" i="33"/>
  <c r="AL48" i="33"/>
  <c r="AL49" i="33"/>
  <c r="AL54" i="33"/>
  <c r="C83" i="28"/>
  <c r="Z28" i="67"/>
  <c r="T22" i="67"/>
  <c r="C83" i="47"/>
  <c r="Z22" i="67"/>
  <c r="BR87" i="47"/>
  <c r="BQ87" i="47"/>
  <c r="BS87" i="47"/>
  <c r="C62" i="47"/>
  <c r="C62" i="28"/>
  <c r="Z28" i="69"/>
  <c r="T22" i="69"/>
  <c r="Z22" i="69"/>
  <c r="C66" i="47"/>
  <c r="C66" i="28"/>
  <c r="C65" i="47"/>
  <c r="C65" i="28"/>
  <c r="Z31" i="69"/>
  <c r="Z25" i="69"/>
  <c r="T25" i="69"/>
  <c r="IR87" i="47"/>
  <c r="IQ87" i="47"/>
  <c r="IS87" i="47"/>
  <c r="BF87" i="47"/>
  <c r="BE87" i="47"/>
  <c r="BD87" i="47"/>
  <c r="AU47" i="33"/>
  <c r="AU54" i="33"/>
  <c r="AV54" i="33"/>
  <c r="AU49" i="33"/>
  <c r="AU48" i="33"/>
  <c r="C67" i="47"/>
  <c r="C67" i="28"/>
  <c r="C81" i="47"/>
  <c r="C81" i="28"/>
  <c r="GD87" i="47"/>
  <c r="GE87" i="47"/>
  <c r="GF87" i="47"/>
  <c r="E63" i="47"/>
  <c r="E63" i="28"/>
  <c r="E32" i="47"/>
  <c r="E32" i="28"/>
  <c r="Z33" i="70"/>
  <c r="AF87" i="47"/>
  <c r="AD87" i="47"/>
  <c r="AE87" i="47"/>
  <c r="E25" i="47"/>
  <c r="E25" i="28"/>
  <c r="Z29" i="67"/>
  <c r="E84" i="28"/>
  <c r="E84" i="47"/>
  <c r="T23" i="67"/>
  <c r="Z23" i="67"/>
  <c r="IE87" i="47"/>
  <c r="ID87" i="47"/>
  <c r="IF87" i="47"/>
  <c r="T23" i="72"/>
  <c r="Z23" i="72"/>
  <c r="E35" i="47"/>
  <c r="E35" i="28"/>
  <c r="Z29" i="72"/>
  <c r="C80" i="47"/>
  <c r="C80" i="28"/>
  <c r="T26" i="72"/>
  <c r="C38" i="47"/>
  <c r="C38" i="28"/>
  <c r="Z32" i="72"/>
  <c r="Z26" i="72"/>
  <c r="E20" i="47"/>
  <c r="E20" i="28"/>
  <c r="Z28" i="63"/>
  <c r="Z22" i="63"/>
  <c r="T22" i="63"/>
  <c r="C77" i="47"/>
  <c r="C77" i="28"/>
  <c r="E81" i="47"/>
  <c r="E81" i="28"/>
  <c r="Z33" i="68"/>
  <c r="Z27" i="68"/>
  <c r="T27" i="68"/>
  <c r="Z25" i="72"/>
  <c r="T25" i="72"/>
  <c r="C37" i="47"/>
  <c r="C37"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32" i="70"/>
  <c r="Z26" i="70"/>
  <c r="T26" i="70"/>
  <c r="AW52" i="28" l="1"/>
  <c r="FJ9" i="28"/>
  <c r="CW52" i="28"/>
  <c r="W52" i="28"/>
  <c r="BJ52" i="28"/>
  <c r="HW52" i="28"/>
  <c r="GW52" i="28"/>
  <c r="IJ52" i="28"/>
  <c r="CJ9" i="28"/>
  <c r="LW52" i="28"/>
  <c r="AJ52" i="28"/>
  <c r="JW52" i="28"/>
  <c r="B52" i="28"/>
  <c r="KV52" i="28" s="1"/>
  <c r="LJ52" i="28"/>
  <c r="JJ52" i="28"/>
  <c r="FW52" i="28"/>
  <c r="Z23" i="63"/>
  <c r="KW52" i="28"/>
  <c r="J52" i="28"/>
  <c r="CJ52" i="28"/>
  <c r="FJ52" i="28"/>
  <c r="IW52" i="28"/>
  <c r="CW9" i="28"/>
  <c r="DW9" i="28"/>
  <c r="FW9" i="28"/>
  <c r="IJ9" i="28"/>
  <c r="KW9" i="28"/>
  <c r="W9" i="28"/>
  <c r="KJ52" i="28"/>
  <c r="AJ9" i="28"/>
  <c r="EW52" i="28"/>
  <c r="AW9" i="28"/>
  <c r="DJ52" i="28"/>
  <c r="GJ52" i="28"/>
  <c r="C49" i="28"/>
  <c r="KJ49" i="28" s="1"/>
  <c r="LJ9" i="28"/>
  <c r="EJ52" i="28"/>
  <c r="DW52" i="28"/>
  <c r="DJ9" i="28"/>
  <c r="HJ52" i="28"/>
  <c r="E18" i="47"/>
  <c r="BL18" i="47" s="1"/>
  <c r="FY41" i="28"/>
  <c r="E22" i="28"/>
  <c r="D22" i="28" s="1"/>
  <c r="BL41" i="28"/>
  <c r="T23" i="63"/>
  <c r="V23" i="63" s="1"/>
  <c r="GJ9" i="28"/>
  <c r="HJ9" i="28"/>
  <c r="JJ9" i="28"/>
  <c r="KJ9" i="28"/>
  <c r="C8" i="28"/>
  <c r="BJ8" i="28" s="1"/>
  <c r="Z30" i="61"/>
  <c r="LW9" i="28"/>
  <c r="HW9" i="28"/>
  <c r="J9" i="28"/>
  <c r="IW9" i="28"/>
  <c r="C43" i="47"/>
  <c r="HJ43" i="47" s="1"/>
  <c r="BJ9" i="28"/>
  <c r="EJ9" i="28"/>
  <c r="B9" i="28"/>
  <c r="GV9" i="28" s="1"/>
  <c r="BL16" i="28"/>
  <c r="EW9" i="28"/>
  <c r="GW9" i="28"/>
  <c r="BW9" i="28"/>
  <c r="C8" i="47"/>
  <c r="HW8" i="47" s="1"/>
  <c r="FL16" i="28"/>
  <c r="E21" i="47"/>
  <c r="GY21" i="47" s="1"/>
  <c r="C55" i="28"/>
  <c r="KW55" i="28" s="1"/>
  <c r="JY41" i="28"/>
  <c r="CL41" i="28"/>
  <c r="C87" i="47"/>
  <c r="LW87" i="47" s="1"/>
  <c r="C55" i="47"/>
  <c r="EW55" i="47" s="1"/>
  <c r="EL41" i="28"/>
  <c r="KL41" i="28"/>
  <c r="Y41" i="28"/>
  <c r="T22" i="65"/>
  <c r="AA22" i="65" s="1"/>
  <c r="Z28" i="65"/>
  <c r="AY41" i="28"/>
  <c r="C88" i="47"/>
  <c r="HJ88" i="47" s="1"/>
  <c r="FL41" i="28"/>
  <c r="Z29" i="63"/>
  <c r="DL41" i="28"/>
  <c r="IY41" i="28"/>
  <c r="E76" i="28"/>
  <c r="IL76" i="28" s="1"/>
  <c r="T24" i="61"/>
  <c r="V24" i="61" s="1"/>
  <c r="E29" i="28"/>
  <c r="HL29" i="28" s="1"/>
  <c r="HL41" i="28"/>
  <c r="JL41" i="28"/>
  <c r="DY41" i="28"/>
  <c r="GY41" i="28"/>
  <c r="Y14" i="28"/>
  <c r="D41" i="28"/>
  <c r="KX41" i="28" s="1"/>
  <c r="Z23" i="62"/>
  <c r="C14" i="47"/>
  <c r="BJ14" i="47" s="1"/>
  <c r="IL16" i="28"/>
  <c r="E84" i="48"/>
  <c r="E82" i="48"/>
  <c r="AA38" i="33"/>
  <c r="Q27" i="69" s="1"/>
  <c r="E80" i="48"/>
  <c r="EL16" i="28"/>
  <c r="E66" i="28"/>
  <c r="GY66" i="28" s="1"/>
  <c r="AY16" i="28"/>
  <c r="CL16" i="28"/>
  <c r="E66" i="47"/>
  <c r="EY66" i="47" s="1"/>
  <c r="BY16" i="28"/>
  <c r="IY16" i="28"/>
  <c r="E56" i="48"/>
  <c r="AA23" i="33"/>
  <c r="Q24" i="69" s="1"/>
  <c r="T24" i="69" s="1"/>
  <c r="T26" i="69"/>
  <c r="U26" i="69" s="1"/>
  <c r="Z24" i="71"/>
  <c r="E43" i="47"/>
  <c r="Y43" i="47" s="1"/>
  <c r="L41" i="28"/>
  <c r="EY41" i="28"/>
  <c r="E79" i="48"/>
  <c r="DL16" i="28"/>
  <c r="KL16" i="28"/>
  <c r="D50" i="48"/>
  <c r="KY16" i="28"/>
  <c r="Y16" i="28"/>
  <c r="DY16" i="28"/>
  <c r="JY16" i="28"/>
  <c r="GL16" i="28"/>
  <c r="E48" i="48"/>
  <c r="R28" i="33"/>
  <c r="Q25" i="71" s="1"/>
  <c r="H7" i="71" s="1"/>
  <c r="T24" i="71"/>
  <c r="Z32" i="69"/>
  <c r="Z30" i="71"/>
  <c r="AL41" i="28"/>
  <c r="HY41" i="28"/>
  <c r="JL16" i="28"/>
  <c r="EY16" i="28"/>
  <c r="D56" i="48"/>
  <c r="CY41" i="28"/>
  <c r="CY16" i="28"/>
  <c r="LY16" i="28"/>
  <c r="LL16" i="28"/>
  <c r="FY16" i="28"/>
  <c r="LL41" i="28"/>
  <c r="LY41" i="28"/>
  <c r="GL41" i="28"/>
  <c r="AL16" i="28"/>
  <c r="GY16" i="28"/>
  <c r="D16" i="28"/>
  <c r="LK16" i="28" s="1"/>
  <c r="E66" i="48"/>
  <c r="D10" i="48"/>
  <c r="BY41" i="28"/>
  <c r="KY41" i="28"/>
  <c r="HL16" i="28"/>
  <c r="L16" i="28"/>
  <c r="C14" i="28"/>
  <c r="EJ14" i="28" s="1"/>
  <c r="IL14" i="28"/>
  <c r="E14" i="47"/>
  <c r="KY14" i="47" s="1"/>
  <c r="LY14" i="28"/>
  <c r="GL14" i="28"/>
  <c r="T23" i="64"/>
  <c r="AA23" i="64" s="1"/>
  <c r="FL14" i="28"/>
  <c r="Z23" i="64"/>
  <c r="D14" i="28"/>
  <c r="LK14" i="28" s="1"/>
  <c r="JY14" i="28"/>
  <c r="KL14" i="28"/>
  <c r="T23" i="62"/>
  <c r="Z29" i="64"/>
  <c r="EY14" i="28"/>
  <c r="BY14" i="28"/>
  <c r="E36" i="28"/>
  <c r="HL36" i="28" s="1"/>
  <c r="E49" i="28"/>
  <c r="KY49" i="28" s="1"/>
  <c r="HL14" i="28"/>
  <c r="EL14" i="28"/>
  <c r="HY14" i="28"/>
  <c r="Z29" i="62"/>
  <c r="CL14" i="28"/>
  <c r="Z32" i="67"/>
  <c r="C64" i="47"/>
  <c r="EW64" i="47" s="1"/>
  <c r="T26" i="67"/>
  <c r="AA32" i="67" s="1"/>
  <c r="Z27" i="71"/>
  <c r="Z26" i="67"/>
  <c r="HS130" i="28"/>
  <c r="HS131" i="28" s="1"/>
  <c r="Z30" i="63"/>
  <c r="T24" i="65"/>
  <c r="U24" i="65" s="1"/>
  <c r="Z24" i="65"/>
  <c r="Z30" i="65"/>
  <c r="C57" i="28"/>
  <c r="GJ57" i="28" s="1"/>
  <c r="Z30" i="64"/>
  <c r="E50" i="28"/>
  <c r="C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LY42" i="47" s="1"/>
  <c r="C10" i="47"/>
  <c r="AW10" i="47" s="1"/>
  <c r="Z26" i="61"/>
  <c r="Z32" i="61"/>
  <c r="C10" i="28"/>
  <c r="DW10" i="28" s="1"/>
  <c r="C22" i="28"/>
  <c r="KJ22" i="28" s="1"/>
  <c r="C41" i="28"/>
  <c r="EW41" i="28" s="1"/>
  <c r="C22" i="47"/>
  <c r="HW22" i="47" s="1"/>
  <c r="T24" i="63"/>
  <c r="Z24" i="63"/>
  <c r="DV52" i="47"/>
  <c r="Z28" i="72"/>
  <c r="E34" i="47"/>
  <c r="CY34" i="47" s="1"/>
  <c r="P5" i="65"/>
  <c r="T26" i="63"/>
  <c r="AA32" i="63" s="1"/>
  <c r="C18" i="33"/>
  <c r="Q23" i="61" s="1"/>
  <c r="E7" i="47" s="1"/>
  <c r="AL7" i="47" s="1"/>
  <c r="T22" i="64"/>
  <c r="AA28" i="64" s="1"/>
  <c r="D70" i="48"/>
  <c r="Z25" i="70"/>
  <c r="Z22" i="64"/>
  <c r="Z28" i="64"/>
  <c r="T25" i="70"/>
  <c r="V25" i="70" s="1"/>
  <c r="Z31" i="70"/>
  <c r="C30" i="28"/>
  <c r="LW30" i="28" s="1"/>
  <c r="E48" i="28"/>
  <c r="IL48" i="28" s="1"/>
  <c r="D36" i="48"/>
  <c r="Z32" i="71"/>
  <c r="E60" i="28"/>
  <c r="IK16" i="47"/>
  <c r="C29" i="47"/>
  <c r="JW29" i="47" s="1"/>
  <c r="O6" i="70"/>
  <c r="N6" i="70"/>
  <c r="O5" i="70"/>
  <c r="GX16" i="47"/>
  <c r="KK16" i="47"/>
  <c r="EX16" i="47"/>
  <c r="HX16" i="47"/>
  <c r="CK16" i="47"/>
  <c r="BX16" i="47"/>
  <c r="Z33" i="71"/>
  <c r="C16" i="47"/>
  <c r="EW16" i="47" s="1"/>
  <c r="T25" i="62"/>
  <c r="V25" i="62" s="1"/>
  <c r="Z25" i="62"/>
  <c r="C46" i="47"/>
  <c r="BJ46" i="47" s="1"/>
  <c r="BV70" i="47"/>
  <c r="Z31" i="62"/>
  <c r="C46" i="28"/>
  <c r="J46" i="28" s="1"/>
  <c r="T27" i="65"/>
  <c r="U27" i="65" s="1"/>
  <c r="JK41" i="47"/>
  <c r="JV70" i="47"/>
  <c r="AV70" i="47"/>
  <c r="EV70" i="47"/>
  <c r="IX41" i="47"/>
  <c r="HK41" i="47"/>
  <c r="IV70" i="47"/>
  <c r="P5" i="68"/>
  <c r="EV52" i="47"/>
  <c r="BI52" i="47"/>
  <c r="K41" i="47"/>
  <c r="I70" i="47"/>
  <c r="KV70" i="47"/>
  <c r="CK41" i="47"/>
  <c r="GX41" i="47"/>
  <c r="JI70" i="47"/>
  <c r="GV70" i="47"/>
  <c r="X41" i="47"/>
  <c r="DK41" i="47"/>
  <c r="CI70" i="47"/>
  <c r="HX41" i="47"/>
  <c r="KI70" i="47"/>
  <c r="CV70" i="47"/>
  <c r="EX41" i="47"/>
  <c r="LV70" i="47"/>
  <c r="LI70" i="47"/>
  <c r="FI70" i="47"/>
  <c r="DI70" i="47"/>
  <c r="FK41" i="47"/>
  <c r="HI70" i="47"/>
  <c r="V70" i="47"/>
  <c r="GI70" i="47"/>
  <c r="HV70" i="47"/>
  <c r="AI70" i="47"/>
  <c r="EI70" i="47"/>
  <c r="FV70" i="47"/>
  <c r="DV70" i="47"/>
  <c r="BI70" i="47"/>
  <c r="EK41" i="47"/>
  <c r="JK69" i="28"/>
  <c r="HX69" i="28"/>
  <c r="IX69" i="28"/>
  <c r="AX16" i="47"/>
  <c r="BK16" i="47"/>
  <c r="JX16" i="47"/>
  <c r="EK16" i="47"/>
  <c r="DX16" i="47"/>
  <c r="AK16" i="47"/>
  <c r="X16" i="47"/>
  <c r="DK16" i="47"/>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EI52" i="47"/>
  <c r="DI52" i="47"/>
  <c r="AV52" i="47"/>
  <c r="AI52" i="47"/>
  <c r="T27" i="72"/>
  <c r="AA33" i="72"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N5" i="70"/>
  <c r="I6" i="70"/>
  <c r="M6" i="70"/>
  <c r="I8" i="70"/>
  <c r="Z30" i="70"/>
  <c r="T26" i="71"/>
  <c r="AA32" i="71" s="1"/>
  <c r="M8" i="70"/>
  <c r="H8" i="70"/>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HI70" i="28"/>
  <c r="IV70" i="28"/>
  <c r="IK69" i="47"/>
  <c r="GK69" i="47"/>
  <c r="V70" i="28"/>
  <c r="KI70" i="28"/>
  <c r="AK69" i="47"/>
  <c r="DV70" i="28"/>
  <c r="AI70" i="28"/>
  <c r="GX69" i="47"/>
  <c r="DK69" i="47"/>
  <c r="IX69" i="47"/>
  <c r="CK69" i="47"/>
  <c r="JI70" i="28"/>
  <c r="LV70" i="28"/>
  <c r="AX69" i="47"/>
  <c r="Z32" i="63"/>
  <c r="C24" i="47"/>
  <c r="KJ24" i="47" s="1"/>
  <c r="Z30" i="67"/>
  <c r="I5" i="67"/>
  <c r="AK41" i="47"/>
  <c r="O6" i="67"/>
  <c r="Z33" i="67"/>
  <c r="O5" i="67"/>
  <c r="CX41" i="47"/>
  <c r="JX41" i="47"/>
  <c r="LX41" i="47"/>
  <c r="KK41" i="47"/>
  <c r="Z26" i="63"/>
  <c r="Z24" i="67"/>
  <c r="KX41" i="47"/>
  <c r="IK41" i="47"/>
  <c r="FX41" i="47"/>
  <c r="BX41" i="47"/>
  <c r="DX41" i="47"/>
  <c r="GK41" i="47"/>
  <c r="AX41" i="47"/>
  <c r="BK41" i="47"/>
  <c r="H6" i="63"/>
  <c r="I6" i="63"/>
  <c r="I7" i="63"/>
  <c r="O5" i="63"/>
  <c r="N7" i="63"/>
  <c r="H8" i="63"/>
  <c r="O8" i="63"/>
  <c r="O7" i="63"/>
  <c r="N6" i="63"/>
  <c r="I8" i="63"/>
  <c r="T25" i="63"/>
  <c r="U25" i="63" s="1"/>
  <c r="I5" i="63"/>
  <c r="M7" i="63"/>
  <c r="N8" i="63"/>
  <c r="Z25" i="63"/>
  <c r="M6" i="63"/>
  <c r="Z31" i="63"/>
  <c r="H5" i="63"/>
  <c r="O6" i="63"/>
  <c r="M5" i="63"/>
  <c r="N5" i="63"/>
  <c r="Z33" i="61"/>
  <c r="T27" i="61"/>
  <c r="U27" i="61" s="1"/>
  <c r="E11" i="28"/>
  <c r="LL11" i="28" s="1"/>
  <c r="Z27" i="61"/>
  <c r="T25" i="66"/>
  <c r="AA25" i="66" s="1"/>
  <c r="Z31" i="66"/>
  <c r="C72" i="28"/>
  <c r="B72" i="28" s="1"/>
  <c r="C72" i="47"/>
  <c r="LJ72" i="47" s="1"/>
  <c r="I6" i="66"/>
  <c r="Z22" i="72"/>
  <c r="T22" i="72"/>
  <c r="AA28" i="72" s="1"/>
  <c r="N8" i="72"/>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I8" i="67"/>
  <c r="O8" i="67"/>
  <c r="Z27" i="67"/>
  <c r="H7" i="67"/>
  <c r="N7" i="67"/>
  <c r="T27" i="67"/>
  <c r="AA27" i="67" s="1"/>
  <c r="H5" i="67"/>
  <c r="M8" i="67"/>
  <c r="N5" i="67"/>
  <c r="F13" i="33"/>
  <c r="Q22" i="62" s="1"/>
  <c r="E8" i="48"/>
  <c r="E38" i="33"/>
  <c r="P27" i="62" s="1"/>
  <c r="D68" i="48"/>
  <c r="F23" i="33"/>
  <c r="Q24" i="62" s="1"/>
  <c r="E37" i="48"/>
  <c r="Q6" i="62"/>
  <c r="D15" i="62"/>
  <c r="O5" i="66"/>
  <c r="T23" i="71"/>
  <c r="AA29" i="71" s="1"/>
  <c r="N5" i="65"/>
  <c r="H7" i="72"/>
  <c r="O7" i="72"/>
  <c r="N6" i="72"/>
  <c r="N5" i="72"/>
  <c r="N7" i="72"/>
  <c r="Z30" i="72"/>
  <c r="T25" i="65"/>
  <c r="U25" i="65" s="1"/>
  <c r="I5" i="72"/>
  <c r="I8" i="72"/>
  <c r="M8" i="72"/>
  <c r="M7" i="72"/>
  <c r="N6" i="65"/>
  <c r="Z25" i="65"/>
  <c r="O5" i="65"/>
  <c r="I7" i="72"/>
  <c r="M6" i="72"/>
  <c r="Z31" i="65"/>
  <c r="M6" i="65"/>
  <c r="O8" i="72"/>
  <c r="O6" i="72"/>
  <c r="M5" i="72"/>
  <c r="T24" i="72"/>
  <c r="AA24" i="72" s="1"/>
  <c r="O7" i="65"/>
  <c r="H8" i="72"/>
  <c r="H6" i="72"/>
  <c r="I6" i="72"/>
  <c r="N8" i="64"/>
  <c r="I8" i="64"/>
  <c r="H5" i="66"/>
  <c r="M8" i="66"/>
  <c r="N8" i="66"/>
  <c r="H6" i="66"/>
  <c r="M7" i="66"/>
  <c r="N7" i="66"/>
  <c r="O7" i="66"/>
  <c r="M6" i="66"/>
  <c r="T23" i="69"/>
  <c r="AA29" i="69" s="1"/>
  <c r="Z23" i="69"/>
  <c r="I5" i="66"/>
  <c r="O6" i="66"/>
  <c r="H7" i="66"/>
  <c r="Z29" i="69"/>
  <c r="Z23" i="71"/>
  <c r="N6" i="66"/>
  <c r="N5" i="66"/>
  <c r="H8" i="66"/>
  <c r="I7" i="66"/>
  <c r="Z29" i="71"/>
  <c r="O8" i="66"/>
  <c r="I8" i="66"/>
  <c r="N7" i="65"/>
  <c r="H8" i="65"/>
  <c r="Z23" i="68"/>
  <c r="O8" i="65"/>
  <c r="H6" i="65"/>
  <c r="T26" i="62"/>
  <c r="AA26" i="62" s="1"/>
  <c r="H7" i="65"/>
  <c r="I7" i="65"/>
  <c r="Z32" i="62"/>
  <c r="H5" i="65"/>
  <c r="N8" i="65"/>
  <c r="I6" i="65"/>
  <c r="Z26" i="62"/>
  <c r="M5" i="65"/>
  <c r="I8" i="65"/>
  <c r="M8" i="65"/>
  <c r="Z29" i="68"/>
  <c r="O6" i="65"/>
  <c r="M7" i="65"/>
  <c r="I5" i="65"/>
  <c r="N6" i="64"/>
  <c r="H7" i="64"/>
  <c r="M7" i="64"/>
  <c r="M5" i="64"/>
  <c r="I6" i="64"/>
  <c r="O6" i="64"/>
  <c r="H5" i="64"/>
  <c r="O7" i="64"/>
  <c r="O8" i="64"/>
  <c r="I5" i="64"/>
  <c r="N7" i="64"/>
  <c r="H8" i="64"/>
  <c r="T24" i="64"/>
  <c r="AA30" i="64" s="1"/>
  <c r="O5" i="64"/>
  <c r="I7" i="64"/>
  <c r="M6" i="64"/>
  <c r="Z24" i="64"/>
  <c r="N5" i="64"/>
  <c r="H6" i="64"/>
  <c r="M8" i="64"/>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AA31" i="61"/>
  <c r="U25" i="61"/>
  <c r="AA25" i="61"/>
  <c r="V25" i="61"/>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GY14" i="47" l="1"/>
  <c r="DL22" i="28"/>
  <c r="FL22" i="28"/>
  <c r="IL22" i="28"/>
  <c r="AY22" i="28"/>
  <c r="BY22" i="28"/>
  <c r="KY22" i="28"/>
  <c r="JL22" i="28"/>
  <c r="JY22" i="28"/>
  <c r="FY36" i="28"/>
  <c r="HY36" i="28"/>
  <c r="FV9" i="28"/>
  <c r="IY22" i="28"/>
  <c r="J49" i="28"/>
  <c r="HI9" i="28"/>
  <c r="II9" i="28"/>
  <c r="EL22" i="28"/>
  <c r="CL22" i="28"/>
  <c r="FV52" i="28"/>
  <c r="JI52" i="28"/>
  <c r="CV52" i="28"/>
  <c r="LV9" i="28"/>
  <c r="GI52" i="28"/>
  <c r="I52" i="28"/>
  <c r="V52" i="28"/>
  <c r="IV52" i="28"/>
  <c r="AI52" i="28"/>
  <c r="BI52" i="28"/>
  <c r="JV52" i="28"/>
  <c r="BV52" i="28"/>
  <c r="FI52" i="28"/>
  <c r="KI52" i="28"/>
  <c r="EI52" i="28"/>
  <c r="LI52" i="28"/>
  <c r="KL18" i="47"/>
  <c r="GY42" i="47"/>
  <c r="BL42" i="47"/>
  <c r="IL18" i="47"/>
  <c r="BY21" i="47"/>
  <c r="D18" i="47"/>
  <c r="FX18" i="47" s="1"/>
  <c r="HY42" i="47"/>
  <c r="JY18" i="47"/>
  <c r="AL18" i="47"/>
  <c r="HI52" i="28"/>
  <c r="DV52" i="28"/>
  <c r="FL18" i="47"/>
  <c r="LV52" i="28"/>
  <c r="GV52" i="28"/>
  <c r="DL18" i="47"/>
  <c r="FY18" i="47"/>
  <c r="GJ88" i="47"/>
  <c r="DI52" i="28"/>
  <c r="EV52" i="28"/>
  <c r="II52" i="28"/>
  <c r="HV52" i="28"/>
  <c r="CI52" i="28"/>
  <c r="AV52" i="28"/>
  <c r="O7" i="69"/>
  <c r="BL22" i="28"/>
  <c r="KL22" i="28"/>
  <c r="AL22" i="28"/>
  <c r="DW55" i="28"/>
  <c r="FY22" i="28"/>
  <c r="DY22" i="28"/>
  <c r="GY22" i="28"/>
  <c r="LJ88" i="47"/>
  <c r="LL22" i="28"/>
  <c r="CY22" i="28"/>
  <c r="HW55" i="47"/>
  <c r="FW88" i="47"/>
  <c r="EY22" i="28"/>
  <c r="HY22" i="28"/>
  <c r="KY66" i="47"/>
  <c r="L22" i="28"/>
  <c r="GL22" i="28"/>
  <c r="LY22" i="28"/>
  <c r="Y22" i="28"/>
  <c r="HL22" i="28"/>
  <c r="FW55" i="47"/>
  <c r="BL76" i="28"/>
  <c r="AJ49" i="28"/>
  <c r="HJ49" i="28"/>
  <c r="BJ49" i="28"/>
  <c r="GW49" i="28"/>
  <c r="HJ55" i="47"/>
  <c r="IJ49" i="28"/>
  <c r="IJ8" i="47"/>
  <c r="EW49" i="28"/>
  <c r="LI9" i="28"/>
  <c r="LJ8" i="47"/>
  <c r="B8" i="47"/>
  <c r="V8" i="47" s="1"/>
  <c r="JJ8" i="47"/>
  <c r="LJ49" i="28"/>
  <c r="B49" i="28"/>
  <c r="I49" i="28" s="1"/>
  <c r="W49" i="28"/>
  <c r="I9" i="28"/>
  <c r="GJ49" i="28"/>
  <c r="IV9" i="28"/>
  <c r="KJ8" i="47"/>
  <c r="HW49" i="28"/>
  <c r="DV9" i="28"/>
  <c r="B55" i="28"/>
  <c r="EV55" i="28" s="1"/>
  <c r="LW43" i="47"/>
  <c r="JL66" i="47"/>
  <c r="K41" i="28"/>
  <c r="BL66" i="47"/>
  <c r="BY66" i="47"/>
  <c r="IJ55" i="28"/>
  <c r="AY21" i="47"/>
  <c r="KJ43" i="47"/>
  <c r="KY18" i="47"/>
  <c r="FJ14" i="47"/>
  <c r="KJ87" i="47"/>
  <c r="GL18" i="47"/>
  <c r="CW87" i="47"/>
  <c r="FL21" i="47"/>
  <c r="HY21" i="47"/>
  <c r="AA29" i="63"/>
  <c r="CJ87" i="47"/>
  <c r="BY18" i="47"/>
  <c r="JK41" i="28"/>
  <c r="IY21" i="47"/>
  <c r="AA23" i="63"/>
  <c r="GW87" i="47"/>
  <c r="CL18" i="47"/>
  <c r="HW88" i="47"/>
  <c r="LK41" i="28"/>
  <c r="JY21" i="47"/>
  <c r="U23" i="63"/>
  <c r="HW87" i="47"/>
  <c r="IY18" i="47"/>
  <c r="CY18" i="47"/>
  <c r="KW88" i="47"/>
  <c r="CY42" i="47"/>
  <c r="AK41" i="28"/>
  <c r="CY21" i="47"/>
  <c r="JL21" i="47"/>
  <c r="DW87" i="47"/>
  <c r="LL18" i="47"/>
  <c r="L18" i="47"/>
  <c r="EW88" i="47"/>
  <c r="Y42" i="47"/>
  <c r="GK41" i="28"/>
  <c r="KL42" i="47"/>
  <c r="FL76" i="28"/>
  <c r="DW49" i="28"/>
  <c r="V9" i="28"/>
  <c r="CL76" i="28"/>
  <c r="U23" i="64"/>
  <c r="JW49" i="28"/>
  <c r="J87" i="47"/>
  <c r="GY18" i="47"/>
  <c r="V24" i="65"/>
  <c r="AV9" i="28"/>
  <c r="DW43" i="47"/>
  <c r="JJ8" i="28"/>
  <c r="LL76" i="28"/>
  <c r="LY18" i="47"/>
  <c r="DY18" i="47"/>
  <c r="EY18" i="47"/>
  <c r="AA30" i="65"/>
  <c r="DW55" i="47"/>
  <c r="DJ49" i="28"/>
  <c r="IW49" i="28"/>
  <c r="BV9" i="28"/>
  <c r="CW49" i="28"/>
  <c r="W87" i="47"/>
  <c r="KW49" i="28"/>
  <c r="AI9" i="28"/>
  <c r="EY76" i="28"/>
  <c r="Y18" i="47"/>
  <c r="EL18" i="47"/>
  <c r="AJ55" i="47"/>
  <c r="FJ49" i="28"/>
  <c r="BW49" i="28"/>
  <c r="EJ43" i="47"/>
  <c r="IJ8" i="28"/>
  <c r="GL76" i="28"/>
  <c r="HY18" i="47"/>
  <c r="AY18" i="47"/>
  <c r="HL18" i="47"/>
  <c r="AW55" i="47"/>
  <c r="FW49" i="28"/>
  <c r="LW49" i="28"/>
  <c r="EV9" i="28"/>
  <c r="IJ10" i="28"/>
  <c r="W8" i="28"/>
  <c r="HJ87" i="47"/>
  <c r="HJ57" i="28"/>
  <c r="BJ55" i="47"/>
  <c r="AW49" i="28"/>
  <c r="JJ49" i="28"/>
  <c r="JV9" i="28"/>
  <c r="LW10" i="28"/>
  <c r="EW43" i="47"/>
  <c r="J8" i="28"/>
  <c r="DJ87" i="47"/>
  <c r="JL18" i="47"/>
  <c r="DJ55" i="47"/>
  <c r="CJ49" i="28"/>
  <c r="EJ49" i="28"/>
  <c r="DI9" i="28"/>
  <c r="AA24" i="61"/>
  <c r="IX16" i="28"/>
  <c r="EJ10" i="47"/>
  <c r="GW8" i="47"/>
  <c r="B8" i="28"/>
  <c r="LI8" i="28" s="1"/>
  <c r="DW8" i="47"/>
  <c r="GW8" i="28"/>
  <c r="HV9" i="28"/>
  <c r="EI9" i="28"/>
  <c r="JW8" i="47"/>
  <c r="LW8" i="47"/>
  <c r="HW8" i="28"/>
  <c r="AW8" i="28"/>
  <c r="BJ10" i="47"/>
  <c r="IW8" i="28"/>
  <c r="BW8" i="28"/>
  <c r="KW22" i="47"/>
  <c r="EW8" i="47"/>
  <c r="JW8" i="28"/>
  <c r="DJ8" i="28"/>
  <c r="AY76" i="28"/>
  <c r="JW55" i="47"/>
  <c r="BI9" i="28"/>
  <c r="KV9" i="28"/>
  <c r="HW10" i="28"/>
  <c r="DJ8" i="47"/>
  <c r="KW8" i="28"/>
  <c r="CJ8" i="28"/>
  <c r="IY76" i="28"/>
  <c r="AW88" i="47"/>
  <c r="CI9" i="28"/>
  <c r="GI9" i="28"/>
  <c r="EW10" i="28"/>
  <c r="AY42" i="47"/>
  <c r="KW8" i="47"/>
  <c r="BJ8" i="47"/>
  <c r="KJ8" i="28"/>
  <c r="DW8" i="28"/>
  <c r="FJ8" i="47"/>
  <c r="LW8" i="28"/>
  <c r="EW8" i="28"/>
  <c r="GY76" i="28"/>
  <c r="JW88" i="47"/>
  <c r="KI9" i="28"/>
  <c r="FI9" i="28"/>
  <c r="JI9" i="28"/>
  <c r="HJ10" i="28"/>
  <c r="L42" i="47"/>
  <c r="BW8" i="47"/>
  <c r="HJ8" i="28"/>
  <c r="JL76" i="28"/>
  <c r="W55" i="47"/>
  <c r="CV9" i="28"/>
  <c r="AY29" i="28"/>
  <c r="H7" i="69"/>
  <c r="AJ57" i="28"/>
  <c r="GL43" i="47"/>
  <c r="IL29" i="28"/>
  <c r="EY29" i="28"/>
  <c r="K14" i="28"/>
  <c r="CJ43" i="47"/>
  <c r="KJ14" i="47"/>
  <c r="FJ43" i="47"/>
  <c r="IJ43" i="47"/>
  <c r="JY36" i="28"/>
  <c r="EW10" i="47"/>
  <c r="J55" i="28"/>
  <c r="DL66" i="47"/>
  <c r="BW88" i="47"/>
  <c r="DL21" i="47"/>
  <c r="CL36" i="28"/>
  <c r="U26" i="67"/>
  <c r="JJ55" i="28"/>
  <c r="FY66" i="47"/>
  <c r="JW14" i="47"/>
  <c r="CW10" i="47"/>
  <c r="FY42" i="47"/>
  <c r="DX41" i="28"/>
  <c r="AL14" i="47"/>
  <c r="DY21" i="47"/>
  <c r="J8" i="47"/>
  <c r="DY36" i="28"/>
  <c r="IW55" i="28"/>
  <c r="EY49" i="28"/>
  <c r="GW10" i="47"/>
  <c r="BY42" i="47"/>
  <c r="DW64" i="47"/>
  <c r="CK41" i="28"/>
  <c r="FW8" i="47"/>
  <c r="IW43" i="47"/>
  <c r="AY36" i="28"/>
  <c r="LY36" i="28"/>
  <c r="HW55" i="28"/>
  <c r="GL66" i="28"/>
  <c r="KW14" i="47"/>
  <c r="D42" i="47"/>
  <c r="HX42" i="47" s="1"/>
  <c r="FK41" i="28"/>
  <c r="CL14" i="47"/>
  <c r="AJ8" i="47"/>
  <c r="EJ8" i="47"/>
  <c r="W43" i="47"/>
  <c r="GJ43" i="47"/>
  <c r="FJ8" i="28"/>
  <c r="AJ8" i="28"/>
  <c r="EY36" i="28"/>
  <c r="KY36" i="28"/>
  <c r="EW55" i="28"/>
  <c r="KJ55" i="28"/>
  <c r="FL49" i="28"/>
  <c r="DY66" i="47"/>
  <c r="KL66" i="47"/>
  <c r="BW14" i="47"/>
  <c r="AJ88" i="47"/>
  <c r="KJ88" i="47"/>
  <c r="KJ10" i="47"/>
  <c r="KY42" i="47"/>
  <c r="EY42" i="47"/>
  <c r="DY42" i="47"/>
  <c r="HK41" i="28"/>
  <c r="LX41" i="28"/>
  <c r="IK41" i="28"/>
  <c r="DY14" i="47"/>
  <c r="DL14" i="47"/>
  <c r="GW14" i="47"/>
  <c r="KW43" i="47"/>
  <c r="JJ43" i="47"/>
  <c r="IL36" i="28"/>
  <c r="CJ10" i="47"/>
  <c r="B43" i="47"/>
  <c r="KV43" i="47" s="1"/>
  <c r="Y36" i="28"/>
  <c r="CW55" i="28"/>
  <c r="J43" i="47"/>
  <c r="GY36" i="28"/>
  <c r="U22" i="71"/>
  <c r="BJ88" i="47"/>
  <c r="BW10" i="47"/>
  <c r="LL42" i="47"/>
  <c r="HL42" i="47"/>
  <c r="KY21" i="47"/>
  <c r="LW88" i="47"/>
  <c r="EJ88" i="47"/>
  <c r="GL42" i="47"/>
  <c r="BL21" i="47"/>
  <c r="KL21" i="47"/>
  <c r="EJ29" i="47"/>
  <c r="JW43" i="47"/>
  <c r="JL36" i="28"/>
  <c r="EJ55" i="28"/>
  <c r="AL66" i="47"/>
  <c r="GL66" i="47"/>
  <c r="HW14" i="47"/>
  <c r="J88" i="47"/>
  <c r="IJ88" i="47"/>
  <c r="JY42" i="47"/>
  <c r="JY14" i="47"/>
  <c r="FY21" i="47"/>
  <c r="W8" i="47"/>
  <c r="AJ43" i="47"/>
  <c r="W55" i="28"/>
  <c r="EL49" i="28"/>
  <c r="Y66" i="47"/>
  <c r="IY66" i="47"/>
  <c r="FJ88" i="47"/>
  <c r="B88" i="47"/>
  <c r="JV88" i="47" s="1"/>
  <c r="JL42" i="47"/>
  <c r="KK41" i="28"/>
  <c r="HX41" i="28"/>
  <c r="L14" i="47"/>
  <c r="AL21" i="47"/>
  <c r="IL21" i="47"/>
  <c r="LY21" i="47"/>
  <c r="EY21" i="47"/>
  <c r="GL21" i="47"/>
  <c r="CJ8" i="47"/>
  <c r="GJ8" i="47"/>
  <c r="BJ43" i="47"/>
  <c r="LJ43" i="47"/>
  <c r="LJ8" i="28"/>
  <c r="EJ8" i="28"/>
  <c r="FL36" i="28"/>
  <c r="D36" i="28"/>
  <c r="JX36" i="28" s="1"/>
  <c r="AJ55" i="28"/>
  <c r="GY49" i="28"/>
  <c r="FL66" i="47"/>
  <c r="LY66" i="47"/>
  <c r="DW14" i="47"/>
  <c r="W88" i="47"/>
  <c r="IW88" i="47"/>
  <c r="KW10" i="47"/>
  <c r="FL42" i="47"/>
  <c r="EL42" i="47"/>
  <c r="DL42" i="47"/>
  <c r="JX41" i="28"/>
  <c r="AX41" i="28"/>
  <c r="GJ14" i="47"/>
  <c r="FJ55" i="28"/>
  <c r="L66" i="47"/>
  <c r="D21" i="47"/>
  <c r="KX21" i="47" s="1"/>
  <c r="L49" i="28"/>
  <c r="DJ88" i="47"/>
  <c r="HW43" i="47"/>
  <c r="DJ55" i="28"/>
  <c r="BY49" i="28"/>
  <c r="CW88" i="47"/>
  <c r="AW43" i="47"/>
  <c r="GW88" i="47"/>
  <c r="BK41" i="28"/>
  <c r="CL21" i="47"/>
  <c r="AW8" i="47"/>
  <c r="IW8" i="47"/>
  <c r="DJ43" i="47"/>
  <c r="GW43" i="47"/>
  <c r="GJ8" i="28"/>
  <c r="CW8" i="28"/>
  <c r="DL36" i="28"/>
  <c r="AW55" i="28"/>
  <c r="HY49" i="28"/>
  <c r="GL50" i="28"/>
  <c r="AY66" i="47"/>
  <c r="EL66" i="47"/>
  <c r="EJ14" i="47"/>
  <c r="DW88" i="47"/>
  <c r="JJ88" i="47"/>
  <c r="B10" i="47"/>
  <c r="JV10" i="47" s="1"/>
  <c r="CL42" i="47"/>
  <c r="AL42" i="47"/>
  <c r="IY42" i="47"/>
  <c r="IX41" i="28"/>
  <c r="CX41" i="28"/>
  <c r="DL49" i="28"/>
  <c r="IW14" i="47"/>
  <c r="EL21" i="47"/>
  <c r="FW43" i="47"/>
  <c r="L36" i="28"/>
  <c r="GW55" i="28"/>
  <c r="IJ14" i="47"/>
  <c r="CW43" i="47"/>
  <c r="IY36" i="28"/>
  <c r="HJ8" i="47"/>
  <c r="LL21" i="47"/>
  <c r="EW29" i="47"/>
  <c r="L21" i="47"/>
  <c r="HL21" i="47"/>
  <c r="Y21" i="47"/>
  <c r="CW8" i="47"/>
  <c r="BW43" i="47"/>
  <c r="FW8" i="28"/>
  <c r="BL36" i="28"/>
  <c r="GJ55" i="28"/>
  <c r="JY49" i="28"/>
  <c r="HL66" i="47"/>
  <c r="GY66" i="47"/>
  <c r="AJ14" i="47"/>
  <c r="CJ88" i="47"/>
  <c r="FW10" i="47"/>
  <c r="IL42" i="47"/>
  <c r="EX41" i="28"/>
  <c r="EK41" i="28"/>
  <c r="CL50" i="28"/>
  <c r="HL43" i="47"/>
  <c r="B29" i="47"/>
  <c r="FI29" i="47" s="1"/>
  <c r="KW57" i="28"/>
  <c r="FL29" i="28"/>
  <c r="AX14" i="28"/>
  <c r="AA32" i="69"/>
  <c r="IY43" i="47"/>
  <c r="DL76" i="28"/>
  <c r="IY29" i="28"/>
  <c r="EL43" i="47"/>
  <c r="N6" i="71"/>
  <c r="JJ87" i="47"/>
  <c r="GK14" i="28"/>
  <c r="KL76" i="28"/>
  <c r="FJ87" i="47"/>
  <c r="Y49" i="28"/>
  <c r="JJ55" i="47"/>
  <c r="DJ10" i="28"/>
  <c r="EL76" i="28"/>
  <c r="O7" i="71"/>
  <c r="KW29" i="47"/>
  <c r="LJ22" i="47"/>
  <c r="H8" i="71"/>
  <c r="GY29" i="28"/>
  <c r="M7" i="71"/>
  <c r="JX14" i="28"/>
  <c r="JY76" i="28"/>
  <c r="JW10" i="28"/>
  <c r="AK14" i="28"/>
  <c r="BY76" i="28"/>
  <c r="HL76" i="28"/>
  <c r="IJ55" i="47"/>
  <c r="BL43" i="47"/>
  <c r="LY76" i="28"/>
  <c r="CW14" i="47"/>
  <c r="CJ55" i="47"/>
  <c r="DL43" i="47"/>
  <c r="BY36" i="28"/>
  <c r="KY76" i="28"/>
  <c r="AL49" i="28"/>
  <c r="EW14" i="47"/>
  <c r="HW10" i="47"/>
  <c r="J10" i="47"/>
  <c r="W10" i="28"/>
  <c r="D43" i="47"/>
  <c r="IK43" i="47" s="1"/>
  <c r="AL36" i="28"/>
  <c r="LL36" i="28"/>
  <c r="Y76" i="28"/>
  <c r="FY76" i="28"/>
  <c r="HY76" i="28"/>
  <c r="KW87" i="47"/>
  <c r="BJ55" i="28"/>
  <c r="JW55" i="28"/>
  <c r="LJ55" i="28"/>
  <c r="AY49" i="28"/>
  <c r="HL49" i="28"/>
  <c r="CL66" i="47"/>
  <c r="HY66" i="47"/>
  <c r="Y29" i="28"/>
  <c r="B14" i="47"/>
  <c r="KV14" i="47" s="1"/>
  <c r="J14" i="47"/>
  <c r="LW55" i="47"/>
  <c r="CW55" i="47"/>
  <c r="EJ55" i="47"/>
  <c r="DL34" i="47"/>
  <c r="IW10" i="47"/>
  <c r="DW10" i="47"/>
  <c r="BJ10" i="28"/>
  <c r="FL43" i="47"/>
  <c r="H5" i="71"/>
  <c r="FX41" i="28"/>
  <c r="BX41" i="28"/>
  <c r="LY14" i="47"/>
  <c r="D14" i="47"/>
  <c r="K14" i="47" s="1"/>
  <c r="I5" i="71"/>
  <c r="FJ55" i="47"/>
  <c r="M7" i="69"/>
  <c r="FJ10" i="28"/>
  <c r="AL76" i="28"/>
  <c r="GL49" i="28"/>
  <c r="KL36" i="28"/>
  <c r="D76" i="28"/>
  <c r="GX76" i="28" s="1"/>
  <c r="BJ87" i="47"/>
  <c r="KL29" i="28"/>
  <c r="KW55" i="47"/>
  <c r="BJ29" i="47"/>
  <c r="EL36" i="28"/>
  <c r="GL36" i="28"/>
  <c r="DY76" i="28"/>
  <c r="CY76" i="28"/>
  <c r="IW87" i="47"/>
  <c r="BW55" i="28"/>
  <c r="FW55" i="28"/>
  <c r="LW55" i="28"/>
  <c r="DY49" i="28"/>
  <c r="IL49" i="28"/>
  <c r="LL66" i="47"/>
  <c r="JY66" i="47"/>
  <c r="IL66" i="47"/>
  <c r="L29" i="28"/>
  <c r="LJ14" i="47"/>
  <c r="DJ14" i="47"/>
  <c r="LJ55" i="47"/>
  <c r="IW55" i="47"/>
  <c r="GW55" i="47"/>
  <c r="JW10" i="47"/>
  <c r="FJ10" i="47"/>
  <c r="AJ10" i="28"/>
  <c r="CY43" i="47"/>
  <c r="DK41" i="28"/>
  <c r="GL14" i="47"/>
  <c r="JL14" i="47"/>
  <c r="AL43" i="47"/>
  <c r="M5" i="71"/>
  <c r="GJ55" i="47"/>
  <c r="BW55" i="47"/>
  <c r="FY49" i="28"/>
  <c r="KJ55" i="47"/>
  <c r="BW29" i="47"/>
  <c r="CY36" i="28"/>
  <c r="L76" i="28"/>
  <c r="LJ87" i="47"/>
  <c r="AW87" i="47"/>
  <c r="CJ55" i="28"/>
  <c r="HJ55" i="28"/>
  <c r="BL49" i="28"/>
  <c r="JL49" i="28"/>
  <c r="D66" i="47"/>
  <c r="KX66" i="47" s="1"/>
  <c r="CY66" i="47"/>
  <c r="AL29" i="28"/>
  <c r="JJ14" i="47"/>
  <c r="W14" i="47"/>
  <c r="B55" i="47"/>
  <c r="GI55" i="47" s="1"/>
  <c r="J55" i="47"/>
  <c r="AJ10" i="47"/>
  <c r="JJ10" i="28"/>
  <c r="L43" i="47"/>
  <c r="O6" i="71"/>
  <c r="X41" i="28"/>
  <c r="GX41" i="28"/>
  <c r="BY14" i="47"/>
  <c r="HY14" i="47"/>
  <c r="IW14" i="28"/>
  <c r="DW14" i="28"/>
  <c r="LW14" i="28"/>
  <c r="IJ14" i="28"/>
  <c r="GW14" i="28"/>
  <c r="BJ14" i="28"/>
  <c r="JW14" i="28"/>
  <c r="FW14" i="28"/>
  <c r="HW14" i="28"/>
  <c r="KW14" i="28"/>
  <c r="HJ14" i="28"/>
  <c r="B14" i="28"/>
  <c r="LV14" i="28" s="1"/>
  <c r="FJ14" i="28"/>
  <c r="AW14" i="28"/>
  <c r="EW14" i="28"/>
  <c r="AJ14" i="28"/>
  <c r="CW14" i="28"/>
  <c r="LJ14" i="28"/>
  <c r="J14" i="28"/>
  <c r="DJ14" i="28"/>
  <c r="W14" i="28"/>
  <c r="CJ14" i="28"/>
  <c r="V26" i="67"/>
  <c r="KY66" i="28"/>
  <c r="AA23" i="62"/>
  <c r="U23" i="62"/>
  <c r="V23" i="62"/>
  <c r="AA29" i="62"/>
  <c r="AL66" i="28"/>
  <c r="GJ14" i="28"/>
  <c r="IJ64" i="47"/>
  <c r="AW64" i="47"/>
  <c r="FW64" i="47"/>
  <c r="BW64" i="47"/>
  <c r="EJ64" i="47"/>
  <c r="JW64" i="47"/>
  <c r="CW64" i="47"/>
  <c r="LJ64" i="47"/>
  <c r="DJ64" i="47"/>
  <c r="KW64" i="47"/>
  <c r="KJ64" i="47"/>
  <c r="GW64" i="47"/>
  <c r="BJ64" i="47"/>
  <c r="FJ64" i="47"/>
  <c r="W64" i="47"/>
  <c r="J64" i="47"/>
  <c r="LW64" i="47"/>
  <c r="AJ64" i="47"/>
  <c r="JJ64" i="47"/>
  <c r="HW64" i="47"/>
  <c r="CJ64" i="47"/>
  <c r="U24" i="71"/>
  <c r="AA24" i="71"/>
  <c r="V24" i="71"/>
  <c r="AA30" i="71"/>
  <c r="AA26" i="67"/>
  <c r="JJ14" i="28"/>
  <c r="IW64" i="47"/>
  <c r="BY50" i="28"/>
  <c r="D50" i="28"/>
  <c r="GK50" i="28" s="1"/>
  <c r="EY50" i="28"/>
  <c r="LL50" i="28"/>
  <c r="JL50" i="28"/>
  <c r="BL50" i="28"/>
  <c r="L50" i="28"/>
  <c r="FY50" i="28"/>
  <c r="HL50" i="28"/>
  <c r="KY50" i="28"/>
  <c r="EL50" i="28"/>
  <c r="HY50" i="28"/>
  <c r="LY50" i="28"/>
  <c r="KL50" i="28"/>
  <c r="IY50" i="28"/>
  <c r="GY50" i="28"/>
  <c r="DY50" i="28"/>
  <c r="AL50" i="28"/>
  <c r="Y50" i="28"/>
  <c r="AY50" i="28"/>
  <c r="IL50" i="28"/>
  <c r="DL50" i="28"/>
  <c r="GJ64" i="47"/>
  <c r="FY60" i="28"/>
  <c r="AL60" i="28"/>
  <c r="HY66" i="28"/>
  <c r="HL66" i="28"/>
  <c r="JY66" i="28"/>
  <c r="EL66" i="28"/>
  <c r="Y66" i="28"/>
  <c r="DL66" i="28"/>
  <c r="JL66" i="28"/>
  <c r="DY66" i="28"/>
  <c r="LY66" i="28"/>
  <c r="IY66" i="28"/>
  <c r="IL66" i="28"/>
  <c r="KL66" i="28"/>
  <c r="LL66" i="28"/>
  <c r="CY66" i="28"/>
  <c r="FL66" i="28"/>
  <c r="BY66" i="28"/>
  <c r="BL66" i="28"/>
  <c r="L66" i="28"/>
  <c r="FY66" i="28"/>
  <c r="CL66" i="28"/>
  <c r="D66" i="28"/>
  <c r="IX66" i="28" s="1"/>
  <c r="FL50" i="28"/>
  <c r="AY66" i="28"/>
  <c r="KJ14" i="28"/>
  <c r="B64" i="47"/>
  <c r="IV64" i="47" s="1"/>
  <c r="U24" i="63"/>
  <c r="V24" i="63"/>
  <c r="JY50" i="28"/>
  <c r="EY66" i="28"/>
  <c r="BW14" i="28"/>
  <c r="HJ64" i="47"/>
  <c r="N6" i="69"/>
  <c r="GJ87" i="47"/>
  <c r="EW87" i="47"/>
  <c r="HW41" i="28"/>
  <c r="U22" i="65"/>
  <c r="LY29" i="28"/>
  <c r="BL29" i="28"/>
  <c r="JY29" i="28"/>
  <c r="LJ10" i="47"/>
  <c r="HJ10" i="47"/>
  <c r="GJ10" i="47"/>
  <c r="CW10" i="28"/>
  <c r="BW10" i="28"/>
  <c r="DY43" i="47"/>
  <c r="GY43" i="47"/>
  <c r="M6" i="71"/>
  <c r="N7" i="69"/>
  <c r="I8" i="71"/>
  <c r="IW41" i="28"/>
  <c r="AA28" i="65"/>
  <c r="V22" i="65"/>
  <c r="D29" i="28"/>
  <c r="CX29" i="28" s="1"/>
  <c r="O5" i="71"/>
  <c r="BJ22" i="47"/>
  <c r="V26" i="69"/>
  <c r="B87" i="47"/>
  <c r="I87" i="47" s="1"/>
  <c r="GL29" i="28"/>
  <c r="IW10" i="28"/>
  <c r="AW10" i="28"/>
  <c r="JL43" i="47"/>
  <c r="I6" i="71"/>
  <c r="DJ22" i="47"/>
  <c r="DW30" i="28"/>
  <c r="U24" i="61"/>
  <c r="JW87" i="47"/>
  <c r="EJ87" i="47"/>
  <c r="CL49" i="28"/>
  <c r="KL49" i="28"/>
  <c r="CY29" i="28"/>
  <c r="JL29" i="28"/>
  <c r="HJ14" i="47"/>
  <c r="FW14" i="47"/>
  <c r="JJ10" i="47"/>
  <c r="DJ10" i="47"/>
  <c r="FW10" i="28"/>
  <c r="EJ10" i="28"/>
  <c r="J10" i="28"/>
  <c r="AY43" i="47"/>
  <c r="CL43" i="47"/>
  <c r="O6" i="69"/>
  <c r="M5" i="69"/>
  <c r="H5" i="68"/>
  <c r="Z30" i="69"/>
  <c r="H6" i="71"/>
  <c r="J7" i="63"/>
  <c r="FY43" i="47"/>
  <c r="EL29" i="28"/>
  <c r="HY29" i="28"/>
  <c r="LL43" i="47"/>
  <c r="BY43" i="47"/>
  <c r="W22" i="47"/>
  <c r="BY29" i="28"/>
  <c r="B10" i="28"/>
  <c r="KI10" i="28" s="1"/>
  <c r="GW10" i="28"/>
  <c r="CJ10" i="28"/>
  <c r="JY43" i="47"/>
  <c r="LY43" i="47"/>
  <c r="N7" i="71"/>
  <c r="AA30" i="61"/>
  <c r="IJ87" i="47"/>
  <c r="CL29" i="28"/>
  <c r="LL29" i="28"/>
  <c r="KJ10" i="28"/>
  <c r="HY43" i="47"/>
  <c r="I7" i="71"/>
  <c r="J7" i="71" s="1"/>
  <c r="GJ22" i="47"/>
  <c r="EJ30" i="28"/>
  <c r="FW87" i="47"/>
  <c r="AJ87" i="47"/>
  <c r="LY49" i="28"/>
  <c r="IY49" i="28"/>
  <c r="LL49" i="28"/>
  <c r="DL29" i="28"/>
  <c r="FY29" i="28"/>
  <c r="LW14" i="47"/>
  <c r="AW14" i="47"/>
  <c r="LW10" i="47"/>
  <c r="W10" i="47"/>
  <c r="LJ10" i="28"/>
  <c r="GJ10" i="28"/>
  <c r="KY43" i="47"/>
  <c r="EY43" i="47"/>
  <c r="CY7" i="47"/>
  <c r="O8" i="71"/>
  <c r="N5" i="71"/>
  <c r="K16" i="28"/>
  <c r="KX16" i="28"/>
  <c r="DW41" i="28"/>
  <c r="IL43" i="47"/>
  <c r="KY29" i="28"/>
  <c r="HJ22" i="47"/>
  <c r="JJ30" i="28"/>
  <c r="BW87" i="47"/>
  <c r="D49" i="28"/>
  <c r="HK49" i="28" s="1"/>
  <c r="CY49" i="28"/>
  <c r="DY29" i="28"/>
  <c r="CJ14" i="47"/>
  <c r="IJ10" i="47"/>
  <c r="KW10" i="28"/>
  <c r="KL43" i="47"/>
  <c r="M8" i="71"/>
  <c r="N8" i="71"/>
  <c r="BX14" i="28"/>
  <c r="GK16" i="28"/>
  <c r="U24" i="69"/>
  <c r="AA30" i="69"/>
  <c r="AA24" i="69"/>
  <c r="V24" i="69"/>
  <c r="HX14" i="28"/>
  <c r="CK14" i="28"/>
  <c r="DX14" i="28"/>
  <c r="GX16" i="28"/>
  <c r="HY60" i="28"/>
  <c r="V23" i="64"/>
  <c r="EL34" i="47"/>
  <c r="O5" i="69"/>
  <c r="I7" i="69"/>
  <c r="BK14" i="28"/>
  <c r="IK14" i="28"/>
  <c r="KK16" i="28"/>
  <c r="JL60" i="28"/>
  <c r="AA24" i="65"/>
  <c r="H6" i="69"/>
  <c r="EX14" i="28"/>
  <c r="EK14" i="28"/>
  <c r="X16" i="28"/>
  <c r="HX16" i="28"/>
  <c r="M6" i="69"/>
  <c r="I8" i="69"/>
  <c r="IX14" i="28"/>
  <c r="CX14" i="28"/>
  <c r="CX16" i="28"/>
  <c r="AK16" i="28"/>
  <c r="EK16" i="28"/>
  <c r="DK16" i="28"/>
  <c r="IK16" i="28"/>
  <c r="FX14" i="28"/>
  <c r="HK14" i="28"/>
  <c r="JK14" i="28"/>
  <c r="FK16" i="28"/>
  <c r="BK16" i="28"/>
  <c r="JK16" i="28"/>
  <c r="KK14" i="28"/>
  <c r="EX16" i="28"/>
  <c r="BX16" i="28"/>
  <c r="CK16" i="28"/>
  <c r="GW29" i="47"/>
  <c r="AA26" i="69"/>
  <c r="H8" i="69"/>
  <c r="FK14" i="28"/>
  <c r="X14" i="28"/>
  <c r="JX16" i="28"/>
  <c r="AX16" i="28"/>
  <c r="H5" i="69"/>
  <c r="DX16" i="28"/>
  <c r="LX16" i="28"/>
  <c r="AA29" i="64"/>
  <c r="I6" i="69"/>
  <c r="N5" i="69"/>
  <c r="LX14" i="28"/>
  <c r="KX14" i="28"/>
  <c r="HK16" i="28"/>
  <c r="I8" i="68"/>
  <c r="Y60" i="28"/>
  <c r="KL34" i="47"/>
  <c r="M8" i="69"/>
  <c r="N8" i="69"/>
  <c r="O8" i="69"/>
  <c r="I5" i="69"/>
  <c r="GX14" i="28"/>
  <c r="DK14" i="28"/>
  <c r="FX16" i="28"/>
  <c r="IL14" i="47"/>
  <c r="FY14" i="47"/>
  <c r="AY14" i="47"/>
  <c r="E44" i="47"/>
  <c r="T25" i="71"/>
  <c r="E44" i="28"/>
  <c r="Z31" i="71"/>
  <c r="Z25" i="71"/>
  <c r="FL14" i="47"/>
  <c r="Y14" i="47"/>
  <c r="HL14" i="47"/>
  <c r="LL14" i="47"/>
  <c r="EY14" i="47"/>
  <c r="EL14" i="47"/>
  <c r="IY14" i="47"/>
  <c r="E67" i="47"/>
  <c r="E67" i="28"/>
  <c r="T27" i="69"/>
  <c r="Z33" i="69"/>
  <c r="Z27" i="69"/>
  <c r="BL14" i="47"/>
  <c r="CY14" i="47"/>
  <c r="KL14" i="47"/>
  <c r="E64" i="28"/>
  <c r="E64" i="47"/>
  <c r="Z24" i="69"/>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FI41" i="28" s="1"/>
  <c r="J57" i="28"/>
  <c r="EJ57" i="28"/>
  <c r="IW57" i="28"/>
  <c r="B57" i="28"/>
  <c r="JL34" i="47"/>
  <c r="EY34" i="47"/>
  <c r="Y34" i="47"/>
  <c r="HL34" i="47"/>
  <c r="AJ29" i="47"/>
  <c r="FJ29" i="47"/>
  <c r="JJ29" i="47"/>
  <c r="LW29" i="47"/>
  <c r="LW41" i="28"/>
  <c r="AJ41" i="28"/>
  <c r="IJ41" i="28"/>
  <c r="LJ41" i="28"/>
  <c r="CW57" i="28"/>
  <c r="BJ57" i="28"/>
  <c r="FJ57" i="28"/>
  <c r="D34" i="47"/>
  <c r="C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J5" i="68" s="1"/>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JX48" i="28" s="1"/>
  <c r="IJ22" i="28"/>
  <c r="GY48" i="28"/>
  <c r="B22" i="28"/>
  <c r="AI22" i="28" s="1"/>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HK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72"/>
  <c r="E30" i="26" s="1"/>
  <c r="J5" i="66"/>
  <c r="L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65"/>
  <c r="E43" i="26" s="1"/>
  <c r="L7" i="72"/>
  <c r="J7" i="72"/>
  <c r="J8" i="65"/>
  <c r="H6" i="62"/>
  <c r="H7" i="62"/>
  <c r="N7" i="62"/>
  <c r="M5" i="62"/>
  <c r="O5" i="62"/>
  <c r="L8" i="65"/>
  <c r="H5" i="62"/>
  <c r="M7" i="62"/>
  <c r="H8" i="62"/>
  <c r="K7" i="72"/>
  <c r="E29" i="26" s="1"/>
  <c r="U24" i="72"/>
  <c r="L6" i="65"/>
  <c r="AA30" i="72"/>
  <c r="E15" i="47"/>
  <c r="E15" i="28"/>
  <c r="Z30" i="62"/>
  <c r="T24" i="62"/>
  <c r="Z24" i="62"/>
  <c r="L6" i="66"/>
  <c r="C18" i="28"/>
  <c r="I8" i="62"/>
  <c r="C18" i="47"/>
  <c r="Z27" i="62"/>
  <c r="Z33" i="62"/>
  <c r="M8" i="62"/>
  <c r="T27" i="62"/>
  <c r="M6" i="62"/>
  <c r="L6" i="64"/>
  <c r="K7" i="66"/>
  <c r="E54" i="26" s="1"/>
  <c r="E13" i="47"/>
  <c r="E13" i="28"/>
  <c r="Z28" i="62"/>
  <c r="T22" i="62"/>
  <c r="Z22" i="62"/>
  <c r="V25" i="65"/>
  <c r="JB132" i="28"/>
  <c r="IV2" i="28" s="1"/>
  <c r="J8" i="66"/>
  <c r="AA25" i="65"/>
  <c r="GB132" i="28"/>
  <c r="FV2" i="28" s="1"/>
  <c r="K6" i="64"/>
  <c r="E38" i="26" s="1"/>
  <c r="J5" i="64"/>
  <c r="J7" i="64"/>
  <c r="L5" i="65"/>
  <c r="K7" i="65"/>
  <c r="J7" i="66"/>
  <c r="K8" i="66"/>
  <c r="AA31" i="65"/>
  <c r="K7" i="64"/>
  <c r="E39" i="26" s="1"/>
  <c r="L7" i="66"/>
  <c r="L7" i="64"/>
  <c r="J7" i="65"/>
  <c r="U23" i="69"/>
  <c r="AA24" i="64"/>
  <c r="V24" i="64"/>
  <c r="L7" i="65"/>
  <c r="L8" i="66"/>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HI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K18" i="47" l="1"/>
  <c r="AV8" i="28"/>
  <c r="CX76" i="28"/>
  <c r="IV8" i="28"/>
  <c r="CI8" i="28"/>
  <c r="GK18" i="47"/>
  <c r="FI8" i="28"/>
  <c r="JX18" i="47"/>
  <c r="CX18" i="47"/>
  <c r="KI8" i="28"/>
  <c r="CK18" i="47"/>
  <c r="EX18" i="47"/>
  <c r="X18" i="47"/>
  <c r="IK18" i="47"/>
  <c r="IX18" i="47"/>
  <c r="DX21" i="47"/>
  <c r="IK21" i="47"/>
  <c r="BK18" i="47"/>
  <c r="KX18" i="47"/>
  <c r="FK21" i="47"/>
  <c r="LX18" i="47"/>
  <c r="GX18" i="47"/>
  <c r="II49" i="28"/>
  <c r="X66" i="47"/>
  <c r="HK18" i="47"/>
  <c r="EK18" i="47"/>
  <c r="FK18" i="47"/>
  <c r="DX18" i="47"/>
  <c r="AX18" i="47"/>
  <c r="HX18" i="47"/>
  <c r="KK18" i="47"/>
  <c r="DK18" i="47"/>
  <c r="BX18" i="47"/>
  <c r="AK18" i="47"/>
  <c r="K18" i="47"/>
  <c r="LK18" i="47"/>
  <c r="DK76" i="28"/>
  <c r="BV8" i="28"/>
  <c r="CV8" i="28"/>
  <c r="KV8" i="28"/>
  <c r="BX49" i="28"/>
  <c r="GI8" i="28"/>
  <c r="CI8" i="47"/>
  <c r="V8" i="28"/>
  <c r="IV14" i="47"/>
  <c r="HI8" i="28"/>
  <c r="LV14" i="47"/>
  <c r="FI8" i="47"/>
  <c r="LI8" i="47"/>
  <c r="LI49" i="28"/>
  <c r="HV49" i="28"/>
  <c r="HX49" i="28"/>
  <c r="DI49" i="28"/>
  <c r="CI49" i="28"/>
  <c r="DV49" i="28"/>
  <c r="KV49" i="28"/>
  <c r="JK49" i="28"/>
  <c r="BI49" i="28"/>
  <c r="DK21" i="47"/>
  <c r="EV49" i="28"/>
  <c r="LV49" i="28"/>
  <c r="CV55" i="28"/>
  <c r="EI41" i="28"/>
  <c r="JI49" i="28"/>
  <c r="AI8" i="47"/>
  <c r="II55" i="28"/>
  <c r="AV41" i="28"/>
  <c r="GV49" i="28"/>
  <c r="IX21" i="47"/>
  <c r="HI55" i="28"/>
  <c r="JK21" i="47"/>
  <c r="LX21" i="47"/>
  <c r="GV14" i="47"/>
  <c r="KV55" i="28"/>
  <c r="LK43" i="47"/>
  <c r="AI55" i="28"/>
  <c r="CI14" i="28"/>
  <c r="LV8" i="28"/>
  <c r="BI55" i="28"/>
  <c r="I8" i="28"/>
  <c r="JV14" i="47"/>
  <c r="LV55" i="28"/>
  <c r="IV55" i="28"/>
  <c r="DX66" i="47"/>
  <c r="FX49" i="28"/>
  <c r="GV55" i="28"/>
  <c r="AI8" i="28"/>
  <c r="BI14" i="47"/>
  <c r="JV55" i="28"/>
  <c r="AK21" i="47"/>
  <c r="FV8" i="28"/>
  <c r="LI14" i="47"/>
  <c r="I55" i="28"/>
  <c r="LI55" i="28"/>
  <c r="IK49" i="28"/>
  <c r="DI8" i="28"/>
  <c r="AV55" i="28"/>
  <c r="KI55" i="28"/>
  <c r="JX49" i="28"/>
  <c r="BK21" i="47"/>
  <c r="II8" i="28"/>
  <c r="FV14" i="47"/>
  <c r="BV55" i="28"/>
  <c r="GI55" i="28"/>
  <c r="EV41" i="28"/>
  <c r="AK49" i="28"/>
  <c r="CK21" i="47"/>
  <c r="DI14" i="47"/>
  <c r="CI55" i="28"/>
  <c r="JI55" i="28"/>
  <c r="AI41" i="28"/>
  <c r="CK49" i="28"/>
  <c r="AV8" i="47"/>
  <c r="EK21" i="47"/>
  <c r="DV8" i="28"/>
  <c r="JI8" i="28"/>
  <c r="BV8" i="47"/>
  <c r="DI8" i="47"/>
  <c r="FV55" i="28"/>
  <c r="FI55" i="28"/>
  <c r="HV8" i="47"/>
  <c r="GV8" i="28"/>
  <c r="DI55" i="28"/>
  <c r="EI55" i="28"/>
  <c r="II8" i="47"/>
  <c r="KV8" i="47"/>
  <c r="JV8" i="28"/>
  <c r="EI8" i="28"/>
  <c r="I8" i="47"/>
  <c r="AX21" i="47"/>
  <c r="GX21" i="47"/>
  <c r="HV8" i="28"/>
  <c r="EV8" i="28"/>
  <c r="GI8" i="47"/>
  <c r="EV8" i="47"/>
  <c r="DV55" i="28"/>
  <c r="HV55" i="28"/>
  <c r="FV8" i="47"/>
  <c r="BX21" i="47"/>
  <c r="HK21" i="47"/>
  <c r="CX21" i="47"/>
  <c r="JX21" i="47"/>
  <c r="GK76" i="28"/>
  <c r="CV8" i="47"/>
  <c r="K21" i="47"/>
  <c r="HX21" i="47"/>
  <c r="BI8" i="28"/>
  <c r="JI8" i="47"/>
  <c r="GV8" i="47"/>
  <c r="V55" i="28"/>
  <c r="GI88" i="47"/>
  <c r="K43" i="47"/>
  <c r="AX34" i="47"/>
  <c r="K66" i="47"/>
  <c r="EI49" i="28"/>
  <c r="JV8" i="47"/>
  <c r="DV8" i="47"/>
  <c r="V49" i="28"/>
  <c r="HI49" i="28"/>
  <c r="GX66" i="47"/>
  <c r="CX66" i="47"/>
  <c r="DK66" i="47"/>
  <c r="BV49" i="28"/>
  <c r="KI49" i="28"/>
  <c r="IV49" i="28"/>
  <c r="FX45" i="47"/>
  <c r="BI8" i="47"/>
  <c r="IV8" i="47"/>
  <c r="FI49" i="28"/>
  <c r="CV49" i="28"/>
  <c r="HK43" i="47"/>
  <c r="AI49" i="28"/>
  <c r="EI8" i="47"/>
  <c r="LV8" i="47"/>
  <c r="FV49" i="28"/>
  <c r="JV49" i="28"/>
  <c r="EX43" i="47"/>
  <c r="IX66" i="47"/>
  <c r="GI49" i="28"/>
  <c r="KI8" i="47"/>
  <c r="KK66" i="47"/>
  <c r="AV49" i="28"/>
  <c r="HX43" i="47"/>
  <c r="FK48" i="28"/>
  <c r="KX29" i="28"/>
  <c r="AX14" i="47"/>
  <c r="BV29" i="47"/>
  <c r="LV29" i="47"/>
  <c r="FX36" i="28"/>
  <c r="BV14" i="47"/>
  <c r="BI41" i="28"/>
  <c r="KK49" i="28"/>
  <c r="GK21" i="47"/>
  <c r="KK21" i="47"/>
  <c r="EI14" i="47"/>
  <c r="GV41" i="28"/>
  <c r="IX49" i="28"/>
  <c r="V29" i="47"/>
  <c r="EX21" i="47"/>
  <c r="LK21" i="47"/>
  <c r="EI43" i="47"/>
  <c r="DV14" i="47"/>
  <c r="AV14" i="47"/>
  <c r="GI41" i="28"/>
  <c r="HI10" i="47"/>
  <c r="CV29" i="47"/>
  <c r="X21" i="47"/>
  <c r="FX21" i="47"/>
  <c r="KI14" i="47"/>
  <c r="JV41" i="28"/>
  <c r="LI55" i="47"/>
  <c r="I55" i="47"/>
  <c r="HI88" i="47"/>
  <c r="LV10" i="47"/>
  <c r="AV55" i="47"/>
  <c r="AI14" i="47"/>
  <c r="IV41" i="28"/>
  <c r="DX49" i="28"/>
  <c r="DV88" i="47"/>
  <c r="AV10" i="47"/>
  <c r="BV55" i="47"/>
  <c r="BV88" i="47"/>
  <c r="EV10" i="47"/>
  <c r="GV55" i="47"/>
  <c r="JI41" i="28"/>
  <c r="LI88" i="47"/>
  <c r="GV10" i="47"/>
  <c r="EV55" i="47"/>
  <c r="HV88" i="47"/>
  <c r="CI55" i="47"/>
  <c r="GV88" i="47"/>
  <c r="FI55" i="47"/>
  <c r="KI41" i="28"/>
  <c r="BK49" i="28"/>
  <c r="BX36" i="28"/>
  <c r="HX34" i="47"/>
  <c r="J7" i="69"/>
  <c r="LK29" i="28"/>
  <c r="LI41" i="28"/>
  <c r="AX49" i="28"/>
  <c r="GK49" i="28"/>
  <c r="IK14" i="47"/>
  <c r="LK36" i="28"/>
  <c r="FV10" i="28"/>
  <c r="KX36" i="28"/>
  <c r="DI10" i="28"/>
  <c r="FI10" i="28"/>
  <c r="V10" i="28"/>
  <c r="IV55" i="47"/>
  <c r="DI88" i="47"/>
  <c r="HV10" i="47"/>
  <c r="FK14" i="47"/>
  <c r="K7" i="71"/>
  <c r="E34" i="26" s="1"/>
  <c r="DV55" i="47"/>
  <c r="I10" i="47"/>
  <c r="FX14" i="47"/>
  <c r="II10" i="28"/>
  <c r="CI87" i="47"/>
  <c r="HI55" i="47"/>
  <c r="II10" i="47"/>
  <c r="KV88" i="47"/>
  <c r="JI10" i="47"/>
  <c r="AK36" i="28"/>
  <c r="EI55" i="47"/>
  <c r="LV88" i="47"/>
  <c r="AI10" i="47"/>
  <c r="CX42" i="47"/>
  <c r="X36" i="28"/>
  <c r="LX36" i="28"/>
  <c r="DX36" i="28"/>
  <c r="EX36" i="28"/>
  <c r="IX36" i="28"/>
  <c r="JK66" i="28"/>
  <c r="DK42" i="47"/>
  <c r="CK36" i="28"/>
  <c r="GX36" i="28"/>
  <c r="GX66" i="28"/>
  <c r="EV87" i="47"/>
  <c r="FK36" i="28"/>
  <c r="JK36" i="28"/>
  <c r="EX66" i="28"/>
  <c r="IV87" i="47"/>
  <c r="DK36" i="28"/>
  <c r="KK36" i="28"/>
  <c r="KX66" i="28"/>
  <c r="II87" i="47"/>
  <c r="EK36" i="28"/>
  <c r="GK36" i="28"/>
  <c r="V87" i="47"/>
  <c r="CX36" i="28"/>
  <c r="HK36" i="28"/>
  <c r="BK36" i="28"/>
  <c r="HX36" i="28"/>
  <c r="K5" i="71"/>
  <c r="E32" i="26" s="1"/>
  <c r="K8" i="69"/>
  <c r="E50" i="26" s="1"/>
  <c r="K36" i="28"/>
  <c r="IK36" i="28"/>
  <c r="AX36" i="28"/>
  <c r="FK66" i="28"/>
  <c r="J8" i="69"/>
  <c r="J6" i="69"/>
  <c r="FK42" i="47"/>
  <c r="DX42" i="47"/>
  <c r="LX42" i="47"/>
  <c r="GK42" i="47"/>
  <c r="HK42" i="47"/>
  <c r="LK42" i="47"/>
  <c r="AX42" i="47"/>
  <c r="JX42" i="47"/>
  <c r="GX42" i="47"/>
  <c r="X42" i="47"/>
  <c r="EX42" i="47"/>
  <c r="FX42" i="47"/>
  <c r="IX42" i="47"/>
  <c r="BK42" i="47"/>
  <c r="EK42" i="47"/>
  <c r="JK42" i="47"/>
  <c r="AK42" i="47"/>
  <c r="BX42" i="47"/>
  <c r="KV57" i="28"/>
  <c r="AI57" i="28"/>
  <c r="V57" i="28"/>
  <c r="II57" i="28"/>
  <c r="KV22" i="47"/>
  <c r="AI22" i="47"/>
  <c r="BV22" i="47"/>
  <c r="LI22" i="47"/>
  <c r="JI22" i="47"/>
  <c r="II22" i="47"/>
  <c r="I22" i="47"/>
  <c r="HI22" i="47"/>
  <c r="FI22" i="47"/>
  <c r="FV22" i="47"/>
  <c r="KI22" i="47"/>
  <c r="CV22" i="47"/>
  <c r="GI22" i="47"/>
  <c r="AV22" i="47"/>
  <c r="EV22" i="47"/>
  <c r="LV22" i="47"/>
  <c r="EI22" i="47"/>
  <c r="V22" i="47"/>
  <c r="KX42" i="47"/>
  <c r="DX29" i="28"/>
  <c r="BX29" i="28"/>
  <c r="LX29" i="28"/>
  <c r="IK29" i="28"/>
  <c r="EX29" i="28"/>
  <c r="AX29" i="28"/>
  <c r="HK29" i="28"/>
  <c r="EK29" i="28"/>
  <c r="K29" i="28"/>
  <c r="AK29" i="28"/>
  <c r="KK29" i="28"/>
  <c r="IX14" i="47"/>
  <c r="CX14" i="47"/>
  <c r="JX14" i="47"/>
  <c r="DK14" i="47"/>
  <c r="EX14" i="47"/>
  <c r="LK14" i="47"/>
  <c r="KK14" i="47"/>
  <c r="LX14" i="47"/>
  <c r="EK14" i="47"/>
  <c r="AK14" i="47"/>
  <c r="HX14" i="47"/>
  <c r="BX14" i="47"/>
  <c r="GK14" i="47"/>
  <c r="DX14" i="47"/>
  <c r="BK14" i="47"/>
  <c r="GX14" i="47"/>
  <c r="CK14" i="47"/>
  <c r="DI29" i="47"/>
  <c r="DI22" i="47"/>
  <c r="J5" i="69"/>
  <c r="HI57" i="28"/>
  <c r="GK29" i="28"/>
  <c r="JK29" i="28"/>
  <c r="GX7" i="47"/>
  <c r="DK7" i="47"/>
  <c r="BK7" i="47"/>
  <c r="BI22" i="47"/>
  <c r="JV57" i="28"/>
  <c r="LI29" i="47"/>
  <c r="FV29" i="47"/>
  <c r="BI29" i="47"/>
  <c r="JI29" i="47"/>
  <c r="DV29" i="47"/>
  <c r="HV29" i="47"/>
  <c r="CI29" i="47"/>
  <c r="GV29" i="47"/>
  <c r="JV29" i="47"/>
  <c r="AI29" i="47"/>
  <c r="GI29" i="47"/>
  <c r="HI29" i="47"/>
  <c r="I29" i="47"/>
  <c r="EV29" i="47"/>
  <c r="FV43" i="47"/>
  <c r="LI43" i="47"/>
  <c r="BV43" i="47"/>
  <c r="GI43" i="47"/>
  <c r="HV43" i="47"/>
  <c r="AV43" i="47"/>
  <c r="KI43" i="47"/>
  <c r="LV43" i="47"/>
  <c r="GV43" i="47"/>
  <c r="JV43" i="47"/>
  <c r="JI43" i="47"/>
  <c r="FI43" i="47"/>
  <c r="DI43" i="47"/>
  <c r="CI43" i="47"/>
  <c r="DV43" i="47"/>
  <c r="II43" i="47"/>
  <c r="BI43" i="47"/>
  <c r="AV29" i="47"/>
  <c r="CI22" i="47"/>
  <c r="AI43" i="47"/>
  <c r="GI57" i="28"/>
  <c r="GX29" i="28"/>
  <c r="K42" i="47"/>
  <c r="JV22" i="28"/>
  <c r="I22" i="28"/>
  <c r="IV22" i="28"/>
  <c r="LV22" i="28"/>
  <c r="CV22" i="28"/>
  <c r="BI22" i="28"/>
  <c r="KV22" i="28"/>
  <c r="KI22" i="28"/>
  <c r="JI22" i="28"/>
  <c r="V43" i="47"/>
  <c r="FV57" i="28"/>
  <c r="HX29" i="28"/>
  <c r="X14" i="47"/>
  <c r="EI29" i="47"/>
  <c r="DV22" i="47"/>
  <c r="EV43" i="47"/>
  <c r="JX29" i="28"/>
  <c r="KX14" i="47"/>
  <c r="GV22" i="47"/>
  <c r="IV43" i="47"/>
  <c r="HK14" i="47"/>
  <c r="II29" i="47"/>
  <c r="HV22" i="47"/>
  <c r="IV29" i="47"/>
  <c r="IV22" i="47"/>
  <c r="V22" i="28"/>
  <c r="CV43" i="47"/>
  <c r="CK42" i="47"/>
  <c r="AV22" i="28"/>
  <c r="HI43" i="47"/>
  <c r="IK42" i="47"/>
  <c r="KV29" i="47"/>
  <c r="JV22" i="47"/>
  <c r="KI29" i="47"/>
  <c r="CI22" i="28"/>
  <c r="I43" i="47"/>
  <c r="KK42" i="47"/>
  <c r="DV10" i="47"/>
  <c r="HX76" i="28"/>
  <c r="BI55" i="47"/>
  <c r="V55" i="47"/>
  <c r="GI14" i="47"/>
  <c r="HI14" i="47"/>
  <c r="LV41" i="28"/>
  <c r="CI41" i="28"/>
  <c r="LX49" i="28"/>
  <c r="EX49" i="28"/>
  <c r="AV88" i="47"/>
  <c r="FI88" i="47"/>
  <c r="V88" i="47"/>
  <c r="LI10" i="47"/>
  <c r="DI10" i="47"/>
  <c r="HV55" i="47"/>
  <c r="BV41" i="28"/>
  <c r="FV55" i="47"/>
  <c r="I88" i="47"/>
  <c r="K6" i="69"/>
  <c r="E48" i="26" s="1"/>
  <c r="J5" i="71"/>
  <c r="CV41" i="28"/>
  <c r="LK49" i="28"/>
  <c r="AI88" i="47"/>
  <c r="KV10" i="47"/>
  <c r="K7" i="69"/>
  <c r="DI55" i="47"/>
  <c r="LV55" i="47"/>
  <c r="CV14" i="47"/>
  <c r="CI14" i="47"/>
  <c r="II14" i="47"/>
  <c r="HV41" i="28"/>
  <c r="II41" i="28"/>
  <c r="KX49" i="28"/>
  <c r="X49" i="28"/>
  <c r="CV88" i="47"/>
  <c r="EV88" i="47"/>
  <c r="BK48" i="28"/>
  <c r="KI10" i="47"/>
  <c r="BV10" i="47"/>
  <c r="L7" i="71"/>
  <c r="KV55" i="47"/>
  <c r="KV41" i="28"/>
  <c r="II88" i="47"/>
  <c r="EI88" i="47"/>
  <c r="EI10" i="47"/>
  <c r="CV55" i="47"/>
  <c r="I41" i="28"/>
  <c r="FV41" i="28"/>
  <c r="JI88" i="47"/>
  <c r="BI10" i="47"/>
  <c r="IV10" i="47"/>
  <c r="L5" i="69"/>
  <c r="II55" i="47"/>
  <c r="JV55" i="47"/>
  <c r="EV14" i="47"/>
  <c r="V14" i="47"/>
  <c r="FI14" i="47"/>
  <c r="HI41" i="28"/>
  <c r="EK49" i="28"/>
  <c r="BI88" i="47"/>
  <c r="FI10" i="47"/>
  <c r="J8" i="68"/>
  <c r="JI55" i="47"/>
  <c r="AI55" i="47"/>
  <c r="JI14" i="47"/>
  <c r="HV14" i="47"/>
  <c r="DI41" i="28"/>
  <c r="DV41" i="28"/>
  <c r="K49" i="28"/>
  <c r="CX49" i="28"/>
  <c r="GX49" i="28"/>
  <c r="FV88" i="47"/>
  <c r="CI88" i="47"/>
  <c r="CV10" i="47"/>
  <c r="V10" i="47"/>
  <c r="GI10" i="47"/>
  <c r="K5" i="69"/>
  <c r="E47" i="26" s="1"/>
  <c r="IV88" i="47"/>
  <c r="KI55" i="47"/>
  <c r="I14" i="47"/>
  <c r="V41" i="28"/>
  <c r="DK49" i="28"/>
  <c r="FK49" i="28"/>
  <c r="KI88" i="47"/>
  <c r="FX43" i="47"/>
  <c r="FV10" i="47"/>
  <c r="CI10" i="47"/>
  <c r="L5" i="71"/>
  <c r="J8" i="71"/>
  <c r="AK76" i="28"/>
  <c r="FV14" i="28"/>
  <c r="X76" i="28"/>
  <c r="K6" i="71"/>
  <c r="E33" i="26" s="1"/>
  <c r="FX76" i="28"/>
  <c r="K8" i="68"/>
  <c r="E60" i="26" s="1"/>
  <c r="K8" i="71"/>
  <c r="E35" i="26" s="1"/>
  <c r="LX43" i="47"/>
  <c r="AX76" i="28"/>
  <c r="BK76" i="28"/>
  <c r="AV57" i="28"/>
  <c r="HX66" i="47"/>
  <c r="EX48" i="28"/>
  <c r="DK43" i="47"/>
  <c r="JK76" i="28"/>
  <c r="FK76" i="28"/>
  <c r="GV87" i="47"/>
  <c r="HK50" i="28"/>
  <c r="EI57" i="28"/>
  <c r="AX66" i="28"/>
  <c r="GK66" i="47"/>
  <c r="LX66" i="47"/>
  <c r="IK66" i="47"/>
  <c r="EK48" i="28"/>
  <c r="IX48" i="28"/>
  <c r="KK48" i="28"/>
  <c r="KX43" i="47"/>
  <c r="JK43" i="47"/>
  <c r="AI64" i="47"/>
  <c r="GX48" i="28"/>
  <c r="J6" i="71"/>
  <c r="LX76" i="28"/>
  <c r="IX76" i="28"/>
  <c r="AX43" i="47"/>
  <c r="DX76" i="28"/>
  <c r="EK66" i="47"/>
  <c r="GK48" i="28"/>
  <c r="DX48" i="28"/>
  <c r="JX43" i="47"/>
  <c r="IX43" i="47"/>
  <c r="EK76" i="28"/>
  <c r="AX66" i="47"/>
  <c r="LK48" i="28"/>
  <c r="KK76" i="28"/>
  <c r="AK66" i="47"/>
  <c r="X48" i="28"/>
  <c r="DK48" i="28"/>
  <c r="BX43" i="47"/>
  <c r="IV10" i="28"/>
  <c r="K76" i="28"/>
  <c r="KI87" i="47"/>
  <c r="AK66" i="28"/>
  <c r="BK66" i="47"/>
  <c r="FK66" i="47"/>
  <c r="IK48" i="28"/>
  <c r="HK48" i="28"/>
  <c r="GX43" i="47"/>
  <c r="JI10" i="28"/>
  <c r="DV64" i="47"/>
  <c r="BX76" i="28"/>
  <c r="KX76" i="28"/>
  <c r="KV87" i="47"/>
  <c r="EX50" i="28"/>
  <c r="BI57" i="28"/>
  <c r="DX66" i="28"/>
  <c r="JK66" i="47"/>
  <c r="BX66" i="47"/>
  <c r="FX48" i="28"/>
  <c r="AX48" i="28"/>
  <c r="FK43" i="47"/>
  <c r="BK43" i="47"/>
  <c r="L8" i="69"/>
  <c r="CX48" i="28"/>
  <c r="LX48" i="28"/>
  <c r="EX76" i="28"/>
  <c r="K48" i="28"/>
  <c r="LK66" i="47"/>
  <c r="HX48" i="28"/>
  <c r="HI10" i="28"/>
  <c r="EX66" i="47"/>
  <c r="CK43" i="47"/>
  <c r="CK76" i="28"/>
  <c r="LK76" i="28"/>
  <c r="AI87" i="47"/>
  <c r="FX50" i="28"/>
  <c r="BV57" i="28"/>
  <c r="HX66" i="28"/>
  <c r="CK66" i="47"/>
  <c r="FX66" i="47"/>
  <c r="KX48" i="28"/>
  <c r="BX48" i="28"/>
  <c r="GK43" i="47"/>
  <c r="AK43" i="47"/>
  <c r="DX43" i="47"/>
  <c r="JK48" i="28"/>
  <c r="CK48" i="28"/>
  <c r="EK43" i="47"/>
  <c r="HK76" i="28"/>
  <c r="IK76" i="28"/>
  <c r="JX66" i="47"/>
  <c r="KK43" i="47"/>
  <c r="GI87" i="47"/>
  <c r="JX76" i="28"/>
  <c r="EI87" i="47"/>
  <c r="HV57" i="28"/>
  <c r="BK66" i="28"/>
  <c r="HK66" i="47"/>
  <c r="AK48" i="28"/>
  <c r="X43" i="47"/>
  <c r="CX43" i="47"/>
  <c r="GX50" i="28"/>
  <c r="JX50" i="28"/>
  <c r="CV14" i="28"/>
  <c r="FI14" i="28"/>
  <c r="BI64" i="47"/>
  <c r="K50" i="28"/>
  <c r="GV14" i="28"/>
  <c r="FK34" i="47"/>
  <c r="GI64" i="47"/>
  <c r="BI14" i="28"/>
  <c r="KV64" i="47"/>
  <c r="JV14" i="28"/>
  <c r="KI64" i="47"/>
  <c r="L6" i="69"/>
  <c r="AV6" i="69" s="1"/>
  <c r="DV87" i="47"/>
  <c r="BV87" i="47"/>
  <c r="CK50" i="28"/>
  <c r="KX50" i="28"/>
  <c r="IV14" i="28"/>
  <c r="GK66" i="28"/>
  <c r="EK34" i="47"/>
  <c r="LK34" i="47"/>
  <c r="BI10" i="28"/>
  <c r="GV10" i="28"/>
  <c r="JV10" i="28"/>
  <c r="GV64" i="47"/>
  <c r="DI64" i="47"/>
  <c r="L8" i="71"/>
  <c r="L6" i="71"/>
  <c r="HV87" i="47"/>
  <c r="FV87" i="47"/>
  <c r="CX50" i="28"/>
  <c r="AK50" i="28"/>
  <c r="DI14" i="28"/>
  <c r="II14" i="28"/>
  <c r="CI57" i="28"/>
  <c r="JI57" i="28"/>
  <c r="BX66" i="28"/>
  <c r="LK66" i="28"/>
  <c r="KX34" i="47"/>
  <c r="EX34" i="47"/>
  <c r="DV10" i="28"/>
  <c r="AV10" i="28"/>
  <c r="V64" i="47"/>
  <c r="CV64" i="47"/>
  <c r="JV64" i="47"/>
  <c r="GI22" i="28"/>
  <c r="LV87" i="47"/>
  <c r="JV87" i="47"/>
  <c r="IX50" i="28"/>
  <c r="FK50" i="28"/>
  <c r="BV14" i="28"/>
  <c r="LI14" i="28"/>
  <c r="I57" i="28"/>
  <c r="LI57" i="28"/>
  <c r="KI57" i="28"/>
  <c r="DK29" i="28"/>
  <c r="BK29" i="28"/>
  <c r="CK66" i="28"/>
  <c r="FX66" i="28"/>
  <c r="JX66" i="28"/>
  <c r="BK34" i="47"/>
  <c r="LV10" i="28"/>
  <c r="GI10" i="28"/>
  <c r="EV64" i="47"/>
  <c r="FV64" i="47"/>
  <c r="LI64" i="47"/>
  <c r="DV14" i="28"/>
  <c r="AV14" i="28"/>
  <c r="HX50" i="28"/>
  <c r="HI14" i="28"/>
  <c r="HV14" i="28"/>
  <c r="AK34" i="47"/>
  <c r="I10" i="28"/>
  <c r="EI10" i="28"/>
  <c r="L5" i="68"/>
  <c r="EV14" i="28"/>
  <c r="K66" i="28"/>
  <c r="DI87" i="47"/>
  <c r="DK50" i="28"/>
  <c r="I14" i="28"/>
  <c r="CV57" i="28"/>
  <c r="DV57" i="28"/>
  <c r="EK66" i="28"/>
  <c r="HK66" i="28"/>
  <c r="K34" i="47"/>
  <c r="EI64" i="47"/>
  <c r="HI64" i="47"/>
  <c r="DV22" i="28"/>
  <c r="FI87" i="47"/>
  <c r="HI87" i="47"/>
  <c r="DX50" i="28"/>
  <c r="LX50" i="28"/>
  <c r="AI14" i="28"/>
  <c r="KV14" i="28"/>
  <c r="IV57" i="28"/>
  <c r="FI57" i="28"/>
  <c r="IX29" i="28"/>
  <c r="FX29" i="28"/>
  <c r="KK66" i="28"/>
  <c r="IK66" i="28"/>
  <c r="BX34" i="47"/>
  <c r="CI10" i="28"/>
  <c r="LI10" i="28"/>
  <c r="LV64" i="47"/>
  <c r="FI64" i="47"/>
  <c r="BK50" i="28"/>
  <c r="HV64" i="47"/>
  <c r="BX50" i="28"/>
  <c r="KK50" i="28"/>
  <c r="GI14" i="28"/>
  <c r="AV64" i="47"/>
  <c r="IK50" i="28"/>
  <c r="BV10" i="28"/>
  <c r="I64" i="47"/>
  <c r="BI87" i="47"/>
  <c r="AI10" i="28"/>
  <c r="EV22" i="28"/>
  <c r="JI87" i="47"/>
  <c r="LI87" i="47"/>
  <c r="DV30" i="28"/>
  <c r="JK50" i="28"/>
  <c r="X50" i="28"/>
  <c r="V14" i="28"/>
  <c r="KI14" i="28"/>
  <c r="DI57" i="28"/>
  <c r="GV57" i="28"/>
  <c r="X29" i="28"/>
  <c r="CK29" i="28"/>
  <c r="CX66" i="28"/>
  <c r="DK66" i="28"/>
  <c r="GK34" i="47"/>
  <c r="EV10" i="28"/>
  <c r="CV10" i="28"/>
  <c r="BV64" i="47"/>
  <c r="JI64" i="47"/>
  <c r="II64" i="47"/>
  <c r="HK34" i="47"/>
  <c r="LK50" i="28"/>
  <c r="JI14" i="28"/>
  <c r="LV57" i="28"/>
  <c r="LX66" i="28"/>
  <c r="HV10" i="28"/>
  <c r="II22" i="28"/>
  <c r="AV87" i="47"/>
  <c r="CV87" i="47"/>
  <c r="AX50" i="28"/>
  <c r="EK50" i="28"/>
  <c r="EI14" i="28"/>
  <c r="EV57" i="28"/>
  <c r="FK29" i="28"/>
  <c r="X66" i="28"/>
  <c r="JX34" i="47"/>
  <c r="KV10" i="28"/>
  <c r="EK7" i="47"/>
  <c r="CI64" i="47"/>
  <c r="L7" i="69"/>
  <c r="IX34" i="47"/>
  <c r="DX34" i="47"/>
  <c r="L8" i="68"/>
  <c r="FX34" i="47"/>
  <c r="LX34" i="47"/>
  <c r="KK34" i="47"/>
  <c r="X34" i="47"/>
  <c r="DK34" i="47"/>
  <c r="CK34" i="47"/>
  <c r="IK34" i="47"/>
  <c r="GX34" i="47"/>
  <c r="JK34" i="47"/>
  <c r="AV5" i="69" a="1"/>
  <c r="JY64" i="28"/>
  <c r="EY64" i="28"/>
  <c r="CY64" i="28"/>
  <c r="AY64" i="28"/>
  <c r="GY64" i="28"/>
  <c r="DY64" i="28"/>
  <c r="IY64" i="28"/>
  <c r="HY64" i="28"/>
  <c r="HL64" i="28"/>
  <c r="BY64" i="28"/>
  <c r="EL64" i="28"/>
  <c r="Y64" i="28"/>
  <c r="IL64" i="28"/>
  <c r="KY64" i="28"/>
  <c r="GL64" i="28"/>
  <c r="L64" i="28"/>
  <c r="FY64" i="28"/>
  <c r="DL64" i="28"/>
  <c r="LL64" i="28"/>
  <c r="CL64" i="28"/>
  <c r="LY64" i="28"/>
  <c r="KL64" i="28"/>
  <c r="BL64" i="28"/>
  <c r="D64" i="28"/>
  <c r="FL64" i="28"/>
  <c r="JL64" i="28"/>
  <c r="AL64" i="28"/>
  <c r="AV5" i="65"/>
  <c r="AV5" i="65" a="1"/>
  <c r="AV6" i="65" s="1"/>
  <c r="AV8" i="65"/>
  <c r="CK7" i="47"/>
  <c r="AV8" i="64"/>
  <c r="DX7" i="47"/>
  <c r="DI22" i="28"/>
  <c r="FV22" i="28"/>
  <c r="AV7" i="64"/>
  <c r="EI22" i="28"/>
  <c r="GV22" i="28"/>
  <c r="J6" i="62"/>
  <c r="U27" i="69"/>
  <c r="V27" i="69"/>
  <c r="AA27" i="69"/>
  <c r="AA33" i="69"/>
  <c r="JL44" i="28"/>
  <c r="CY44" i="28"/>
  <c r="LL44" i="28"/>
  <c r="KY44" i="28"/>
  <c r="IL44" i="28"/>
  <c r="BY44" i="28"/>
  <c r="LY44" i="28"/>
  <c r="AY44" i="28"/>
  <c r="L44" i="28"/>
  <c r="JY44" i="28"/>
  <c r="Y44" i="28"/>
  <c r="KL44" i="28"/>
  <c r="EL44" i="28"/>
  <c r="DL44" i="28"/>
  <c r="HY44" i="28"/>
  <c r="EY44" i="28"/>
  <c r="GL44" i="28"/>
  <c r="DY44" i="28"/>
  <c r="D44" i="28"/>
  <c r="FY44" i="28"/>
  <c r="CL44" i="28"/>
  <c r="IY44" i="28"/>
  <c r="GY44" i="28"/>
  <c r="BL44" i="28"/>
  <c r="HL44" i="28"/>
  <c r="FL44" i="28"/>
  <c r="AL44" i="28"/>
  <c r="AV5" i="66" a="1"/>
  <c r="AV5" i="66" s="1"/>
  <c r="FI22" i="28"/>
  <c r="HV22" i="28"/>
  <c r="JY67" i="28"/>
  <c r="AL67" i="28"/>
  <c r="CY67" i="28"/>
  <c r="DY67" i="28"/>
  <c r="KY67" i="28"/>
  <c r="HY67" i="28"/>
  <c r="Y67" i="28"/>
  <c r="GY67" i="28"/>
  <c r="FL67" i="28"/>
  <c r="GL67" i="28"/>
  <c r="CL67" i="28"/>
  <c r="JL67" i="28"/>
  <c r="LL67" i="28"/>
  <c r="IY67" i="28"/>
  <c r="BY67" i="28"/>
  <c r="KL67" i="28"/>
  <c r="FY67" i="28"/>
  <c r="AY67" i="28"/>
  <c r="DL67" i="28"/>
  <c r="L67" i="28"/>
  <c r="LY67" i="28"/>
  <c r="IL67" i="28"/>
  <c r="EL67" i="28"/>
  <c r="EY67" i="28"/>
  <c r="D67" i="28"/>
  <c r="HL67" i="28"/>
  <c r="BL67" i="28"/>
  <c r="V25" i="71"/>
  <c r="AA25" i="71"/>
  <c r="U25" i="71"/>
  <c r="AA31" i="71"/>
  <c r="BX7" i="47"/>
  <c r="AV8" i="66"/>
  <c r="AV5" i="72" a="1"/>
  <c r="AV8" i="72" s="1"/>
  <c r="KL67" i="47"/>
  <c r="L67" i="47"/>
  <c r="CY67" i="47"/>
  <c r="BY67" i="47"/>
  <c r="HL67" i="47"/>
  <c r="FL67" i="47"/>
  <c r="Y67" i="47"/>
  <c r="DY67" i="47"/>
  <c r="KY67" i="47"/>
  <c r="CL67" i="47"/>
  <c r="EY67" i="47"/>
  <c r="JY67" i="47"/>
  <c r="FY67" i="47"/>
  <c r="LY67" i="47"/>
  <c r="IL67" i="47"/>
  <c r="D67" i="47"/>
  <c r="JL67" i="47"/>
  <c r="GL67" i="47"/>
  <c r="BL67" i="47"/>
  <c r="HY67" i="47"/>
  <c r="AY67" i="47"/>
  <c r="LL67" i="47"/>
  <c r="DL67" i="47"/>
  <c r="GY67" i="47"/>
  <c r="AL67" i="47"/>
  <c r="EL67" i="47"/>
  <c r="IY67" i="47"/>
  <c r="AL44" i="47"/>
  <c r="AY44" i="47"/>
  <c r="GL44" i="47"/>
  <c r="DL44" i="47"/>
  <c r="BL44" i="47"/>
  <c r="D44" i="47"/>
  <c r="EL44" i="47"/>
  <c r="LY44" i="47"/>
  <c r="IY44" i="47"/>
  <c r="DY44" i="47"/>
  <c r="LL44" i="47"/>
  <c r="IL44" i="47"/>
  <c r="Y44" i="47"/>
  <c r="KL44" i="47"/>
  <c r="KY44" i="47"/>
  <c r="L44" i="47"/>
  <c r="JL44" i="47"/>
  <c r="FL44" i="47"/>
  <c r="BY44" i="47"/>
  <c r="JY44" i="47"/>
  <c r="HY44" i="47"/>
  <c r="CY44" i="47"/>
  <c r="EY44" i="47"/>
  <c r="HL44" i="47"/>
  <c r="CL44" i="47"/>
  <c r="FY44" i="47"/>
  <c r="GY44" i="47"/>
  <c r="HI22" i="28"/>
  <c r="LI22" i="28"/>
  <c r="HX7" i="47"/>
  <c r="BV22" i="28"/>
  <c r="CX7" i="47"/>
  <c r="K5" i="68"/>
  <c r="E57" i="26" s="1"/>
  <c r="AV7" i="65"/>
  <c r="AV5" i="67" a="1"/>
  <c r="AV8" i="67" s="1"/>
  <c r="AV5" i="64"/>
  <c r="AV5" i="64" a="1"/>
  <c r="AV6" i="64" s="1"/>
  <c r="AV5" i="71" a="1"/>
  <c r="AV5" i="63" a="1"/>
  <c r="AV7" i="63" s="1"/>
  <c r="AV5" i="70"/>
  <c r="AV5" i="70" a="1"/>
  <c r="AV6" i="70" s="1"/>
  <c r="BL64" i="47"/>
  <c r="L64" i="47"/>
  <c r="LL64" i="47"/>
  <c r="EY64" i="47"/>
  <c r="D64" i="47"/>
  <c r="GL64" i="47"/>
  <c r="IY64" i="47"/>
  <c r="HL64" i="47"/>
  <c r="AY64" i="47"/>
  <c r="CY64" i="47"/>
  <c r="HY64" i="47"/>
  <c r="FL64" i="47"/>
  <c r="CL64" i="47"/>
  <c r="IL64" i="47"/>
  <c r="AL64" i="47"/>
  <c r="LY64" i="47"/>
  <c r="FY64" i="47"/>
  <c r="BY64" i="47"/>
  <c r="GY64" i="47"/>
  <c r="JY64" i="47"/>
  <c r="EL64" i="47"/>
  <c r="KY64" i="47"/>
  <c r="JL64" i="47"/>
  <c r="DY64" i="47"/>
  <c r="DL64" i="47"/>
  <c r="KL64" i="47"/>
  <c r="Y64"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K7" i="62"/>
  <c r="E14" i="26" s="1"/>
  <c r="L9" i="72"/>
  <c r="R5" i="72" s="1"/>
  <c r="L9" i="64"/>
  <c r="R5" i="64" s="1"/>
  <c r="L5" i="62"/>
  <c r="L7" i="62"/>
  <c r="I15" i="6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9" i="71" l="1"/>
  <c r="R5" i="71" s="1"/>
  <c r="I16" i="69"/>
  <c r="E49" i="26"/>
  <c r="AV6" i="71"/>
  <c r="I17" i="71"/>
  <c r="I15" i="71"/>
  <c r="I17" i="69"/>
  <c r="AV5" i="69"/>
  <c r="I15" i="69"/>
  <c r="I14" i="69"/>
  <c r="L9" i="68"/>
  <c r="R6" i="68" s="1"/>
  <c r="L9" i="69"/>
  <c r="R7" i="69" s="1"/>
  <c r="I16" i="71"/>
  <c r="I14" i="71"/>
  <c r="I17" i="68"/>
  <c r="AV5" i="63"/>
  <c r="HX67" i="47"/>
  <c r="LX67" i="47"/>
  <c r="EK67" i="47"/>
  <c r="FK67" i="47"/>
  <c r="AK67" i="47"/>
  <c r="EX67" i="47"/>
  <c r="BK67" i="47"/>
  <c r="IK67" i="47"/>
  <c r="K67" i="47"/>
  <c r="GK67" i="47"/>
  <c r="DK67" i="47"/>
  <c r="LK67" i="47"/>
  <c r="IX67" i="47"/>
  <c r="DX67" i="47"/>
  <c r="JK67" i="47"/>
  <c r="AX67" i="47"/>
  <c r="FX67" i="47"/>
  <c r="CX67" i="47"/>
  <c r="BX67" i="47"/>
  <c r="KX67" i="47"/>
  <c r="KK67" i="47"/>
  <c r="JX67" i="47"/>
  <c r="HK67" i="47"/>
  <c r="GX67" i="47"/>
  <c r="CK67" i="47"/>
  <c r="X67" i="47"/>
  <c r="AV5" i="71"/>
  <c r="AV7" i="62"/>
  <c r="AV5" i="61" a="1"/>
  <c r="AV6" i="61" s="1"/>
  <c r="AV7" i="70"/>
  <c r="AV7" i="67"/>
  <c r="KK64" i="47"/>
  <c r="BX64" i="47"/>
  <c r="K64" i="47"/>
  <c r="GX64" i="47"/>
  <c r="BK64" i="47"/>
  <c r="CX64" i="47"/>
  <c r="GK64" i="47"/>
  <c r="AX64" i="47"/>
  <c r="HK64" i="47"/>
  <c r="IK64" i="47"/>
  <c r="HX64" i="47"/>
  <c r="FK64" i="47"/>
  <c r="IX64" i="47"/>
  <c r="FX64" i="47"/>
  <c r="LX64" i="47"/>
  <c r="EX64" i="47"/>
  <c r="KX64" i="47"/>
  <c r="AK64" i="47"/>
  <c r="JX64" i="47"/>
  <c r="EK64" i="47"/>
  <c r="JK64" i="47"/>
  <c r="DX64" i="47"/>
  <c r="CK64" i="47"/>
  <c r="X64" i="47"/>
  <c r="LK64" i="47"/>
  <c r="DK64" i="47"/>
  <c r="AV6" i="67"/>
  <c r="HX67" i="28"/>
  <c r="X67" i="28"/>
  <c r="KX67" i="28"/>
  <c r="EK67" i="28"/>
  <c r="IX67" i="28"/>
  <c r="GX67" i="28"/>
  <c r="DK67" i="28"/>
  <c r="K67" i="28"/>
  <c r="FK67" i="28"/>
  <c r="CX67" i="28"/>
  <c r="DX67" i="28"/>
  <c r="CK67" i="28"/>
  <c r="LX67" i="28"/>
  <c r="IK67" i="28"/>
  <c r="JK67" i="28"/>
  <c r="AK67" i="28"/>
  <c r="HK67" i="28"/>
  <c r="BX67" i="28"/>
  <c r="FX67" i="28"/>
  <c r="KK67" i="28"/>
  <c r="GK67" i="28"/>
  <c r="BK67" i="28"/>
  <c r="LK67" i="28"/>
  <c r="EX67" i="28"/>
  <c r="JX67" i="28"/>
  <c r="AX67" i="28"/>
  <c r="AV7" i="69"/>
  <c r="AV6" i="63"/>
  <c r="AV6" i="72"/>
  <c r="AV8" i="63"/>
  <c r="AV8" i="70"/>
  <c r="K64" i="28"/>
  <c r="FK64" i="28"/>
  <c r="IK64" i="28"/>
  <c r="HK64" i="28"/>
  <c r="LK64" i="28"/>
  <c r="FX64" i="28"/>
  <c r="DK64" i="28"/>
  <c r="DX64" i="28"/>
  <c r="AK64" i="28"/>
  <c r="KX64" i="28"/>
  <c r="HX64" i="28"/>
  <c r="KK64" i="28"/>
  <c r="LX64" i="28"/>
  <c r="GX64" i="28"/>
  <c r="EK64" i="28"/>
  <c r="GK64" i="28"/>
  <c r="EX64" i="28"/>
  <c r="X64" i="28"/>
  <c r="CK64" i="28"/>
  <c r="BK64" i="28"/>
  <c r="IX64" i="28"/>
  <c r="AX64" i="28"/>
  <c r="JK64" i="28"/>
  <c r="JX64" i="28"/>
  <c r="BX64" i="28"/>
  <c r="CX64" i="28"/>
  <c r="AV5" i="68" a="1"/>
  <c r="AV6" i="68" s="1"/>
  <c r="AV5" i="62"/>
  <c r="AV5" i="62" a="1"/>
  <c r="AK44" i="28"/>
  <c r="FX44" i="28"/>
  <c r="EX44" i="28"/>
  <c r="KK44" i="28"/>
  <c r="DX44" i="28"/>
  <c r="IK44" i="28"/>
  <c r="CX44" i="28"/>
  <c r="JK44" i="28"/>
  <c r="BX44" i="28"/>
  <c r="HK44" i="28"/>
  <c r="KX44" i="28"/>
  <c r="AX44" i="28"/>
  <c r="LX44" i="28"/>
  <c r="K44" i="28"/>
  <c r="X44" i="28"/>
  <c r="GK44" i="28"/>
  <c r="JX44" i="28"/>
  <c r="EK44" i="28"/>
  <c r="IX44" i="28"/>
  <c r="FK44" i="28"/>
  <c r="DK44" i="28"/>
  <c r="HX44" i="28"/>
  <c r="CK44" i="28"/>
  <c r="GX44" i="28"/>
  <c r="BK44" i="28"/>
  <c r="LK44" i="28"/>
  <c r="AV8" i="62"/>
  <c r="AV7" i="68"/>
  <c r="AV5" i="67"/>
  <c r="AV8" i="71"/>
  <c r="AV5" i="72"/>
  <c r="AV8" i="69"/>
  <c r="AV8" i="61"/>
  <c r="AV7" i="72"/>
  <c r="EK44" i="47"/>
  <c r="IK44" i="47"/>
  <c r="DX44" i="47"/>
  <c r="LK44" i="47"/>
  <c r="X44" i="47"/>
  <c r="LX44" i="47"/>
  <c r="FX44" i="47"/>
  <c r="DK44" i="47"/>
  <c r="JK44" i="47"/>
  <c r="HX44" i="47"/>
  <c r="K44" i="47"/>
  <c r="IX44" i="47"/>
  <c r="HK44" i="47"/>
  <c r="CX44" i="47"/>
  <c r="KX44" i="47"/>
  <c r="AX44" i="47"/>
  <c r="CK44" i="47"/>
  <c r="GX44" i="47"/>
  <c r="JX44" i="47"/>
  <c r="FK44" i="47"/>
  <c r="BX44" i="47"/>
  <c r="EX44" i="47"/>
  <c r="BK44" i="47"/>
  <c r="AK44" i="47"/>
  <c r="KK44" i="47"/>
  <c r="GK44" i="47"/>
  <c r="AV7" i="66"/>
  <c r="AV7" i="71"/>
  <c r="AV6" i="66"/>
  <c r="AV6"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AY25"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R8" i="72"/>
  <c r="R6" i="72"/>
  <c r="R7" i="72"/>
  <c r="AX22" i="65" a="1"/>
  <c r="AX22" i="65" s="1"/>
  <c r="K14" i="65" a="1"/>
  <c r="K14" i="65" s="1"/>
  <c r="S15" i="65" a="1"/>
  <c r="S15" i="65" s="1"/>
  <c r="AX14" i="64" a="1"/>
  <c r="AX14" i="64" s="1"/>
  <c r="O16" i="65" a="1"/>
  <c r="O16" i="65" s="1"/>
  <c r="S17" i="65" a="1"/>
  <c r="S17" i="65" s="1"/>
  <c r="K17" i="65" a="1"/>
  <c r="K17" i="65" s="1"/>
  <c r="K15" i="65" a="1"/>
  <c r="K15" i="65" s="1"/>
  <c r="AX14" i="65" a="1"/>
  <c r="AX14" i="65" s="1"/>
  <c r="O14" i="65" a="1"/>
  <c r="O14" i="65" s="1"/>
  <c r="S16" i="65" a="1"/>
  <c r="S16" i="65" s="1"/>
  <c r="R6" i="66"/>
  <c r="R8" i="64"/>
  <c r="R8" i="66"/>
  <c r="O14" i="64" a="1"/>
  <c r="O14" i="64" s="1"/>
  <c r="R7" i="66"/>
  <c r="R6" i="64"/>
  <c r="R7" i="64"/>
  <c r="O17" i="64" a="1"/>
  <c r="O17" i="64" s="1"/>
  <c r="R6" i="71"/>
  <c r="R8" i="71"/>
  <c r="S14" i="65" a="1"/>
  <c r="S14" i="65" s="1"/>
  <c r="K16" i="65" a="1"/>
  <c r="K16" i="65" s="1"/>
  <c r="R7" i="71"/>
  <c r="O17" i="65" a="1"/>
  <c r="O17" i="65" s="1"/>
  <c r="O15" i="65" a="1"/>
  <c r="O15" i="65"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R8" i="68" l="1"/>
  <c r="R7" i="68"/>
  <c r="O16" i="71" a="1"/>
  <c r="O16" i="71" s="1"/>
  <c r="R6" i="69"/>
  <c r="K15" i="69" a="1"/>
  <c r="K15" i="69" s="1"/>
  <c r="S16" i="71" a="1"/>
  <c r="S16" i="71" s="1"/>
  <c r="S15" i="69" a="1"/>
  <c r="S15" i="69" s="1"/>
  <c r="AX14" i="69" a="1"/>
  <c r="AX14" i="69" s="1"/>
  <c r="S14" i="69" a="1"/>
  <c r="S14" i="69" s="1"/>
  <c r="S17" i="69" a="1"/>
  <c r="S17" i="69" s="1"/>
  <c r="O17" i="69" a="1"/>
  <c r="O17" i="69" s="1"/>
  <c r="K14" i="69" a="1"/>
  <c r="K14" i="69" s="1"/>
  <c r="K17" i="69" a="1"/>
  <c r="K17" i="69" s="1"/>
  <c r="K15" i="71" a="1"/>
  <c r="K15" i="71" s="1"/>
  <c r="K16" i="69" a="1"/>
  <c r="K16" i="69" s="1"/>
  <c r="K16" i="71" a="1"/>
  <c r="K16" i="71" s="1"/>
  <c r="K17" i="71" a="1"/>
  <c r="K17" i="71" s="1"/>
  <c r="O16" i="69" a="1"/>
  <c r="O16" i="69" s="1"/>
  <c r="O14" i="69" a="1"/>
  <c r="O14" i="69" s="1"/>
  <c r="K14" i="71" a="1"/>
  <c r="K14" i="71" s="1"/>
  <c r="S16" i="69" a="1"/>
  <c r="S16" i="69" s="1"/>
  <c r="S17" i="71" a="1"/>
  <c r="S17" i="71" s="1"/>
  <c r="AX22" i="69" a="1"/>
  <c r="AX22" i="69" s="1"/>
  <c r="AY22" i="69" s="1"/>
  <c r="O15" i="69" a="1"/>
  <c r="O15" i="69" s="1"/>
  <c r="R8" i="69"/>
  <c r="R5" i="69"/>
  <c r="AX14" i="71" a="1"/>
  <c r="AX14" i="71" s="1"/>
  <c r="AX22" i="71" a="1"/>
  <c r="AX22" i="71" s="1"/>
  <c r="O14" i="71" a="1"/>
  <c r="O14" i="71" s="1"/>
  <c r="S14" i="71" a="1"/>
  <c r="S14" i="71" s="1"/>
  <c r="R5" i="68"/>
  <c r="AX22" i="68" a="1"/>
  <c r="AX22" i="68" s="1"/>
  <c r="S15" i="71" a="1"/>
  <c r="S15" i="71" s="1"/>
  <c r="O17" i="71" a="1"/>
  <c r="O17" i="71" s="1"/>
  <c r="O15" i="71" a="1"/>
  <c r="O15" i="71" s="1"/>
  <c r="AX14" i="68" a="1"/>
  <c r="AX14" i="68" s="1"/>
  <c r="S15" i="68" a="1"/>
  <c r="S15" i="68" s="1"/>
  <c r="S16" i="68" a="1"/>
  <c r="S16" i="68" s="1"/>
  <c r="K15" i="68" a="1"/>
  <c r="K15" i="68" s="1"/>
  <c r="K17" i="68" a="1"/>
  <c r="K17" i="68" s="1"/>
  <c r="K16" i="68" a="1"/>
  <c r="K16" i="68" s="1"/>
  <c r="AV5" i="61"/>
  <c r="K14" i="68" a="1"/>
  <c r="K14" i="68" s="1"/>
  <c r="O17" i="68" a="1"/>
  <c r="O17" i="68" s="1"/>
  <c r="S14" i="68" a="1"/>
  <c r="S14" i="68" s="1"/>
  <c r="S17" i="68" a="1"/>
  <c r="S17" i="68" s="1"/>
  <c r="AV7" i="61"/>
  <c r="O14" i="68" a="1"/>
  <c r="O14" i="68" s="1"/>
  <c r="O15" i="68" a="1"/>
  <c r="O15" i="68" s="1"/>
  <c r="R5" i="61"/>
  <c r="O16" i="68" a="1"/>
  <c r="O16" i="68" s="1"/>
  <c r="R6" i="61"/>
  <c r="AV5" i="68"/>
  <c r="AV8"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L15" i="70"/>
  <c r="M15" i="70" s="1"/>
  <c r="P15" i="70" s="1"/>
  <c r="Q15" i="70" s="1"/>
  <c r="L14" i="70"/>
  <c r="M14" i="70" s="1"/>
  <c r="L17" i="70"/>
  <c r="M17" i="70" s="1"/>
  <c r="L17" i="63"/>
  <c r="M17" i="63" s="1"/>
  <c r="L15" i="63"/>
  <c r="M15" i="63" s="1"/>
  <c r="P15" i="63" s="1"/>
  <c r="Q15" i="63" s="1"/>
  <c r="L16" i="63"/>
  <c r="M16" i="63" s="1"/>
  <c r="L14" i="63"/>
  <c r="M14" i="63" s="1"/>
  <c r="AY23" i="66"/>
  <c r="L15" i="66"/>
  <c r="M15" i="66" s="1"/>
  <c r="P15" i="66" s="1"/>
  <c r="Q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5" i="72"/>
  <c r="M15" i="72" s="1"/>
  <c r="P15" i="72" s="1"/>
  <c r="L17" i="72"/>
  <c r="M17" i="72" s="1"/>
  <c r="AY22" i="65"/>
  <c r="L17" i="65"/>
  <c r="M17" i="65" s="1"/>
  <c r="AY24" i="65"/>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4" i="70" l="1"/>
  <c r="Q14" i="70" s="1"/>
  <c r="T14" i="70" s="1"/>
  <c r="U14" i="70" s="1"/>
  <c r="P16" i="70"/>
  <c r="Q16" i="70" s="1"/>
  <c r="T16" i="70" s="1"/>
  <c r="U16" i="70" s="1"/>
  <c r="P17" i="70"/>
  <c r="Q17" i="70" s="1"/>
  <c r="T17" i="70" s="1"/>
  <c r="U17" i="70" s="1"/>
  <c r="P14" i="63"/>
  <c r="Q14" i="63" s="1"/>
  <c r="T14" i="63" s="1"/>
  <c r="U14" i="63" s="1"/>
  <c r="P16" i="63"/>
  <c r="Q16" i="63" s="1"/>
  <c r="T16" i="63" s="1"/>
  <c r="U16" i="63" s="1"/>
  <c r="P17" i="63"/>
  <c r="Q17" i="63" s="1"/>
  <c r="L14" i="71"/>
  <c r="M14" i="71" s="1"/>
  <c r="P14" i="71" s="1"/>
  <c r="Q14" i="71" s="1"/>
  <c r="T14" i="71" s="1"/>
  <c r="U14" i="71" s="1"/>
  <c r="L14" i="69"/>
  <c r="M14" i="69" s="1"/>
  <c r="P14" i="69" s="1"/>
  <c r="Q14" i="69" s="1"/>
  <c r="T14" i="69" s="1"/>
  <c r="U14" i="69" s="1"/>
  <c r="L15" i="71"/>
  <c r="M15" i="71" s="1"/>
  <c r="P15" i="71" s="1"/>
  <c r="Q15" i="71" s="1"/>
  <c r="L15" i="69"/>
  <c r="M15" i="69" s="1"/>
  <c r="P15" i="69" s="1"/>
  <c r="Q15" i="69" s="1"/>
  <c r="L17" i="71"/>
  <c r="M17" i="71" s="1"/>
  <c r="P17" i="71" s="1"/>
  <c r="Q17" i="71" s="1"/>
  <c r="L16" i="71"/>
  <c r="M16" i="71" s="1"/>
  <c r="P16" i="71" s="1"/>
  <c r="Q16" i="71" s="1"/>
  <c r="T16" i="71" s="1"/>
  <c r="U16" i="71" s="1"/>
  <c r="L14" i="68"/>
  <c r="M14" i="68" s="1"/>
  <c r="P14" i="68" s="1"/>
  <c r="Q14" i="68" s="1"/>
  <c r="L16" i="69"/>
  <c r="M16" i="69" s="1"/>
  <c r="P16" i="69" s="1"/>
  <c r="Q16" i="69" s="1"/>
  <c r="L17" i="69"/>
  <c r="M17" i="69" s="1"/>
  <c r="P17" i="69" s="1"/>
  <c r="Q17" i="69" s="1"/>
  <c r="T17" i="69" s="1"/>
  <c r="U17" i="69" s="1"/>
  <c r="AY25" i="69"/>
  <c r="L15" i="68"/>
  <c r="M15" i="68" s="1"/>
  <c r="P15" i="68" s="1"/>
  <c r="Q15" i="68" s="1"/>
  <c r="L17" i="68"/>
  <c r="M17" i="68" s="1"/>
  <c r="P17" i="68" s="1"/>
  <c r="Q17" i="68" s="1"/>
  <c r="T17" i="68" s="1"/>
  <c r="U17" i="68" s="1"/>
  <c r="L16" i="68"/>
  <c r="M16" i="68" s="1"/>
  <c r="P16" i="68" s="1"/>
  <c r="Q16" i="68" s="1"/>
  <c r="T16" i="68" s="1"/>
  <c r="U16" i="68" s="1"/>
  <c r="L14" i="61"/>
  <c r="M14" i="61" s="1"/>
  <c r="L15" i="61"/>
  <c r="M15" i="61" s="1"/>
  <c r="L16" i="61"/>
  <c r="M16" i="61" s="1"/>
  <c r="P16" i="61" s="1"/>
  <c r="Q16" i="61" s="1"/>
  <c r="T16" i="61" s="1"/>
  <c r="U16" i="61" s="1"/>
  <c r="L17" i="61"/>
  <c r="M17" i="61" s="1"/>
  <c r="Q14" i="66"/>
  <c r="T14" i="66" s="1"/>
  <c r="U14" i="66" s="1"/>
  <c r="T15" i="63"/>
  <c r="U15" i="63" s="1"/>
  <c r="BB6" i="66"/>
  <c r="BB5" i="66"/>
  <c r="BB8" i="66"/>
  <c r="BB7" i="66"/>
  <c r="Q17" i="66"/>
  <c r="T17" i="66" s="1"/>
  <c r="U17"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5" i="67"/>
  <c r="Q15" i="67" s="1"/>
  <c r="P14" i="67"/>
  <c r="Q14" i="67" s="1"/>
  <c r="T14" i="67" s="1"/>
  <c r="U14" i="67" s="1"/>
  <c r="Q15" i="72"/>
  <c r="T15" i="72" s="1"/>
  <c r="U15" i="72" s="1"/>
  <c r="L16" i="62"/>
  <c r="M16" i="62" s="1"/>
  <c r="P16" i="62" s="1"/>
  <c r="Q16" i="62" s="1"/>
  <c r="L17" i="62"/>
  <c r="M17" i="62" s="1"/>
  <c r="P17" i="62" s="1"/>
  <c r="Q17" i="62" s="1"/>
  <c r="L15" i="62"/>
  <c r="M15" i="62" s="1"/>
  <c r="P15" i="62" s="1"/>
  <c r="Q15" i="62" s="1"/>
  <c r="T15" i="62" s="1"/>
  <c r="U15" i="62" s="1"/>
  <c r="L14" i="62"/>
  <c r="M14" i="62" s="1"/>
  <c r="P14" i="62" s="1"/>
  <c r="Q14" i="62" s="1"/>
  <c r="T14" i="64"/>
  <c r="U14" i="64" s="1"/>
  <c r="T16" i="67"/>
  <c r="U16" i="67" s="1"/>
  <c r="T16" i="72"/>
  <c r="U16" i="72" s="1"/>
  <c r="T15" i="66"/>
  <c r="U15" i="66" s="1"/>
  <c r="T14" i="72"/>
  <c r="U14" i="72" s="1"/>
  <c r="T15" i="70"/>
  <c r="U15" i="70" s="1"/>
  <c r="T15" i="67" l="1"/>
  <c r="U15" i="67" s="1"/>
  <c r="T15" i="68"/>
  <c r="U15" i="68" s="1"/>
  <c r="T14" i="68"/>
  <c r="U14" i="68" s="1"/>
  <c r="W17" i="68" s="1" a="1"/>
  <c r="W17" i="68" s="1"/>
  <c r="T15" i="65"/>
  <c r="U15" i="65" s="1"/>
  <c r="T14" i="65"/>
  <c r="U14" i="65" s="1"/>
  <c r="T15" i="71"/>
  <c r="U15" i="71" s="1"/>
  <c r="T17" i="71"/>
  <c r="U17" i="71" s="1"/>
  <c r="T17" i="63"/>
  <c r="U17" i="63" s="1"/>
  <c r="AA15" i="63" s="1" a="1"/>
  <c r="AA15" i="63" s="1"/>
  <c r="T16" i="62"/>
  <c r="U16" i="62" s="1"/>
  <c r="P14" i="61"/>
  <c r="Q14" i="61" s="1"/>
  <c r="T14" i="61" s="1"/>
  <c r="U14" i="61" s="1"/>
  <c r="P17" i="61"/>
  <c r="Q17" i="61" s="1"/>
  <c r="T17" i="61" s="1"/>
  <c r="U17" i="61" s="1"/>
  <c r="P15" i="61"/>
  <c r="Q15" i="61" s="1"/>
  <c r="T15" i="61" s="1"/>
  <c r="U15" i="61" s="1"/>
  <c r="BA22" i="66" a="1"/>
  <c r="BA23" i="66" s="1"/>
  <c r="BB22" i="66" a="1"/>
  <c r="BB23" i="66" s="1"/>
  <c r="AZ22" i="66" a="1"/>
  <c r="AZ22" i="66" s="1"/>
  <c r="BC22" i="66" a="1"/>
  <c r="BC22" i="66" s="1"/>
  <c r="T17" i="67"/>
  <c r="U17" i="67" s="1"/>
  <c r="T15" i="69"/>
  <c r="U15" i="69" s="1"/>
  <c r="T16" i="69"/>
  <c r="U16" i="69" s="1"/>
  <c r="T16" i="64"/>
  <c r="U16" i="64" s="1"/>
  <c r="BK14" i="64" s="1" a="1"/>
  <c r="T14" i="62"/>
  <c r="U14" i="62" s="1"/>
  <c r="T17" i="62"/>
  <c r="U17" i="62" s="1"/>
  <c r="AA14" i="68" a="1"/>
  <c r="AA14" i="68" s="1"/>
  <c r="W14" i="68" a="1"/>
  <c r="W14" i="68" s="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BK14" i="68" l="1" a="1"/>
  <c r="AA15" i="68" a="1"/>
  <c r="AA15" i="68" s="1"/>
  <c r="AE17" i="68" a="1"/>
  <c r="AE17" i="68" s="1"/>
  <c r="W16" i="68" a="1"/>
  <c r="W16" i="68" s="1"/>
  <c r="AA16" i="68" a="1"/>
  <c r="AA16" i="68" s="1"/>
  <c r="AE14" i="67" a="1"/>
  <c r="AE14" i="67" s="1"/>
  <c r="AA14" i="65" a="1"/>
  <c r="AA14" i="65" s="1"/>
  <c r="AA17" i="65" a="1"/>
  <c r="AA17" i="65" s="1"/>
  <c r="W15" i="68" a="1"/>
  <c r="W15" i="68" s="1"/>
  <c r="AE15" i="68" a="1"/>
  <c r="AE15" i="68" s="1"/>
  <c r="AA17" i="68" a="1"/>
  <c r="AA17" i="68" s="1"/>
  <c r="AE14" i="68" a="1"/>
  <c r="AE14" i="68" s="1"/>
  <c r="AE16" i="68" a="1"/>
  <c r="AE16" i="68" s="1"/>
  <c r="W14" i="65" a="1"/>
  <c r="W14" i="65" s="1"/>
  <c r="AE15" i="65" a="1"/>
  <c r="AE15" i="65" s="1"/>
  <c r="AE16" i="65" a="1"/>
  <c r="AE16" i="65" s="1"/>
  <c r="AA16" i="65" a="1"/>
  <c r="AA16" i="65" s="1"/>
  <c r="AE17" i="65" a="1"/>
  <c r="AE17" i="65" s="1"/>
  <c r="W15" i="65" a="1"/>
  <c r="W15" i="65" s="1"/>
  <c r="AA15" i="65" a="1"/>
  <c r="AA15" i="65" s="1"/>
  <c r="W16" i="65" a="1"/>
  <c r="W16" i="65" s="1"/>
  <c r="W17" i="65" a="1"/>
  <c r="W17" i="65" s="1"/>
  <c r="AE14" i="65" a="1"/>
  <c r="AE14" i="65" s="1"/>
  <c r="BK14" i="65" a="1"/>
  <c r="BK16" i="65" s="1"/>
  <c r="AE16" i="63" a="1"/>
  <c r="AE16" i="63" s="1"/>
  <c r="AA14" i="63" a="1"/>
  <c r="AA14" i="63" s="1"/>
  <c r="AA16" i="63" a="1"/>
  <c r="AA16" i="63" s="1"/>
  <c r="AE14" i="63" a="1"/>
  <c r="AE14" i="63" s="1"/>
  <c r="BK14" i="63" a="1"/>
  <c r="BK16" i="63" s="1"/>
  <c r="W14" i="63" a="1"/>
  <c r="W14" i="63" s="1"/>
  <c r="W17" i="63" a="1"/>
  <c r="W17" i="63" s="1"/>
  <c r="W16" i="63" a="1"/>
  <c r="W16" i="63" s="1"/>
  <c r="W15" i="63" a="1"/>
  <c r="W15" i="63" s="1"/>
  <c r="AA17" i="63" a="1"/>
  <c r="AA17" i="63" s="1"/>
  <c r="AE17" i="63" a="1"/>
  <c r="AE17" i="63" s="1"/>
  <c r="W15" i="71" a="1"/>
  <c r="W15" i="71" s="1"/>
  <c r="AA16" i="71" a="1"/>
  <c r="AA16" i="71" s="1"/>
  <c r="W17" i="71" a="1"/>
  <c r="W17" i="71" s="1"/>
  <c r="AA17" i="71" a="1"/>
  <c r="AA17" i="71" s="1"/>
  <c r="W16" i="71" a="1"/>
  <c r="W16" i="71" s="1"/>
  <c r="AE15" i="71" a="1"/>
  <c r="AE15" i="71" s="1"/>
  <c r="AA14" i="71" a="1"/>
  <c r="AA14" i="71" s="1"/>
  <c r="AE17" i="71" a="1"/>
  <c r="AE17" i="71" s="1"/>
  <c r="BK14" i="71" a="1"/>
  <c r="BK14" i="71" s="1"/>
  <c r="AE16" i="71" a="1"/>
  <c r="AE16" i="71" s="1"/>
  <c r="W14" i="71" a="1"/>
  <c r="W14" i="71" s="1"/>
  <c r="AA15" i="71" a="1"/>
  <c r="AA15" i="71" s="1"/>
  <c r="AE14" i="71" a="1"/>
  <c r="AE14" i="71" s="1"/>
  <c r="AE15" i="63" a="1"/>
  <c r="AE15" i="63" s="1"/>
  <c r="BB22" i="66"/>
  <c r="BB24" i="66"/>
  <c r="BB25" i="66"/>
  <c r="W15" i="61" a="1"/>
  <c r="W15" i="61" s="1"/>
  <c r="BC25" i="66"/>
  <c r="AA17" i="61" a="1"/>
  <c r="AA17" i="61" s="1"/>
  <c r="AA15" i="61" a="1"/>
  <c r="AA15" i="61" s="1"/>
  <c r="BA24" i="66"/>
  <c r="W16" i="61" a="1"/>
  <c r="W16" i="61" s="1"/>
  <c r="AA16" i="61" a="1"/>
  <c r="AA16" i="61" s="1"/>
  <c r="AE17" i="61" a="1"/>
  <c r="AE17" i="61" s="1"/>
  <c r="W14" i="61" a="1"/>
  <c r="W14" i="61" s="1"/>
  <c r="BA22" i="66"/>
  <c r="W17" i="61" a="1"/>
  <c r="W17" i="61" s="1"/>
  <c r="BA25" i="66"/>
  <c r="AE15" i="61" a="1"/>
  <c r="AE15" i="61" s="1"/>
  <c r="AE14" i="61" a="1"/>
  <c r="AE14" i="61" s="1"/>
  <c r="BK14" i="61" a="1"/>
  <c r="BK15" i="61" s="1"/>
  <c r="AA14" i="61" a="1"/>
  <c r="AA14" i="61" s="1"/>
  <c r="AE16" i="61" a="1"/>
  <c r="AE16" i="61" s="1"/>
  <c r="AZ25" i="66"/>
  <c r="BC23" i="66"/>
  <c r="AZ24" i="66"/>
  <c r="BC24" i="66"/>
  <c r="AZ23" i="66"/>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70"/>
  <c r="Y16" i="70" s="1"/>
  <c r="X15" i="72"/>
  <c r="Y15" i="72" s="1"/>
  <c r="AB15" i="72" s="1"/>
  <c r="AC15" i="72" s="1"/>
  <c r="X14" i="66"/>
  <c r="Y14" i="66" s="1"/>
  <c r="AB14" i="66" s="1"/>
  <c r="AC14" i="66" s="1"/>
  <c r="X16" i="66"/>
  <c r="Y16" i="66" s="1"/>
  <c r="AB16" i="66" s="1"/>
  <c r="X16" i="72"/>
  <c r="Y16" i="72" s="1"/>
  <c r="BK15" i="68"/>
  <c r="BK16" i="68"/>
  <c r="BK17" i="68"/>
  <c r="BK14" i="68"/>
  <c r="X15" i="70"/>
  <c r="Y15" i="70" s="1"/>
  <c r="X14" i="72"/>
  <c r="Y14" i="72" s="1"/>
  <c r="BK17" i="70"/>
  <c r="BK14" i="70"/>
  <c r="BK15" i="70"/>
  <c r="BK16" i="70"/>
  <c r="X15" i="68"/>
  <c r="Y15" i="68" s="1"/>
  <c r="BK14" i="72"/>
  <c r="BK15" i="72"/>
  <c r="BK17" i="72"/>
  <c r="BK16" i="72"/>
  <c r="X14" i="70"/>
  <c r="Y14" i="70" s="1"/>
  <c r="X15" i="66"/>
  <c r="Y15" i="66" s="1"/>
  <c r="AB15" i="66" s="1"/>
  <c r="BK14" i="66"/>
  <c r="BK16" i="66"/>
  <c r="BK17" i="66"/>
  <c r="BK15" i="66"/>
  <c r="X17" i="66"/>
  <c r="Y17" i="66" s="1"/>
  <c r="AB17" i="66" s="1"/>
  <c r="X17" i="70"/>
  <c r="Y17" i="70" s="1"/>
  <c r="X17" i="72"/>
  <c r="Y17" i="72" s="1"/>
  <c r="X17" i="68" l="1"/>
  <c r="Y17" i="68" s="1"/>
  <c r="X14" i="68"/>
  <c r="Y14" i="68" s="1"/>
  <c r="X16" i="68"/>
  <c r="Y16" i="68" s="1"/>
  <c r="AB16" i="68" s="1"/>
  <c r="AC16" i="68" s="1"/>
  <c r="X17" i="65"/>
  <c r="Y17" i="65" s="1"/>
  <c r="AB17" i="65" s="1"/>
  <c r="AC17" i="65" s="1"/>
  <c r="AF17" i="65" s="1"/>
  <c r="AG17" i="65" s="1"/>
  <c r="X16" i="65"/>
  <c r="Y16" i="65" s="1"/>
  <c r="AB16" i="65" s="1"/>
  <c r="AC16" i="65" s="1"/>
  <c r="BK14" i="65"/>
  <c r="BK17" i="65"/>
  <c r="BK15" i="65"/>
  <c r="X14" i="65"/>
  <c r="Y14" i="65" s="1"/>
  <c r="AB14" i="65" s="1"/>
  <c r="X15" i="65"/>
  <c r="Y15" i="65" s="1"/>
  <c r="AB15" i="65" s="1"/>
  <c r="AC15" i="65" s="1"/>
  <c r="X16" i="63"/>
  <c r="Y16" i="63" s="1"/>
  <c r="AB16" i="63" s="1"/>
  <c r="AC16" i="63" s="1"/>
  <c r="BK14" i="63"/>
  <c r="BK17" i="63"/>
  <c r="BK15" i="63"/>
  <c r="BK17" i="71"/>
  <c r="X17" i="63"/>
  <c r="Y17" i="63" s="1"/>
  <c r="AB17" i="63" s="1"/>
  <c r="AC17" i="63" s="1"/>
  <c r="BK16" i="71"/>
  <c r="BK15" i="71"/>
  <c r="X15" i="63"/>
  <c r="Y15" i="63" s="1"/>
  <c r="AB15" i="63" s="1"/>
  <c r="X14" i="63"/>
  <c r="Y14" i="63" s="1"/>
  <c r="AB14" i="63" s="1"/>
  <c r="AC14" i="63" s="1"/>
  <c r="BK14" i="61"/>
  <c r="X15" i="71"/>
  <c r="Y15" i="71" s="1"/>
  <c r="AB15" i="71" s="1"/>
  <c r="AC15" i="71" s="1"/>
  <c r="X16" i="71"/>
  <c r="Y16" i="71" s="1"/>
  <c r="AB16" i="71" s="1"/>
  <c r="AC16" i="71" s="1"/>
  <c r="X17" i="71"/>
  <c r="Y17" i="71" s="1"/>
  <c r="AB17" i="71" s="1"/>
  <c r="AC17" i="71" s="1"/>
  <c r="X14" i="71"/>
  <c r="Y14" i="71" s="1"/>
  <c r="AB14" i="71" s="1"/>
  <c r="AC14" i="71" s="1"/>
  <c r="X14" i="61"/>
  <c r="Y14" i="61" s="1"/>
  <c r="AB14" i="61" s="1"/>
  <c r="AC14" i="61" s="1"/>
  <c r="BE21" i="66" a="1"/>
  <c r="BF21" i="66" s="1"/>
  <c r="BK17" i="61"/>
  <c r="X15" i="61"/>
  <c r="Y15" i="61" s="1"/>
  <c r="AB15" i="61" s="1"/>
  <c r="AC15" i="61" s="1"/>
  <c r="X17" i="61"/>
  <c r="Y17" i="61" s="1"/>
  <c r="AB17" i="61" s="1"/>
  <c r="AC17" i="61" s="1"/>
  <c r="X16" i="61"/>
  <c r="Y16" i="61" s="1"/>
  <c r="AB16" i="61" s="1"/>
  <c r="AC16" i="61" s="1"/>
  <c r="BK16" i="61"/>
  <c r="BK14" i="67"/>
  <c r="X17" i="67"/>
  <c r="Y17" i="67" s="1"/>
  <c r="AB17" i="67" s="1"/>
  <c r="AC17" i="67" s="1"/>
  <c r="X14" i="67"/>
  <c r="Y14" i="67" s="1"/>
  <c r="AB14" i="67" s="1"/>
  <c r="BK17" i="67"/>
  <c r="BK15" i="67"/>
  <c r="BK14" i="69"/>
  <c r="BK16" i="69"/>
  <c r="X15" i="67"/>
  <c r="Y15" i="67" s="1"/>
  <c r="AB15" i="67" s="1"/>
  <c r="AC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B17" i="68"/>
  <c r="AC17" i="68" s="1"/>
  <c r="AB15" i="68"/>
  <c r="AC15" i="68" s="1"/>
  <c r="AB16" i="72"/>
  <c r="AC16" i="72" s="1"/>
  <c r="AB15" i="70"/>
  <c r="AC15" i="70" s="1"/>
  <c r="BL15" i="70" a="1"/>
  <c r="BL15" i="70" s="1"/>
  <c r="BJ14" i="70" s="1"/>
  <c r="BL14" i="70" s="1"/>
  <c r="BX14" i="70" a="1"/>
  <c r="BX14" i="70" s="1"/>
  <c r="AC16" i="66"/>
  <c r="AB14" i="70"/>
  <c r="AC14" i="70" s="1"/>
  <c r="BX14" i="66" a="1"/>
  <c r="BX14" i="66" s="1"/>
  <c r="BL15" i="66" a="1"/>
  <c r="BL15" i="66" s="1"/>
  <c r="BJ14" i="66" s="1"/>
  <c r="BL14" i="66" s="1"/>
  <c r="AC17" i="66"/>
  <c r="AB17" i="72"/>
  <c r="AC17" i="72" s="1"/>
  <c r="AF15" i="72" s="1"/>
  <c r="AG15" i="72" s="1"/>
  <c r="AB14" i="72"/>
  <c r="AC14" i="72" s="1"/>
  <c r="AB14" i="68"/>
  <c r="AC14" i="68" s="1"/>
  <c r="AB16" i="70"/>
  <c r="AC16" i="70" s="1"/>
  <c r="BX14" i="72" a="1"/>
  <c r="BX14" i="72" s="1"/>
  <c r="BL15" i="72" a="1"/>
  <c r="BL15" i="72" s="1"/>
  <c r="BJ14" i="72" s="1"/>
  <c r="BL14" i="72" s="1"/>
  <c r="BL15" i="68" a="1"/>
  <c r="BL15" i="68" s="1"/>
  <c r="BJ14" i="68" s="1"/>
  <c r="BL14" i="68" s="1"/>
  <c r="BX14" i="68" a="1"/>
  <c r="BX14" i="68" s="1"/>
  <c r="AC15" i="66"/>
  <c r="AB17" i="70"/>
  <c r="AC17" i="70" s="1"/>
  <c r="AC14" i="65" l="1"/>
  <c r="AF16" i="65" s="1"/>
  <c r="AG16" i="65" s="1"/>
  <c r="BX14" i="65" a="1"/>
  <c r="BX14" i="65" s="1"/>
  <c r="BZ7" i="65" s="1"/>
  <c r="BL15" i="65" a="1"/>
  <c r="BL15" i="65" s="1"/>
  <c r="BJ14" i="65" s="1"/>
  <c r="BL14" i="65" s="1"/>
  <c r="BN5" i="65" s="1"/>
  <c r="AF15" i="65"/>
  <c r="AG15" i="65" s="1"/>
  <c r="AF17" i="63"/>
  <c r="AG17" i="63" s="1"/>
  <c r="BL15" i="63" a="1"/>
  <c r="BL15" i="63" s="1"/>
  <c r="BJ14" i="63" s="1"/>
  <c r="BL14" i="63" s="1"/>
  <c r="BN6" i="63" s="1"/>
  <c r="BX14" i="63" a="1"/>
  <c r="BX14" i="63" s="1"/>
  <c r="BZ6" i="63" s="1"/>
  <c r="BL15" i="71" a="1"/>
  <c r="BL15" i="71" s="1"/>
  <c r="BJ14" i="71" s="1"/>
  <c r="BL14" i="71" s="1"/>
  <c r="BN5" i="71" s="1"/>
  <c r="BX14" i="71" a="1"/>
  <c r="BX14" i="71" s="1"/>
  <c r="BZ6" i="71" s="1"/>
  <c r="AC15" i="63"/>
  <c r="AF15" i="63" s="1"/>
  <c r="AG15" i="63" s="1"/>
  <c r="BE21" i="66"/>
  <c r="BH21" i="66"/>
  <c r="BG21" i="66"/>
  <c r="BX14" i="61" a="1"/>
  <c r="BX14" i="61" s="1"/>
  <c r="BZ5" i="61" s="1"/>
  <c r="BL15" i="61" a="1"/>
  <c r="BL15" i="61" s="1"/>
  <c r="BJ14" i="61" s="1"/>
  <c r="BL14" i="61" s="1"/>
  <c r="BN7" i="61" s="1"/>
  <c r="AF16" i="62"/>
  <c r="AG16" i="62" s="1"/>
  <c r="AC14" i="67"/>
  <c r="AF14" i="67" s="1"/>
  <c r="AG14" i="67" s="1"/>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AF16" i="71"/>
  <c r="AG16" i="71" s="1"/>
  <c r="AF14" i="71"/>
  <c r="AG14" i="71" s="1"/>
  <c r="AI14" i="71" s="1"/>
  <c r="AJ14" i="71" s="1"/>
  <c r="AF15" i="61"/>
  <c r="AG15" i="61" s="1"/>
  <c r="AF14" i="61"/>
  <c r="AG14" i="61" s="1"/>
  <c r="AF16" i="61"/>
  <c r="AG16" i="61" s="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AF15" i="70"/>
  <c r="AG15" i="70" s="1"/>
  <c r="AF16" i="68"/>
  <c r="AG16" i="68" s="1"/>
  <c r="AF14" i="66"/>
  <c r="AG14" i="66" s="1"/>
  <c r="AF16" i="72"/>
  <c r="AG16" i="72" s="1"/>
  <c r="BN8" i="72"/>
  <c r="BN7" i="72"/>
  <c r="BN5" i="72"/>
  <c r="BN6" i="72"/>
  <c r="AF16" i="63"/>
  <c r="AG16" i="63" s="1"/>
  <c r="BZ8" i="70"/>
  <c r="BZ6" i="70"/>
  <c r="BZ7" i="70"/>
  <c r="BZ5" i="70"/>
  <c r="AF14" i="70"/>
  <c r="AG14" i="70" s="1"/>
  <c r="AI15" i="69"/>
  <c r="AJ15" i="69" s="1"/>
  <c r="BZ8" i="72"/>
  <c r="BZ7" i="72"/>
  <c r="BZ5" i="72"/>
  <c r="BZ6" i="72"/>
  <c r="BN5" i="70"/>
  <c r="BN6" i="70"/>
  <c r="BN8" i="70"/>
  <c r="BN7" i="70"/>
  <c r="BN7" i="65" l="1"/>
  <c r="BZ5" i="65"/>
  <c r="BZ8" i="65"/>
  <c r="BN6" i="65"/>
  <c r="BZ6" i="65"/>
  <c r="BN8" i="65"/>
  <c r="AF15" i="67"/>
  <c r="AG15" i="67" s="1"/>
  <c r="AI15" i="67" s="1"/>
  <c r="AJ15" i="67" s="1"/>
  <c r="BN7" i="63"/>
  <c r="BN5" i="63"/>
  <c r="BN8" i="63"/>
  <c r="BZ8" i="63"/>
  <c r="BZ7" i="63"/>
  <c r="BZ5" i="63"/>
  <c r="BN6" i="71"/>
  <c r="BN7" i="71"/>
  <c r="BN8" i="71"/>
  <c r="BZ5" i="71"/>
  <c r="BZ8" i="71"/>
  <c r="AI17" i="65"/>
  <c r="AJ17" i="65" s="1"/>
  <c r="AL17" i="65" s="1"/>
  <c r="AM17" i="65" s="1"/>
  <c r="AI16" i="65"/>
  <c r="AJ16" i="65" s="1"/>
  <c r="AL16" i="65" s="1"/>
  <c r="AM16" i="65" s="1"/>
  <c r="BZ7" i="71"/>
  <c r="AI15" i="65"/>
  <c r="AJ15" i="65" s="1"/>
  <c r="AI17" i="63"/>
  <c r="AJ17" i="63" s="1"/>
  <c r="AI16" i="64"/>
  <c r="AJ16" i="64" s="1"/>
  <c r="AI15" i="72"/>
  <c r="AJ15" i="72" s="1"/>
  <c r="BE22" i="66" a="1"/>
  <c r="BH24" i="66" s="1"/>
  <c r="BZ8" i="61"/>
  <c r="BZ6" i="61"/>
  <c r="BN5" i="61"/>
  <c r="BN8" i="61"/>
  <c r="BZ7" i="61"/>
  <c r="BN6" i="61"/>
  <c r="AI14" i="62"/>
  <c r="AJ14" i="62" s="1"/>
  <c r="AL14" i="62" s="1"/>
  <c r="AM14" i="62" s="1"/>
  <c r="AU5" i="62" s="1" a="1"/>
  <c r="AI15" i="62"/>
  <c r="AJ15" i="62" s="1"/>
  <c r="AI16" i="62"/>
  <c r="AJ16"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I15" i="71"/>
  <c r="AJ15" i="71" s="1"/>
  <c r="AL15" i="71" s="1"/>
  <c r="AM15" i="71" s="1"/>
  <c r="AO15" i="71" s="1"/>
  <c r="AP15" i="71" s="1"/>
  <c r="AI16" i="61"/>
  <c r="AJ16" i="61" s="1"/>
  <c r="AI17" i="71"/>
  <c r="AJ17" i="71"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U5" i="65" s="1" a="1"/>
  <c r="AL16" i="69"/>
  <c r="AM16" i="69" s="1"/>
  <c r="AL14" i="64"/>
  <c r="AM14" i="64" s="1"/>
  <c r="AU5" i="64" s="1" a="1"/>
  <c r="AL14" i="69"/>
  <c r="AM14" i="69" s="1"/>
  <c r="AI14" i="72"/>
  <c r="AJ14" i="72" s="1"/>
  <c r="AI17" i="70"/>
  <c r="AJ17" i="70" s="1"/>
  <c r="AI17" i="68"/>
  <c r="AJ17" i="68" s="1"/>
  <c r="AI16" i="72"/>
  <c r="AJ16" i="72" s="1"/>
  <c r="AI15" i="66"/>
  <c r="AJ15" i="66" s="1"/>
  <c r="AI14" i="68"/>
  <c r="AJ14" i="68" s="1"/>
  <c r="AI14" i="66"/>
  <c r="AJ14" i="66" s="1"/>
  <c r="AI15" i="63"/>
  <c r="AJ15" i="63" s="1"/>
  <c r="AL15" i="67" l="1"/>
  <c r="AM15" i="67" s="1"/>
  <c r="AI17" i="67"/>
  <c r="AJ17" i="67" s="1"/>
  <c r="AL15" i="65"/>
  <c r="AM15" i="65" s="1"/>
  <c r="AU8" i="65" s="1"/>
  <c r="AV17" i="65" s="1"/>
  <c r="AL17" i="64"/>
  <c r="AM17" i="64" s="1"/>
  <c r="AO17" i="64" s="1"/>
  <c r="AP17" i="64" s="1"/>
  <c r="AL15" i="64"/>
  <c r="AM15" i="64" s="1"/>
  <c r="AO15" i="64" s="1"/>
  <c r="AP15" i="64" s="1"/>
  <c r="AL16" i="64"/>
  <c r="AM16" i="64" s="1"/>
  <c r="AL17" i="71"/>
  <c r="AM17" i="71" s="1"/>
  <c r="AO17" i="71" s="1"/>
  <c r="AP17" i="71" s="1"/>
  <c r="AL15" i="72"/>
  <c r="AM15" i="72" s="1"/>
  <c r="AO15" i="72" s="1"/>
  <c r="AP15" i="72" s="1"/>
  <c r="BG24" i="66"/>
  <c r="BH22" i="66"/>
  <c r="BG22" i="66"/>
  <c r="BH25" i="66"/>
  <c r="BF22" i="66"/>
  <c r="BE24" i="66"/>
  <c r="BE22" i="66"/>
  <c r="BF25" i="66"/>
  <c r="BF23" i="66"/>
  <c r="BH23" i="66"/>
  <c r="BG23" i="66"/>
  <c r="BE25" i="66"/>
  <c r="BE23" i="66"/>
  <c r="BG25" i="66"/>
  <c r="BF24" i="66"/>
  <c r="AL15" i="62"/>
  <c r="AM15" i="62" s="1"/>
  <c r="AL16" i="62"/>
  <c r="AM16" i="62" s="1"/>
  <c r="AL14" i="61"/>
  <c r="AM14" i="61" s="1"/>
  <c r="AO14" i="61" s="1"/>
  <c r="AP14" i="61" s="1"/>
  <c r="AL15" i="61"/>
  <c r="AM15" i="61" s="1"/>
  <c r="AO15" i="61" s="1"/>
  <c r="AP15" i="61" s="1"/>
  <c r="AU5" i="69"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5" i="67"/>
  <c r="AP15" i="67" s="1"/>
  <c r="AL15" i="66"/>
  <c r="AM15" i="66" s="1"/>
  <c r="AO17" i="65"/>
  <c r="AP17" i="65" s="1"/>
  <c r="AO16" i="65"/>
  <c r="AP16" i="65" s="1"/>
  <c r="AL15" i="68"/>
  <c r="AM15" i="68" s="1"/>
  <c r="AL14" i="68"/>
  <c r="AM14" i="68" s="1"/>
  <c r="AU5" i="68" s="1" a="1"/>
  <c r="AL16" i="68"/>
  <c r="AM16" i="68" s="1"/>
  <c r="AL16" i="66"/>
  <c r="AM16" i="66" s="1"/>
  <c r="AO14" i="62"/>
  <c r="AP14" i="62" s="1"/>
  <c r="AU5" i="69"/>
  <c r="AV14" i="69" s="1"/>
  <c r="AO14" i="69"/>
  <c r="AP14" i="69" s="1"/>
  <c r="AU14" i="69" a="1"/>
  <c r="AU14" i="69" s="1"/>
  <c r="AL16" i="72"/>
  <c r="AM16" i="72" s="1"/>
  <c r="AO14" i="64"/>
  <c r="AP14" i="64" s="1"/>
  <c r="AL17" i="68"/>
  <c r="AM17" i="68" s="1"/>
  <c r="AO17" i="62"/>
  <c r="AP17" i="62" s="1"/>
  <c r="AL17" i="70"/>
  <c r="AM17" i="70" s="1"/>
  <c r="AL14" i="70"/>
  <c r="AM14" i="70" s="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U7" i="69"/>
  <c r="AV16" i="69" s="1"/>
  <c r="AO16" i="69"/>
  <c r="AP16" i="69" s="1"/>
  <c r="AL17" i="72"/>
  <c r="AM17" i="72" s="1"/>
  <c r="AL15" i="70"/>
  <c r="AM15" i="70" s="1"/>
  <c r="AU5" i="65" l="1"/>
  <c r="AV14" i="65" s="1"/>
  <c r="AO15" i="65"/>
  <c r="AP15" i="65" s="1"/>
  <c r="AR15" i="65" s="1"/>
  <c r="AS15" i="65" s="1"/>
  <c r="G15" i="65" s="1"/>
  <c r="F15" i="65" s="1"/>
  <c r="AU6" i="65"/>
  <c r="AV15" i="65" s="1"/>
  <c r="AU14" i="65" a="1"/>
  <c r="AU14" i="65" s="1"/>
  <c r="C11" i="16" s="1"/>
  <c r="E11" i="16" s="1"/>
  <c r="AU7" i="65"/>
  <c r="AV16" i="65" s="1"/>
  <c r="AU14" i="64" a="1"/>
  <c r="AU14" i="64" s="1"/>
  <c r="T8" i="33" s="1"/>
  <c r="AU6" i="64"/>
  <c r="AV15" i="64" s="1"/>
  <c r="AU7" i="64"/>
  <c r="AV16" i="64" s="1"/>
  <c r="AU8" i="64"/>
  <c r="AV17" i="64" s="1"/>
  <c r="AU5" i="64"/>
  <c r="AV14" i="64" s="1"/>
  <c r="AO16" i="64"/>
  <c r="AP16" i="64" s="1"/>
  <c r="AR15" i="64" s="1"/>
  <c r="AS15" i="64" s="1"/>
  <c r="G15" i="64" s="1"/>
  <c r="F15" i="64" s="1"/>
  <c r="AU6" i="62"/>
  <c r="AV15" i="62" s="1"/>
  <c r="AU8" i="62"/>
  <c r="AV17" i="62" s="1"/>
  <c r="AU7" i="62"/>
  <c r="AV16" i="62" s="1"/>
  <c r="AO16" i="62"/>
  <c r="AP16" i="62" s="1"/>
  <c r="AR16" i="62" s="1"/>
  <c r="AS16" i="62" s="1"/>
  <c r="G16" i="62" s="1"/>
  <c r="F16" i="62" s="1"/>
  <c r="AO15" i="62"/>
  <c r="AP15" i="62" s="1"/>
  <c r="AU14" i="62" a="1"/>
  <c r="AU14" i="62" s="1"/>
  <c r="E8" i="33" s="1"/>
  <c r="AU5" i="62"/>
  <c r="AV14" i="62" s="1"/>
  <c r="AU5" i="63" a="1"/>
  <c r="AU5" i="72" a="1"/>
  <c r="AU5" i="72" s="1"/>
  <c r="AV14" i="72" s="1"/>
  <c r="AU5" i="70" a="1"/>
  <c r="AU6" i="70" s="1"/>
  <c r="AV15" i="70" s="1"/>
  <c r="AO14" i="67"/>
  <c r="AP14" i="67" s="1"/>
  <c r="AR14" i="67" s="1"/>
  <c r="AS14" i="67" s="1"/>
  <c r="G14" i="67" s="1"/>
  <c r="F14" i="67" s="1"/>
  <c r="AU5" i="67" a="1"/>
  <c r="AU8" i="67" s="1"/>
  <c r="AV17" i="67" s="1"/>
  <c r="AU5" i="61" a="1"/>
  <c r="AU5" i="61" s="1"/>
  <c r="AV14" i="61" s="1"/>
  <c r="AU5" i="66" a="1"/>
  <c r="AU5" i="66" s="1"/>
  <c r="AV14" i="66" s="1"/>
  <c r="AU7" i="67"/>
  <c r="AV16" i="67" s="1"/>
  <c r="AU14" i="61" a="1"/>
  <c r="AU14" i="61" s="1"/>
  <c r="C4" i="16" s="1"/>
  <c r="E4" i="16"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6" i="61"/>
  <c r="AV15" i="61" s="1"/>
  <c r="AU7" i="63"/>
  <c r="AV16" i="63" s="1"/>
  <c r="AO16" i="63"/>
  <c r="AP16" i="63" s="1"/>
  <c r="AR16" i="65"/>
  <c r="AS16" i="65" s="1"/>
  <c r="G16" i="65" s="1"/>
  <c r="F16" i="65" s="1"/>
  <c r="AO17" i="70"/>
  <c r="AP17" i="70" s="1"/>
  <c r="AR14" i="62"/>
  <c r="AS14" i="62" s="1"/>
  <c r="G14" i="62" s="1"/>
  <c r="F14" i="62" s="1"/>
  <c r="AR17" i="69"/>
  <c r="AS17" i="69" s="1"/>
  <c r="G17" i="69" s="1"/>
  <c r="F17" i="69" s="1"/>
  <c r="AO16" i="66"/>
  <c r="AP16" i="66" s="1"/>
  <c r="AO15" i="70"/>
  <c r="AP15" i="70" s="1"/>
  <c r="AU8" i="72"/>
  <c r="AV17" i="72" s="1"/>
  <c r="AO17" i="72"/>
  <c r="AP17" i="72" s="1"/>
  <c r="AR15" i="69"/>
  <c r="AS15" i="69" s="1"/>
  <c r="G15" i="69" s="1"/>
  <c r="F15" i="69" s="1"/>
  <c r="AU5" i="63"/>
  <c r="AV14" i="63" s="1"/>
  <c r="AO14" i="63"/>
  <c r="AP14" i="63" s="1"/>
  <c r="AU14" i="63" a="1"/>
  <c r="AU14" i="63" s="1"/>
  <c r="AU8" i="68"/>
  <c r="AV17" i="68" s="1"/>
  <c r="AO17" i="68"/>
  <c r="AP17" i="68" s="1"/>
  <c r="AO15" i="66"/>
  <c r="AP15" i="66" s="1"/>
  <c r="AO14" i="72"/>
  <c r="AP14" i="72" s="1"/>
  <c r="AU14" i="72" a="1"/>
  <c r="AU14" i="72" s="1"/>
  <c r="AU6" i="72"/>
  <c r="AV15" i="72" s="1"/>
  <c r="AR14" i="69"/>
  <c r="AS14" i="69" s="1"/>
  <c r="G14" i="69" s="1"/>
  <c r="F14" i="69" s="1"/>
  <c r="AU5" i="68"/>
  <c r="AV14" i="68" s="1"/>
  <c r="AO14" i="68"/>
  <c r="AP14" i="68" s="1"/>
  <c r="AU14" i="68" a="1"/>
  <c r="AU14" i="68"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U8" i="63"/>
  <c r="AV17" i="63" s="1"/>
  <c r="AO17" i="63"/>
  <c r="AP17" i="63" s="1"/>
  <c r="AU7" i="68"/>
  <c r="AV16" i="68" s="1"/>
  <c r="AO16" i="68"/>
  <c r="AP16" i="68" s="1"/>
  <c r="AR14" i="65"/>
  <c r="AS14" i="65" s="1"/>
  <c r="G14" i="65" s="1"/>
  <c r="F14" i="65" s="1"/>
  <c r="AR16" i="69"/>
  <c r="AS16" i="69" s="1"/>
  <c r="G16" i="69" s="1"/>
  <c r="F16" i="69"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6" i="67" l="1"/>
  <c r="AS16" i="67" s="1"/>
  <c r="G16" i="67" s="1"/>
  <c r="F16" i="67" s="1"/>
  <c r="AR17" i="67"/>
  <c r="AS17" i="67" s="1"/>
  <c r="G17" i="67" s="1"/>
  <c r="F17" i="67" s="1"/>
  <c r="AR15" i="67"/>
  <c r="AS15" i="67" s="1"/>
  <c r="G15" i="67" s="1"/>
  <c r="F15" i="67" s="1"/>
  <c r="W8" i="33"/>
  <c r="AR16" i="64"/>
  <c r="AS16" i="64" s="1"/>
  <c r="G16" i="64" s="1"/>
  <c r="F16" i="64" s="1"/>
  <c r="C10" i="16"/>
  <c r="E10" i="16" s="1"/>
  <c r="F10" i="16" s="1"/>
  <c r="AR15" i="62"/>
  <c r="AS15" i="62" s="1"/>
  <c r="G15" i="62" s="1"/>
  <c r="F15" i="62" s="1"/>
  <c r="E15" i="62" s="1"/>
  <c r="AR17" i="64"/>
  <c r="AS17" i="64" s="1"/>
  <c r="G17" i="64" s="1"/>
  <c r="F17" i="64" s="1"/>
  <c r="C5" i="16"/>
  <c r="E5" i="16" s="1"/>
  <c r="AU6" i="66"/>
  <c r="AV15" i="66" s="1"/>
  <c r="AU7" i="66"/>
  <c r="AV16" i="66" s="1"/>
  <c r="AU7" i="61"/>
  <c r="AV16" i="61" s="1"/>
  <c r="AU5" i="67"/>
  <c r="AV14" i="67" s="1"/>
  <c r="AU6" i="67"/>
  <c r="AV15" i="67" s="1"/>
  <c r="AU8" i="61"/>
  <c r="AV17" i="61" s="1"/>
  <c r="AU8" i="70"/>
  <c r="AV17" i="70"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5" i="65"/>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AR16" i="66"/>
  <c r="AS16" i="66" s="1"/>
  <c r="G16" i="66" s="1"/>
  <c r="F16" i="66" s="1"/>
  <c r="F11" i="16"/>
  <c r="C7" i="16"/>
  <c r="E7" i="16" s="1"/>
  <c r="K8" i="33"/>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E14" i="67" l="1"/>
  <c r="E14" i="62"/>
  <c r="AY22" i="62" s="1"/>
  <c r="E15" i="67"/>
  <c r="E16" i="67"/>
  <c r="AY16" i="67" s="1"/>
  <c r="E17" i="67"/>
  <c r="AY17" i="67" s="1"/>
  <c r="H10" i="16"/>
  <c r="E17" i="62"/>
  <c r="E16" i="62"/>
  <c r="D25" i="62" s="1"/>
  <c r="E15" i="64"/>
  <c r="E14" i="64"/>
  <c r="AY22" i="64" s="1"/>
  <c r="E16" i="64"/>
  <c r="E17" i="64"/>
  <c r="AY16" i="69"/>
  <c r="AY24" i="69"/>
  <c r="AY15" i="69"/>
  <c r="AY23" i="69"/>
  <c r="E16" i="71"/>
  <c r="AY16" i="71" s="1"/>
  <c r="AY14" i="67"/>
  <c r="AY22" i="67"/>
  <c r="AY17" i="62"/>
  <c r="AY25" i="62"/>
  <c r="AY17" i="64"/>
  <c r="AY25" i="64"/>
  <c r="AY16" i="64"/>
  <c r="AY24" i="64"/>
  <c r="AY24" i="71"/>
  <c r="AY17" i="65"/>
  <c r="AY25" i="65"/>
  <c r="AY15" i="65"/>
  <c r="AY23" i="65"/>
  <c r="E17" i="71"/>
  <c r="E15" i="71"/>
  <c r="E14" i="71"/>
  <c r="AY23" i="62"/>
  <c r="AY15" i="62"/>
  <c r="AY24" i="62"/>
  <c r="AY16" i="62"/>
  <c r="AY15" i="64"/>
  <c r="AY23" i="64"/>
  <c r="E16" i="70"/>
  <c r="E15" i="61"/>
  <c r="E16" i="61"/>
  <c r="E17" i="61"/>
  <c r="E14" i="61"/>
  <c r="AY22" i="61" s="1"/>
  <c r="E14" i="70"/>
  <c r="AY22" i="70" s="1"/>
  <c r="E15" i="70"/>
  <c r="E17" i="70"/>
  <c r="E16" i="68"/>
  <c r="D24" i="62"/>
  <c r="AY14" i="62"/>
  <c r="D23" i="69"/>
  <c r="D24" i="69"/>
  <c r="D25" i="69"/>
  <c r="D22" i="69"/>
  <c r="AY14" i="69"/>
  <c r="E14" i="68"/>
  <c r="AY22" i="68" s="1"/>
  <c r="E15" i="68"/>
  <c r="E17" i="68"/>
  <c r="E16" i="72"/>
  <c r="E16" i="66"/>
  <c r="AY16" i="66" s="1"/>
  <c r="G4" i="16"/>
  <c r="E17" i="63"/>
  <c r="E14" i="66"/>
  <c r="AY14" i="66" s="1"/>
  <c r="E14" i="72"/>
  <c r="AY22" i="72" s="1"/>
  <c r="E16" i="63"/>
  <c r="E17" i="72"/>
  <c r="E15" i="72"/>
  <c r="F13" i="16"/>
  <c r="E17" i="66"/>
  <c r="AY17" i="66" s="1"/>
  <c r="F5" i="16"/>
  <c r="F7" i="16"/>
  <c r="E15" i="66"/>
  <c r="AY15" i="66" s="1"/>
  <c r="E15" i="63"/>
  <c r="AY14" i="64"/>
  <c r="F14" i="16"/>
  <c r="E14" i="63"/>
  <c r="AY22" i="63" s="1"/>
  <c r="D4" i="16"/>
  <c r="H8" i="16"/>
  <c r="F8" i="16"/>
  <c r="D24" i="65"/>
  <c r="D22" i="65"/>
  <c r="D25" i="65"/>
  <c r="D23" i="65"/>
  <c r="AY14" i="65"/>
  <c r="F6" i="16"/>
  <c r="D23" i="62" l="1"/>
  <c r="D24" i="67"/>
  <c r="D25" i="67"/>
  <c r="D22" i="67"/>
  <c r="F22" i="67" s="1"/>
  <c r="AY25" i="67"/>
  <c r="AY15" i="67"/>
  <c r="CA7" i="67" s="1"/>
  <c r="AY23" i="67"/>
  <c r="D23" i="67"/>
  <c r="E23" i="67" s="1"/>
  <c r="BO6" i="67"/>
  <c r="D22" i="62"/>
  <c r="E22" i="62" s="1"/>
  <c r="E14" i="73" s="1" a="1"/>
  <c r="D25" i="64"/>
  <c r="F25" i="64" s="1"/>
  <c r="AY15" i="68"/>
  <c r="AY23" i="68"/>
  <c r="D22" i="64"/>
  <c r="G22" i="64" s="1"/>
  <c r="D23" i="64"/>
  <c r="N23" i="64" s="1"/>
  <c r="D24" i="64"/>
  <c r="F24" i="64" s="1"/>
  <c r="BB7" i="69"/>
  <c r="BB8" i="69"/>
  <c r="BB5" i="69"/>
  <c r="BB6" i="69"/>
  <c r="AY15" i="71"/>
  <c r="AY23" i="71"/>
  <c r="AY15" i="70"/>
  <c r="AY23" i="70"/>
  <c r="AY16" i="70"/>
  <c r="AY24" i="70"/>
  <c r="AY16" i="63"/>
  <c r="AY24" i="63"/>
  <c r="D54" i="73" a="1"/>
  <c r="D70" i="73" a="1"/>
  <c r="D62" i="73" a="1"/>
  <c r="D94" i="73" a="1"/>
  <c r="D14" i="73" a="1"/>
  <c r="CA6" i="67"/>
  <c r="BO5" i="67"/>
  <c r="BA6" i="67"/>
  <c r="BB5" i="64"/>
  <c r="BB8" i="64"/>
  <c r="AY17" i="68"/>
  <c r="AY25" i="68"/>
  <c r="BB7" i="62"/>
  <c r="AY17" i="70"/>
  <c r="AY25" i="70"/>
  <c r="AY16" i="61"/>
  <c r="AY24" i="61"/>
  <c r="BB6" i="62"/>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E24" i="67"/>
  <c r="N24" i="67"/>
  <c r="F24" i="67"/>
  <c r="G24" i="67"/>
  <c r="AI5" i="33"/>
  <c r="C15" i="45"/>
  <c r="D96" i="73"/>
  <c r="AI6" i="33"/>
  <c r="G25" i="67"/>
  <c r="N25" i="67"/>
  <c r="E25" i="67"/>
  <c r="F25" i="67"/>
  <c r="D97" i="73"/>
  <c r="E22" i="67"/>
  <c r="E94" i="73" s="1" a="1"/>
  <c r="AI3" i="33"/>
  <c r="D94" i="73"/>
  <c r="G22" i="67"/>
  <c r="N22" i="67"/>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M22" i="65" a="1"/>
  <c r="E22" i="65"/>
  <c r="E62" i="73" s="1" a="1"/>
  <c r="W3" i="33"/>
  <c r="H21" i="65" a="1"/>
  <c r="D62" i="73"/>
  <c r="N22" i="65"/>
  <c r="D65" i="73"/>
  <c r="W6" i="33"/>
  <c r="N25" i="65"/>
  <c r="E25" i="65"/>
  <c r="G25" i="65"/>
  <c r="F25" i="65"/>
  <c r="C11" i="45"/>
  <c r="F24" i="65"/>
  <c r="G24" i="65"/>
  <c r="E24" i="65"/>
  <c r="N24" i="65"/>
  <c r="W5" i="33"/>
  <c r="D64" i="73"/>
  <c r="D22" i="72"/>
  <c r="D24" i="72"/>
  <c r="D23" i="72"/>
  <c r="D25" i="72"/>
  <c r="AY14" i="72"/>
  <c r="D24" i="63"/>
  <c r="D22" i="63"/>
  <c r="D25" i="63"/>
  <c r="D23" i="63"/>
  <c r="AY14" i="63"/>
  <c r="D24" i="66"/>
  <c r="D25" i="66"/>
  <c r="D22" i="66"/>
  <c r="D23" i="66"/>
  <c r="N23" i="67" l="1"/>
  <c r="F23" i="67"/>
  <c r="D95" i="73"/>
  <c r="G23" i="67"/>
  <c r="L23" i="67" s="1"/>
  <c r="AI4" i="33"/>
  <c r="M22" i="67" a="1"/>
  <c r="H21" i="67" a="1"/>
  <c r="K21" i="67" s="1"/>
  <c r="BB6" i="67"/>
  <c r="CA5" i="67"/>
  <c r="BB7" i="67"/>
  <c r="BA7" i="67"/>
  <c r="CA8" i="67"/>
  <c r="BO7" i="67"/>
  <c r="BA8" i="67"/>
  <c r="BB5" i="67"/>
  <c r="BA5" i="67"/>
  <c r="BO8" i="67"/>
  <c r="BN14" i="67" s="1" a="1"/>
  <c r="BN16" i="67" s="1"/>
  <c r="BB8" i="67"/>
  <c r="N22" i="64"/>
  <c r="F22" i="64"/>
  <c r="G25" i="64"/>
  <c r="T6" i="33"/>
  <c r="E25" i="64"/>
  <c r="D57" i="73"/>
  <c r="H21" i="62" a="1"/>
  <c r="J21" i="62" s="1"/>
  <c r="N25" i="64"/>
  <c r="M22" i="62" a="1"/>
  <c r="M25" i="62" s="1"/>
  <c r="T3" i="33"/>
  <c r="F22" i="62"/>
  <c r="D14" i="73"/>
  <c r="AV14" i="73" s="1" a="1"/>
  <c r="E22" i="64"/>
  <c r="L22" i="64" s="1"/>
  <c r="D54" i="73"/>
  <c r="N22" i="62"/>
  <c r="E3" i="33"/>
  <c r="G22" i="62"/>
  <c r="I14" i="73" s="1"/>
  <c r="M22" i="64" a="1"/>
  <c r="M25" i="64" s="1"/>
  <c r="H21" i="64" a="1"/>
  <c r="J21" i="64" s="1"/>
  <c r="D56" i="73"/>
  <c r="E24" i="64"/>
  <c r="D10" i="45" s="1"/>
  <c r="T5" i="33"/>
  <c r="C10" i="45"/>
  <c r="L10" i="45" s="1"/>
  <c r="N24" i="64"/>
  <c r="D55" i="73"/>
  <c r="F23" i="64"/>
  <c r="G23" i="64"/>
  <c r="I55" i="73" s="1"/>
  <c r="T4" i="33"/>
  <c r="E23" i="64"/>
  <c r="E55" i="73" s="1"/>
  <c r="G24" i="64"/>
  <c r="G10" i="45" s="1"/>
  <c r="BA22" i="69" a="1"/>
  <c r="AZ22" i="69" a="1"/>
  <c r="BB22" i="69" a="1"/>
  <c r="BC22" i="69" a="1"/>
  <c r="H11" i="16"/>
  <c r="BB5" i="70"/>
  <c r="I54" i="73" a="1"/>
  <c r="I54" i="73" s="1"/>
  <c r="I94" i="73" a="1"/>
  <c r="I94" i="73" s="1"/>
  <c r="I71" i="73"/>
  <c r="G62" i="73" a="1"/>
  <c r="G62" i="73" s="1"/>
  <c r="G70" i="73"/>
  <c r="G70" i="73" a="1"/>
  <c r="G73" i="73" s="1"/>
  <c r="D78" i="73" a="1"/>
  <c r="D38" i="73" a="1"/>
  <c r="D39" i="73" s="1"/>
  <c r="I62" i="73" a="1"/>
  <c r="I62" i="73" s="1"/>
  <c r="D86" i="73" a="1"/>
  <c r="G94" i="73" a="1"/>
  <c r="G95" i="73" s="1"/>
  <c r="E70" i="73" a="1"/>
  <c r="D6" i="73" a="1"/>
  <c r="D30" i="73" a="1"/>
  <c r="D32" i="73" s="1"/>
  <c r="G54" i="73" a="1"/>
  <c r="I95" i="73"/>
  <c r="I70" i="73" a="1"/>
  <c r="I70" i="73" s="1"/>
  <c r="I14" i="73" a="1"/>
  <c r="I17" i="73" s="1"/>
  <c r="D22" i="73" a="1"/>
  <c r="I97" i="73"/>
  <c r="G71" i="73"/>
  <c r="I73" i="73"/>
  <c r="E54" i="73" a="1"/>
  <c r="I15" i="73"/>
  <c r="G14" i="73" a="1"/>
  <c r="G17" i="73" s="1"/>
  <c r="BB5" i="68"/>
  <c r="BB8" i="61"/>
  <c r="BB5" i="72"/>
  <c r="BB8" i="68"/>
  <c r="BB6" i="68"/>
  <c r="BB8" i="63"/>
  <c r="BC22" i="64" a="1"/>
  <c r="BC25" i="64" s="1"/>
  <c r="BA22" i="62" a="1"/>
  <c r="BA24" i="62" s="1"/>
  <c r="BB7" i="70"/>
  <c r="BB8" i="70"/>
  <c r="AZ22" i="62" a="1"/>
  <c r="AZ22" i="62" s="1"/>
  <c r="BB6" i="70"/>
  <c r="AZ22" i="65" a="1"/>
  <c r="BA22" i="65" a="1"/>
  <c r="BC22" i="65" a="1"/>
  <c r="BB22" i="65" a="1"/>
  <c r="BB7" i="68"/>
  <c r="BB5" i="61"/>
  <c r="F22" i="71"/>
  <c r="E22" i="71"/>
  <c r="E46" i="73" s="1" a="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G24" i="70"/>
  <c r="C7" i="45"/>
  <c r="N22" i="70"/>
  <c r="M22" i="70" a="1"/>
  <c r="F22" i="70"/>
  <c r="K3" i="33"/>
  <c r="H21" i="70" a="1"/>
  <c r="E22" i="70"/>
  <c r="E30" i="73" s="1" a="1"/>
  <c r="G22" i="70"/>
  <c r="G5" i="45"/>
  <c r="I16" i="73"/>
  <c r="E14" i="73"/>
  <c r="F5" i="45"/>
  <c r="G16" i="73"/>
  <c r="L23" i="62"/>
  <c r="F4" i="33"/>
  <c r="E15" i="73"/>
  <c r="L24" i="62"/>
  <c r="E16" i="73"/>
  <c r="F5" i="33"/>
  <c r="D5" i="45"/>
  <c r="BZ14" i="62" a="1"/>
  <c r="CB14" i="62" a="1"/>
  <c r="CA14" i="62" a="1"/>
  <c r="CC14" i="62" a="1"/>
  <c r="BB14" i="62" a="1"/>
  <c r="AZ14" i="62" a="1"/>
  <c r="BA14" i="62" a="1"/>
  <c r="BC14" i="62" a="1"/>
  <c r="K5" i="45"/>
  <c r="L5" i="45"/>
  <c r="BN14" i="62" a="1"/>
  <c r="BQ14" i="62" a="1"/>
  <c r="BP14" i="62" a="1"/>
  <c r="BO14" i="62" a="1"/>
  <c r="F6" i="33"/>
  <c r="L25" i="62"/>
  <c r="E17" i="73"/>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15" i="45"/>
  <c r="L15" i="45"/>
  <c r="AJ4" i="33"/>
  <c r="E95" i="73"/>
  <c r="AV94" i="73" a="1"/>
  <c r="AW94" i="73" a="1"/>
  <c r="G15" i="45"/>
  <c r="I96" i="73"/>
  <c r="E94" i="73"/>
  <c r="L22" i="67"/>
  <c r="AJ3" i="33"/>
  <c r="E97" i="73"/>
  <c r="AJ6" i="33"/>
  <c r="L25" i="67"/>
  <c r="F15" i="45"/>
  <c r="G25" i="66"/>
  <c r="N25" i="66"/>
  <c r="E25" i="66"/>
  <c r="D81" i="73"/>
  <c r="F25" i="66"/>
  <c r="AC6" i="3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F25" i="72"/>
  <c r="N25" i="72"/>
  <c r="G24" i="66"/>
  <c r="C13" i="45"/>
  <c r="N24" i="66"/>
  <c r="AC5" i="33"/>
  <c r="D80" i="73"/>
  <c r="E24" i="66"/>
  <c r="F24" i="66"/>
  <c r="E23" i="72"/>
  <c r="F23" i="72"/>
  <c r="N23" i="72"/>
  <c r="G23" i="72"/>
  <c r="N4" i="33"/>
  <c r="F10" i="45"/>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AV62" i="73" a="1"/>
  <c r="AW62" i="73" a="1"/>
  <c r="BA14" i="66" a="1"/>
  <c r="BC14" i="66" a="1"/>
  <c r="AZ14" i="66" a="1"/>
  <c r="BB14" i="66" a="1"/>
  <c r="N22" i="66"/>
  <c r="D78" i="73"/>
  <c r="H21" i="66" a="1"/>
  <c r="M22" i="66" a="1"/>
  <c r="F22" i="66"/>
  <c r="AC3" i="33"/>
  <c r="E22" i="66"/>
  <c r="G22" i="66"/>
  <c r="E22" i="72"/>
  <c r="G22" i="72"/>
  <c r="D38" i="73"/>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G22" i="63"/>
  <c r="H3" i="33"/>
  <c r="N22" i="63"/>
  <c r="H21" i="63" a="1"/>
  <c r="E22" i="63"/>
  <c r="E22" i="73" s="1" a="1"/>
  <c r="M22" i="63" a="1"/>
  <c r="D22" i="73"/>
  <c r="F22" i="63"/>
  <c r="L11" i="45"/>
  <c r="K11" i="45"/>
  <c r="CB14" i="64" a="1"/>
  <c r="CA14" i="64" a="1"/>
  <c r="CC14" i="64" a="1"/>
  <c r="BZ14" i="64" a="1"/>
  <c r="E24" i="63"/>
  <c r="F24" i="63"/>
  <c r="G24" i="63"/>
  <c r="H5" i="33"/>
  <c r="C6" i="45"/>
  <c r="D24" i="73"/>
  <c r="N24" i="63"/>
  <c r="X3" i="33"/>
  <c r="L22" i="65"/>
  <c r="E62" i="73"/>
  <c r="H21" i="67" l="1"/>
  <c r="J93" i="73" s="1" a="1"/>
  <c r="I21" i="67"/>
  <c r="J21" i="67"/>
  <c r="CC14" i="67" a="1"/>
  <c r="CC14" i="67" s="1"/>
  <c r="BZ14" i="67" a="1"/>
  <c r="BZ14" i="67" s="1"/>
  <c r="BC22" i="67" a="1"/>
  <c r="BC23" i="67" s="1"/>
  <c r="H21" i="64"/>
  <c r="BP14" i="67" a="1"/>
  <c r="BP15" i="67" s="1"/>
  <c r="CA14" i="67" a="1"/>
  <c r="CA15" i="67" s="1"/>
  <c r="CB14" i="67" a="1"/>
  <c r="CB14" i="67" s="1"/>
  <c r="G55" i="73"/>
  <c r="F55" i="73" s="1"/>
  <c r="BB22" i="67" a="1"/>
  <c r="BB22" i="67" s="1"/>
  <c r="AZ22" i="67" a="1"/>
  <c r="AZ22" i="67" s="1"/>
  <c r="BB14" i="67" a="1"/>
  <c r="BB16" i="67" s="1"/>
  <c r="BQ14" i="67" a="1"/>
  <c r="BQ14" i="67" s="1"/>
  <c r="BC14" i="67" a="1"/>
  <c r="BC14" i="67" s="1"/>
  <c r="BO14" i="67" a="1"/>
  <c r="BO17" i="67" s="1"/>
  <c r="AZ14" i="67" a="1"/>
  <c r="AZ17" i="67" s="1"/>
  <c r="BA14" i="67" a="1"/>
  <c r="BA17" i="67" s="1"/>
  <c r="I21" i="64"/>
  <c r="K53" i="73" s="1"/>
  <c r="U6" i="33"/>
  <c r="BA22" i="67" a="1"/>
  <c r="BA23" i="67" s="1"/>
  <c r="U3" i="33"/>
  <c r="U42" i="33" s="1"/>
  <c r="L25" i="64"/>
  <c r="T45" i="33" s="1"/>
  <c r="E54" i="73"/>
  <c r="F3" i="33"/>
  <c r="E57" i="73"/>
  <c r="L22" i="62"/>
  <c r="E42" i="33" s="1"/>
  <c r="N79" i="22" s="1"/>
  <c r="I89" i="22" s="1"/>
  <c r="M24" i="62"/>
  <c r="M23" i="62"/>
  <c r="AW14" i="73" a="1"/>
  <c r="AW15" i="73" s="1"/>
  <c r="M22" i="62"/>
  <c r="E56" i="73"/>
  <c r="I21" i="62"/>
  <c r="H21" i="62"/>
  <c r="J13" i="73" s="1"/>
  <c r="M24" i="64"/>
  <c r="K21" i="62"/>
  <c r="M13" i="73" s="1"/>
  <c r="M23" i="64"/>
  <c r="K21" i="64"/>
  <c r="M22" i="64"/>
  <c r="AW54" i="73" a="1"/>
  <c r="AW54" i="73" s="1"/>
  <c r="AV54" i="73" a="1"/>
  <c r="AV54" i="73" s="1"/>
  <c r="K10" i="45"/>
  <c r="U5" i="33"/>
  <c r="U4" i="33"/>
  <c r="L23" i="64"/>
  <c r="T43" i="33" s="1"/>
  <c r="N90" i="22" s="1"/>
  <c r="J92" i="22" s="1"/>
  <c r="L24" i="64"/>
  <c r="I56" i="73"/>
  <c r="BC22" i="69"/>
  <c r="BC23" i="69"/>
  <c r="BC25" i="69"/>
  <c r="BC24" i="69"/>
  <c r="BB22" i="69"/>
  <c r="BB25" i="69"/>
  <c r="BB23" i="69"/>
  <c r="BB24" i="69"/>
  <c r="AZ24" i="69"/>
  <c r="AZ22" i="69"/>
  <c r="AZ23" i="69"/>
  <c r="AZ25" i="69"/>
  <c r="BA24" i="69"/>
  <c r="BA22" i="69"/>
  <c r="BA23" i="69"/>
  <c r="BA25" i="69"/>
  <c r="CC16" i="67"/>
  <c r="CC17" i="67"/>
  <c r="F95" i="73"/>
  <c r="BZ16" i="67"/>
  <c r="F71" i="73"/>
  <c r="BZ15" i="67"/>
  <c r="CA16" i="67"/>
  <c r="CA14" i="67"/>
  <c r="F73" i="73"/>
  <c r="F70" i="73"/>
  <c r="F62" i="73"/>
  <c r="F17" i="73"/>
  <c r="I87" i="73"/>
  <c r="E78" i="73" a="1"/>
  <c r="E80" i="73" s="1"/>
  <c r="I30" i="73" a="1"/>
  <c r="I30" i="73" s="1"/>
  <c r="I7" i="73"/>
  <c r="G97" i="73"/>
  <c r="F97" i="73" s="1"/>
  <c r="J53" i="73" a="1"/>
  <c r="I39" i="73"/>
  <c r="G41" i="73"/>
  <c r="I33" i="73"/>
  <c r="I47" i="73"/>
  <c r="G46" i="73"/>
  <c r="G46" i="73" a="1"/>
  <c r="G47" i="73" s="1"/>
  <c r="G14" i="73"/>
  <c r="F14" i="73" s="1"/>
  <c r="G57" i="73"/>
  <c r="G25" i="73"/>
  <c r="G31" i="73"/>
  <c r="G49" i="73"/>
  <c r="G78" i="73"/>
  <c r="G78" i="73" a="1"/>
  <c r="D41" i="73"/>
  <c r="AV38" i="73" s="1" a="1"/>
  <c r="AM94" i="73" a="1"/>
  <c r="AL94" i="73" a="1"/>
  <c r="G89" i="73"/>
  <c r="I65" i="73"/>
  <c r="G15" i="73"/>
  <c r="F15" i="73" s="1"/>
  <c r="G30" i="73" a="1"/>
  <c r="G30" i="73" s="1"/>
  <c r="I22" i="73" a="1"/>
  <c r="I22" i="73" s="1"/>
  <c r="L53" i="73"/>
  <c r="G39" i="73"/>
  <c r="G96" i="73"/>
  <c r="F96" i="73" s="1"/>
  <c r="AN94" i="73" a="1"/>
  <c r="L93" i="73"/>
  <c r="J13" i="73" a="1"/>
  <c r="D30" i="73"/>
  <c r="AV30" i="73" s="1" a="1"/>
  <c r="G38" i="73" a="1"/>
  <c r="G38" i="73" s="1"/>
  <c r="L13" i="73"/>
  <c r="G22" i="73" a="1"/>
  <c r="G22" i="73" s="1"/>
  <c r="G54" i="73"/>
  <c r="F54" i="73" s="1"/>
  <c r="G94" i="73"/>
  <c r="F94" i="73" s="1"/>
  <c r="G86" i="73" a="1"/>
  <c r="G86" i="73" s="1"/>
  <c r="G65" i="73"/>
  <c r="G63" i="73"/>
  <c r="G7" i="73"/>
  <c r="I9" i="73"/>
  <c r="G6" i="73"/>
  <c r="G6" i="73" a="1"/>
  <c r="G9" i="73" s="1"/>
  <c r="I57" i="73"/>
  <c r="K93" i="73"/>
  <c r="G81" i="73"/>
  <c r="M93" i="73"/>
  <c r="G87" i="73"/>
  <c r="E86" i="73" a="1"/>
  <c r="I31" i="73"/>
  <c r="G23" i="73"/>
  <c r="I38" i="73"/>
  <c r="I38" i="73" a="1"/>
  <c r="I41" i="73" s="1"/>
  <c r="G56" i="73"/>
  <c r="AK94" i="73" a="1"/>
  <c r="M69" i="73"/>
  <c r="I6" i="73" a="1"/>
  <c r="I6" i="73" s="1"/>
  <c r="I63" i="73"/>
  <c r="E38" i="73" a="1"/>
  <c r="E38" i="73" s="1"/>
  <c r="G79" i="73"/>
  <c r="I89" i="73"/>
  <c r="I86" i="73"/>
  <c r="I86" i="73" a="1"/>
  <c r="L69" i="73"/>
  <c r="E6" i="73" a="1"/>
  <c r="I46" i="73" a="1"/>
  <c r="I46" i="73" s="1"/>
  <c r="E11" i="45"/>
  <c r="H11" i="45" s="1"/>
  <c r="J61" i="73" a="1"/>
  <c r="K61" i="73" s="1"/>
  <c r="I78" i="73"/>
  <c r="I78" i="73" a="1"/>
  <c r="I81" i="73" s="1"/>
  <c r="K69" i="73"/>
  <c r="BN14" i="67"/>
  <c r="BP16" i="67"/>
  <c r="BP14" i="67"/>
  <c r="BP17" i="67"/>
  <c r="BN15" i="67"/>
  <c r="BN17" i="67"/>
  <c r="F64" i="73"/>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2" i="67"/>
  <c r="BC25" i="67"/>
  <c r="BC24" i="62"/>
  <c r="BC22" i="70" a="1"/>
  <c r="BA24" i="64"/>
  <c r="BB22" i="70" a="1"/>
  <c r="BA22" i="70" a="1"/>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F16" i="73"/>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BO17" i="62"/>
  <c r="BO14" i="62"/>
  <c r="BO15" i="62"/>
  <c r="BO16" i="62"/>
  <c r="AZ17" i="62"/>
  <c r="AZ14" i="62"/>
  <c r="AZ15" i="62"/>
  <c r="AZ16" i="62"/>
  <c r="BP14" i="62"/>
  <c r="BP15" i="62"/>
  <c r="BP17" i="62"/>
  <c r="BP16" i="62"/>
  <c r="BB15" i="62"/>
  <c r="BB16" i="62"/>
  <c r="BB14" i="62"/>
  <c r="BB17" i="62"/>
  <c r="E44" i="33"/>
  <c r="F44" i="33"/>
  <c r="BQ15" i="62"/>
  <c r="BQ16" i="62"/>
  <c r="BQ14" i="62"/>
  <c r="BQ17" i="62"/>
  <c r="CC16" i="62"/>
  <c r="CC17" i="62"/>
  <c r="CC14" i="62"/>
  <c r="CC15" i="62"/>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O70" i="73" s="1" a="1"/>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B94" i="73" a="1"/>
  <c r="B94" i="73" s="1"/>
  <c r="E10" i="45"/>
  <c r="B62" i="73" a="1"/>
  <c r="B62" i="73" s="1"/>
  <c r="E15" i="45"/>
  <c r="H15" i="45" s="1"/>
  <c r="J93" i="73"/>
  <c r="H22" i="67" a="1"/>
  <c r="AI44" i="33"/>
  <c r="AJ44" i="33"/>
  <c r="AJ45" i="33"/>
  <c r="AI45" i="33"/>
  <c r="AK94" i="73"/>
  <c r="AP94" i="73" s="1"/>
  <c r="AI43" i="33"/>
  <c r="N100" i="22" s="1"/>
  <c r="J87" i="22" s="1"/>
  <c r="AJ43" i="33"/>
  <c r="AW95" i="73"/>
  <c r="AW97" i="73"/>
  <c r="AW96" i="73"/>
  <c r="AW94" i="73"/>
  <c r="AJ42" i="33"/>
  <c r="AI42" i="33"/>
  <c r="N99" i="22" s="1"/>
  <c r="I84" i="22" s="1"/>
  <c r="AV94" i="73"/>
  <c r="AV95" i="73"/>
  <c r="AV96" i="73"/>
  <c r="AV97" i="73"/>
  <c r="M24" i="63"/>
  <c r="M22" i="63"/>
  <c r="M23" i="63"/>
  <c r="M25" i="63"/>
  <c r="AW63" i="73"/>
  <c r="AW65" i="73"/>
  <c r="AW62" i="73"/>
  <c r="AW64" i="73"/>
  <c r="I3" i="33"/>
  <c r="E22" i="73"/>
  <c r="L22" i="63"/>
  <c r="BN16" i="65"/>
  <c r="BN17" i="65"/>
  <c r="BN14" i="65"/>
  <c r="BN15" i="65"/>
  <c r="BP14" i="66"/>
  <c r="BP15" i="66"/>
  <c r="BP16" i="66"/>
  <c r="BP17" i="66"/>
  <c r="I21" i="66"/>
  <c r="J21" i="66"/>
  <c r="K21" i="66"/>
  <c r="H21" i="66"/>
  <c r="J77" i="73" s="1" a="1"/>
  <c r="AV62" i="73"/>
  <c r="AV63" i="73"/>
  <c r="AV64" i="73"/>
  <c r="AV65" i="73"/>
  <c r="CC16" i="65"/>
  <c r="CC14" i="65"/>
  <c r="CC17" i="65"/>
  <c r="CC15" i="65"/>
  <c r="O4" i="33"/>
  <c r="L23" i="72"/>
  <c r="W43" i="33"/>
  <c r="N92" i="22" s="1"/>
  <c r="J90" i="22" s="1"/>
  <c r="X43" i="33"/>
  <c r="L25" i="66"/>
  <c r="AD6" i="3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J53" i="73"/>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L24" i="66"/>
  <c r="AD5" i="33"/>
  <c r="W45" i="33"/>
  <c r="X45" i="33"/>
  <c r="F6" i="45"/>
  <c r="G24" i="73"/>
  <c r="E24" i="73"/>
  <c r="D6" i="45"/>
  <c r="I5" i="33"/>
  <c r="L24" i="63"/>
  <c r="CB14" i="64"/>
  <c r="CB16" i="64"/>
  <c r="CB17" i="64"/>
  <c r="CB15" i="64"/>
  <c r="K6" i="45"/>
  <c r="L6" i="45"/>
  <c r="I4" i="33"/>
  <c r="L23" i="63"/>
  <c r="E23" i="73"/>
  <c r="BO14" i="65"/>
  <c r="BO15" i="65"/>
  <c r="BO16" i="65"/>
  <c r="BO17" i="65"/>
  <c r="F8" i="45"/>
  <c r="G40" i="73"/>
  <c r="BN16" i="64"/>
  <c r="BN15" i="64"/>
  <c r="BN14" i="64"/>
  <c r="BN17" i="64"/>
  <c r="H22" i="65" a="1"/>
  <c r="I21" i="72"/>
  <c r="H21" i="72"/>
  <c r="J37" i="73" s="1" a="1"/>
  <c r="K21" i="72"/>
  <c r="J21" i="72"/>
  <c r="AD3" i="3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O3" i="33"/>
  <c r="BB16" i="65"/>
  <c r="BB14" i="65"/>
  <c r="BB17" i="65"/>
  <c r="BB15" i="65"/>
  <c r="D8" i="45"/>
  <c r="L24" i="72"/>
  <c r="O5" i="33"/>
  <c r="E40" i="73"/>
  <c r="BQ15" i="64"/>
  <c r="BQ16" i="64"/>
  <c r="BQ17" i="64"/>
  <c r="BQ14" i="64"/>
  <c r="M22" i="72"/>
  <c r="M24" i="72"/>
  <c r="M25" i="72"/>
  <c r="M23" i="72"/>
  <c r="AZ14" i="66"/>
  <c r="AZ17" i="66"/>
  <c r="AZ16" i="66"/>
  <c r="AZ15" i="66"/>
  <c r="CA17" i="66"/>
  <c r="CA15" i="66"/>
  <c r="CA14" i="66"/>
  <c r="CA16" i="66"/>
  <c r="L25" i="72"/>
  <c r="O6" i="33"/>
  <c r="BC15" i="65"/>
  <c r="BC17" i="65"/>
  <c r="BC14" i="65"/>
  <c r="BC16" i="65"/>
  <c r="BA15" i="64"/>
  <c r="BA16" i="64"/>
  <c r="BA17" i="64"/>
  <c r="BA14" i="64"/>
  <c r="T42" i="33"/>
  <c r="N89" i="22" s="1"/>
  <c r="I86" i="22" s="1"/>
  <c r="CC14" i="72" a="1"/>
  <c r="CA14" i="72" a="1"/>
  <c r="CB14" i="72" a="1"/>
  <c r="BZ14" i="72" a="1"/>
  <c r="CB16" i="65"/>
  <c r="CB14" i="65"/>
  <c r="CB17" i="65"/>
  <c r="CB15" i="65"/>
  <c r="G6" i="45"/>
  <c r="I24" i="73"/>
  <c r="BZ16" i="64"/>
  <c r="BZ14" i="64"/>
  <c r="BZ17" i="64"/>
  <c r="BZ15" i="64"/>
  <c r="BP14" i="72" a="1"/>
  <c r="BO14" i="72" a="1"/>
  <c r="BQ14" i="72" a="1"/>
  <c r="BN14" i="72" a="1"/>
  <c r="BO17" i="64"/>
  <c r="BO14" i="64"/>
  <c r="BO15" i="64"/>
  <c r="BO16" i="64"/>
  <c r="BC15" i="66"/>
  <c r="BC17" i="66"/>
  <c r="BC16" i="66"/>
  <c r="BC14" i="66"/>
  <c r="BZ14" i="65"/>
  <c r="AK62" i="73" s="1" a="1"/>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L13" i="45"/>
  <c r="K13" i="45"/>
  <c r="AD4" i="33"/>
  <c r="L23" i="66"/>
  <c r="AZ15" i="65"/>
  <c r="AZ14" i="65"/>
  <c r="AZ17" i="65"/>
  <c r="AZ16" i="65"/>
  <c r="BB17" i="64"/>
  <c r="BB14" i="64"/>
  <c r="BB16" i="64"/>
  <c r="BB15" i="64"/>
  <c r="CB16" i="67" l="1"/>
  <c r="AM96" i="73" s="1"/>
  <c r="AZ23" i="67"/>
  <c r="AZ24" i="67"/>
  <c r="BZ17" i="67"/>
  <c r="AL95" i="73"/>
  <c r="AZ25" i="67"/>
  <c r="CC15" i="67"/>
  <c r="AN95" i="73" s="1"/>
  <c r="CB17" i="67"/>
  <c r="AM97" i="73" s="1"/>
  <c r="CB15" i="67"/>
  <c r="AM95" i="73" s="1"/>
  <c r="U45" i="33"/>
  <c r="BB25" i="67"/>
  <c r="BB24" i="67"/>
  <c r="BB23" i="67"/>
  <c r="BC16" i="67"/>
  <c r="BO16" i="67"/>
  <c r="BA14" i="67"/>
  <c r="BC15" i="67"/>
  <c r="AZ15" i="67"/>
  <c r="BC17" i="67"/>
  <c r="BB17" i="67"/>
  <c r="Q97" i="73" s="1"/>
  <c r="CA17" i="67"/>
  <c r="AL97" i="73" s="1"/>
  <c r="BO15" i="67"/>
  <c r="BO14" i="67"/>
  <c r="AM94" i="73"/>
  <c r="BA25" i="67"/>
  <c r="BA22" i="67"/>
  <c r="BB15" i="67"/>
  <c r="Q95" i="73" s="1"/>
  <c r="BA24" i="67"/>
  <c r="BB14" i="67"/>
  <c r="H22" i="64" a="1"/>
  <c r="K24" i="64" s="1"/>
  <c r="BQ17" i="67"/>
  <c r="BQ15" i="67"/>
  <c r="BA15" i="67"/>
  <c r="BQ16" i="67"/>
  <c r="AZ16" i="67"/>
  <c r="O96" i="73" s="1"/>
  <c r="BA16" i="67"/>
  <c r="P96" i="73" s="1"/>
  <c r="AZ14" i="67"/>
  <c r="O94" i="73" s="1"/>
  <c r="B14" i="73" a="1"/>
  <c r="B16" i="73" s="1"/>
  <c r="F42" i="33"/>
  <c r="AW14" i="73"/>
  <c r="B54" i="73" a="1"/>
  <c r="B54" i="73" s="1"/>
  <c r="AW17" i="73"/>
  <c r="AW16" i="73"/>
  <c r="K13" i="73"/>
  <c r="AV57" i="73"/>
  <c r="H10" i="45"/>
  <c r="AV56" i="73"/>
  <c r="AW55" i="73"/>
  <c r="AV55" i="73"/>
  <c r="H22" i="62" a="1"/>
  <c r="I25" i="62" s="1"/>
  <c r="M53" i="73"/>
  <c r="AW57" i="73"/>
  <c r="AW56" i="73"/>
  <c r="U43" i="33"/>
  <c r="F56" i="73"/>
  <c r="U44" i="33"/>
  <c r="T44" i="33"/>
  <c r="AN96" i="73"/>
  <c r="BE21" i="69" a="1"/>
  <c r="AK97" i="73"/>
  <c r="AP97" i="73" s="1"/>
  <c r="AK92" i="73"/>
  <c r="CE13" i="67" a="1"/>
  <c r="CH13" i="67" s="1"/>
  <c r="F87" i="73"/>
  <c r="F7" i="73"/>
  <c r="F31" i="73"/>
  <c r="F39" i="73"/>
  <c r="AW38" i="73" a="1"/>
  <c r="AW41" i="73" s="1"/>
  <c r="F86" i="73"/>
  <c r="F30" i="73"/>
  <c r="F78" i="73"/>
  <c r="F47" i="73"/>
  <c r="AW30" i="73" a="1"/>
  <c r="AW30" i="73" s="1"/>
  <c r="F81" i="73"/>
  <c r="F38" i="73"/>
  <c r="F89" i="73"/>
  <c r="F9" i="73"/>
  <c r="F41" i="73"/>
  <c r="F22" i="73"/>
  <c r="F46" i="73"/>
  <c r="F6" i="73"/>
  <c r="AN55" i="73"/>
  <c r="Q79" i="73"/>
  <c r="Q94" i="73" a="1"/>
  <c r="Q96" i="73" s="1"/>
  <c r="AL14" i="73" a="1"/>
  <c r="AL16" i="73" s="1"/>
  <c r="Q17" i="73"/>
  <c r="R14" i="73"/>
  <c r="R14" i="73" a="1"/>
  <c r="R16" i="73" s="1"/>
  <c r="AM54" i="73" a="1"/>
  <c r="AM54" i="73" s="1"/>
  <c r="E81" i="73"/>
  <c r="O65" i="73"/>
  <c r="AK65" i="73"/>
  <c r="AP65" i="73" s="1"/>
  <c r="K37" i="73"/>
  <c r="K21" i="73"/>
  <c r="Q71" i="73"/>
  <c r="O71" i="73"/>
  <c r="J29" i="73" a="1"/>
  <c r="M29" i="73" s="1"/>
  <c r="AN94" i="73"/>
  <c r="M61" i="73"/>
  <c r="R78" i="73"/>
  <c r="R78" i="73" a="1"/>
  <c r="R79" i="73" s="1"/>
  <c r="P54" i="73"/>
  <c r="P54" i="73" a="1"/>
  <c r="P56" i="73" s="1"/>
  <c r="AL62" i="73" a="1"/>
  <c r="AL63" i="73" s="1"/>
  <c r="P73" i="73"/>
  <c r="AN56" i="73"/>
  <c r="AK55" i="73"/>
  <c r="AP55" i="73" s="1"/>
  <c r="O62" i="73" a="1"/>
  <c r="O64" i="73" s="1"/>
  <c r="AL65" i="73"/>
  <c r="AN54" i="73" a="1"/>
  <c r="AN54" i="73" s="1"/>
  <c r="AK63" i="73"/>
  <c r="AP63" i="73" s="1"/>
  <c r="AM81" i="73"/>
  <c r="O72" i="73"/>
  <c r="AK72" i="73"/>
  <c r="AP72" i="73" s="1"/>
  <c r="O14" i="73" a="1"/>
  <c r="O16" i="73" s="1"/>
  <c r="K29" i="73"/>
  <c r="I79" i="73"/>
  <c r="F79" i="73" s="1"/>
  <c r="AK96" i="73"/>
  <c r="AP96" i="73" s="1"/>
  <c r="I49" i="73"/>
  <c r="F49" i="73" s="1"/>
  <c r="G33" i="73"/>
  <c r="F33" i="73" s="1"/>
  <c r="M21" i="73"/>
  <c r="O63" i="73"/>
  <c r="AN57" i="73"/>
  <c r="AK64" i="73"/>
  <c r="AP64" i="73" s="1"/>
  <c r="AK54" i="73" a="1"/>
  <c r="AK56" i="73" s="1"/>
  <c r="AP56" i="73" s="1"/>
  <c r="E41" i="73"/>
  <c r="Q81" i="73"/>
  <c r="J61" i="73"/>
  <c r="AM78" i="73"/>
  <c r="AM78" i="73" a="1"/>
  <c r="AM79" i="73" s="1"/>
  <c r="Q70" i="73"/>
  <c r="Q70" i="73" a="1"/>
  <c r="Q73" i="73" s="1"/>
  <c r="AK70" i="73" a="1"/>
  <c r="AK71" i="73" s="1"/>
  <c r="AP71" i="73" s="1"/>
  <c r="P94" i="73" a="1"/>
  <c r="P97" i="73" s="1"/>
  <c r="I23" i="73"/>
  <c r="F23" i="73" s="1"/>
  <c r="AL96" i="73"/>
  <c r="AL78" i="73" a="1"/>
  <c r="AL81" i="73" s="1"/>
  <c r="AN14" i="73" a="1"/>
  <c r="AN16" i="73" s="1"/>
  <c r="Q14" i="73" a="1"/>
  <c r="Q14" i="73" s="1"/>
  <c r="AM14" i="73" a="1"/>
  <c r="AM14" i="73" s="1"/>
  <c r="E79" i="73"/>
  <c r="R80" i="73"/>
  <c r="M77" i="73"/>
  <c r="AN71" i="73"/>
  <c r="Q16" i="73"/>
  <c r="L45" i="73"/>
  <c r="AK95" i="73"/>
  <c r="AP95" i="73" s="1"/>
  <c r="L61" i="73"/>
  <c r="AL94" i="73"/>
  <c r="Q80" i="73"/>
  <c r="K45" i="73"/>
  <c r="O54" i="73" a="1"/>
  <c r="O57" i="73" s="1"/>
  <c r="Q63" i="73"/>
  <c r="R54" i="73" a="1"/>
  <c r="R55" i="73" s="1"/>
  <c r="Q78" i="73"/>
  <c r="Q78" i="73" a="1"/>
  <c r="E39" i="73"/>
  <c r="R81" i="73"/>
  <c r="AN78" i="73"/>
  <c r="AN78" i="73" a="1"/>
  <c r="AN80" i="73" s="1"/>
  <c r="L77" i="73"/>
  <c r="AL71" i="73"/>
  <c r="AN70" i="73"/>
  <c r="AN70" i="73" a="1"/>
  <c r="AN73" i="73" s="1"/>
  <c r="Q15" i="73"/>
  <c r="M45" i="73"/>
  <c r="AN97" i="73"/>
  <c r="F57" i="73"/>
  <c r="I25" i="73"/>
  <c r="F25" i="73" s="1"/>
  <c r="O94" i="73" a="1"/>
  <c r="O97" i="73" s="1"/>
  <c r="F63" i="73"/>
  <c r="Q55" i="73"/>
  <c r="O79" i="73"/>
  <c r="E78" i="73"/>
  <c r="AM73" i="73"/>
  <c r="AL70" i="73" a="1"/>
  <c r="AL70" i="73" s="1"/>
  <c r="R70" i="73" a="1"/>
  <c r="R70" i="73" s="1"/>
  <c r="AK15" i="73"/>
  <c r="AP15" i="73" s="1"/>
  <c r="Q56" i="73"/>
  <c r="F65" i="73"/>
  <c r="R94" i="73" a="1"/>
  <c r="R94" i="73" s="1"/>
  <c r="AM16" i="73"/>
  <c r="P55" i="73"/>
  <c r="AL54" i="73"/>
  <c r="AL54" i="73" a="1"/>
  <c r="AL57" i="73" s="1"/>
  <c r="AM70" i="73" a="1"/>
  <c r="AM70" i="73" s="1"/>
  <c r="P72" i="73"/>
  <c r="Q54" i="73" a="1"/>
  <c r="Q54" i="73" s="1"/>
  <c r="AM64" i="73"/>
  <c r="R62" i="73" a="1"/>
  <c r="R65" i="73" s="1"/>
  <c r="L37" i="73"/>
  <c r="J85" i="73" a="1"/>
  <c r="J85" i="73" s="1"/>
  <c r="P15" i="73"/>
  <c r="AK14" i="73" a="1"/>
  <c r="AM80" i="73"/>
  <c r="Q62" i="73"/>
  <c r="Q62" i="73" a="1"/>
  <c r="Q64" i="73" s="1"/>
  <c r="AL55" i="73"/>
  <c r="K77" i="73"/>
  <c r="AM62" i="73"/>
  <c r="AM62" i="73" a="1"/>
  <c r="AM63" i="73" s="1"/>
  <c r="O80" i="73"/>
  <c r="AM55" i="73"/>
  <c r="AK16" i="73"/>
  <c r="AP16" i="73" s="1"/>
  <c r="P62" i="73"/>
  <c r="P62" i="73" a="1"/>
  <c r="P64" i="73" s="1"/>
  <c r="O81" i="73"/>
  <c r="J21" i="73" a="1"/>
  <c r="AN62" i="73"/>
  <c r="AN62" i="73" a="1"/>
  <c r="AN65" i="73" s="1"/>
  <c r="AM71" i="73"/>
  <c r="P71" i="73"/>
  <c r="Q57" i="73"/>
  <c r="P78" i="73" a="1"/>
  <c r="P81" i="73" s="1"/>
  <c r="O78" i="73" a="1"/>
  <c r="M37" i="73"/>
  <c r="AM56" i="73"/>
  <c r="AK78" i="73" a="1"/>
  <c r="AK81" i="73" s="1"/>
  <c r="AP81" i="73" s="1"/>
  <c r="L21" i="73"/>
  <c r="AL56" i="73"/>
  <c r="AN64" i="73"/>
  <c r="O73" i="73"/>
  <c r="P70" i="73"/>
  <c r="P70" i="73" a="1"/>
  <c r="P14" i="73" a="1"/>
  <c r="P14" i="73" s="1"/>
  <c r="AK17" i="73"/>
  <c r="AP17" i="73" s="1"/>
  <c r="J5" i="73" a="1"/>
  <c r="L5" i="73" s="1"/>
  <c r="BS13" i="67" a="1"/>
  <c r="BT13" i="67" s="1"/>
  <c r="Z92" i="73"/>
  <c r="BA22" i="68"/>
  <c r="BE21" i="62" a="1"/>
  <c r="BF21" i="62" s="1"/>
  <c r="BB22" i="68"/>
  <c r="BB22" i="61"/>
  <c r="AZ25" i="68"/>
  <c r="AZ25" i="72"/>
  <c r="BA25" i="68"/>
  <c r="BA23" i="61"/>
  <c r="BA22" i="61"/>
  <c r="BC22" i="68"/>
  <c r="Z94" i="73" a="1"/>
  <c r="Z95" i="73" s="1"/>
  <c r="AE95" i="73" s="1"/>
  <c r="BA24" i="68"/>
  <c r="AZ24" i="61"/>
  <c r="AZ22" i="61"/>
  <c r="AC14" i="73" a="1"/>
  <c r="AC14" i="73" s="1"/>
  <c r="AZ24" i="72"/>
  <c r="AZ23" i="61"/>
  <c r="AZ23" i="72"/>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BZ16" i="70"/>
  <c r="AZ17" i="70"/>
  <c r="AZ16" i="70"/>
  <c r="AZ15" i="70"/>
  <c r="AZ14" i="70"/>
  <c r="O30" i="73" s="1" a="1"/>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BQ14" i="70"/>
  <c r="BQ15" i="70"/>
  <c r="BQ16" i="70"/>
  <c r="BQ17" i="70"/>
  <c r="AV30" i="73"/>
  <c r="AV32" i="73"/>
  <c r="AV31" i="73"/>
  <c r="AV33" i="73"/>
  <c r="B86" i="73" a="1"/>
  <c r="B88" i="73" s="1"/>
  <c r="B64" i="73"/>
  <c r="AK14" i="73"/>
  <c r="AP14" i="73" s="1"/>
  <c r="CE13" i="62" a="1"/>
  <c r="AK12" i="73"/>
  <c r="O14" i="73"/>
  <c r="BE13" i="62" a="1"/>
  <c r="Z12" i="73"/>
  <c r="BS13" i="62" a="1"/>
  <c r="AR50" i="33"/>
  <c r="W60" i="33" s="1"/>
  <c r="D110" i="48"/>
  <c r="I50" i="33"/>
  <c r="E94" i="48"/>
  <c r="AD50" i="33"/>
  <c r="O60" i="33" s="1"/>
  <c r="K25" i="69"/>
  <c r="J22" i="69"/>
  <c r="K24" i="69"/>
  <c r="I25" i="69"/>
  <c r="K23" i="69"/>
  <c r="I24" i="69"/>
  <c r="H25" i="69"/>
  <c r="K22" i="69"/>
  <c r="I23" i="69"/>
  <c r="H24" i="69"/>
  <c r="I22" i="69"/>
  <c r="H23" i="69"/>
  <c r="J25" i="69"/>
  <c r="J23" i="69"/>
  <c r="H22" i="69"/>
  <c r="J24" i="69"/>
  <c r="B72" i="73"/>
  <c r="B70" i="73"/>
  <c r="B73" i="73"/>
  <c r="B71" i="73"/>
  <c r="O70" i="73"/>
  <c r="BE13" i="69" a="1"/>
  <c r="AC70" i="73" a="1"/>
  <c r="E50" i="33"/>
  <c r="C60" i="33" s="1"/>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B78" i="73" a="1"/>
  <c r="AB81" i="73" s="1"/>
  <c r="AI50" i="33"/>
  <c r="R60" i="33" s="1"/>
  <c r="D104" i="48"/>
  <c r="O50" i="33"/>
  <c r="H60" i="33" s="1"/>
  <c r="I25" i="67"/>
  <c r="K25" i="67"/>
  <c r="H22" i="67"/>
  <c r="I24" i="67"/>
  <c r="K24" i="67"/>
  <c r="H25" i="67"/>
  <c r="J25" i="67"/>
  <c r="J24" i="67"/>
  <c r="J22" i="67"/>
  <c r="I23" i="67"/>
  <c r="K23" i="67"/>
  <c r="J23" i="67"/>
  <c r="I22" i="67"/>
  <c r="K22" i="67"/>
  <c r="H24" i="67"/>
  <c r="H23" i="67"/>
  <c r="AK76" i="73"/>
  <c r="CE13" i="66" a="1"/>
  <c r="J21" i="73"/>
  <c r="H22" i="63" a="1"/>
  <c r="BN17" i="63"/>
  <c r="BN16" i="63"/>
  <c r="BN15" i="63"/>
  <c r="BN14" i="63"/>
  <c r="CB16" i="72"/>
  <c r="CB14" i="72"/>
  <c r="CB17" i="72"/>
  <c r="CB15" i="72"/>
  <c r="N42" i="33"/>
  <c r="N85" i="22" s="1"/>
  <c r="I78" i="22" s="1"/>
  <c r="O42" i="33"/>
  <c r="CC14" i="63"/>
  <c r="CC16" i="63"/>
  <c r="CC15" i="63"/>
  <c r="CC17" i="63"/>
  <c r="AA78" i="73" a="1"/>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L60" i="33" s="1"/>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BO15" i="72"/>
  <c r="BO16" i="72"/>
  <c r="BO17" i="72"/>
  <c r="BO14" i="72"/>
  <c r="Q50" i="33"/>
  <c r="I60" i="33" s="1"/>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H25" i="64"/>
  <c r="H23" i="64"/>
  <c r="H22" i="64"/>
  <c r="I70" i="33" l="1"/>
  <c r="E109" i="28"/>
  <c r="D109" i="28" s="1"/>
  <c r="E123" i="48"/>
  <c r="E109" i="47"/>
  <c r="D109" i="47" s="1"/>
  <c r="C114" i="28"/>
  <c r="B114" i="28" s="1"/>
  <c r="C114" i="47"/>
  <c r="B114" i="47" s="1"/>
  <c r="D127" i="48"/>
  <c r="C109" i="28"/>
  <c r="B109" i="28" s="1"/>
  <c r="D123" i="48"/>
  <c r="C109" i="47"/>
  <c r="B109" i="47" s="1"/>
  <c r="E124" i="48"/>
  <c r="E110" i="47"/>
  <c r="D110" i="47" s="1"/>
  <c r="E110" i="28"/>
  <c r="D110" i="28" s="1"/>
  <c r="E118" i="48"/>
  <c r="C70" i="33"/>
  <c r="E107" i="47"/>
  <c r="D107" i="47" s="1"/>
  <c r="E107" i="28"/>
  <c r="D107" i="28" s="1"/>
  <c r="E120" i="48"/>
  <c r="E111" i="28"/>
  <c r="D111" i="28" s="1"/>
  <c r="E111" i="47"/>
  <c r="D111" i="47" s="1"/>
  <c r="E121" i="48"/>
  <c r="Q70" i="33"/>
  <c r="E112" i="47"/>
  <c r="D112" i="47" s="1"/>
  <c r="E112" i="28"/>
  <c r="D112" i="28" s="1"/>
  <c r="AA94" i="73" a="1"/>
  <c r="AA95" i="73" s="1"/>
  <c r="I24" i="64"/>
  <c r="I22" i="64"/>
  <c r="I23" i="64"/>
  <c r="I25" i="64"/>
  <c r="K22" i="64"/>
  <c r="K23" i="64"/>
  <c r="M55" i="73" s="1"/>
  <c r="J22" i="64"/>
  <c r="K25" i="64"/>
  <c r="M57" i="73" s="1"/>
  <c r="B55" i="73"/>
  <c r="J24" i="64"/>
  <c r="BE13" i="67" a="1"/>
  <c r="BG13" i="67" s="1"/>
  <c r="J23" i="64"/>
  <c r="L55" i="73" s="1"/>
  <c r="J25" i="64"/>
  <c r="B17" i="73"/>
  <c r="AC94" i="73" a="1"/>
  <c r="AC94" i="73" s="1"/>
  <c r="H24" i="64"/>
  <c r="B15" i="73"/>
  <c r="B14" i="73"/>
  <c r="J23" i="62"/>
  <c r="L15" i="73" s="1"/>
  <c r="K24" i="62"/>
  <c r="M16" i="73" s="1"/>
  <c r="J24" i="62"/>
  <c r="L16" i="73" s="1"/>
  <c r="H25" i="62"/>
  <c r="J17" i="73" s="1"/>
  <c r="K25" i="62"/>
  <c r="M17" i="73" s="1"/>
  <c r="I24" i="62"/>
  <c r="K16" i="73" s="1"/>
  <c r="H24" i="62"/>
  <c r="J16" i="73" s="1"/>
  <c r="J25" i="62"/>
  <c r="L17" i="73" s="1"/>
  <c r="I22" i="62"/>
  <c r="K14" i="73" s="1"/>
  <c r="K22" i="62"/>
  <c r="M14" i="73" s="1"/>
  <c r="K23" i="62"/>
  <c r="M15" i="73" s="1"/>
  <c r="H22" i="62"/>
  <c r="I23" i="62"/>
  <c r="H23" i="62"/>
  <c r="J15" i="73" s="1"/>
  <c r="J22" i="62"/>
  <c r="L14" i="73" s="1"/>
  <c r="CF13" i="67"/>
  <c r="AR93" i="73" s="1"/>
  <c r="BE21" i="69"/>
  <c r="BG21" i="69"/>
  <c r="BH21" i="69"/>
  <c r="BF21" i="69"/>
  <c r="CG13" i="67"/>
  <c r="AS93" i="73" s="1"/>
  <c r="CE13" i="67"/>
  <c r="AQ93" i="73" s="1"/>
  <c r="AW40" i="73"/>
  <c r="AW39" i="73"/>
  <c r="AW38" i="73"/>
  <c r="T81" i="73"/>
  <c r="T78" i="73"/>
  <c r="AW33" i="73"/>
  <c r="AW32" i="73"/>
  <c r="AW31" i="73"/>
  <c r="BV13" i="67"/>
  <c r="BU13" i="67"/>
  <c r="T80" i="73"/>
  <c r="T79" i="73"/>
  <c r="T16" i="73"/>
  <c r="AM31" i="73"/>
  <c r="R6" i="73" a="1"/>
  <c r="R8" i="73" s="1"/>
  <c r="Q46" i="73" a="1"/>
  <c r="Q47" i="73" s="1"/>
  <c r="P65" i="73"/>
  <c r="AK80" i="73"/>
  <c r="AP80" i="73" s="1"/>
  <c r="AL72" i="73"/>
  <c r="AL15" i="73"/>
  <c r="R71" i="73"/>
  <c r="T71" i="73" s="1"/>
  <c r="AM15" i="73"/>
  <c r="M5" i="73"/>
  <c r="AM38" i="73" a="1"/>
  <c r="AM40" i="73" s="1"/>
  <c r="K55" i="73"/>
  <c r="AM25" i="73"/>
  <c r="J72" i="73"/>
  <c r="AN31" i="73"/>
  <c r="AM30" i="73" a="1"/>
  <c r="AM32" i="73" s="1"/>
  <c r="R7" i="73"/>
  <c r="P6" i="73"/>
  <c r="P6" i="73" a="1"/>
  <c r="P8" i="73" s="1"/>
  <c r="AM57" i="73"/>
  <c r="R64" i="73"/>
  <c r="T64" i="73" s="1"/>
  <c r="AL80" i="73"/>
  <c r="L85" i="73"/>
  <c r="R72" i="73"/>
  <c r="O55" i="73"/>
  <c r="T55" i="73" s="1"/>
  <c r="R95" i="73"/>
  <c r="AN14" i="73"/>
  <c r="R15" i="73"/>
  <c r="AM17" i="73"/>
  <c r="AL62" i="73"/>
  <c r="P16" i="73"/>
  <c r="P17" i="73"/>
  <c r="J94" i="73"/>
  <c r="J94" i="73" a="1"/>
  <c r="M94" i="73" s="1"/>
  <c r="P86" i="73" a="1"/>
  <c r="P88" i="73" s="1"/>
  <c r="K70" i="73"/>
  <c r="J14" i="73" a="1"/>
  <c r="Q87" i="73"/>
  <c r="T70" i="73"/>
  <c r="K71" i="73"/>
  <c r="AN30" i="73"/>
  <c r="AN30" i="73" a="1"/>
  <c r="AN32" i="73" s="1"/>
  <c r="Q31" i="73"/>
  <c r="AM46" i="73" a="1"/>
  <c r="AM47" i="73" s="1"/>
  <c r="AM72" i="73"/>
  <c r="P78" i="73"/>
  <c r="AN81" i="73"/>
  <c r="P80" i="73"/>
  <c r="AN15" i="73"/>
  <c r="AL17" i="73"/>
  <c r="O17" i="73"/>
  <c r="R17" i="73"/>
  <c r="AK79" i="73"/>
  <c r="AP79" i="73" s="1"/>
  <c r="O15" i="73"/>
  <c r="O56" i="73"/>
  <c r="Q38" i="73"/>
  <c r="Q38" i="73" a="1"/>
  <c r="Q39" i="73" s="1"/>
  <c r="AM22" i="73" a="1"/>
  <c r="AM23" i="73" s="1"/>
  <c r="K94" i="73"/>
  <c r="K97" i="73"/>
  <c r="L95" i="73"/>
  <c r="BS13" i="67"/>
  <c r="Q89" i="73"/>
  <c r="AN33" i="73"/>
  <c r="R9" i="73"/>
  <c r="K85" i="73"/>
  <c r="AL64" i="73"/>
  <c r="R56" i="73"/>
  <c r="P57" i="73"/>
  <c r="R73" i="73"/>
  <c r="T73" i="73" s="1"/>
  <c r="AN72" i="73"/>
  <c r="AK73" i="73"/>
  <c r="AP73" i="73" s="1"/>
  <c r="L29" i="73"/>
  <c r="Q30" i="73" a="1"/>
  <c r="Q32" i="73" s="1"/>
  <c r="AL6" i="73"/>
  <c r="AL6" i="73" a="1"/>
  <c r="AL7" i="73" s="1"/>
  <c r="AN9" i="73"/>
  <c r="AN47" i="73"/>
  <c r="AL46" i="73" a="1"/>
  <c r="AL46" i="73" s="1"/>
  <c r="P63" i="73"/>
  <c r="R57" i="73"/>
  <c r="T57" i="73" s="1"/>
  <c r="M85" i="73"/>
  <c r="M95" i="73"/>
  <c r="R22" i="73" a="1"/>
  <c r="R25" i="73" s="1"/>
  <c r="K95" i="73"/>
  <c r="AN40" i="73"/>
  <c r="AK38" i="73" a="1"/>
  <c r="AK41" i="73" s="1"/>
  <c r="AP41" i="73" s="1"/>
  <c r="AL25" i="73"/>
  <c r="L94" i="73"/>
  <c r="R32" i="73"/>
  <c r="O32" i="73"/>
  <c r="Q8" i="73"/>
  <c r="AN8" i="73"/>
  <c r="P46" i="73" a="1"/>
  <c r="P46" i="73" s="1"/>
  <c r="AN46" i="73" a="1"/>
  <c r="AN46" i="73" s="1"/>
  <c r="O48" i="73"/>
  <c r="AL73" i="73"/>
  <c r="P79" i="73"/>
  <c r="AN63" i="73"/>
  <c r="R54" i="73"/>
  <c r="T54" i="73" s="1"/>
  <c r="R97" i="73"/>
  <c r="T97" i="73" s="1"/>
  <c r="AL78" i="73"/>
  <c r="Q72" i="73"/>
  <c r="K73" i="73"/>
  <c r="AL30" i="73"/>
  <c r="AL30" i="73" a="1"/>
  <c r="AL31" i="73" s="1"/>
  <c r="R30" i="73"/>
  <c r="R30" i="73" a="1"/>
  <c r="O33" i="73"/>
  <c r="AN6" i="73"/>
  <c r="AN6" i="73" a="1"/>
  <c r="AM6" i="73" a="1"/>
  <c r="AM7" i="73" s="1"/>
  <c r="AN49" i="73"/>
  <c r="O46" i="73" a="1"/>
  <c r="O49" i="73" s="1"/>
  <c r="Q86" i="73"/>
  <c r="Q86" i="73" a="1"/>
  <c r="Q88" i="73" s="1"/>
  <c r="AQ93" i="73" a="1"/>
  <c r="AT93" i="73" s="1"/>
  <c r="AK40" i="73"/>
  <c r="AP40" i="73" s="1"/>
  <c r="R38" i="73" a="1"/>
  <c r="R39" i="73" s="1"/>
  <c r="AN22" i="73" a="1"/>
  <c r="AN24" i="73" s="1"/>
  <c r="T14" i="73"/>
  <c r="J54" i="73"/>
  <c r="J54" i="73" a="1"/>
  <c r="K57" i="73" s="1"/>
  <c r="AL40" i="73"/>
  <c r="AM9" i="73"/>
  <c r="O47" i="73"/>
  <c r="R62" i="73"/>
  <c r="T62" i="73" s="1"/>
  <c r="Q65" i="73"/>
  <c r="T65" i="73" s="1"/>
  <c r="AL79" i="73"/>
  <c r="AK57" i="73"/>
  <c r="AP57" i="73" s="1"/>
  <c r="AL14" i="73"/>
  <c r="AN23" i="73"/>
  <c r="AL32" i="73"/>
  <c r="R31" i="73"/>
  <c r="O31" i="73"/>
  <c r="Q33" i="73"/>
  <c r="Q6" i="73"/>
  <c r="Q6" i="73" a="1"/>
  <c r="Q9" i="73" s="1"/>
  <c r="AN7" i="73"/>
  <c r="AN48" i="73"/>
  <c r="AL48" i="73"/>
  <c r="AK22" i="73" a="1"/>
  <c r="AK23" i="73" s="1"/>
  <c r="AP23" i="73" s="1"/>
  <c r="P22" i="73" a="1"/>
  <c r="P25" i="73" s="1"/>
  <c r="AN38" i="73"/>
  <c r="AN38" i="73" a="1"/>
  <c r="AN39" i="73" s="1"/>
  <c r="M54" i="73"/>
  <c r="P38" i="73" a="1"/>
  <c r="P38" i="73" s="1"/>
  <c r="R41" i="73"/>
  <c r="U93" i="73" a="1"/>
  <c r="R86" i="73" a="1"/>
  <c r="R87" i="73" s="1"/>
  <c r="J55" i="73"/>
  <c r="J97" i="73"/>
  <c r="O86" i="73" a="1"/>
  <c r="O88" i="73" s="1"/>
  <c r="L70" i="73"/>
  <c r="O7" i="73"/>
  <c r="R63" i="73"/>
  <c r="T63" i="73" s="1"/>
  <c r="R33" i="73"/>
  <c r="K62" i="73"/>
  <c r="Q22" i="73"/>
  <c r="Q22" i="73" a="1"/>
  <c r="Q24" i="73" s="1"/>
  <c r="P41" i="73"/>
  <c r="L96" i="73"/>
  <c r="AK87" i="73"/>
  <c r="AP87" i="73" s="1"/>
  <c r="M65" i="73"/>
  <c r="P40" i="73"/>
  <c r="P23" i="73"/>
  <c r="O38" i="73" a="1"/>
  <c r="O39" i="73" s="1"/>
  <c r="AL39" i="73"/>
  <c r="AK86" i="73" a="1"/>
  <c r="AK89" i="73" s="1"/>
  <c r="AP89" i="73" s="1"/>
  <c r="P30" i="73"/>
  <c r="P30" i="73" a="1"/>
  <c r="P32" i="73" s="1"/>
  <c r="Q49" i="73"/>
  <c r="R46" i="73" a="1"/>
  <c r="R48" i="73" s="1"/>
  <c r="J56" i="73"/>
  <c r="M56" i="73"/>
  <c r="J62" i="73" a="1"/>
  <c r="J62" i="73" s="1"/>
  <c r="P39" i="73"/>
  <c r="AL38" i="73"/>
  <c r="AL38" i="73" a="1"/>
  <c r="AM39" i="73"/>
  <c r="M96" i="73"/>
  <c r="AN86" i="73" a="1"/>
  <c r="AN89" i="73" s="1"/>
  <c r="O89" i="73"/>
  <c r="M73" i="73"/>
  <c r="P33" i="73"/>
  <c r="AM33" i="73"/>
  <c r="AK30" i="73" a="1"/>
  <c r="AK31" i="73" s="1"/>
  <c r="AP31" i="73" s="1"/>
  <c r="AK6" i="73" a="1"/>
  <c r="AK8" i="73" s="1"/>
  <c r="AP8" i="73" s="1"/>
  <c r="O9" i="73"/>
  <c r="P9" i="73"/>
  <c r="AK46" i="73" a="1"/>
  <c r="AK49" i="73" s="1"/>
  <c r="AP49" i="73" s="1"/>
  <c r="AN79" i="73"/>
  <c r="AM65" i="73"/>
  <c r="AN17" i="73"/>
  <c r="P94" i="73"/>
  <c r="R96" i="73"/>
  <c r="T96" i="73" s="1"/>
  <c r="P95" i="73"/>
  <c r="L54" i="73"/>
  <c r="AL22" i="73" a="1"/>
  <c r="AL24" i="73" s="1"/>
  <c r="P24" i="73"/>
  <c r="L97" i="73"/>
  <c r="J70" i="73"/>
  <c r="J70" i="73" a="1"/>
  <c r="M72" i="73" s="1"/>
  <c r="AK78" i="73"/>
  <c r="AP78" i="73" s="1"/>
  <c r="P89" i="73"/>
  <c r="AK32" i="73"/>
  <c r="AP32" i="73" s="1"/>
  <c r="J63" i="73"/>
  <c r="O22" i="73" a="1"/>
  <c r="O24" i="73" s="1"/>
  <c r="Q41" i="73"/>
  <c r="AM24" i="73"/>
  <c r="AL41" i="73"/>
  <c r="J95" i="73"/>
  <c r="K96" i="73"/>
  <c r="AM86" i="73" a="1"/>
  <c r="AM88" i="73" s="1"/>
  <c r="AK88" i="73"/>
  <c r="AP88" i="73" s="1"/>
  <c r="P87" i="73"/>
  <c r="O87" i="73"/>
  <c r="AL86" i="73" a="1"/>
  <c r="AL88" i="73" s="1"/>
  <c r="AK33" i="73"/>
  <c r="AP33" i="73" s="1"/>
  <c r="O8" i="73"/>
  <c r="P7" i="73"/>
  <c r="AK48" i="73"/>
  <c r="AP48" i="73" s="1"/>
  <c r="O95" i="73"/>
  <c r="K5" i="73"/>
  <c r="Q94" i="73"/>
  <c r="T94" i="73" s="1"/>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F60" i="33" s="1"/>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E60" i="33" s="1"/>
  <c r="AA6" i="73" a="1"/>
  <c r="CE13" i="61" a="1"/>
  <c r="AK4" i="73"/>
  <c r="AF50" i="33"/>
  <c r="Q60" i="33" s="1"/>
  <c r="D102" i="48"/>
  <c r="B8" i="73"/>
  <c r="B6" i="73"/>
  <c r="B7" i="73"/>
  <c r="B9" i="73"/>
  <c r="O30" i="73"/>
  <c r="BE13" i="70" a="1"/>
  <c r="T50" i="33"/>
  <c r="D105" i="48"/>
  <c r="B31" i="73"/>
  <c r="B33" i="73"/>
  <c r="B30" i="73"/>
  <c r="B32" i="73"/>
  <c r="AO50" i="33"/>
  <c r="U60" i="33" s="1"/>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U69" i="73" s="1" a="1"/>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X60" i="33" s="1"/>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B60" i="33" s="1"/>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U53" i="73" s="1" a="1"/>
  <c r="BH13" i="64"/>
  <c r="BG13" i="64"/>
  <c r="AK20" i="73"/>
  <c r="CE13" i="63" a="1"/>
  <c r="AK22" i="73"/>
  <c r="AP22" i="73" s="1"/>
  <c r="Z56" i="73"/>
  <c r="Z57" i="73"/>
  <c r="Z55" i="73"/>
  <c r="Z54" i="73"/>
  <c r="AE54" i="73" s="1"/>
  <c r="Z81" i="73"/>
  <c r="AE81" i="73" s="1"/>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N60" i="33" s="1"/>
  <c r="D98" i="48"/>
  <c r="AB64" i="73"/>
  <c r="AB65" i="73"/>
  <c r="AB62" i="73"/>
  <c r="AB63" i="73"/>
  <c r="BS13" i="66"/>
  <c r="BT13" i="66"/>
  <c r="BU13" i="66"/>
  <c r="BV13" i="66"/>
  <c r="CE13" i="66"/>
  <c r="CG13" i="66"/>
  <c r="CF13" i="66"/>
  <c r="CH13" i="66"/>
  <c r="C95" i="28"/>
  <c r="B95" i="28" s="1"/>
  <c r="C95" i="47"/>
  <c r="AC57" i="73"/>
  <c r="AC56" i="73"/>
  <c r="AC54" i="73"/>
  <c r="AC55" i="73"/>
  <c r="D112" i="48"/>
  <c r="AL50" i="33"/>
  <c r="T60" i="33" s="1"/>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U61" i="73" s="1" a="1"/>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D126" i="48" l="1"/>
  <c r="U70" i="33"/>
  <c r="C113" i="28"/>
  <c r="B113" i="28" s="1"/>
  <c r="C113" i="47"/>
  <c r="B113" i="47" s="1"/>
  <c r="E134" i="48"/>
  <c r="E118" i="47"/>
  <c r="D118" i="47" s="1"/>
  <c r="E118" i="28"/>
  <c r="D118" i="28" s="1"/>
  <c r="C112" i="28"/>
  <c r="B112" i="28" s="1"/>
  <c r="C112" i="47"/>
  <c r="B112" i="47" s="1"/>
  <c r="D121" i="48"/>
  <c r="E113" i="47"/>
  <c r="D113" i="47" s="1"/>
  <c r="ER137" i="47" s="1"/>
  <c r="E113" i="28"/>
  <c r="D113" i="28" s="1"/>
  <c r="E126" i="48"/>
  <c r="D117" i="48"/>
  <c r="C108" i="47"/>
  <c r="B108" i="47" s="1"/>
  <c r="C108" i="28"/>
  <c r="B108" i="28" s="1"/>
  <c r="AE133" i="47"/>
  <c r="DR136" i="47"/>
  <c r="KE134" i="47"/>
  <c r="CR138" i="47"/>
  <c r="CF134" i="47"/>
  <c r="AS134" i="47"/>
  <c r="IS136" i="47"/>
  <c r="CS132" i="47"/>
  <c r="EF135" i="47"/>
  <c r="JS133" i="47"/>
  <c r="BR135" i="47"/>
  <c r="HR134" i="47"/>
  <c r="EE139" i="47"/>
  <c r="GE133" i="47"/>
  <c r="GE135" i="47"/>
  <c r="KR136" i="47"/>
  <c r="JS134" i="47"/>
  <c r="LE132" i="47"/>
  <c r="MF136" i="47"/>
  <c r="FF138" i="47"/>
  <c r="HR137" i="47"/>
  <c r="DF133" i="47"/>
  <c r="MF134" i="47"/>
  <c r="GE139" i="47"/>
  <c r="DS133" i="47"/>
  <c r="BS139" i="47"/>
  <c r="IR134" i="47"/>
  <c r="ES134" i="47"/>
  <c r="KE133" i="47"/>
  <c r="DE135" i="47"/>
  <c r="DS139" i="47"/>
  <c r="DS134" i="47"/>
  <c r="AF135" i="47"/>
  <c r="KE138" i="47"/>
  <c r="HF135" i="47"/>
  <c r="HE135" i="47"/>
  <c r="E114" i="28"/>
  <c r="D114" i="28" s="1"/>
  <c r="W70" i="33"/>
  <c r="E127" i="48"/>
  <c r="E114" i="47"/>
  <c r="D114" i="47" s="1"/>
  <c r="C107" i="28"/>
  <c r="B107" i="28" s="1"/>
  <c r="D118" i="48"/>
  <c r="C107" i="47"/>
  <c r="C116" i="28"/>
  <c r="B116" i="28" s="1"/>
  <c r="F80" i="33"/>
  <c r="C116" i="47"/>
  <c r="D130" i="48"/>
  <c r="E117" i="48"/>
  <c r="E70" i="33"/>
  <c r="E108" i="47"/>
  <c r="D108" i="47" s="1"/>
  <c r="JS139" i="47" s="1"/>
  <c r="E108" i="28"/>
  <c r="D108" i="28" s="1"/>
  <c r="O70" i="33"/>
  <c r="C111" i="28"/>
  <c r="B111" i="28" s="1"/>
  <c r="C111" i="47"/>
  <c r="B111" i="47" s="1"/>
  <c r="D120" i="48"/>
  <c r="C117" i="28"/>
  <c r="B117" i="28" s="1"/>
  <c r="H80" i="33"/>
  <c r="C117" i="47"/>
  <c r="B117" i="47" s="1"/>
  <c r="D132" i="48"/>
  <c r="BE13" i="67"/>
  <c r="U93" i="73" s="1"/>
  <c r="BF13" i="67"/>
  <c r="BH13" i="67"/>
  <c r="J14" i="73"/>
  <c r="AE96" i="73"/>
  <c r="AE97" i="73"/>
  <c r="CE14" i="67" a="1"/>
  <c r="CE15" i="67" s="1"/>
  <c r="BE22" i="69" a="1"/>
  <c r="AE73" i="73"/>
  <c r="AE72" i="73"/>
  <c r="V93" i="73"/>
  <c r="AF93" i="73" a="1"/>
  <c r="AI93" i="73" s="1"/>
  <c r="BS14" i="67" a="1"/>
  <c r="BT17" i="67" s="1"/>
  <c r="T95" i="73"/>
  <c r="T39" i="73"/>
  <c r="T33" i="73"/>
  <c r="T31" i="73"/>
  <c r="T17" i="73"/>
  <c r="T87" i="73"/>
  <c r="T9" i="73"/>
  <c r="T8" i="73"/>
  <c r="T72" i="73"/>
  <c r="T32" i="73"/>
  <c r="L39" i="73"/>
  <c r="M23" i="73"/>
  <c r="W69" i="73"/>
  <c r="J46" i="73" a="1"/>
  <c r="M49" i="73" s="1"/>
  <c r="AL86" i="73"/>
  <c r="AN86" i="73"/>
  <c r="R86" i="73"/>
  <c r="T86" i="73" s="1"/>
  <c r="O41" i="73"/>
  <c r="T41" i="73" s="1"/>
  <c r="AN25" i="73"/>
  <c r="AL8" i="73"/>
  <c r="R22" i="73"/>
  <c r="T22" i="73" s="1"/>
  <c r="P47" i="73"/>
  <c r="AL87" i="73"/>
  <c r="Q40" i="73"/>
  <c r="AS53" i="73"/>
  <c r="AQ53" i="73" a="1"/>
  <c r="AR53" i="73" s="1"/>
  <c r="M80" i="73"/>
  <c r="X69" i="73"/>
  <c r="AS13" i="73"/>
  <c r="L33" i="73"/>
  <c r="J6" i="73" a="1"/>
  <c r="L8" i="73" s="1"/>
  <c r="AM89" i="73"/>
  <c r="AM87" i="73"/>
  <c r="M70" i="73"/>
  <c r="O23" i="73"/>
  <c r="O25" i="73"/>
  <c r="L31" i="73"/>
  <c r="J81" i="73"/>
  <c r="M81" i="73"/>
  <c r="M25" i="73"/>
  <c r="V69" i="73"/>
  <c r="K8" i="73"/>
  <c r="K7" i="73"/>
  <c r="Q48" i="73"/>
  <c r="T48" i="73" s="1"/>
  <c r="R46" i="73"/>
  <c r="AM8" i="73"/>
  <c r="P22" i="73"/>
  <c r="AN22" i="73"/>
  <c r="R49" i="73"/>
  <c r="T49" i="73" s="1"/>
  <c r="O40" i="73"/>
  <c r="AM22" i="73"/>
  <c r="P86" i="73"/>
  <c r="AM30" i="73"/>
  <c r="J65" i="73"/>
  <c r="M78" i="73"/>
  <c r="L40" i="73"/>
  <c r="K9" i="73"/>
  <c r="W61" i="73"/>
  <c r="M40" i="73"/>
  <c r="K22" i="73"/>
  <c r="J22" i="73" a="1"/>
  <c r="M22" i="73" s="1"/>
  <c r="AT13" i="73"/>
  <c r="L7" i="73"/>
  <c r="AK25" i="73"/>
  <c r="AP25" i="73" s="1"/>
  <c r="R23" i="73"/>
  <c r="AN87" i="73"/>
  <c r="X61" i="73"/>
  <c r="K79" i="73"/>
  <c r="M41" i="73"/>
  <c r="K23" i="73"/>
  <c r="AQ13" i="73" a="1"/>
  <c r="AR13" i="73" s="1"/>
  <c r="AN88" i="73"/>
  <c r="J57" i="73"/>
  <c r="M64" i="73"/>
  <c r="P31" i="73"/>
  <c r="AK9" i="73"/>
  <c r="AP9" i="73" s="1"/>
  <c r="AN41" i="73"/>
  <c r="L57" i="73"/>
  <c r="K72" i="73"/>
  <c r="R47" i="73"/>
  <c r="T47" i="73" s="1"/>
  <c r="R38" i="73"/>
  <c r="T38" i="73" s="1"/>
  <c r="P49" i="73"/>
  <c r="AL49" i="73"/>
  <c r="AL33" i="73"/>
  <c r="Q25" i="73"/>
  <c r="AL9" i="73"/>
  <c r="Q7" i="73"/>
  <c r="T7" i="73" s="1"/>
  <c r="K15" i="73"/>
  <c r="AK47" i="73"/>
  <c r="AP47" i="73" s="1"/>
  <c r="W93" i="73"/>
  <c r="K39" i="73"/>
  <c r="K80" i="73"/>
  <c r="J38" i="73" a="1"/>
  <c r="M39" i="73" s="1"/>
  <c r="W53" i="73"/>
  <c r="K24" i="73"/>
  <c r="M33" i="73"/>
  <c r="AK6" i="73"/>
  <c r="AP6" i="73" s="1"/>
  <c r="J9" i="73"/>
  <c r="AK24" i="73"/>
  <c r="AP24" i="73" s="1"/>
  <c r="V61" i="73"/>
  <c r="K81" i="73"/>
  <c r="AQ77" i="73" a="1"/>
  <c r="AS77" i="73" s="1"/>
  <c r="J39" i="73"/>
  <c r="X53" i="73"/>
  <c r="K25" i="73"/>
  <c r="J30" i="73" a="1"/>
  <c r="M31" i="73" s="1"/>
  <c r="K30" i="73"/>
  <c r="M6" i="73"/>
  <c r="AM86" i="73"/>
  <c r="AL22" i="73"/>
  <c r="L73" i="73"/>
  <c r="R40" i="73"/>
  <c r="AK39" i="73"/>
  <c r="AP39" i="73" s="1"/>
  <c r="L65" i="73"/>
  <c r="AK7" i="73"/>
  <c r="AP7" i="73" s="1"/>
  <c r="M63" i="73"/>
  <c r="AM6" i="73"/>
  <c r="L72" i="73"/>
  <c r="M71" i="73"/>
  <c r="M62" i="73"/>
  <c r="Q30" i="73"/>
  <c r="T30" i="73" s="1"/>
  <c r="AL47" i="73"/>
  <c r="R24" i="73"/>
  <c r="T24" i="73" s="1"/>
  <c r="L62" i="73"/>
  <c r="J96" i="73"/>
  <c r="AM38" i="73"/>
  <c r="Q46" i="73"/>
  <c r="L22" i="73"/>
  <c r="J86" i="73" a="1"/>
  <c r="K86" i="73" s="1"/>
  <c r="U13" i="73" a="1"/>
  <c r="V13" i="73" s="1"/>
  <c r="K31" i="73"/>
  <c r="J31" i="73"/>
  <c r="L71" i="73"/>
  <c r="AL89" i="73"/>
  <c r="P48" i="73"/>
  <c r="K17" i="73"/>
  <c r="R88" i="73"/>
  <c r="T88" i="73" s="1"/>
  <c r="R89" i="73"/>
  <c r="T89" i="73" s="1"/>
  <c r="L56" i="73"/>
  <c r="AL23" i="73"/>
  <c r="AM49" i="73"/>
  <c r="Q23" i="73"/>
  <c r="J64" i="73"/>
  <c r="K63" i="73"/>
  <c r="J78" i="73" a="1"/>
  <c r="J80" i="73" s="1"/>
  <c r="AQ61" i="73" a="1"/>
  <c r="AS61" i="73" s="1"/>
  <c r="L78" i="73"/>
  <c r="J40" i="73"/>
  <c r="L79" i="73"/>
  <c r="J41" i="73"/>
  <c r="V53" i="73"/>
  <c r="J32" i="73"/>
  <c r="K32" i="73"/>
  <c r="K6" i="73"/>
  <c r="L63" i="73"/>
  <c r="K54" i="73"/>
  <c r="K56" i="73"/>
  <c r="AM48" i="73"/>
  <c r="M97" i="73"/>
  <c r="L80" i="73"/>
  <c r="K38" i="73"/>
  <c r="L38" i="73"/>
  <c r="U77" i="73" a="1"/>
  <c r="V77" i="73" s="1"/>
  <c r="L24" i="73"/>
  <c r="AQ69" i="73" a="1"/>
  <c r="AR69" i="73" s="1"/>
  <c r="M9" i="73"/>
  <c r="J47" i="73"/>
  <c r="L48" i="73"/>
  <c r="AM41" i="73"/>
  <c r="X93" i="73"/>
  <c r="K65" i="73"/>
  <c r="J73" i="73"/>
  <c r="K64" i="73"/>
  <c r="T56" i="73"/>
  <c r="AM46" i="73"/>
  <c r="R6" i="73"/>
  <c r="T6" i="73" s="1"/>
  <c r="AS69" i="73"/>
  <c r="L30" i="73"/>
  <c r="L9" i="73"/>
  <c r="J71" i="73"/>
  <c r="L64" i="73"/>
  <c r="T15" i="73"/>
  <c r="C103" i="28"/>
  <c r="B103" i="28" s="1"/>
  <c r="C103" i="47"/>
  <c r="C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DF138" i="47" l="1"/>
  <c r="JR137" i="47"/>
  <c r="R135" i="47"/>
  <c r="E138" i="48"/>
  <c r="L88" i="33"/>
  <c r="E121" i="28"/>
  <c r="D121" i="28" s="1"/>
  <c r="E121" i="47"/>
  <c r="D121" i="47" s="1"/>
  <c r="GS132" i="47"/>
  <c r="HE133" i="47"/>
  <c r="JE138" i="47"/>
  <c r="DS137" i="47"/>
  <c r="KF135" i="47"/>
  <c r="JE133" i="47"/>
  <c r="LR136" i="47"/>
  <c r="JE135" i="47"/>
  <c r="ER138" i="47"/>
  <c r="LE137" i="47"/>
  <c r="IF134" i="47"/>
  <c r="JS132" i="47"/>
  <c r="JF134" i="47"/>
  <c r="AF138" i="47"/>
  <c r="LF137" i="47"/>
  <c r="JR139" i="47"/>
  <c r="BF135" i="47"/>
  <c r="ME132" i="47"/>
  <c r="BS132" i="47"/>
  <c r="DE139" i="47"/>
  <c r="R134" i="47"/>
  <c r="FR135" i="47"/>
  <c r="IF135" i="47"/>
  <c r="DR132" i="47"/>
  <c r="GS138" i="47"/>
  <c r="IR138" i="47"/>
  <c r="KE139" i="47"/>
  <c r="AE138" i="47"/>
  <c r="ES132" i="47"/>
  <c r="HS134" i="47"/>
  <c r="IF132" i="47"/>
  <c r="GR138" i="47"/>
  <c r="HS133" i="47"/>
  <c r="FF134" i="47"/>
  <c r="GR134" i="47"/>
  <c r="FS139" i="47"/>
  <c r="HS132" i="47"/>
  <c r="B107" i="47"/>
  <c r="GF135" i="47"/>
  <c r="DR133" i="47"/>
  <c r="IR135" i="47"/>
  <c r="BS135" i="47"/>
  <c r="R132" i="47"/>
  <c r="IR139" i="47"/>
  <c r="JR133" i="47"/>
  <c r="HE136" i="47"/>
  <c r="FR132" i="47"/>
  <c r="AS139" i="47"/>
  <c r="AR137" i="47"/>
  <c r="EF139" i="47"/>
  <c r="JE137" i="47"/>
  <c r="DR137" i="47"/>
  <c r="JR134" i="47"/>
  <c r="S136" i="47"/>
  <c r="LE133" i="47"/>
  <c r="LF136" i="47"/>
  <c r="MF139" i="47"/>
  <c r="AE132" i="47"/>
  <c r="LF133" i="47"/>
  <c r="DE134" i="47"/>
  <c r="AF132" i="47"/>
  <c r="GR133" i="47"/>
  <c r="HS138" i="47"/>
  <c r="ES139" i="47"/>
  <c r="CE137" i="47"/>
  <c r="DS136" i="47"/>
  <c r="BS136" i="47"/>
  <c r="AF139" i="47"/>
  <c r="FF133" i="47"/>
  <c r="DF139" i="47"/>
  <c r="LF132" i="47"/>
  <c r="KS137" i="47"/>
  <c r="FF136" i="47"/>
  <c r="BE132" i="47"/>
  <c r="ME136" i="47"/>
  <c r="HR133" i="47"/>
  <c r="ME138" i="47"/>
  <c r="R137" i="47"/>
  <c r="S132" i="47"/>
  <c r="BF134" i="47"/>
  <c r="HF132" i="47"/>
  <c r="IE139" i="47"/>
  <c r="AS138" i="47"/>
  <c r="BF137" i="47"/>
  <c r="CR136" i="47"/>
  <c r="DS132" i="47"/>
  <c r="FR139" i="47"/>
  <c r="AF133" i="47"/>
  <c r="ME135" i="47"/>
  <c r="BE135" i="47"/>
  <c r="CR135" i="47"/>
  <c r="AR136" i="47"/>
  <c r="BF139" i="47"/>
  <c r="IS138" i="47"/>
  <c r="AS133" i="47"/>
  <c r="IE134" i="47"/>
  <c r="BF138" i="47"/>
  <c r="HS137" i="47"/>
  <c r="HE134" i="47"/>
  <c r="CS134" i="47"/>
  <c r="BF132" i="47"/>
  <c r="EE134" i="47"/>
  <c r="BR138" i="47"/>
  <c r="JF135" i="47"/>
  <c r="KS133" i="47"/>
  <c r="S138" i="47"/>
  <c r="FS133" i="47"/>
  <c r="IE132" i="47"/>
  <c r="AF134" i="47"/>
  <c r="CR132" i="47"/>
  <c r="ER134" i="47"/>
  <c r="MF135" i="47"/>
  <c r="EE138" i="47"/>
  <c r="AF136" i="47"/>
  <c r="GR132" i="47"/>
  <c r="HR132" i="47"/>
  <c r="FR133" i="47"/>
  <c r="KS134" i="47"/>
  <c r="LS134" i="47"/>
  <c r="BS138" i="47"/>
  <c r="LS133" i="47"/>
  <c r="CE139" i="47"/>
  <c r="JF133" i="47"/>
  <c r="JF136" i="47"/>
  <c r="R133" i="47"/>
  <c r="KE137" i="47"/>
  <c r="IS139" i="47"/>
  <c r="FS135" i="47"/>
  <c r="LE136" i="47"/>
  <c r="IF137" i="47"/>
  <c r="GF136" i="47"/>
  <c r="EF133" i="47"/>
  <c r="BE138" i="47"/>
  <c r="B116" i="47"/>
  <c r="LF138" i="47"/>
  <c r="BE137" i="47"/>
  <c r="ES138" i="47"/>
  <c r="CS137" i="47"/>
  <c r="AR132" i="47"/>
  <c r="FF139" i="47"/>
  <c r="GR136" i="47"/>
  <c r="CF135" i="47"/>
  <c r="CF132" i="47"/>
  <c r="HE132" i="47"/>
  <c r="DE138" i="47"/>
  <c r="BR136" i="47"/>
  <c r="LR139" i="47"/>
  <c r="HF133" i="47"/>
  <c r="LS135" i="47"/>
  <c r="L98" i="33"/>
  <c r="C121" i="28"/>
  <c r="B121" i="28" s="1"/>
  <c r="C121" i="47"/>
  <c r="D138" i="48"/>
  <c r="EF134" i="47"/>
  <c r="HF139" i="47"/>
  <c r="CF136" i="47"/>
  <c r="GE136" i="47"/>
  <c r="BF133" i="47"/>
  <c r="CE135" i="47"/>
  <c r="IR133" i="47"/>
  <c r="JE134" i="47"/>
  <c r="JS137" i="47"/>
  <c r="IF133" i="47"/>
  <c r="DR134" i="47"/>
  <c r="CE134" i="47"/>
  <c r="JR132" i="47"/>
  <c r="FS138" i="47"/>
  <c r="ES137" i="47"/>
  <c r="MF132" i="47"/>
  <c r="BE139" i="47"/>
  <c r="AS136" i="47"/>
  <c r="KE132" i="47"/>
  <c r="EF138" i="47"/>
  <c r="JR136" i="47"/>
  <c r="DF137" i="47"/>
  <c r="BF136" i="47"/>
  <c r="HR135" i="47"/>
  <c r="KS138" i="47"/>
  <c r="KR138" i="47"/>
  <c r="AS135" i="47"/>
  <c r="GF138" i="47"/>
  <c r="GR137" i="47"/>
  <c r="S137" i="47"/>
  <c r="KF136" i="47"/>
  <c r="DE132" i="47"/>
  <c r="JE132" i="47"/>
  <c r="EF132" i="47"/>
  <c r="HF136" i="47"/>
  <c r="JS136" i="47"/>
  <c r="GE138" i="47"/>
  <c r="CS135" i="47"/>
  <c r="HF134" i="47"/>
  <c r="ES136" i="47"/>
  <c r="KF134" i="47"/>
  <c r="LE139" i="47"/>
  <c r="GE132" i="47"/>
  <c r="LR134" i="47"/>
  <c r="C118" i="28"/>
  <c r="B118" i="28" s="1"/>
  <c r="R80" i="33"/>
  <c r="D134" i="48"/>
  <c r="C118" i="47"/>
  <c r="B118" i="47" s="1"/>
  <c r="DE136" i="47"/>
  <c r="LR137" i="47"/>
  <c r="S139" i="47"/>
  <c r="GR135" i="47"/>
  <c r="AR135" i="47"/>
  <c r="FE136" i="47"/>
  <c r="FS134" i="47"/>
  <c r="LF134" i="47"/>
  <c r="LS136" i="47"/>
  <c r="FE137" i="47"/>
  <c r="KR137" i="47"/>
  <c r="EF137" i="47"/>
  <c r="IR137" i="47"/>
  <c r="BE136" i="47"/>
  <c r="FF132" i="47"/>
  <c r="IF139" i="47"/>
  <c r="HE137" i="47"/>
  <c r="FR136" i="47"/>
  <c r="DR138" i="47"/>
  <c r="AS132" i="47"/>
  <c r="LE138" i="47"/>
  <c r="EE132" i="47"/>
  <c r="IS132" i="47"/>
  <c r="AE137" i="47"/>
  <c r="IR136" i="47"/>
  <c r="HE138" i="47"/>
  <c r="ER139" i="47"/>
  <c r="BS133" i="47"/>
  <c r="IE133" i="47"/>
  <c r="ES135" i="47"/>
  <c r="HS136" i="47"/>
  <c r="JE139" i="47"/>
  <c r="JS135" i="47"/>
  <c r="DF132" i="47"/>
  <c r="KR132" i="47"/>
  <c r="KE135" i="47"/>
  <c r="KF139" i="47"/>
  <c r="IF136" i="47"/>
  <c r="FE135" i="47"/>
  <c r="LS139" i="47"/>
  <c r="GS133" i="47"/>
  <c r="KE136" i="47"/>
  <c r="CF138" i="47"/>
  <c r="BR133" i="47"/>
  <c r="AE134" i="47"/>
  <c r="GS135" i="47"/>
  <c r="CS133" i="47"/>
  <c r="KS132" i="47"/>
  <c r="AR139" i="47"/>
  <c r="R138" i="47"/>
  <c r="FE134" i="47"/>
  <c r="IE135" i="47"/>
  <c r="LR132" i="47"/>
  <c r="CF137" i="47"/>
  <c r="BR139" i="47"/>
  <c r="BR134" i="47"/>
  <c r="KR139" i="47"/>
  <c r="FF135" i="47"/>
  <c r="R136" i="47"/>
  <c r="BR132" i="47"/>
  <c r="IE137" i="47"/>
  <c r="CE136" i="47"/>
  <c r="BS137" i="47"/>
  <c r="HR138" i="47"/>
  <c r="IF138" i="47"/>
  <c r="IS134" i="47"/>
  <c r="S134" i="47"/>
  <c r="FF137" i="47"/>
  <c r="ER135" i="47"/>
  <c r="JF138" i="47"/>
  <c r="BE134" i="47"/>
  <c r="ER132" i="47"/>
  <c r="LS132" i="47"/>
  <c r="AR138" i="47"/>
  <c r="IS133" i="47"/>
  <c r="CE132" i="47"/>
  <c r="ME133" i="47"/>
  <c r="FS132" i="47"/>
  <c r="JR135" i="47"/>
  <c r="S135" i="47"/>
  <c r="AE136" i="47"/>
  <c r="CR137" i="47"/>
  <c r="DF135" i="47"/>
  <c r="DE137" i="47"/>
  <c r="BS134" i="47"/>
  <c r="HF137" i="47"/>
  <c r="ME139" i="47"/>
  <c r="AE139" i="47"/>
  <c r="GR139" i="47"/>
  <c r="JF139" i="47"/>
  <c r="HS139" i="47"/>
  <c r="FE139" i="47"/>
  <c r="AE135" i="47"/>
  <c r="DF134" i="47"/>
  <c r="FE133" i="47"/>
  <c r="LR138" i="47"/>
  <c r="LF139" i="47"/>
  <c r="LR135" i="47"/>
  <c r="KF133" i="47"/>
  <c r="EF136" i="47"/>
  <c r="JS138" i="47"/>
  <c r="MF133" i="47"/>
  <c r="FS137" i="47"/>
  <c r="HE139" i="47"/>
  <c r="KF137" i="47"/>
  <c r="CE133" i="47"/>
  <c r="EE136" i="47"/>
  <c r="LE135" i="47"/>
  <c r="JE136" i="47"/>
  <c r="LF135" i="47"/>
  <c r="EE135" i="47"/>
  <c r="KS139" i="47"/>
  <c r="FS136" i="47"/>
  <c r="DE133" i="47"/>
  <c r="CR133" i="47"/>
  <c r="LR133" i="47"/>
  <c r="KF132" i="47"/>
  <c r="E119" i="47"/>
  <c r="D119" i="47" s="1"/>
  <c r="E119" i="28"/>
  <c r="D119" i="28" s="1"/>
  <c r="E135" i="48"/>
  <c r="ES133" i="47"/>
  <c r="EE137" i="47"/>
  <c r="DS135" i="47"/>
  <c r="HR136" i="47"/>
  <c r="FR138" i="47"/>
  <c r="JR138" i="47"/>
  <c r="FR134" i="47"/>
  <c r="CR139" i="47"/>
  <c r="CS139" i="47"/>
  <c r="FE138" i="47"/>
  <c r="LS138" i="47"/>
  <c r="JF137" i="47"/>
  <c r="IE138" i="47"/>
  <c r="GF133" i="47"/>
  <c r="GS137" i="47"/>
  <c r="BR137" i="47"/>
  <c r="KR134" i="47"/>
  <c r="AR133" i="47"/>
  <c r="DR135" i="47"/>
  <c r="HF138" i="47"/>
  <c r="ME137" i="47"/>
  <c r="CS136" i="47"/>
  <c r="GF132" i="47"/>
  <c r="CE138" i="47"/>
  <c r="S133" i="47"/>
  <c r="DF136" i="47"/>
  <c r="GE137" i="47"/>
  <c r="FR137" i="47"/>
  <c r="CF133" i="47"/>
  <c r="LS137" i="47"/>
  <c r="IR132" i="47"/>
  <c r="ER136" i="47"/>
  <c r="EE133" i="47"/>
  <c r="GS139" i="47"/>
  <c r="D135" i="48"/>
  <c r="T80" i="33"/>
  <c r="C119" i="28"/>
  <c r="B119" i="28" s="1"/>
  <c r="C119" i="47"/>
  <c r="B119" i="47" s="1"/>
  <c r="BE14" i="67" a="1"/>
  <c r="BH17" i="67" s="1"/>
  <c r="E116" i="47"/>
  <c r="D116" i="47" s="1"/>
  <c r="E116" i="28"/>
  <c r="D116" i="28" s="1"/>
  <c r="E130" i="48"/>
  <c r="IS135" i="47"/>
  <c r="GE134" i="47"/>
  <c r="R139" i="47"/>
  <c r="GF134" i="47"/>
  <c r="MF138" i="47"/>
  <c r="KS136" i="47"/>
  <c r="HS135" i="47"/>
  <c r="MF137" i="47"/>
  <c r="DR139" i="47"/>
  <c r="AS137" i="47"/>
  <c r="KS135" i="47"/>
  <c r="KR135" i="47"/>
  <c r="GF139" i="47"/>
  <c r="CS138" i="47"/>
  <c r="GF137" i="47"/>
  <c r="JF132" i="47"/>
  <c r="AF137" i="47"/>
  <c r="KR133" i="47"/>
  <c r="GS136" i="47"/>
  <c r="AR134" i="47"/>
  <c r="IE136" i="47"/>
  <c r="FE132" i="47"/>
  <c r="KF138" i="47"/>
  <c r="BE133" i="47"/>
  <c r="ER133" i="47"/>
  <c r="HR139" i="47"/>
  <c r="IS137" i="47"/>
  <c r="CR134" i="47"/>
  <c r="ME134" i="47"/>
  <c r="GS134" i="47"/>
  <c r="CF139" i="47"/>
  <c r="DS138" i="47"/>
  <c r="LE134" i="47"/>
  <c r="CE14" i="67"/>
  <c r="CH14" i="67"/>
  <c r="CF16" i="67"/>
  <c r="CH15" i="67"/>
  <c r="CE16" i="67"/>
  <c r="CF15" i="67"/>
  <c r="AR95" i="73" s="1"/>
  <c r="CH17" i="67"/>
  <c r="CF17" i="67"/>
  <c r="CG14" i="67"/>
  <c r="CG15" i="67"/>
  <c r="CH16" i="67"/>
  <c r="CE17" i="67"/>
  <c r="AG93" i="73"/>
  <c r="CF14" i="67"/>
  <c r="CG16" i="67"/>
  <c r="CG17" i="67"/>
  <c r="AH93" i="73"/>
  <c r="BF24" i="69"/>
  <c r="BG22" i="69"/>
  <c r="BG23" i="69"/>
  <c r="BG25" i="69"/>
  <c r="BF23" i="69"/>
  <c r="BE22" i="69"/>
  <c r="BG24" i="69"/>
  <c r="BH22" i="69"/>
  <c r="BH23" i="69"/>
  <c r="BE25" i="69"/>
  <c r="BH25" i="69"/>
  <c r="BE23" i="69"/>
  <c r="BF25" i="69"/>
  <c r="BE24" i="69"/>
  <c r="BH24" i="69"/>
  <c r="BF22" i="69"/>
  <c r="AE48" i="73"/>
  <c r="AE49" i="73"/>
  <c r="BG14" i="67"/>
  <c r="BE15" i="67"/>
  <c r="U95" i="73" s="1"/>
  <c r="BF16" i="67"/>
  <c r="V96" i="73" s="1"/>
  <c r="BV15" i="67"/>
  <c r="AF93" i="73"/>
  <c r="AE32" i="73"/>
  <c r="BV17" i="67"/>
  <c r="BV14" i="67"/>
  <c r="BU15" i="67"/>
  <c r="BT15" i="67"/>
  <c r="BV16" i="67"/>
  <c r="BU17" i="67"/>
  <c r="BS15" i="67"/>
  <c r="BS16" i="67"/>
  <c r="BT14" i="67"/>
  <c r="BT16" i="67"/>
  <c r="BU14" i="67"/>
  <c r="BF17" i="67"/>
  <c r="LJ103" i="47"/>
  <c r="W103" i="47"/>
  <c r="AJ103" i="47"/>
  <c r="BS14" i="67"/>
  <c r="BS17" i="67"/>
  <c r="BU16" i="67"/>
  <c r="JJ103" i="47"/>
  <c r="FJ103" i="47"/>
  <c r="DW103" i="47"/>
  <c r="IJ103" i="47"/>
  <c r="KJ103" i="47"/>
  <c r="GJ103" i="47"/>
  <c r="FW103" i="47"/>
  <c r="JW103" i="47"/>
  <c r="GW103" i="47"/>
  <c r="B103" i="47"/>
  <c r="JV103" i="47" s="1"/>
  <c r="J103" i="47"/>
  <c r="LW103" i="47"/>
  <c r="EW103" i="47"/>
  <c r="BW103" i="47"/>
  <c r="CJ103" i="47"/>
  <c r="DJ103" i="47"/>
  <c r="BE22" i="62"/>
  <c r="BH22" i="62"/>
  <c r="BG24" i="62"/>
  <c r="BJ103" i="47"/>
  <c r="HJ103" i="47"/>
  <c r="IW103" i="47"/>
  <c r="AW103" i="47"/>
  <c r="KW103" i="47"/>
  <c r="HW103" i="47"/>
  <c r="EJ103" i="47"/>
  <c r="T46" i="73"/>
  <c r="U37" i="73" a="1"/>
  <c r="AT45" i="73"/>
  <c r="V45" i="73"/>
  <c r="J89" i="73"/>
  <c r="L47" i="73"/>
  <c r="V85" i="73"/>
  <c r="AT29" i="73"/>
  <c r="W45" i="73"/>
  <c r="J49" i="73"/>
  <c r="W13" i="73"/>
  <c r="M88" i="73"/>
  <c r="L41" i="73"/>
  <c r="X77" i="73"/>
  <c r="V37" i="73"/>
  <c r="AQ85" i="73" a="1"/>
  <c r="AT85" i="73" s="1"/>
  <c r="W85" i="73"/>
  <c r="AQ29" i="73" a="1"/>
  <c r="AR29" i="73" s="1"/>
  <c r="X45" i="73"/>
  <c r="L49" i="73"/>
  <c r="K46" i="73"/>
  <c r="M47" i="73"/>
  <c r="M89" i="73"/>
  <c r="AR77" i="73"/>
  <c r="L25" i="73"/>
  <c r="K47" i="73"/>
  <c r="AT53" i="73"/>
  <c r="J6" i="73"/>
  <c r="K41" i="73"/>
  <c r="M79" i="73"/>
  <c r="W37" i="73"/>
  <c r="X85" i="73"/>
  <c r="V5" i="73"/>
  <c r="M46" i="73"/>
  <c r="AT61" i="73"/>
  <c r="AT69" i="73"/>
  <c r="J24" i="73"/>
  <c r="J22" i="73"/>
  <c r="M48" i="73"/>
  <c r="J7" i="73"/>
  <c r="J79" i="73"/>
  <c r="U5" i="73" a="1"/>
  <c r="J86" i="73"/>
  <c r="L89" i="73"/>
  <c r="J88" i="73"/>
  <c r="AS5" i="73"/>
  <c r="W5" i="73"/>
  <c r="L88" i="73"/>
  <c r="L46" i="73"/>
  <c r="AT77" i="73"/>
  <c r="M30" i="73"/>
  <c r="K40" i="73"/>
  <c r="W77" i="73"/>
  <c r="J46" i="73"/>
  <c r="U29" i="73" a="1"/>
  <c r="U29" i="73" s="1"/>
  <c r="M86" i="73"/>
  <c r="AR61" i="73"/>
  <c r="X13" i="73"/>
  <c r="J30" i="73"/>
  <c r="J38" i="73"/>
  <c r="J8" i="73"/>
  <c r="K78" i="73"/>
  <c r="T40" i="73"/>
  <c r="T25" i="73"/>
  <c r="M87" i="73"/>
  <c r="M7" i="73"/>
  <c r="X5" i="73"/>
  <c r="AQ37" i="73" a="1"/>
  <c r="AT37" i="73" s="1"/>
  <c r="AQ5" i="73" a="1"/>
  <c r="AT5" i="73" s="1"/>
  <c r="J33" i="73"/>
  <c r="L81" i="73"/>
  <c r="J78" i="73"/>
  <c r="M32" i="73"/>
  <c r="K49" i="73"/>
  <c r="T23" i="73"/>
  <c r="M24" i="73"/>
  <c r="M8" i="73"/>
  <c r="X37" i="73"/>
  <c r="AQ94" i="73" a="1"/>
  <c r="U94" i="73" a="1"/>
  <c r="AR45" i="73"/>
  <c r="K33" i="73"/>
  <c r="K88" i="73"/>
  <c r="J48" i="73"/>
  <c r="L6" i="73"/>
  <c r="K48" i="73"/>
  <c r="L86" i="73"/>
  <c r="M38" i="73"/>
  <c r="L32" i="73"/>
  <c r="K89" i="73"/>
  <c r="L87" i="73"/>
  <c r="K87" i="73"/>
  <c r="AR21" i="73"/>
  <c r="AS21" i="73"/>
  <c r="AQ21" i="73" a="1"/>
  <c r="AT21" i="73" s="1"/>
  <c r="U21" i="73" a="1"/>
  <c r="V21" i="73" s="1"/>
  <c r="AQ45" i="73" a="1"/>
  <c r="AS45" i="73" s="1"/>
  <c r="U45" i="73" a="1"/>
  <c r="J87" i="73"/>
  <c r="L23" i="73"/>
  <c r="J25" i="73"/>
  <c r="J23"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G15" i="67" l="1"/>
  <c r="BF14" i="67"/>
  <c r="CY133" i="47"/>
  <c r="AF147" i="47"/>
  <c r="IE146" i="47"/>
  <c r="KS147" i="47"/>
  <c r="MA133" i="47"/>
  <c r="GS147" i="47"/>
  <c r="LL132" i="47"/>
  <c r="LA133" i="47"/>
  <c r="LE147" i="47"/>
  <c r="IA132" i="47"/>
  <c r="BL132" i="47"/>
  <c r="KF146" i="47"/>
  <c r="JY132" i="47"/>
  <c r="AY133" i="47"/>
  <c r="EY132" i="47"/>
  <c r="KF147" i="47"/>
  <c r="HL133" i="47"/>
  <c r="GY133" i="47"/>
  <c r="DS147" i="47"/>
  <c r="HY133" i="47"/>
  <c r="CA133" i="47"/>
  <c r="BS147" i="47"/>
  <c r="HF146" i="47"/>
  <c r="LN132" i="47"/>
  <c r="HS147" i="47"/>
  <c r="JF147" i="47"/>
  <c r="IL133" i="47"/>
  <c r="KE146" i="47"/>
  <c r="HR146" i="47"/>
  <c r="JE146" i="47"/>
  <c r="HA133" i="47"/>
  <c r="FN132" i="47"/>
  <c r="R146" i="47"/>
  <c r="N132" i="47"/>
  <c r="JL133" i="47"/>
  <c r="CR147" i="47"/>
  <c r="FE147" i="47"/>
  <c r="KY132" i="47"/>
  <c r="DR147" i="47"/>
  <c r="CR146" i="47"/>
  <c r="FR147" i="47"/>
  <c r="DF147" i="47"/>
  <c r="ER147" i="47"/>
  <c r="EE147" i="47"/>
  <c r="FL133" i="47"/>
  <c r="DN132" i="47"/>
  <c r="FS147" i="47"/>
  <c r="GA133" i="47"/>
  <c r="JA133" i="47"/>
  <c r="CF146" i="47"/>
  <c r="LR147" i="47"/>
  <c r="EN132" i="47"/>
  <c r="CN133" i="47"/>
  <c r="ME146" i="47"/>
  <c r="IF146" i="47"/>
  <c r="FR146" i="47"/>
  <c r="IA133" i="47"/>
  <c r="IE147" i="47"/>
  <c r="JA132" i="47"/>
  <c r="GA132" i="47"/>
  <c r="KS146" i="47"/>
  <c r="LN133" i="47"/>
  <c r="AE146" i="47"/>
  <c r="IN133" i="47"/>
  <c r="AL132" i="47"/>
  <c r="HE146" i="47"/>
  <c r="AN133" i="47"/>
  <c r="ES146" i="47"/>
  <c r="CE146" i="47"/>
  <c r="LS147" i="47"/>
  <c r="LE146" i="47"/>
  <c r="DE147" i="47"/>
  <c r="AY132" i="47"/>
  <c r="L132" i="47"/>
  <c r="BA132" i="47"/>
  <c r="GL132" i="47"/>
  <c r="IF147" i="47"/>
  <c r="AA132" i="47"/>
  <c r="IY132" i="47"/>
  <c r="LY133" i="47"/>
  <c r="EF146" i="47"/>
  <c r="GL133" i="47"/>
  <c r="JN132" i="47"/>
  <c r="JY133" i="47"/>
  <c r="BE147" i="47"/>
  <c r="GE147" i="47"/>
  <c r="BA133" i="47"/>
  <c r="KY133" i="47"/>
  <c r="BN133" i="47"/>
  <c r="EF147" i="47"/>
  <c r="KE147" i="47"/>
  <c r="DY132" i="47"/>
  <c r="LF147" i="47"/>
  <c r="HL132" i="47"/>
  <c r="DA133" i="47"/>
  <c r="IL132" i="47"/>
  <c r="FN133" i="47"/>
  <c r="JR147" i="47"/>
  <c r="DE146" i="47"/>
  <c r="CL133" i="47"/>
  <c r="R147" i="47"/>
  <c r="LL133" i="47"/>
  <c r="AN132" i="47"/>
  <c r="AF146" i="47"/>
  <c r="BF147" i="47"/>
  <c r="HY132" i="47"/>
  <c r="FA133" i="47"/>
  <c r="CY132" i="47"/>
  <c r="EL133" i="47"/>
  <c r="MF147" i="47"/>
  <c r="HF147" i="47"/>
  <c r="BY133" i="47"/>
  <c r="LF146" i="47"/>
  <c r="LA132" i="47"/>
  <c r="EE146" i="47"/>
  <c r="ME147" i="47"/>
  <c r="DR146" i="47"/>
  <c r="IN132" i="47"/>
  <c r="BY132" i="47"/>
  <c r="DY133" i="47"/>
  <c r="Y132" i="47"/>
  <c r="HN132" i="47"/>
  <c r="L133" i="47"/>
  <c r="HA132" i="47"/>
  <c r="GS146" i="47"/>
  <c r="KA132" i="47"/>
  <c r="GE146" i="47"/>
  <c r="JL132" i="47"/>
  <c r="DF146" i="47"/>
  <c r="FA132" i="47"/>
  <c r="BE146" i="47"/>
  <c r="ES147" i="47"/>
  <c r="KR147" i="47"/>
  <c r="HN133" i="47"/>
  <c r="BR147" i="47"/>
  <c r="IR146" i="47"/>
  <c r="KL132" i="47"/>
  <c r="FE146" i="47"/>
  <c r="AS147" i="47"/>
  <c r="EL132" i="47"/>
  <c r="DL132" i="47"/>
  <c r="FY133" i="47"/>
  <c r="JF146" i="47"/>
  <c r="HS146" i="47"/>
  <c r="BS146" i="47"/>
  <c r="GN133" i="47"/>
  <c r="KR146" i="47"/>
  <c r="DS146" i="47"/>
  <c r="JN133" i="47"/>
  <c r="EY133" i="47"/>
  <c r="IS146" i="47"/>
  <c r="FS146" i="47"/>
  <c r="GR146" i="47"/>
  <c r="CA132" i="47"/>
  <c r="AS146" i="47"/>
  <c r="DN133" i="47"/>
  <c r="CN132" i="47"/>
  <c r="HR147" i="47"/>
  <c r="KN133" i="47"/>
  <c r="MA132" i="47"/>
  <c r="HE147" i="47"/>
  <c r="CF147" i="47"/>
  <c r="JE147" i="47"/>
  <c r="AL133" i="47"/>
  <c r="N133" i="47"/>
  <c r="DL133" i="47"/>
  <c r="LY132" i="47"/>
  <c r="LS146" i="47"/>
  <c r="EN133" i="47"/>
  <c r="S146" i="47"/>
  <c r="KA133" i="47"/>
  <c r="KL133" i="47"/>
  <c r="GR147" i="47"/>
  <c r="BL133" i="47"/>
  <c r="GN132" i="47"/>
  <c r="JR146" i="47"/>
  <c r="AR146" i="47"/>
  <c r="GF146" i="47"/>
  <c r="CE147" i="47"/>
  <c r="BN132" i="47"/>
  <c r="S147" i="47"/>
  <c r="CS146" i="47"/>
  <c r="IY133" i="47"/>
  <c r="KN132" i="47"/>
  <c r="FY132" i="47"/>
  <c r="ER146" i="47"/>
  <c r="IR147" i="47"/>
  <c r="CS147" i="47"/>
  <c r="AE147" i="47"/>
  <c r="BG17" i="67"/>
  <c r="E122" i="47"/>
  <c r="D122" i="47" s="1"/>
  <c r="JS146" i="47" s="1"/>
  <c r="N98" i="33"/>
  <c r="E140" i="48"/>
  <c r="E122" i="28"/>
  <c r="D122" i="28" s="1"/>
  <c r="BE17" i="67"/>
  <c r="U97" i="73" s="1"/>
  <c r="C124" i="47"/>
  <c r="C124" i="28"/>
  <c r="B124" i="28" s="1"/>
  <c r="D143" i="48"/>
  <c r="BF15" i="67"/>
  <c r="V95" i="73" s="1"/>
  <c r="JG122" i="47"/>
  <c r="JB147" i="47" s="1"/>
  <c r="CG122" i="47"/>
  <c r="CB147" i="47" s="1"/>
  <c r="GG121" i="47"/>
  <c r="GB146" i="47" s="1"/>
  <c r="LT122" i="47"/>
  <c r="LO147" i="47" s="1"/>
  <c r="FT121" i="47"/>
  <c r="FO146" i="47" s="1"/>
  <c r="GT122" i="47"/>
  <c r="GO147" i="47" s="1"/>
  <c r="LT121" i="47"/>
  <c r="LO146" i="47" s="1"/>
  <c r="BT121" i="47"/>
  <c r="BO146" i="47" s="1"/>
  <c r="IG122" i="47"/>
  <c r="IB147" i="47" s="1"/>
  <c r="KG121" i="47"/>
  <c r="KB146" i="47" s="1"/>
  <c r="B121" i="47"/>
  <c r="CT122" i="47"/>
  <c r="CO147" i="47" s="1"/>
  <c r="HT121" i="47"/>
  <c r="HO146" i="47" s="1"/>
  <c r="AT122" i="47"/>
  <c r="AO147" i="47" s="1"/>
  <c r="JT121" i="47"/>
  <c r="JO146" i="47" s="1"/>
  <c r="LG122" i="47"/>
  <c r="LB147" i="47" s="1"/>
  <c r="BH16" i="67"/>
  <c r="BH14" i="67"/>
  <c r="X94" i="73" s="1"/>
  <c r="BH15" i="67"/>
  <c r="X95" i="73" s="1"/>
  <c r="BG16" i="67"/>
  <c r="W96" i="73" s="1"/>
  <c r="BE16" i="67"/>
  <c r="U96" i="73" s="1"/>
  <c r="D140" i="48"/>
  <c r="N88" i="33"/>
  <c r="C122" i="28"/>
  <c r="B122" i="28" s="1"/>
  <c r="C122" i="47"/>
  <c r="FG122" i="47" s="1"/>
  <c r="FB147" i="47" s="1"/>
  <c r="BE14" i="67"/>
  <c r="U94" i="73" s="1"/>
  <c r="C126" i="28"/>
  <c r="B126" i="28" s="1"/>
  <c r="D146" i="48"/>
  <c r="C126" i="47"/>
  <c r="KP143" i="47"/>
  <c r="EC141" i="47"/>
  <c r="CD142" i="47"/>
  <c r="IP142" i="47"/>
  <c r="CC141" i="47"/>
  <c r="BQ143" i="47"/>
  <c r="HP144" i="47"/>
  <c r="HD144" i="47"/>
  <c r="KP142" i="47"/>
  <c r="ED142" i="47"/>
  <c r="HQ144" i="47"/>
  <c r="JQ141" i="47"/>
  <c r="BC143" i="47"/>
  <c r="Q143" i="47"/>
  <c r="HC143" i="47"/>
  <c r="KP144" i="47"/>
  <c r="IQ141" i="47"/>
  <c r="FD143" i="47"/>
  <c r="CQ142" i="47"/>
  <c r="KC143" i="47"/>
  <c r="FQ143" i="47"/>
  <c r="GP144" i="47"/>
  <c r="LC141" i="47"/>
  <c r="GD144" i="47"/>
  <c r="Q141" i="47"/>
  <c r="P141" i="47"/>
  <c r="DP143" i="47"/>
  <c r="BD142" i="47"/>
  <c r="GD141" i="47"/>
  <c r="HC142" i="47"/>
  <c r="IP141" i="47"/>
  <c r="JC144" i="47"/>
  <c r="GP143" i="47"/>
  <c r="LP143" i="47"/>
  <c r="AC143" i="47"/>
  <c r="JQ144" i="47"/>
  <c r="JD142" i="47"/>
  <c r="GQ143" i="47"/>
  <c r="ID141" i="47"/>
  <c r="GQ144" i="47"/>
  <c r="BC144" i="47"/>
  <c r="GD143" i="47"/>
  <c r="JD141" i="47"/>
  <c r="GC144" i="47"/>
  <c r="FD144" i="47"/>
  <c r="EQ141" i="47"/>
  <c r="HP143" i="47"/>
  <c r="DC143" i="47"/>
  <c r="Q144" i="47"/>
  <c r="MC141" i="47"/>
  <c r="CQ144" i="47"/>
  <c r="MD143" i="47"/>
  <c r="JP141" i="47"/>
  <c r="JC142" i="47"/>
  <c r="HD141" i="47"/>
  <c r="IQ144" i="47"/>
  <c r="KD144" i="47"/>
  <c r="BP144" i="47"/>
  <c r="CP141" i="47"/>
  <c r="AC141" i="47"/>
  <c r="EC143" i="47"/>
  <c r="JP143" i="47"/>
  <c r="AC142" i="47"/>
  <c r="DQ143" i="47"/>
  <c r="MD141" i="47"/>
  <c r="KC144" i="47"/>
  <c r="FC143" i="47"/>
  <c r="JD143" i="47"/>
  <c r="BD141" i="47"/>
  <c r="CP143" i="47"/>
  <c r="FQ141" i="47"/>
  <c r="KP141" i="47"/>
  <c r="BQ141" i="47"/>
  <c r="EC142" i="47"/>
  <c r="IC144" i="47"/>
  <c r="JQ142" i="47"/>
  <c r="CD144" i="47"/>
  <c r="MC144" i="47"/>
  <c r="BD144" i="47"/>
  <c r="DP141" i="47"/>
  <c r="DQ142" i="47"/>
  <c r="DP142" i="47"/>
  <c r="EQ143" i="47"/>
  <c r="KD142" i="47"/>
  <c r="AD143" i="47"/>
  <c r="HP141" i="47"/>
  <c r="FD142" i="47"/>
  <c r="LD143" i="47"/>
  <c r="CQ143" i="47"/>
  <c r="LQ144" i="47"/>
  <c r="BC141" i="47"/>
  <c r="HQ142" i="47"/>
  <c r="KC142" i="47"/>
  <c r="BP142" i="47"/>
  <c r="FQ142" i="47"/>
  <c r="EP141" i="47"/>
  <c r="CC144" i="47"/>
  <c r="FC141" i="47"/>
  <c r="EC144" i="47"/>
  <c r="AD144" i="47"/>
  <c r="JC143" i="47"/>
  <c r="GD142" i="47"/>
  <c r="CC142" i="47"/>
  <c r="GQ142" i="47"/>
  <c r="HD143" i="47"/>
  <c r="HC141" i="47"/>
  <c r="AQ141" i="47"/>
  <c r="FQ144" i="47"/>
  <c r="DD143" i="47"/>
  <c r="LQ142" i="47"/>
  <c r="KQ142" i="47"/>
  <c r="FP144" i="47"/>
  <c r="BC142" i="47"/>
  <c r="LC143" i="47"/>
  <c r="IQ142" i="47"/>
  <c r="P144" i="47"/>
  <c r="EP142" i="47"/>
  <c r="LD144" i="47"/>
  <c r="FC144" i="47"/>
  <c r="GC143" i="47"/>
  <c r="BD143" i="47"/>
  <c r="CP142" i="47"/>
  <c r="AD142" i="47"/>
  <c r="ID143" i="47"/>
  <c r="KD143" i="47"/>
  <c r="AD141" i="47"/>
  <c r="AP143" i="47"/>
  <c r="MD142" i="47"/>
  <c r="LP142" i="47"/>
  <c r="AQ142" i="47"/>
  <c r="LP141" i="47"/>
  <c r="P142" i="47"/>
  <c r="FD141" i="47"/>
  <c r="IQ143" i="47"/>
  <c r="KQ143" i="47"/>
  <c r="LC144" i="47"/>
  <c r="BP141" i="47"/>
  <c r="AP141" i="47"/>
  <c r="JC141" i="47"/>
  <c r="IC143" i="47"/>
  <c r="ID142" i="47"/>
  <c r="AQ144" i="47"/>
  <c r="MC143" i="47"/>
  <c r="DC144" i="47"/>
  <c r="KD141" i="47"/>
  <c r="AQ143" i="47"/>
  <c r="DD141" i="47"/>
  <c r="EQ144" i="47"/>
  <c r="FC142" i="47"/>
  <c r="ID144" i="47"/>
  <c r="HP142" i="47"/>
  <c r="GP141" i="47"/>
  <c r="HD142" i="47"/>
  <c r="CP144" i="47"/>
  <c r="CD143" i="47"/>
  <c r="BP143" i="47"/>
  <c r="GC142" i="47"/>
  <c r="LQ143" i="47"/>
  <c r="AP142" i="47"/>
  <c r="KQ144" i="47"/>
  <c r="CC143" i="47"/>
  <c r="DC141" i="47"/>
  <c r="IP143" i="47"/>
  <c r="GP142" i="47"/>
  <c r="BQ142" i="47"/>
  <c r="DC142" i="47"/>
  <c r="JP142" i="47"/>
  <c r="FP142" i="47"/>
  <c r="MC142" i="47"/>
  <c r="DP144" i="47"/>
  <c r="GQ141" i="47"/>
  <c r="LP144" i="47"/>
  <c r="GC141" i="47"/>
  <c r="ED144" i="47"/>
  <c r="IC141" i="47"/>
  <c r="KC141" i="47"/>
  <c r="DD144" i="47"/>
  <c r="IP144" i="47"/>
  <c r="KQ141" i="47"/>
  <c r="JP144" i="47"/>
  <c r="EQ142" i="47"/>
  <c r="HC144" i="47"/>
  <c r="EP143" i="47"/>
  <c r="CD141" i="47"/>
  <c r="BQ144" i="47"/>
  <c r="FP141" i="47"/>
  <c r="DD142" i="47"/>
  <c r="CQ141" i="47"/>
  <c r="JQ143" i="47"/>
  <c r="JD144" i="47"/>
  <c r="HQ143" i="47"/>
  <c r="ED143" i="47"/>
  <c r="DQ141" i="47"/>
  <c r="LD142" i="47"/>
  <c r="LC142" i="47"/>
  <c r="IC142" i="47"/>
  <c r="P143" i="47"/>
  <c r="DQ144" i="47"/>
  <c r="LD141" i="47"/>
  <c r="ED141" i="47"/>
  <c r="MD144" i="47"/>
  <c r="AC144" i="47"/>
  <c r="HQ141" i="47"/>
  <c r="AP144" i="47"/>
  <c r="FP143" i="47"/>
  <c r="LQ141" i="47"/>
  <c r="EP144" i="47"/>
  <c r="Q142" i="47"/>
  <c r="AR94" i="73"/>
  <c r="DV103" i="47"/>
  <c r="EG103" i="47" s="1"/>
  <c r="KV103" i="47"/>
  <c r="LG103" i="47" s="1"/>
  <c r="II103" i="47"/>
  <c r="IT103" i="47" s="1"/>
  <c r="GV103" i="47"/>
  <c r="HG103" i="47" s="1"/>
  <c r="BV103" i="47"/>
  <c r="CG103" i="47" s="1"/>
  <c r="LI103" i="47"/>
  <c r="LT103" i="47" s="1"/>
  <c r="KI103" i="47"/>
  <c r="KT103" i="47" s="1"/>
  <c r="IV103" i="47"/>
  <c r="JG103" i="47" s="1"/>
  <c r="HI103" i="47"/>
  <c r="HT103" i="47" s="1"/>
  <c r="GI103" i="47"/>
  <c r="GT103" i="47" s="1"/>
  <c r="FV103" i="47"/>
  <c r="GG103" i="47" s="1"/>
  <c r="LV103" i="47"/>
  <c r="MG103" i="47" s="1"/>
  <c r="AF94" i="73" a="1"/>
  <c r="AH95" i="73" s="1"/>
  <c r="FI103" i="47"/>
  <c r="HV103" i="47"/>
  <c r="IG103" i="47" s="1"/>
  <c r="W95" i="73"/>
  <c r="AV103" i="47"/>
  <c r="BG103" i="47" s="1"/>
  <c r="CV103" i="47"/>
  <c r="DG103" i="47" s="1"/>
  <c r="BI103" i="47"/>
  <c r="BT103" i="47" s="1"/>
  <c r="V103" i="47"/>
  <c r="AG103" i="47" s="1"/>
  <c r="DI103" i="47"/>
  <c r="DT103" i="47" s="1"/>
  <c r="I103" i="47"/>
  <c r="T103" i="47" s="1"/>
  <c r="JI103" i="47"/>
  <c r="JT103" i="47" s="1"/>
  <c r="EV103" i="47"/>
  <c r="FG103" i="47" s="1"/>
  <c r="AI103" i="47"/>
  <c r="AT103" i="47" s="1"/>
  <c r="EI103" i="47"/>
  <c r="CI103" i="47"/>
  <c r="CT103" i="47" s="1"/>
  <c r="AS54" i="73"/>
  <c r="U57" i="73"/>
  <c r="AR62" i="73"/>
  <c r="V17" i="73"/>
  <c r="AS97" i="73"/>
  <c r="AS95" i="73"/>
  <c r="AR78" i="73"/>
  <c r="AQ54" i="73"/>
  <c r="AQ54" i="73" a="1"/>
  <c r="AT57" i="73" s="1"/>
  <c r="AR56" i="73"/>
  <c r="AQ78" i="73" a="1"/>
  <c r="AQ81" i="73" s="1"/>
  <c r="AS57" i="73"/>
  <c r="AS63" i="73"/>
  <c r="W14" i="73"/>
  <c r="AQ95" i="73"/>
  <c r="AS94" i="73"/>
  <c r="W29" i="73"/>
  <c r="AR5" i="73"/>
  <c r="AR37" i="73"/>
  <c r="AT62" i="73"/>
  <c r="AS79" i="73"/>
  <c r="AT79" i="73"/>
  <c r="AS55" i="73"/>
  <c r="V55" i="73"/>
  <c r="AR64" i="73"/>
  <c r="AQ70" i="73" a="1"/>
  <c r="AQ72" i="73" s="1"/>
  <c r="U15" i="73"/>
  <c r="AT94" i="73"/>
  <c r="AQ80" i="73"/>
  <c r="X62" i="73"/>
  <c r="AS56" i="73"/>
  <c r="AS65" i="73"/>
  <c r="U70" i="73" a="1"/>
  <c r="U70" i="73" s="1"/>
  <c r="X15" i="73"/>
  <c r="AS37" i="73"/>
  <c r="X29" i="73"/>
  <c r="AQ57" i="73"/>
  <c r="AT56" i="73"/>
  <c r="W55" i="73"/>
  <c r="AQ73" i="73"/>
  <c r="X16" i="73"/>
  <c r="AQ94" i="73"/>
  <c r="AT96" i="73"/>
  <c r="AS29" i="73"/>
  <c r="AT55" i="73"/>
  <c r="W65" i="73"/>
  <c r="X81" i="73"/>
  <c r="AR80" i="73"/>
  <c r="U62" i="73" a="1"/>
  <c r="U64" i="73" s="1"/>
  <c r="AQ56" i="73"/>
  <c r="AT65" i="73"/>
  <c r="AR73" i="73"/>
  <c r="AR70" i="73"/>
  <c r="V16" i="73"/>
  <c r="AS85" i="73"/>
  <c r="AR85" i="73"/>
  <c r="AS73" i="73"/>
  <c r="U17" i="73"/>
  <c r="AQ97" i="73"/>
  <c r="V78" i="73"/>
  <c r="AR54" i="73"/>
  <c r="AR96" i="73"/>
  <c r="V29" i="73"/>
  <c r="X21" i="73"/>
  <c r="X97" i="73"/>
  <c r="AT54" i="73"/>
  <c r="W64" i="73"/>
  <c r="AS17" i="73"/>
  <c r="AR79" i="73"/>
  <c r="U78" i="73" a="1"/>
  <c r="W79" i="73" s="1"/>
  <c r="AR81" i="73"/>
  <c r="AQ62" i="73" a="1"/>
  <c r="AR65" i="73" s="1"/>
  <c r="AT73" i="73"/>
  <c r="AT70" i="73"/>
  <c r="W72" i="73"/>
  <c r="AQ17" i="73"/>
  <c r="U79" i="73"/>
  <c r="AS78" i="73"/>
  <c r="U54" i="73" a="1"/>
  <c r="W57" i="73" s="1"/>
  <c r="AQ65" i="73"/>
  <c r="AQ85" i="73"/>
  <c r="AR71" i="73"/>
  <c r="W17" i="73"/>
  <c r="W97" i="73"/>
  <c r="AR97" i="73"/>
  <c r="AQ96" i="73"/>
  <c r="W21" i="73"/>
  <c r="X96" i="73"/>
  <c r="AS96" i="73"/>
  <c r="AT97" i="73"/>
  <c r="V94" i="73"/>
  <c r="X78" i="73"/>
  <c r="AQ63" i="73"/>
  <c r="AS70" i="73"/>
  <c r="AT71" i="73"/>
  <c r="V71" i="73"/>
  <c r="U14" i="73"/>
  <c r="U14" i="73" a="1"/>
  <c r="X14" i="73" s="1"/>
  <c r="V81" i="73"/>
  <c r="AR57" i="73"/>
  <c r="AQ64" i="73"/>
  <c r="X72" i="73"/>
  <c r="X70" i="73"/>
  <c r="AQ14" i="73" a="1"/>
  <c r="AS14" i="73" s="1"/>
  <c r="V97" i="73"/>
  <c r="W94" i="73"/>
  <c r="AT95"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FT103" i="47"/>
  <c r="E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DT126" i="47" l="1"/>
  <c r="HT126" i="47"/>
  <c r="B126" i="47"/>
  <c r="T126" i="47"/>
  <c r="KT126" i="47"/>
  <c r="FG126" i="47"/>
  <c r="EK133" i="47"/>
  <c r="AM133" i="47"/>
  <c r="CM133" i="47"/>
  <c r="IK133" i="47"/>
  <c r="X133" i="47"/>
  <c r="KX132" i="47"/>
  <c r="LK133" i="47"/>
  <c r="JK132" i="47"/>
  <c r="KZ132" i="47"/>
  <c r="JZ132" i="47"/>
  <c r="AX133" i="47"/>
  <c r="GZ132" i="47"/>
  <c r="HM133" i="47"/>
  <c r="AM132" i="47"/>
  <c r="BM133" i="47"/>
  <c r="HZ132" i="47"/>
  <c r="BZ133" i="47"/>
  <c r="GX132" i="47"/>
  <c r="CZ133" i="47"/>
  <c r="KP121" i="47"/>
  <c r="LX132" i="47"/>
  <c r="K132" i="47"/>
  <c r="HC122" i="47"/>
  <c r="BP122" i="47"/>
  <c r="IC122" i="47"/>
  <c r="JC122" i="47"/>
  <c r="MC121" i="47"/>
  <c r="Z132" i="47"/>
  <c r="FX132" i="47"/>
  <c r="IX133" i="47"/>
  <c r="GC122" i="47"/>
  <c r="KX133" i="47"/>
  <c r="IX132" i="47"/>
  <c r="AK133" i="47"/>
  <c r="AZ133" i="47"/>
  <c r="M133" i="47"/>
  <c r="CK132" i="47"/>
  <c r="AC122" i="47"/>
  <c r="KC121" i="47"/>
  <c r="FC122" i="47"/>
  <c r="HP121" i="47"/>
  <c r="DP122" i="47"/>
  <c r="KK133" i="47"/>
  <c r="FX133" i="47"/>
  <c r="DX133" i="47"/>
  <c r="AZ132" i="47"/>
  <c r="GK132" i="47"/>
  <c r="HM132" i="47"/>
  <c r="CM132" i="47"/>
  <c r="AP121" i="47"/>
  <c r="LX133" i="47"/>
  <c r="M132" i="47"/>
  <c r="CC122" i="47"/>
  <c r="DZ133" i="47"/>
  <c r="LM133" i="47"/>
  <c r="CK133" i="47"/>
  <c r="CP121" i="47"/>
  <c r="GP121" i="47"/>
  <c r="HX133" i="47"/>
  <c r="FZ132" i="47"/>
  <c r="IM132" i="47"/>
  <c r="LZ133" i="47"/>
  <c r="GM133" i="47"/>
  <c r="MC122" i="47"/>
  <c r="JZ133" i="47"/>
  <c r="EG122" i="47"/>
  <c r="EB147" i="47" s="1"/>
  <c r="IG121" i="47"/>
  <c r="IB146" i="47" s="1"/>
  <c r="GG122" i="47"/>
  <c r="GB147" i="47" s="1"/>
  <c r="E126" i="28"/>
  <c r="D126" i="28" s="1"/>
  <c r="R98" i="33"/>
  <c r="E126" i="47"/>
  <c r="D126" i="47" s="1"/>
  <c r="E146" i="48"/>
  <c r="DG122" i="47"/>
  <c r="DB147" i="47" s="1"/>
  <c r="HT122" i="47"/>
  <c r="HO147" i="47" s="1"/>
  <c r="ET122" i="47"/>
  <c r="EO147" i="47" s="1"/>
  <c r="AG122" i="47"/>
  <c r="AB147" i="47" s="1"/>
  <c r="BG122" i="47"/>
  <c r="BB147" i="47" s="1"/>
  <c r="B124" i="47"/>
  <c r="B122" i="47"/>
  <c r="FP121" i="47" s="1"/>
  <c r="IT122" i="47"/>
  <c r="IO147" i="47" s="1"/>
  <c r="GT121" i="47"/>
  <c r="GO146" i="47" s="1"/>
  <c r="BG121" i="47"/>
  <c r="BB146" i="47" s="1"/>
  <c r="AT121" i="47"/>
  <c r="AO146" i="47" s="1"/>
  <c r="CG121" i="47"/>
  <c r="CB146" i="47" s="1"/>
  <c r="CT121" i="47"/>
  <c r="CO146" i="47" s="1"/>
  <c r="KT122" i="47"/>
  <c r="KO147" i="47" s="1"/>
  <c r="KT121" i="47"/>
  <c r="KO146" i="47" s="1"/>
  <c r="FT122" i="47"/>
  <c r="FO147" i="47" s="1"/>
  <c r="EG121" i="47"/>
  <c r="EB146" i="47" s="1"/>
  <c r="HG122" i="47"/>
  <c r="HB147" i="47" s="1"/>
  <c r="AG121" i="47"/>
  <c r="AB146" i="47" s="1"/>
  <c r="HG121" i="47"/>
  <c r="HB146" i="47" s="1"/>
  <c r="BT122" i="47"/>
  <c r="BO147" i="47" s="1"/>
  <c r="KG122" i="47"/>
  <c r="KB147" i="47" s="1"/>
  <c r="T122" i="47"/>
  <c r="O147" i="47" s="1"/>
  <c r="ET121" i="47"/>
  <c r="EO146" i="47" s="1"/>
  <c r="JT122" i="47"/>
  <c r="JO147" i="47" s="1"/>
  <c r="MG122" i="47"/>
  <c r="MB147" i="47" s="1"/>
  <c r="FG121" i="47"/>
  <c r="FB146" i="47" s="1"/>
  <c r="IT121" i="47"/>
  <c r="IO146" i="47" s="1"/>
  <c r="DT121" i="47"/>
  <c r="DO146" i="47" s="1"/>
  <c r="MG121" i="47"/>
  <c r="MB146" i="47" s="1"/>
  <c r="T121" i="47"/>
  <c r="O146" i="47" s="1"/>
  <c r="JG121" i="47"/>
  <c r="JB146" i="47" s="1"/>
  <c r="DG121" i="47"/>
  <c r="DB146" i="47" s="1"/>
  <c r="LG121" i="47"/>
  <c r="LB146" i="47" s="1"/>
  <c r="DT122" i="47"/>
  <c r="DO147" i="47" s="1"/>
  <c r="E124" i="47"/>
  <c r="D124" i="47" s="1"/>
  <c r="E143" i="48"/>
  <c r="E124" i="28"/>
  <c r="D124" i="28" s="1"/>
  <c r="GF147" i="47"/>
  <c r="EA133" i="47"/>
  <c r="IS147" i="47"/>
  <c r="AR147" i="47"/>
  <c r="JS147" i="47"/>
  <c r="Y133" i="47"/>
  <c r="CL132" i="47"/>
  <c r="MF146" i="47"/>
  <c r="EA132" i="47"/>
  <c r="BR146" i="47"/>
  <c r="GY132" i="47"/>
  <c r="FL132" i="47"/>
  <c r="FF146" i="47"/>
  <c r="FF147" i="47"/>
  <c r="LR146" i="47"/>
  <c r="AA133" i="47"/>
  <c r="DA132" i="47"/>
  <c r="BF146" i="47"/>
  <c r="BT93" i="47"/>
  <c r="AG97" i="73"/>
  <c r="AG94" i="73"/>
  <c r="AG96" i="73"/>
  <c r="AG95" i="73"/>
  <c r="AF97" i="73"/>
  <c r="AF95" i="73"/>
  <c r="AI95" i="73"/>
  <c r="AI97" i="73"/>
  <c r="JG93" i="47"/>
  <c r="AH96" i="73"/>
  <c r="AI96" i="73"/>
  <c r="AF94" i="73"/>
  <c r="AF96" i="73"/>
  <c r="AH94" i="73"/>
  <c r="AI94" i="73"/>
  <c r="AH97" i="73"/>
  <c r="CT98" i="47"/>
  <c r="KT98" i="47"/>
  <c r="FT93" i="47"/>
  <c r="T98" i="47"/>
  <c r="DT98" i="47"/>
  <c r="CT93" i="47"/>
  <c r="HT93" i="47"/>
  <c r="MG93" i="47"/>
  <c r="KT93" i="47"/>
  <c r="IT93" i="47"/>
  <c r="U87" i="73"/>
  <c r="U86" i="73"/>
  <c r="U86" i="73" a="1"/>
  <c r="AS15" i="73"/>
  <c r="AS40" i="73"/>
  <c r="AS88" i="73"/>
  <c r="W87" i="73"/>
  <c r="W86" i="73"/>
  <c r="AS48" i="73"/>
  <c r="AQ14" i="73"/>
  <c r="AT16" i="73"/>
  <c r="X57" i="73"/>
  <c r="W71" i="73"/>
  <c r="X63" i="73"/>
  <c r="V56" i="73"/>
  <c r="V73" i="73"/>
  <c r="V80" i="73"/>
  <c r="X73" i="73"/>
  <c r="U65" i="73"/>
  <c r="V70" i="73"/>
  <c r="AT7" i="73"/>
  <c r="U89" i="73"/>
  <c r="AT33" i="73"/>
  <c r="X17" i="73"/>
  <c r="AQ16" i="73"/>
  <c r="U73" i="73"/>
  <c r="V79" i="73"/>
  <c r="U78" i="73"/>
  <c r="AT14" i="73"/>
  <c r="U62" i="73"/>
  <c r="X79" i="73"/>
  <c r="AT72" i="73"/>
  <c r="U80" i="73"/>
  <c r="V72" i="73"/>
  <c r="V86" i="73"/>
  <c r="V9" i="73"/>
  <c r="U38" i="73" a="1"/>
  <c r="X41" i="73" s="1"/>
  <c r="AQ86" i="73" a="1"/>
  <c r="AT87" i="73" s="1"/>
  <c r="W89" i="73"/>
  <c r="AR32" i="73"/>
  <c r="AQ46" i="73" a="1"/>
  <c r="AT49" i="73" s="1"/>
  <c r="X71" i="73"/>
  <c r="AR15" i="73"/>
  <c r="U63" i="73"/>
  <c r="AT17" i="73"/>
  <c r="AT64" i="73"/>
  <c r="W62" i="73"/>
  <c r="AQ70" i="73"/>
  <c r="W70" i="73"/>
  <c r="AR63" i="73"/>
  <c r="AQ71" i="73"/>
  <c r="U40" i="73"/>
  <c r="AT41" i="73"/>
  <c r="AS89" i="73"/>
  <c r="X86" i="73"/>
  <c r="W30" i="73"/>
  <c r="AS71" i="73"/>
  <c r="W73" i="73"/>
  <c r="AR72" i="73"/>
  <c r="U16" i="73"/>
  <c r="AT63" i="73"/>
  <c r="U72" i="73"/>
  <c r="AQ55" i="73"/>
  <c r="X55" i="73"/>
  <c r="AS16" i="73"/>
  <c r="AT80" i="73"/>
  <c r="AS64" i="73"/>
  <c r="V54" i="73"/>
  <c r="X64" i="73"/>
  <c r="AS62" i="73"/>
  <c r="U30" i="73" a="1"/>
  <c r="V31" i="73" s="1"/>
  <c r="AQ47" i="73"/>
  <c r="AQ89" i="73"/>
  <c r="V87" i="73"/>
  <c r="U56" i="73"/>
  <c r="U71" i="73"/>
  <c r="X65" i="73"/>
  <c r="W15" i="73"/>
  <c r="W81" i="73"/>
  <c r="V64" i="73"/>
  <c r="AR17" i="73"/>
  <c r="AS30" i="73"/>
  <c r="V33" i="73"/>
  <c r="W38" i="73"/>
  <c r="AQ22" i="73" a="1"/>
  <c r="AS23" i="73" s="1"/>
  <c r="X87" i="73"/>
  <c r="W39" i="73"/>
  <c r="AG98" i="47"/>
  <c r="U22" i="73"/>
  <c r="U22" i="73" a="1"/>
  <c r="U24" i="73" s="1"/>
  <c r="W24" i="73"/>
  <c r="AR38" i="73"/>
  <c r="AQ39" i="73"/>
  <c r="V88" i="73"/>
  <c r="U33" i="73"/>
  <c r="AQ6" i="73" a="1"/>
  <c r="AT6" i="73" s="1"/>
  <c r="X80" i="73"/>
  <c r="AT81" i="73"/>
  <c r="V65" i="73"/>
  <c r="AT78" i="73"/>
  <c r="V57" i="73"/>
  <c r="V63" i="73"/>
  <c r="AR8" i="73"/>
  <c r="U46" i="73" a="1"/>
  <c r="X49" i="73" s="1"/>
  <c r="W40" i="73"/>
  <c r="AR39" i="73"/>
  <c r="V32" i="73"/>
  <c r="AQ48" i="73"/>
  <c r="V62" i="73"/>
  <c r="U54" i="73"/>
  <c r="X54" i="73"/>
  <c r="W56" i="73"/>
  <c r="W54" i="73"/>
  <c r="AS81" i="73"/>
  <c r="AQ30" i="73" a="1"/>
  <c r="AQ32" i="73" s="1"/>
  <c r="U6" i="73" a="1"/>
  <c r="X6" i="73" s="1"/>
  <c r="AR47" i="73"/>
  <c r="V40" i="73"/>
  <c r="X88" i="73"/>
  <c r="V41" i="73"/>
  <c r="AR88" i="73"/>
  <c r="V89" i="73"/>
  <c r="AQ31" i="73"/>
  <c r="X47" i="73"/>
  <c r="AS80" i="73"/>
  <c r="U55" i="73"/>
  <c r="AR55" i="73"/>
  <c r="AQ62" i="73"/>
  <c r="W63" i="73"/>
  <c r="X56" i="73"/>
  <c r="V15" i="73"/>
  <c r="AS72" i="73"/>
  <c r="AQ15" i="73"/>
  <c r="AQ79" i="73"/>
  <c r="AR16" i="73"/>
  <c r="AQ78" i="73"/>
  <c r="W78" i="73"/>
  <c r="AQ38" i="73" a="1"/>
  <c r="AT39" i="73" s="1"/>
  <c r="AR86" i="73"/>
  <c r="X22" i="73"/>
  <c r="AR40" i="73"/>
  <c r="U88" i="73"/>
  <c r="X24" i="73"/>
  <c r="AS38" i="73"/>
  <c r="AT88" i="73"/>
  <c r="W88" i="73"/>
  <c r="X89" i="73"/>
  <c r="AT9" i="73"/>
  <c r="AR48" i="73"/>
  <c r="U81" i="73"/>
  <c r="W16" i="73"/>
  <c r="AT15" i="73"/>
  <c r="AR14" i="73"/>
  <c r="V14" i="73"/>
  <c r="W80"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FS121" i="47" l="1"/>
  <c r="FQ121" i="47"/>
  <c r="FR121" i="47" s="1"/>
  <c r="GT124" i="47"/>
  <c r="JG124" i="47"/>
  <c r="FT124" i="47"/>
  <c r="DS122" i="47"/>
  <c r="DQ122" i="47"/>
  <c r="DR122" i="47" s="1"/>
  <c r="BG126" i="47"/>
  <c r="FT126" i="47"/>
  <c r="FG124" i="47"/>
  <c r="KG124" i="47"/>
  <c r="JM133" i="47"/>
  <c r="DX132" i="47"/>
  <c r="FP122" i="47"/>
  <c r="FZ133" i="47"/>
  <c r="JX133" i="47"/>
  <c r="LZ132" i="47"/>
  <c r="EZ132" i="47"/>
  <c r="DK133" i="47"/>
  <c r="IZ132" i="47"/>
  <c r="BX132" i="47"/>
  <c r="EM132" i="47"/>
  <c r="KM132" i="47"/>
  <c r="DK132" i="47"/>
  <c r="CG126" i="47"/>
  <c r="EG126" i="47"/>
  <c r="ID122" i="47"/>
  <c r="IE122" i="47" s="1"/>
  <c r="IF122" i="47"/>
  <c r="KF121" i="47"/>
  <c r="KD121" i="47"/>
  <c r="KE121" i="47" s="1"/>
  <c r="BS122" i="47"/>
  <c r="BQ122" i="47"/>
  <c r="BR122" i="47" s="1"/>
  <c r="AD122" i="47"/>
  <c r="AE122" i="47" s="1"/>
  <c r="AF122" i="47"/>
  <c r="IG124" i="47"/>
  <c r="CG124" i="47"/>
  <c r="BT124" i="47"/>
  <c r="P122" i="47"/>
  <c r="IZ133" i="47"/>
  <c r="KK132" i="47"/>
  <c r="BK132" i="47"/>
  <c r="BZ132" i="47"/>
  <c r="KM133" i="47"/>
  <c r="LK132" i="47"/>
  <c r="JT126" i="47"/>
  <c r="DT124" i="47"/>
  <c r="LG124" i="47"/>
  <c r="ET124" i="47"/>
  <c r="MG124" i="47"/>
  <c r="CP122" i="47"/>
  <c r="HZ133" i="47"/>
  <c r="X132" i="47"/>
  <c r="LP122" i="47"/>
  <c r="HK132" i="47"/>
  <c r="KZ133" i="47"/>
  <c r="EC122" i="47"/>
  <c r="EX132" i="47"/>
  <c r="LM132" i="47"/>
  <c r="GZ133" i="47"/>
  <c r="JP122" i="47"/>
  <c r="FM132" i="47"/>
  <c r="IK132" i="47"/>
  <c r="LG126" i="47"/>
  <c r="GT126" i="47"/>
  <c r="GG124" i="47"/>
  <c r="FF122" i="47"/>
  <c r="FD122" i="47"/>
  <c r="FE122" i="47" s="1"/>
  <c r="CD122" i="47"/>
  <c r="CE122" i="47" s="1"/>
  <c r="CF122" i="47"/>
  <c r="HF122" i="47"/>
  <c r="HD122" i="47"/>
  <c r="HE122" i="47" s="1"/>
  <c r="HT124" i="47"/>
  <c r="GD122" i="47"/>
  <c r="GE122" i="47" s="1"/>
  <c r="GF122" i="47"/>
  <c r="JF122" i="47"/>
  <c r="JD122" i="47"/>
  <c r="JE122" i="47" s="1"/>
  <c r="KG126" i="47"/>
  <c r="AT124" i="47"/>
  <c r="IT124" i="47"/>
  <c r="KP122" i="47"/>
  <c r="EX133" i="47"/>
  <c r="BC121" i="47"/>
  <c r="LC122" i="47"/>
  <c r="EZ133" i="47"/>
  <c r="JM132" i="47"/>
  <c r="JG126" i="47"/>
  <c r="EG124" i="47"/>
  <c r="BG124" i="47"/>
  <c r="EP122" i="47"/>
  <c r="LC121" i="47"/>
  <c r="K133" i="47"/>
  <c r="IP121" i="47"/>
  <c r="FK133" i="47"/>
  <c r="FK132" i="47"/>
  <c r="IP122" i="47"/>
  <c r="AX132" i="47"/>
  <c r="BX133" i="47"/>
  <c r="DC122" i="47"/>
  <c r="P121" i="47"/>
  <c r="GP122" i="47"/>
  <c r="IM133" i="47"/>
  <c r="BT126" i="47"/>
  <c r="AG126" i="47"/>
  <c r="GS121" i="47"/>
  <c r="GQ121" i="47"/>
  <c r="GR121" i="47" s="1"/>
  <c r="MD121" i="47"/>
  <c r="ME121" i="47" s="1"/>
  <c r="MF121" i="47"/>
  <c r="HS121" i="47"/>
  <c r="HQ121" i="47"/>
  <c r="HR121" i="47" s="1"/>
  <c r="JT124" i="47"/>
  <c r="AG124" i="47"/>
  <c r="DM133" i="47"/>
  <c r="FM133" i="47"/>
  <c r="AK132" i="47"/>
  <c r="AC121" i="47"/>
  <c r="GX133" i="47"/>
  <c r="Z133" i="47"/>
  <c r="HK133" i="47"/>
  <c r="HC121" i="47"/>
  <c r="DZ132" i="47"/>
  <c r="JC121" i="47"/>
  <c r="KC122" i="47"/>
  <c r="AP122" i="47"/>
  <c r="JP121" i="47"/>
  <c r="ET126" i="47"/>
  <c r="IG126" i="47"/>
  <c r="LT126" i="47"/>
  <c r="AQ121" i="47"/>
  <c r="AR121" i="47" s="1"/>
  <c r="AS121" i="47"/>
  <c r="LT124" i="47"/>
  <c r="HG124" i="47"/>
  <c r="CS121" i="47"/>
  <c r="CQ121" i="47"/>
  <c r="CR121" i="47" s="1"/>
  <c r="MG126" i="47"/>
  <c r="T124" i="47"/>
  <c r="DG124" i="47"/>
  <c r="BK133" i="47"/>
  <c r="CX132" i="47"/>
  <c r="EM133" i="47"/>
  <c r="CC121" i="47"/>
  <c r="LP121" i="47"/>
  <c r="BM132" i="47"/>
  <c r="EC121" i="47"/>
  <c r="GK133" i="47"/>
  <c r="JK133" i="47"/>
  <c r="HP122" i="47"/>
  <c r="IC121" i="47"/>
  <c r="BC122" i="47"/>
  <c r="GC121" i="47"/>
  <c r="GG126" i="47"/>
  <c r="CT126" i="47"/>
  <c r="DG126" i="47"/>
  <c r="KS121" i="47"/>
  <c r="KQ121" i="47"/>
  <c r="KR121" i="47" s="1"/>
  <c r="MD122" i="47"/>
  <c r="ME122" i="47" s="1"/>
  <c r="MF122" i="47"/>
  <c r="KT124" i="47"/>
  <c r="CT124" i="47"/>
  <c r="CZ132" i="47"/>
  <c r="EP121" i="47"/>
  <c r="DP121" i="47"/>
  <c r="FC121" i="47"/>
  <c r="GM132" i="47"/>
  <c r="JX132" i="47"/>
  <c r="DC121" i="47"/>
  <c r="DM132" i="47"/>
  <c r="EK132" i="47"/>
  <c r="BP121" i="47"/>
  <c r="HX132" i="47"/>
  <c r="CX133" i="47"/>
  <c r="IT126" i="47"/>
  <c r="AT126" i="47"/>
  <c r="HG126" i="47"/>
  <c r="AS46" i="73"/>
  <c r="V25" i="73"/>
  <c r="AS9" i="73"/>
  <c r="AS86" i="73"/>
  <c r="W47" i="73"/>
  <c r="U25" i="73"/>
  <c r="X39" i="73"/>
  <c r="U46" i="73"/>
  <c r="AS49" i="73"/>
  <c r="U41" i="73"/>
  <c r="AQ49" i="73"/>
  <c r="AT24" i="73"/>
  <c r="AQ86" i="73"/>
  <c r="AQ88" i="73"/>
  <c r="U49" i="73"/>
  <c r="AR24" i="73"/>
  <c r="W48" i="73"/>
  <c r="AQ24" i="73"/>
  <c r="AQ41" i="73"/>
  <c r="U6" i="73"/>
  <c r="U48" i="73"/>
  <c r="W49" i="73"/>
  <c r="AS87" i="73"/>
  <c r="AQ87" i="73"/>
  <c r="AR49" i="73"/>
  <c r="AS41" i="73"/>
  <c r="V6" i="73"/>
  <c r="AS24" i="73"/>
  <c r="U9" i="73"/>
  <c r="W46" i="73"/>
  <c r="AR22" i="73"/>
  <c r="AQ38" i="73"/>
  <c r="AQ25" i="73"/>
  <c r="AT32" i="73"/>
  <c r="U47" i="73"/>
  <c r="AR33" i="73"/>
  <c r="W7" i="73"/>
  <c r="AT23" i="73"/>
  <c r="X9" i="73"/>
  <c r="V49" i="73"/>
  <c r="AQ46" i="73"/>
  <c r="AT38" i="73"/>
  <c r="V47" i="73"/>
  <c r="V22" i="73"/>
  <c r="V8" i="73"/>
  <c r="X40" i="73"/>
  <c r="AQ7" i="73"/>
  <c r="X48" i="73"/>
  <c r="AS22" i="73"/>
  <c r="W23" i="73"/>
  <c r="X25" i="73"/>
  <c r="U7" i="73"/>
  <c r="AR41" i="73"/>
  <c r="AQ23" i="73"/>
  <c r="U30" i="73"/>
  <c r="AQ9" i="73"/>
  <c r="V48" i="73"/>
  <c r="V23" i="73"/>
  <c r="X46" i="73"/>
  <c r="AR25" i="73"/>
  <c r="AS7" i="73"/>
  <c r="W33" i="73"/>
  <c r="U8" i="73"/>
  <c r="X38" i="73"/>
  <c r="X23" i="73"/>
  <c r="W41" i="73"/>
  <c r="V38" i="73"/>
  <c r="AR9" i="73"/>
  <c r="AR31" i="73"/>
  <c r="AQ6" i="73"/>
  <c r="V39" i="73"/>
  <c r="AR46" i="73"/>
  <c r="AR7" i="73"/>
  <c r="W9" i="73"/>
  <c r="AT22" i="73"/>
  <c r="W6" i="73"/>
  <c r="AS25" i="73"/>
  <c r="U31" i="73"/>
  <c r="AT46" i="73"/>
  <c r="AR30" i="73"/>
  <c r="AQ22" i="73"/>
  <c r="AT25" i="73"/>
  <c r="X8" i="73"/>
  <c r="V24" i="73"/>
  <c r="X7" i="73"/>
  <c r="V30" i="73"/>
  <c r="AT8" i="73"/>
  <c r="U39" i="73"/>
  <c r="AQ40" i="73"/>
  <c r="AQ30" i="73"/>
  <c r="X31" i="73"/>
  <c r="AT31" i="73"/>
  <c r="AT48" i="73"/>
  <c r="V46" i="73"/>
  <c r="AS33" i="73"/>
  <c r="AS6" i="73"/>
  <c r="U38" i="73"/>
  <c r="AQ8" i="73"/>
  <c r="AR89" i="73"/>
  <c r="V7" i="73"/>
  <c r="AS47" i="73"/>
  <c r="AR23" i="73"/>
  <c r="AT40" i="73"/>
  <c r="AT47" i="73"/>
  <c r="W8" i="73"/>
  <c r="AQ33" i="73"/>
  <c r="W22" i="73"/>
  <c r="W32" i="73"/>
  <c r="X32" i="73"/>
  <c r="W25" i="73"/>
  <c r="AS32" i="73"/>
  <c r="X33" i="73"/>
  <c r="AT30" i="73"/>
  <c r="AR6" i="73"/>
  <c r="U23" i="73"/>
  <c r="AS8" i="73"/>
  <c r="AR87" i="73"/>
  <c r="X30" i="73"/>
  <c r="AS31" i="73"/>
  <c r="U32" i="73"/>
  <c r="AT89" i="73"/>
  <c r="AT86" i="73"/>
  <c r="W31" i="73"/>
  <c r="AS39"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BS121" i="47" l="1"/>
  <c r="BQ121" i="47"/>
  <c r="BR121" i="47" s="1"/>
  <c r="LD122" i="47"/>
  <c r="LE122" i="47" s="1"/>
  <c r="LF122" i="47"/>
  <c r="AF121" i="47"/>
  <c r="AD121" i="47"/>
  <c r="AE121" i="47" s="1"/>
  <c r="LF121" i="47"/>
  <c r="LD121" i="47"/>
  <c r="LE121" i="47" s="1"/>
  <c r="IS122" i="47"/>
  <c r="IQ122" i="47"/>
  <c r="IR122" i="47" s="1"/>
  <c r="BD121" i="47"/>
  <c r="BE121" i="47" s="1"/>
  <c r="BF121" i="47"/>
  <c r="CD121" i="47"/>
  <c r="CE121" i="47" s="1"/>
  <c r="CF121" i="47"/>
  <c r="IS121" i="47"/>
  <c r="IQ121" i="47"/>
  <c r="IR121" i="47" s="1"/>
  <c r="FF121" i="47"/>
  <c r="FD121" i="47"/>
  <c r="FE121" i="47" s="1"/>
  <c r="DS121" i="47"/>
  <c r="DQ121" i="47"/>
  <c r="DR121" i="47" s="1"/>
  <c r="GF121" i="47"/>
  <c r="GD121" i="47"/>
  <c r="GE121" i="47" s="1"/>
  <c r="ES122" i="47"/>
  <c r="EQ122" i="47"/>
  <c r="ER122" i="47" s="1"/>
  <c r="LS122" i="47"/>
  <c r="LQ122" i="47"/>
  <c r="LR122" i="47" s="1"/>
  <c r="EF121" i="47"/>
  <c r="ED121" i="47"/>
  <c r="EE121" i="47" s="1"/>
  <c r="DD121" i="47"/>
  <c r="DE121" i="47" s="1"/>
  <c r="DF121" i="47"/>
  <c r="ED122" i="47"/>
  <c r="EE122" i="47" s="1"/>
  <c r="EF122" i="47"/>
  <c r="KQ122" i="47"/>
  <c r="KR122" i="47" s="1"/>
  <c r="KS122" i="47"/>
  <c r="ES121" i="47"/>
  <c r="EQ121" i="47"/>
  <c r="ER121" i="47" s="1"/>
  <c r="ID121" i="47"/>
  <c r="IE121" i="47" s="1"/>
  <c r="IF121" i="47"/>
  <c r="AS122" i="47"/>
  <c r="AQ122" i="47"/>
  <c r="AR122" i="47" s="1"/>
  <c r="Q121" i="47"/>
  <c r="R121" i="47" s="1"/>
  <c r="S121" i="47"/>
  <c r="JS122" i="47"/>
  <c r="JQ122" i="47"/>
  <c r="JR122" i="47" s="1"/>
  <c r="HF121" i="47"/>
  <c r="HD121" i="47"/>
  <c r="HE121" i="47" s="1"/>
  <c r="LS121" i="47"/>
  <c r="LQ121" i="47"/>
  <c r="LR121" i="47" s="1"/>
  <c r="BF122" i="47"/>
  <c r="BD122" i="47"/>
  <c r="BE122" i="47" s="1"/>
  <c r="JQ121" i="47"/>
  <c r="JR121" i="47" s="1"/>
  <c r="JS121" i="47"/>
  <c r="GQ122" i="47"/>
  <c r="GR122" i="47" s="1"/>
  <c r="GS122" i="47"/>
  <c r="HS122" i="47"/>
  <c r="HQ122" i="47"/>
  <c r="HR122" i="47" s="1"/>
  <c r="KD122" i="47"/>
  <c r="KE122" i="47" s="1"/>
  <c r="KF122" i="47"/>
  <c r="DF122" i="47"/>
  <c r="DD122" i="47"/>
  <c r="DE122" i="47" s="1"/>
  <c r="CS122" i="47"/>
  <c r="CQ122" i="47"/>
  <c r="CR122" i="47" s="1"/>
  <c r="S122" i="47"/>
  <c r="Q122" i="47"/>
  <c r="R122" i="47" s="1"/>
  <c r="FQ122" i="47"/>
  <c r="FR122" i="47" s="1"/>
  <c r="FS122" i="47"/>
  <c r="JF121" i="47"/>
  <c r="JD121" i="47"/>
  <c r="JE121" i="47" s="1"/>
  <c r="E106" i="48"/>
  <c r="X50" i="33"/>
  <c r="E102" i="48"/>
  <c r="AG50" i="33"/>
  <c r="AJ50" i="33"/>
  <c r="E104" i="48"/>
  <c r="F50" i="33"/>
  <c r="E100" i="48"/>
  <c r="AS50" i="33"/>
  <c r="E110" i="48"/>
  <c r="E113" i="48"/>
  <c r="AV50" i="33"/>
  <c r="U50" i="33"/>
  <c r="K60" i="33" s="1"/>
  <c r="E105" i="48"/>
  <c r="E96" i="48"/>
  <c r="C50" i="33"/>
  <c r="K70" i="33" l="1"/>
  <c r="C110" i="28"/>
  <c r="B110" i="28" s="1"/>
  <c r="D124" i="48"/>
  <c r="C110" i="47"/>
  <c r="E90" i="47"/>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B110" i="47" l="1"/>
  <c r="GT110" i="47"/>
  <c r="GT107" i="47"/>
  <c r="IT110" i="47"/>
  <c r="IO135" i="47" s="1"/>
  <c r="GG108" i="47"/>
  <c r="GB133" i="47" s="1"/>
  <c r="T114" i="47"/>
  <c r="HG112" i="47"/>
  <c r="JT109" i="47"/>
  <c r="JO134" i="47" s="1"/>
  <c r="CG112" i="47"/>
  <c r="CB137" i="47" s="1"/>
  <c r="AG112" i="47"/>
  <c r="AB137" i="47" s="1"/>
  <c r="DT109" i="47"/>
  <c r="DO134" i="47" s="1"/>
  <c r="FT111" i="47"/>
  <c r="FO136" i="47" s="1"/>
  <c r="JT111" i="47"/>
  <c r="JO136" i="47" s="1"/>
  <c r="FG108" i="47"/>
  <c r="KT109" i="47"/>
  <c r="AT109" i="47"/>
  <c r="AO134" i="47" s="1"/>
  <c r="FT112" i="47"/>
  <c r="FO137" i="47" s="1"/>
  <c r="ET110" i="47"/>
  <c r="LT112" i="47"/>
  <c r="GT109" i="47"/>
  <c r="GO134" i="47" s="1"/>
  <c r="IG113" i="47"/>
  <c r="IB138" i="47" s="1"/>
  <c r="ET111" i="47"/>
  <c r="EO136" i="47" s="1"/>
  <c r="EG113" i="47"/>
  <c r="EB138" i="47" s="1"/>
  <c r="IG107" i="47"/>
  <c r="FT109" i="47"/>
  <c r="FO134" i="47" s="1"/>
  <c r="LG107" i="47"/>
  <c r="IG112" i="47"/>
  <c r="EG109" i="47"/>
  <c r="EB134" i="47" s="1"/>
  <c r="MG109" i="47"/>
  <c r="MB134" i="47" s="1"/>
  <c r="LG108" i="47"/>
  <c r="LT110" i="47"/>
  <c r="EG107" i="47"/>
  <c r="EG112" i="47"/>
  <c r="EB137" i="47" s="1"/>
  <c r="HT112" i="47"/>
  <c r="HO137" i="47" s="1"/>
  <c r="HT107" i="47"/>
  <c r="BG113" i="47"/>
  <c r="BB138" i="47" s="1"/>
  <c r="DG111" i="47"/>
  <c r="DB136" i="47" s="1"/>
  <c r="IT114" i="47"/>
  <c r="KG112" i="47"/>
  <c r="AG109" i="47"/>
  <c r="AB134" i="47" s="1"/>
  <c r="CG107" i="47"/>
  <c r="GT111" i="47"/>
  <c r="GO136" i="47" s="1"/>
  <c r="DT113" i="47"/>
  <c r="DO138" i="47" s="1"/>
  <c r="CT111" i="47"/>
  <c r="CO136" i="47" s="1"/>
  <c r="EG111" i="47"/>
  <c r="EB136" i="47" s="1"/>
  <c r="MG114" i="47"/>
  <c r="MB139" i="47" s="1"/>
  <c r="DT114" i="47"/>
  <c r="DO139" i="47" s="1"/>
  <c r="GT113" i="47"/>
  <c r="GO138" i="47" s="1"/>
  <c r="AG113" i="47"/>
  <c r="AB138" i="47" s="1"/>
  <c r="JG108" i="47"/>
  <c r="JB133" i="47" s="1"/>
  <c r="CT113" i="47"/>
  <c r="EG110" i="47"/>
  <c r="EB135" i="47" s="1"/>
  <c r="FG112" i="47"/>
  <c r="FB137" i="47" s="1"/>
  <c r="IG108" i="47"/>
  <c r="IB133" i="47" s="1"/>
  <c r="T110" i="47"/>
  <c r="O135" i="47" s="1"/>
  <c r="EG114" i="47"/>
  <c r="EB139" i="47" s="1"/>
  <c r="CG111" i="47"/>
  <c r="CB136" i="47" s="1"/>
  <c r="FG111" i="47"/>
  <c r="FB136" i="47" s="1"/>
  <c r="MG110" i="47"/>
  <c r="MB135" i="47" s="1"/>
  <c r="JG110" i="47"/>
  <c r="JB135" i="47" s="1"/>
  <c r="BT114" i="47"/>
  <c r="BO139" i="47" s="1"/>
  <c r="LG111" i="47"/>
  <c r="LB136" i="47" s="1"/>
  <c r="JT108" i="47"/>
  <c r="ET108" i="47"/>
  <c r="EO133" i="47" s="1"/>
  <c r="DT112" i="47"/>
  <c r="DO137" i="47" s="1"/>
  <c r="AG111" i="47"/>
  <c r="AB136" i="47" s="1"/>
  <c r="GG113" i="47"/>
  <c r="GB138" i="47" s="1"/>
  <c r="ET112" i="47"/>
  <c r="EO137" i="47" s="1"/>
  <c r="KT112" i="47"/>
  <c r="KO137" i="47" s="1"/>
  <c r="BG109" i="47"/>
  <c r="BB134" i="47" s="1"/>
  <c r="KG110" i="47"/>
  <c r="KB135" i="47" s="1"/>
  <c r="HG108" i="47"/>
  <c r="HB133" i="47" s="1"/>
  <c r="GT108" i="47"/>
  <c r="GO133" i="47" s="1"/>
  <c r="LT114" i="47"/>
  <c r="LO139" i="47" s="1"/>
  <c r="FG114" i="47"/>
  <c r="T108" i="47"/>
  <c r="O133" i="47" s="1"/>
  <c r="FT107" i="47"/>
  <c r="FG109" i="47"/>
  <c r="FB134" i="47" s="1"/>
  <c r="IG110" i="47"/>
  <c r="IB135" i="47" s="1"/>
  <c r="T112" i="47"/>
  <c r="O137" i="47" s="1"/>
  <c r="DG107" i="47"/>
  <c r="JG107" i="47"/>
  <c r="CT109" i="47"/>
  <c r="CO134" i="47" s="1"/>
  <c r="DG108" i="47"/>
  <c r="DB133" i="47" s="1"/>
  <c r="FG110" i="47"/>
  <c r="FB135" i="47" s="1"/>
  <c r="CG109" i="47"/>
  <c r="CB134" i="47" s="1"/>
  <c r="KT114" i="47"/>
  <c r="DT108" i="47"/>
  <c r="DO133" i="47" s="1"/>
  <c r="AT113" i="47"/>
  <c r="AO138" i="47" s="1"/>
  <c r="DT110" i="47"/>
  <c r="DO135" i="47" s="1"/>
  <c r="HT111" i="47"/>
  <c r="HO136" i="47" s="1"/>
  <c r="BT110" i="47"/>
  <c r="BO135" i="47" s="1"/>
  <c r="BT112" i="47"/>
  <c r="BO137" i="47" s="1"/>
  <c r="AT108" i="47"/>
  <c r="AO133" i="47" s="1"/>
  <c r="DG110" i="47"/>
  <c r="DB135" i="47" s="1"/>
  <c r="MG111" i="47"/>
  <c r="MB136" i="47" s="1"/>
  <c r="JG111" i="47"/>
  <c r="JB136" i="47" s="1"/>
  <c r="HG107" i="47"/>
  <c r="BG114" i="47"/>
  <c r="LT108" i="47"/>
  <c r="LO133" i="47" s="1"/>
  <c r="HG110" i="47"/>
  <c r="HB135" i="47" s="1"/>
  <c r="JT112" i="47"/>
  <c r="JO137" i="47" s="1"/>
  <c r="IG109" i="47"/>
  <c r="IB134" i="47" s="1"/>
  <c r="GG111" i="47"/>
  <c r="GB136" i="47" s="1"/>
  <c r="KG111" i="47"/>
  <c r="KB136" i="47" s="1"/>
  <c r="BT107" i="47"/>
  <c r="KG114" i="47"/>
  <c r="KB139" i="47" s="1"/>
  <c r="GG107" i="47"/>
  <c r="AT111" i="47"/>
  <c r="AO136" i="47" s="1"/>
  <c r="IG111" i="47"/>
  <c r="IB136" i="47" s="1"/>
  <c r="JG114" i="47"/>
  <c r="LG112" i="47"/>
  <c r="LB137" i="47" s="1"/>
  <c r="FT113" i="47"/>
  <c r="FO138" i="47" s="1"/>
  <c r="AG114" i="47"/>
  <c r="AB139" i="47" s="1"/>
  <c r="AT110" i="47"/>
  <c r="AO135" i="47" s="1"/>
  <c r="GG114" i="47"/>
  <c r="GB139" i="47" s="1"/>
  <c r="JT110" i="47"/>
  <c r="JO135" i="47" s="1"/>
  <c r="IT113" i="47"/>
  <c r="IO138" i="47" s="1"/>
  <c r="MG113" i="47"/>
  <c r="MB138" i="47" s="1"/>
  <c r="HT108" i="47"/>
  <c r="HO133" i="47" s="1"/>
  <c r="JT113" i="47"/>
  <c r="JO138" i="47" s="1"/>
  <c r="CG113" i="47"/>
  <c r="CB138" i="47" s="1"/>
  <c r="LT111" i="47"/>
  <c r="AT112" i="47"/>
  <c r="AO137" i="47" s="1"/>
  <c r="DG112" i="47"/>
  <c r="DB137" i="47" s="1"/>
  <c r="IT109" i="47"/>
  <c r="IO134" i="47" s="1"/>
  <c r="DG113" i="47"/>
  <c r="DB138" i="47" s="1"/>
  <c r="CG114" i="47"/>
  <c r="CB139" i="47" s="1"/>
  <c r="IT112" i="47"/>
  <c r="IO137" i="47" s="1"/>
  <c r="CT108" i="47"/>
  <c r="CO133" i="47" s="1"/>
  <c r="CT107" i="47"/>
  <c r="GT114" i="47"/>
  <c r="GO139" i="47" s="1"/>
  <c r="KT108" i="47"/>
  <c r="KO133" i="47" s="1"/>
  <c r="ET113" i="47"/>
  <c r="EO138" i="47" s="1"/>
  <c r="CG108" i="47"/>
  <c r="BT111" i="47"/>
  <c r="BO136" i="47" s="1"/>
  <c r="CT114" i="47"/>
  <c r="CO139" i="47" s="1"/>
  <c r="FG107" i="47"/>
  <c r="HT113" i="47"/>
  <c r="HO138" i="47" s="1"/>
  <c r="AT107" i="47"/>
  <c r="AG110" i="47"/>
  <c r="AB135" i="47" s="1"/>
  <c r="HG111" i="47"/>
  <c r="HB136" i="47" s="1"/>
  <c r="BT109" i="47"/>
  <c r="BO134" i="47" s="1"/>
  <c r="HG109" i="47"/>
  <c r="HB134" i="47" s="1"/>
  <c r="KT113" i="47"/>
  <c r="KO138" i="47" s="1"/>
  <c r="FT110" i="47"/>
  <c r="FO135" i="47" s="1"/>
  <c r="LG109" i="47"/>
  <c r="LG114" i="47"/>
  <c r="LB139" i="47" s="1"/>
  <c r="KT107" i="47"/>
  <c r="KT111" i="47"/>
  <c r="KO136" i="47" s="1"/>
  <c r="CT110" i="47"/>
  <c r="CO135" i="47" s="1"/>
  <c r="BG107" i="47"/>
  <c r="GG112" i="47"/>
  <c r="GB137" i="47" s="1"/>
  <c r="BG108" i="47"/>
  <c r="BB133" i="47" s="1"/>
  <c r="AG108" i="47"/>
  <c r="AB133" i="47" s="1"/>
  <c r="T111" i="47"/>
  <c r="O136" i="47" s="1"/>
  <c r="DG114" i="47"/>
  <c r="DB139" i="47" s="1"/>
  <c r="JG113" i="47"/>
  <c r="JB138" i="47" s="1"/>
  <c r="LT109" i="47"/>
  <c r="BG112" i="47"/>
  <c r="BB137" i="47" s="1"/>
  <c r="T113" i="47"/>
  <c r="O138" i="47" s="1"/>
  <c r="BT113" i="47"/>
  <c r="BO138" i="47" s="1"/>
  <c r="GG110" i="47"/>
  <c r="GB135" i="47" s="1"/>
  <c r="FT114" i="47"/>
  <c r="FO139" i="47" s="1"/>
  <c r="JT114" i="47"/>
  <c r="JO139" i="47" s="1"/>
  <c r="JT107" i="47"/>
  <c r="AG107" i="47"/>
  <c r="GG109" i="47"/>
  <c r="GB134" i="47" s="1"/>
  <c r="FG113" i="47"/>
  <c r="FB138" i="47" s="1"/>
  <c r="DT111" i="47"/>
  <c r="DO136" i="47" s="1"/>
  <c r="AT114" i="47"/>
  <c r="ET109" i="47"/>
  <c r="EO134" i="47" s="1"/>
  <c r="BG111" i="47"/>
  <c r="BB136" i="47" s="1"/>
  <c r="LG110" i="47"/>
  <c r="LB135" i="47" s="1"/>
  <c r="LT113" i="47"/>
  <c r="LO138" i="47" s="1"/>
  <c r="GT112" i="47"/>
  <c r="GO137" i="47" s="1"/>
  <c r="CT112" i="47"/>
  <c r="CO137" i="47" s="1"/>
  <c r="LT107" i="47"/>
  <c r="KT110" i="47"/>
  <c r="KO135" i="47" s="1"/>
  <c r="JG109" i="47"/>
  <c r="JB134" i="47" s="1"/>
  <c r="MG112" i="47"/>
  <c r="MB137" i="47" s="1"/>
  <c r="HG113" i="47"/>
  <c r="HB138" i="47" s="1"/>
  <c r="ET107" i="47"/>
  <c r="FT108" i="47"/>
  <c r="FO133" i="47" s="1"/>
  <c r="BG110" i="47"/>
  <c r="BB135" i="47" s="1"/>
  <c r="IG114" i="47"/>
  <c r="IB139" i="47" s="1"/>
  <c r="BT108" i="47"/>
  <c r="BO133" i="47" s="1"/>
  <c r="HG114" i="47"/>
  <c r="HB139" i="47" s="1"/>
  <c r="MG107" i="47"/>
  <c r="MG108" i="47"/>
  <c r="MB133" i="47" s="1"/>
  <c r="ET114" i="47"/>
  <c r="EO139" i="47" s="1"/>
  <c r="KG107" i="47"/>
  <c r="IT111" i="47"/>
  <c r="IO136" i="47" s="1"/>
  <c r="EG108" i="47"/>
  <c r="EB133" i="47" s="1"/>
  <c r="KG109" i="47"/>
  <c r="KB134" i="47" s="1"/>
  <c r="JG112" i="47"/>
  <c r="JB137" i="47" s="1"/>
  <c r="CG110" i="47"/>
  <c r="CB135" i="47" s="1"/>
  <c r="HT110" i="47"/>
  <c r="HO135" i="47" s="1"/>
  <c r="LG113" i="47"/>
  <c r="LB138" i="47" s="1"/>
  <c r="HT109" i="47"/>
  <c r="HO134" i="47" s="1"/>
  <c r="DT107" i="47"/>
  <c r="T109" i="47"/>
  <c r="O134" i="47" s="1"/>
  <c r="T107" i="47"/>
  <c r="KG113" i="47"/>
  <c r="KB138" i="47" s="1"/>
  <c r="HT114" i="47"/>
  <c r="HO139" i="47" s="1"/>
  <c r="KG108" i="47"/>
  <c r="KB133" i="47" s="1"/>
  <c r="IT108" i="47"/>
  <c r="IO133" i="47" s="1"/>
  <c r="DG109" i="47"/>
  <c r="DB134" i="47" s="1"/>
  <c r="IT107" i="47"/>
  <c r="E117" i="47"/>
  <c r="E117" i="28"/>
  <c r="D117" i="28" s="1"/>
  <c r="E132" i="48"/>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JO132" i="47" l="1"/>
  <c r="AO132" i="47"/>
  <c r="LO135" i="47"/>
  <c r="LO137" i="47"/>
  <c r="HB137" i="47"/>
  <c r="LO132" i="47"/>
  <c r="BB132" i="47"/>
  <c r="BG128" i="47"/>
  <c r="BG129" i="47" s="1"/>
  <c r="EB132" i="47"/>
  <c r="FB132" i="47"/>
  <c r="LB133" i="47"/>
  <c r="EO135" i="47"/>
  <c r="O139" i="47"/>
  <c r="CO132" i="47"/>
  <c r="CT128" i="47"/>
  <c r="CT129" i="47" s="1"/>
  <c r="BO132" i="47"/>
  <c r="JB132" i="47"/>
  <c r="JG128" i="47"/>
  <c r="JG129" i="47" s="1"/>
  <c r="FO132" i="47"/>
  <c r="CB132" i="47"/>
  <c r="KB132" i="47"/>
  <c r="GB132" i="47"/>
  <c r="IB132" i="47"/>
  <c r="IG128" i="47"/>
  <c r="IG129" i="47" s="1"/>
  <c r="AG128" i="47"/>
  <c r="AG129" i="47" s="1"/>
  <c r="AB132" i="47"/>
  <c r="DO132" i="47"/>
  <c r="MB132" i="47"/>
  <c r="DB132" i="47"/>
  <c r="D117" i="47"/>
  <c r="DT118" i="47"/>
  <c r="DO143" i="47" s="1"/>
  <c r="FT118" i="47"/>
  <c r="FO143" i="47" s="1"/>
  <c r="LT116" i="47"/>
  <c r="LO141" i="47" s="1"/>
  <c r="GT116" i="47"/>
  <c r="GO141" i="47" s="1"/>
  <c r="AT117" i="47"/>
  <c r="AO142" i="47" s="1"/>
  <c r="CG117" i="47"/>
  <c r="HG116" i="47"/>
  <c r="KG117" i="47"/>
  <c r="AG117" i="47"/>
  <c r="IT118" i="47"/>
  <c r="FT119" i="47"/>
  <c r="HT118" i="47"/>
  <c r="HO143" i="47" s="1"/>
  <c r="LG118" i="47"/>
  <c r="LB143" i="47" s="1"/>
  <c r="FG117" i="47"/>
  <c r="FB142" i="47" s="1"/>
  <c r="GG117" i="47"/>
  <c r="GB142" i="47" s="1"/>
  <c r="FG116" i="47"/>
  <c r="FB141" i="47" s="1"/>
  <c r="GG116" i="47"/>
  <c r="GB141" i="47" s="1"/>
  <c r="KG118" i="47"/>
  <c r="KT118" i="47"/>
  <c r="CT119" i="47"/>
  <c r="DT117" i="47"/>
  <c r="ET116" i="47"/>
  <c r="CT117" i="47"/>
  <c r="IG117" i="47"/>
  <c r="IB142" i="47" s="1"/>
  <c r="LT119" i="47"/>
  <c r="LO144" i="47" s="1"/>
  <c r="BG117" i="47"/>
  <c r="BB142" i="47" s="1"/>
  <c r="BG119" i="47"/>
  <c r="BB144" i="47" s="1"/>
  <c r="FT117" i="47"/>
  <c r="FO142" i="47" s="1"/>
  <c r="AT116" i="47"/>
  <c r="AO141" i="47" s="1"/>
  <c r="DG118" i="47"/>
  <c r="LG119" i="47"/>
  <c r="GG118" i="47"/>
  <c r="DT116" i="47"/>
  <c r="GT117" i="47"/>
  <c r="HT117" i="47"/>
  <c r="IT117" i="47"/>
  <c r="IO142" i="47" s="1"/>
  <c r="JT119" i="47"/>
  <c r="JO144" i="47" s="1"/>
  <c r="IG119" i="47"/>
  <c r="IB144" i="47" s="1"/>
  <c r="HG117" i="47"/>
  <c r="HB142" i="47" s="1"/>
  <c r="HG119" i="47"/>
  <c r="HB144" i="47" s="1"/>
  <c r="BT117" i="47"/>
  <c r="BO142" i="47" s="1"/>
  <c r="EG117" i="47"/>
  <c r="BG118" i="47"/>
  <c r="LG117" i="47"/>
  <c r="T118" i="47"/>
  <c r="DT119" i="47"/>
  <c r="KG116" i="47"/>
  <c r="GT119" i="47"/>
  <c r="GO144" i="47" s="1"/>
  <c r="JT117" i="47"/>
  <c r="JO142" i="47" s="1"/>
  <c r="JT116" i="47"/>
  <c r="JO141" i="47" s="1"/>
  <c r="BT119" i="47"/>
  <c r="BO144" i="47" s="1"/>
  <c r="JG119" i="47"/>
  <c r="JB144" i="47" s="1"/>
  <c r="HG118" i="47"/>
  <c r="HB143" i="47" s="1"/>
  <c r="IT119" i="47"/>
  <c r="AT118" i="47"/>
  <c r="KT117" i="47"/>
  <c r="AG116" i="47"/>
  <c r="MG117" i="47"/>
  <c r="LT117" i="47"/>
  <c r="BT116" i="47"/>
  <c r="BO141" i="47" s="1"/>
  <c r="MG119" i="47"/>
  <c r="MB144" i="47" s="1"/>
  <c r="T119" i="47"/>
  <c r="O144" i="47" s="1"/>
  <c r="AG118" i="47"/>
  <c r="AB143" i="47" s="1"/>
  <c r="ET117" i="47"/>
  <c r="EO142" i="47" s="1"/>
  <c r="DG116" i="47"/>
  <c r="DB141" i="47" s="1"/>
  <c r="DG117" i="47"/>
  <c r="IT116" i="47"/>
  <c r="IT128" i="47" s="1"/>
  <c r="IT129" i="47" s="1"/>
  <c r="JT118" i="47"/>
  <c r="EG118" i="47"/>
  <c r="LG116" i="47"/>
  <c r="AT119" i="47"/>
  <c r="KT116" i="47"/>
  <c r="KO141" i="47" s="1"/>
  <c r="HT119" i="47"/>
  <c r="HO144" i="47" s="1"/>
  <c r="GT118" i="47"/>
  <c r="GO143" i="47" s="1"/>
  <c r="LT118" i="47"/>
  <c r="LO143" i="47" s="1"/>
  <c r="BT118" i="47"/>
  <c r="BO143" i="47" s="1"/>
  <c r="GG119" i="47"/>
  <c r="GB144" i="47" s="1"/>
  <c r="JG117" i="47"/>
  <c r="HT116" i="47"/>
  <c r="ET119" i="47"/>
  <c r="BG116" i="47"/>
  <c r="FG118" i="47"/>
  <c r="MG118" i="47"/>
  <c r="DG119" i="47"/>
  <c r="DB144" i="47" s="1"/>
  <c r="MG116" i="47"/>
  <c r="MB141" i="47" s="1"/>
  <c r="CG119" i="47"/>
  <c r="CB144" i="47" s="1"/>
  <c r="T116" i="47"/>
  <c r="O141" i="47" s="1"/>
  <c r="EG119" i="47"/>
  <c r="EB144" i="47" s="1"/>
  <c r="CG116" i="47"/>
  <c r="CB141" i="47" s="1"/>
  <c r="EG116" i="47"/>
  <c r="FG119" i="47"/>
  <c r="CT118" i="47"/>
  <c r="JG116" i="47"/>
  <c r="CG118" i="47"/>
  <c r="IG116" i="47"/>
  <c r="AG119" i="47"/>
  <c r="AB144" i="47" s="1"/>
  <c r="FT116" i="47"/>
  <c r="FO141" i="47" s="1"/>
  <c r="KT119" i="47"/>
  <c r="KO144" i="47" s="1"/>
  <c r="ET118" i="47"/>
  <c r="EO143" i="47" s="1"/>
  <c r="T117" i="47"/>
  <c r="O142" i="47" s="1"/>
  <c r="KG119" i="47"/>
  <c r="KB144" i="47" s="1"/>
  <c r="JG118" i="47"/>
  <c r="CT116" i="47"/>
  <c r="IG118" i="47"/>
  <c r="IO132" i="47"/>
  <c r="KO132" i="47"/>
  <c r="EO132" i="47"/>
  <c r="AO139" i="47"/>
  <c r="LO134" i="47"/>
  <c r="LB134" i="47"/>
  <c r="CB133" i="47"/>
  <c r="LO136" i="47"/>
  <c r="JB139" i="47"/>
  <c r="BB139" i="47"/>
  <c r="KO139" i="47"/>
  <c r="FB139" i="47"/>
  <c r="JO133" i="47"/>
  <c r="CO138" i="47"/>
  <c r="KB137" i="47"/>
  <c r="IB137" i="47"/>
  <c r="KO134" i="47"/>
  <c r="GT128" i="47"/>
  <c r="GT129" i="47" s="1"/>
  <c r="GO132" i="47"/>
  <c r="HB132" i="47"/>
  <c r="IO139" i="47"/>
  <c r="LB132" i="47"/>
  <c r="FB133" i="47"/>
  <c r="GO135" i="47"/>
  <c r="O132" i="47"/>
  <c r="HT128" i="47"/>
  <c r="HT129" i="47" s="1"/>
  <c r="HO132" i="47"/>
  <c r="JD139" i="47"/>
  <c r="DC139" i="47"/>
  <c r="IP138" i="47"/>
  <c r="ED133" i="47"/>
  <c r="LP135" i="47"/>
  <c r="DQ138" i="47"/>
  <c r="ID139" i="47"/>
  <c r="KD137" i="47"/>
  <c r="EP134" i="47"/>
  <c r="FC133" i="47"/>
  <c r="GD137" i="47"/>
  <c r="FC137" i="47"/>
  <c r="LQ136" i="47"/>
  <c r="IQ139" i="47"/>
  <c r="CP138" i="47"/>
  <c r="AP138" i="47"/>
  <c r="LC134" i="47"/>
  <c r="AP136" i="47"/>
  <c r="ID133" i="47"/>
  <c r="CC132" i="47"/>
  <c r="MD133" i="47"/>
  <c r="KD138" i="47"/>
  <c r="BD135" i="47"/>
  <c r="BC134" i="47"/>
  <c r="JP137" i="47"/>
  <c r="EC134" i="47"/>
  <c r="IP132" i="47"/>
  <c r="DC134" i="47"/>
  <c r="KD135" i="47"/>
  <c r="BD132" i="47"/>
  <c r="KC137" i="47"/>
  <c r="BC136" i="47"/>
  <c r="AC139" i="47"/>
  <c r="CQ139" i="47"/>
  <c r="LC138" i="47"/>
  <c r="EP107" i="47"/>
  <c r="KC111" i="47"/>
  <c r="HP107" i="47"/>
  <c r="GP111" i="47"/>
  <c r="CP110" i="47"/>
  <c r="EP112" i="47"/>
  <c r="BP113" i="47"/>
  <c r="CC110" i="47"/>
  <c r="FP114" i="47"/>
  <c r="HP110" i="47"/>
  <c r="LC108" i="47"/>
  <c r="KC107" i="47"/>
  <c r="DC111" i="47"/>
  <c r="KC112" i="47"/>
  <c r="EC113" i="47"/>
  <c r="AC107" i="47"/>
  <c r="AC113" i="47"/>
  <c r="CP137" i="47"/>
  <c r="FQ136" i="47"/>
  <c r="CD137" i="47"/>
  <c r="FC135" i="47"/>
  <c r="LP132" i="47"/>
  <c r="AP139" i="47"/>
  <c r="FC132" i="47"/>
  <c r="DP134" i="47"/>
  <c r="CP136" i="47"/>
  <c r="FD138" i="47"/>
  <c r="BC137" i="47"/>
  <c r="GP139" i="47"/>
  <c r="BP132" i="47"/>
  <c r="KP137" i="47"/>
  <c r="HQ135" i="47"/>
  <c r="HD138" i="47"/>
  <c r="FD135" i="47"/>
  <c r="CQ132" i="47"/>
  <c r="BQ136" i="47"/>
  <c r="GD132" i="47"/>
  <c r="LD134" i="47"/>
  <c r="CD139" i="47"/>
  <c r="GC132" i="47"/>
  <c r="HQ134" i="47"/>
  <c r="DC138" i="47"/>
  <c r="KP132" i="47"/>
  <c r="Q135" i="47"/>
  <c r="FD134" i="47"/>
  <c r="HQ136" i="47"/>
  <c r="DP135" i="47"/>
  <c r="GP135" i="47"/>
  <c r="IQ133" i="47"/>
  <c r="JC139" i="47"/>
  <c r="Q136" i="47"/>
  <c r="AQ133" i="47"/>
  <c r="EC107" i="47"/>
  <c r="P113" i="47"/>
  <c r="IP111" i="47"/>
  <c r="BC114" i="47"/>
  <c r="KC110" i="47"/>
  <c r="P109" i="47"/>
  <c r="JC107" i="47"/>
  <c r="P114" i="47"/>
  <c r="KP112" i="47"/>
  <c r="DC113" i="47"/>
  <c r="CP108" i="47"/>
  <c r="IP108" i="47"/>
  <c r="P112" i="47"/>
  <c r="LC107" i="47"/>
  <c r="LC112" i="47"/>
  <c r="JC108" i="47"/>
  <c r="KC114" i="47"/>
  <c r="HD132" i="47"/>
  <c r="LD133" i="47"/>
  <c r="MD135" i="47"/>
  <c r="CC139" i="47"/>
  <c r="KD134" i="47"/>
  <c r="IC138" i="47"/>
  <c r="CD134" i="47"/>
  <c r="FC138" i="47"/>
  <c r="DD139" i="47"/>
  <c r="HC133" i="47"/>
  <c r="DC132" i="47"/>
  <c r="LP137" i="47"/>
  <c r="FD132" i="47"/>
  <c r="ID138" i="47"/>
  <c r="KC132" i="47"/>
  <c r="P138" i="47"/>
  <c r="JP134" i="47"/>
  <c r="HP138" i="47"/>
  <c r="GQ136" i="47"/>
  <c r="GP138" i="47"/>
  <c r="IC133" i="47"/>
  <c r="DD132" i="47"/>
  <c r="CD136" i="47"/>
  <c r="P139" i="47"/>
  <c r="JD134" i="47"/>
  <c r="AP132" i="47"/>
  <c r="FC136" i="47"/>
  <c r="KP133" i="47"/>
  <c r="KQ137" i="47"/>
  <c r="ID135" i="47"/>
  <c r="AQ138" i="47"/>
  <c r="JP136" i="47"/>
  <c r="CQ134" i="47"/>
  <c r="KQ139" i="47"/>
  <c r="EP136" i="47"/>
  <c r="IP109" i="47"/>
  <c r="KC113" i="47"/>
  <c r="FP113" i="47"/>
  <c r="LP111" i="47"/>
  <c r="FP112" i="47"/>
  <c r="CC114" i="47"/>
  <c r="FC108" i="47"/>
  <c r="MC111" i="47"/>
  <c r="EC114" i="47"/>
  <c r="KP114" i="47"/>
  <c r="LP108" i="47"/>
  <c r="FC107" i="47"/>
  <c r="IC114" i="47"/>
  <c r="DP111" i="47"/>
  <c r="HC109" i="47"/>
  <c r="KP113" i="47"/>
  <c r="FP111" i="47"/>
  <c r="GQ132" i="47"/>
  <c r="P132" i="47"/>
  <c r="HC135" i="47"/>
  <c r="LC135" i="47"/>
  <c r="LQ138" i="47"/>
  <c r="KD132" i="47"/>
  <c r="BD136" i="47"/>
  <c r="LD137" i="47"/>
  <c r="BD137" i="47"/>
  <c r="CP132" i="47"/>
  <c r="KQ133" i="47"/>
  <c r="KP134" i="47"/>
  <c r="DD137" i="47"/>
  <c r="KP136" i="47"/>
  <c r="BP136" i="47"/>
  <c r="BD133" i="47"/>
  <c r="DD138" i="47"/>
  <c r="DQ136" i="47"/>
  <c r="CC133" i="47"/>
  <c r="AC135" i="47"/>
  <c r="DP139" i="47"/>
  <c r="MC132" i="47"/>
  <c r="MC135" i="47"/>
  <c r="BQ138" i="47"/>
  <c r="EC139" i="47"/>
  <c r="HD136" i="47"/>
  <c r="KC138" i="47"/>
  <c r="LC136" i="47"/>
  <c r="CP139" i="47"/>
  <c r="ED138" i="47"/>
  <c r="MC139" i="47"/>
  <c r="HD133" i="47"/>
  <c r="JD135" i="47"/>
  <c r="HD137" i="47"/>
  <c r="IP134" i="47"/>
  <c r="JC109" i="47"/>
  <c r="IP112" i="47"/>
  <c r="BC107" i="47"/>
  <c r="HC113" i="47"/>
  <c r="DP110" i="47"/>
  <c r="FP107" i="47"/>
  <c r="AP108" i="47"/>
  <c r="MC112" i="47"/>
  <c r="CP114" i="47"/>
  <c r="GP110" i="47"/>
  <c r="IC113" i="47"/>
  <c r="GC111" i="47"/>
  <c r="FC111" i="47"/>
  <c r="JP110" i="47"/>
  <c r="KC108" i="47"/>
  <c r="GC108" i="47"/>
  <c r="HC110" i="47"/>
  <c r="JQ138" i="47"/>
  <c r="HC137" i="47"/>
  <c r="EP133" i="47"/>
  <c r="LC137" i="47"/>
  <c r="KP139" i="47"/>
  <c r="FC139" i="47"/>
  <c r="AP137" i="47"/>
  <c r="BQ139" i="47"/>
  <c r="EQ138" i="47"/>
  <c r="GC139" i="47"/>
  <c r="KD136" i="47"/>
  <c r="FQ132" i="47"/>
  <c r="GQ139" i="47"/>
  <c r="IQ138" i="47"/>
  <c r="AC138" i="47"/>
  <c r="EP138" i="47"/>
  <c r="ED139" i="47"/>
  <c r="IC134" i="47"/>
  <c r="CD133" i="47"/>
  <c r="LQ133" i="47"/>
  <c r="FQ133" i="47"/>
  <c r="DD134" i="47"/>
  <c r="AD135" i="47"/>
  <c r="LC132" i="47"/>
  <c r="MD132" i="47"/>
  <c r="EC137" i="47"/>
  <c r="LP136" i="47"/>
  <c r="ID134" i="47"/>
  <c r="DD135" i="47"/>
  <c r="LC133" i="47"/>
  <c r="IC136" i="47"/>
  <c r="LP133" i="47"/>
  <c r="LQ134" i="47"/>
  <c r="P136" i="47"/>
  <c r="LC114" i="47"/>
  <c r="AP111" i="47"/>
  <c r="FP109" i="47"/>
  <c r="BP110" i="47"/>
  <c r="HC108" i="47"/>
  <c r="BC108" i="47"/>
  <c r="JP109" i="47"/>
  <c r="HC112" i="47"/>
  <c r="AC111" i="47"/>
  <c r="IC107" i="47"/>
  <c r="LP112" i="47"/>
  <c r="JC111" i="47"/>
  <c r="IP110" i="47"/>
  <c r="JC112" i="47"/>
  <c r="LP109" i="47"/>
  <c r="IC111" i="47"/>
  <c r="HP113" i="47"/>
  <c r="JP111" i="47"/>
  <c r="JC134" i="47"/>
  <c r="IQ132" i="47"/>
  <c r="BQ137" i="47"/>
  <c r="DP132" i="47"/>
  <c r="EC133" i="47"/>
  <c r="IQ134" i="47"/>
  <c r="JQ137" i="47"/>
  <c r="FQ138" i="47"/>
  <c r="JD137" i="47"/>
  <c r="AQ132" i="47"/>
  <c r="BC139" i="47"/>
  <c r="FQ135" i="47"/>
  <c r="EC135" i="47"/>
  <c r="JC138" i="47"/>
  <c r="AD139" i="47"/>
  <c r="BC132" i="47"/>
  <c r="FP135" i="47"/>
  <c r="LD135" i="47"/>
  <c r="BP134" i="47"/>
  <c r="FD133" i="47"/>
  <c r="LD132" i="47"/>
  <c r="GC133" i="47"/>
  <c r="FQ134" i="47"/>
  <c r="GQ138" i="47"/>
  <c r="AC132" i="47"/>
  <c r="IP136" i="47"/>
  <c r="EQ136" i="47"/>
  <c r="P133" i="47"/>
  <c r="HD134" i="47"/>
  <c r="IC135" i="47"/>
  <c r="HP132" i="47"/>
  <c r="HP134" i="47"/>
  <c r="KC133" i="47"/>
  <c r="GQ137" i="47"/>
  <c r="P111" i="47"/>
  <c r="LC113" i="47"/>
  <c r="HP114" i="47"/>
  <c r="LP113" i="47"/>
  <c r="MC107" i="47"/>
  <c r="HP109" i="47"/>
  <c r="JC110" i="47"/>
  <c r="HP111" i="47"/>
  <c r="P107" i="47"/>
  <c r="CP113" i="47"/>
  <c r="AC114" i="47"/>
  <c r="IC110" i="47"/>
  <c r="EP110" i="47"/>
  <c r="FC114" i="47"/>
  <c r="FC113" i="47"/>
  <c r="KP111" i="47"/>
  <c r="DC108" i="47"/>
  <c r="DP113" i="47"/>
  <c r="GD133" i="47"/>
  <c r="BQ134" i="47"/>
  <c r="CP135" i="47"/>
  <c r="GC135" i="47"/>
  <c r="EP132" i="47"/>
  <c r="BP138" i="47"/>
  <c r="BD134" i="47"/>
  <c r="AQ136" i="47"/>
  <c r="KD133" i="47"/>
  <c r="AP133" i="47"/>
  <c r="JP138" i="47"/>
  <c r="KQ138" i="47"/>
  <c r="EQ132" i="47"/>
  <c r="EP135" i="47"/>
  <c r="MC134" i="47"/>
  <c r="MD136" i="47"/>
  <c r="Q137" i="47"/>
  <c r="AP113" i="47"/>
  <c r="IP113" i="47"/>
  <c r="IP114" i="47"/>
  <c r="AP110" i="47"/>
  <c r="EC111" i="47"/>
  <c r="KP107" i="47"/>
  <c r="KC109" i="47"/>
  <c r="BP109" i="47"/>
  <c r="GC113" i="47"/>
  <c r="ED135" i="47"/>
  <c r="CC138" i="47"/>
  <c r="DC110" i="47"/>
  <c r="MC109" i="47"/>
  <c r="GP107" i="47"/>
  <c r="GC136" i="47"/>
  <c r="HQ137" i="47"/>
  <c r="EC138" i="47"/>
  <c r="DP112" i="47"/>
  <c r="DC109" i="47"/>
  <c r="FP108" i="47"/>
  <c r="GC114" i="47"/>
  <c r="BP114" i="47"/>
  <c r="HQ132" i="47"/>
  <c r="ID132" i="47"/>
  <c r="JQ132" i="47"/>
  <c r="DP136" i="47"/>
  <c r="JD132" i="47"/>
  <c r="BP135" i="47"/>
  <c r="JC136" i="47"/>
  <c r="GC112" i="47"/>
  <c r="GP112" i="47"/>
  <c r="CP112" i="47"/>
  <c r="MC114" i="47"/>
  <c r="LQ135" i="47"/>
  <c r="HC138" i="47"/>
  <c r="AD138" i="47"/>
  <c r="HQ139" i="47"/>
  <c r="BC135" i="47"/>
  <c r="Q138" i="47"/>
  <c r="LD138" i="47"/>
  <c r="IQ135" i="47"/>
  <c r="JP132" i="47"/>
  <c r="JP135" i="47"/>
  <c r="BQ132" i="47"/>
  <c r="AQ135" i="47"/>
  <c r="FQ139" i="47"/>
  <c r="IP139" i="47"/>
  <c r="Q132" i="47"/>
  <c r="GC138" i="47"/>
  <c r="JQ134" i="47"/>
  <c r="AP107" i="47"/>
  <c r="AC112" i="47"/>
  <c r="BC112" i="47"/>
  <c r="CP111" i="47"/>
  <c r="AC108" i="47"/>
  <c r="GP113" i="47"/>
  <c r="P110" i="47"/>
  <c r="FP110" i="47"/>
  <c r="AP135" i="47"/>
  <c r="HC136" i="47"/>
  <c r="Q133" i="47"/>
  <c r="FD136" i="47"/>
  <c r="HQ133" i="47"/>
  <c r="GP132" i="47"/>
  <c r="BC138" i="47"/>
  <c r="HP135" i="47"/>
  <c r="HP137" i="47"/>
  <c r="HC134" i="47"/>
  <c r="GC137" i="47"/>
  <c r="JD136" i="47"/>
  <c r="P135" i="47"/>
  <c r="AC136" i="47"/>
  <c r="CQ137" i="47"/>
  <c r="ED132" i="47"/>
  <c r="GQ134" i="47"/>
  <c r="MD139" i="47"/>
  <c r="KC135" i="47"/>
  <c r="KQ135" i="47"/>
  <c r="EQ134" i="47"/>
  <c r="KP110" i="47"/>
  <c r="GC107" i="47"/>
  <c r="DP109" i="47"/>
  <c r="GP114" i="47"/>
  <c r="BC110" i="47"/>
  <c r="AP109" i="47"/>
  <c r="JP112" i="47"/>
  <c r="JP108" i="47"/>
  <c r="AD132" i="47"/>
  <c r="KC136" i="47"/>
  <c r="CC135" i="47"/>
  <c r="BD139" i="47"/>
  <c r="IC139" i="47"/>
  <c r="MC133" i="47"/>
  <c r="JD133" i="47"/>
  <c r="FP139" i="47"/>
  <c r="AP134" i="47"/>
  <c r="KQ136" i="47"/>
  <c r="DP138" i="47"/>
  <c r="JC135" i="47"/>
  <c r="P137" i="47"/>
  <c r="KQ132" i="47"/>
  <c r="BP137" i="47"/>
  <c r="HC139" i="47"/>
  <c r="CQ136" i="47"/>
  <c r="BC133" i="47"/>
  <c r="LQ139" i="47"/>
  <c r="KQ134" i="47"/>
  <c r="KC134" i="47"/>
  <c r="DP108" i="47"/>
  <c r="KP108" i="47"/>
  <c r="HP108" i="47"/>
  <c r="HP112" i="47"/>
  <c r="MC110" i="47"/>
  <c r="EC108" i="47"/>
  <c r="AP112" i="47"/>
  <c r="EP114" i="47"/>
  <c r="ED136" i="47"/>
  <c r="DC107" i="47"/>
  <c r="AD134" i="47"/>
  <c r="IP133" i="47"/>
  <c r="LP138" i="47"/>
  <c r="GP134" i="47"/>
  <c r="MD134" i="47"/>
  <c r="DQ135" i="47"/>
  <c r="AC137" i="47"/>
  <c r="P134" i="47"/>
  <c r="DQ137" i="47"/>
  <c r="CQ133" i="47"/>
  <c r="DP137" i="47"/>
  <c r="KD139" i="47"/>
  <c r="JQ139" i="47"/>
  <c r="CQ135" i="47"/>
  <c r="EQ135" i="47"/>
  <c r="EQ139" i="47"/>
  <c r="HP133" i="47"/>
  <c r="HQ138" i="47"/>
  <c r="EP139" i="47"/>
  <c r="EP137" i="47"/>
  <c r="LP114" i="47"/>
  <c r="LC110" i="47"/>
  <c r="CC109" i="47"/>
  <c r="GC109" i="47"/>
  <c r="BC113" i="47"/>
  <c r="BP108" i="47"/>
  <c r="IC108" i="47"/>
  <c r="IC112" i="47"/>
  <c r="CQ138" i="47"/>
  <c r="JC133" i="47"/>
  <c r="MC137" i="47"/>
  <c r="CC136" i="47"/>
  <c r="ID137" i="47"/>
  <c r="EC132" i="47"/>
  <c r="KC139" i="47"/>
  <c r="JC132" i="47"/>
  <c r="LQ132" i="47"/>
  <c r="DC135" i="47"/>
  <c r="BQ135" i="47"/>
  <c r="Q134" i="47"/>
  <c r="DD136" i="47"/>
  <c r="AD136" i="47"/>
  <c r="IQ137" i="47"/>
  <c r="JP114" i="47"/>
  <c r="DC112" i="47"/>
  <c r="IC109" i="47"/>
  <c r="FC109" i="47"/>
  <c r="P108" i="47"/>
  <c r="KP109" i="47"/>
  <c r="JC113" i="47"/>
  <c r="ED134" i="47"/>
  <c r="FQ137" i="47"/>
  <c r="LP134" i="47"/>
  <c r="AQ137" i="47"/>
  <c r="MC136" i="47"/>
  <c r="JC137" i="47"/>
  <c r="FP138" i="47"/>
  <c r="DD133" i="47"/>
  <c r="LD139" i="47"/>
  <c r="MD138" i="47"/>
  <c r="BC109" i="47"/>
  <c r="CP109" i="47"/>
  <c r="EP109" i="47"/>
  <c r="CC107" i="47"/>
  <c r="CP134" i="47"/>
  <c r="KP135" i="47"/>
  <c r="GP136" i="47"/>
  <c r="ED137" i="47"/>
  <c r="HP139" i="47"/>
  <c r="FD139" i="47"/>
  <c r="FP137" i="47"/>
  <c r="FP133" i="47"/>
  <c r="HC132" i="47"/>
  <c r="DQ134" i="47"/>
  <c r="AC133" i="47"/>
  <c r="AP114" i="47"/>
  <c r="HC107" i="47"/>
  <c r="GP109" i="47"/>
  <c r="BP111" i="47"/>
  <c r="GP137" i="47"/>
  <c r="GQ133" i="47"/>
  <c r="IP135" i="47"/>
  <c r="EC136" i="47"/>
  <c r="AD137" i="47"/>
  <c r="GQ135" i="47"/>
  <c r="CC113" i="47"/>
  <c r="DC114" i="47"/>
  <c r="FC112" i="47"/>
  <c r="CC108" i="47"/>
  <c r="MC108" i="47"/>
  <c r="HD139" i="47"/>
  <c r="FP136" i="47"/>
  <c r="EQ137" i="47"/>
  <c r="BD138" i="47"/>
  <c r="IQ136" i="47"/>
  <c r="JD138" i="47"/>
  <c r="BP139" i="47"/>
  <c r="MD137" i="47"/>
  <c r="HD135" i="47"/>
  <c r="LP139" i="47"/>
  <c r="GD138" i="47"/>
  <c r="DQ133" i="47"/>
  <c r="CD132" i="47"/>
  <c r="JP107" i="47"/>
  <c r="FC110" i="47"/>
  <c r="LQ137" i="47"/>
  <c r="AD133" i="47"/>
  <c r="EQ133" i="47"/>
  <c r="JQ133" i="47"/>
  <c r="FC134" i="47"/>
  <c r="LC139" i="47"/>
  <c r="FP134" i="47"/>
  <c r="FD137" i="47"/>
  <c r="BP133" i="47"/>
  <c r="ID136" i="47"/>
  <c r="IC132" i="47"/>
  <c r="CC137" i="47"/>
  <c r="JQ135" i="47"/>
  <c r="AQ134" i="47"/>
  <c r="DQ132" i="47"/>
  <c r="FP132" i="47"/>
  <c r="GD135" i="47"/>
  <c r="GP133" i="47"/>
  <c r="CC111" i="47"/>
  <c r="GP108" i="47"/>
  <c r="DP107" i="47"/>
  <c r="CC112" i="47"/>
  <c r="EP108" i="47"/>
  <c r="EC110" i="47"/>
  <c r="BP107" i="47"/>
  <c r="LC111" i="47"/>
  <c r="BQ133" i="47"/>
  <c r="HP136" i="47"/>
  <c r="CP107" i="47"/>
  <c r="HC111" i="47"/>
  <c r="DQ139" i="47"/>
  <c r="LP110" i="47"/>
  <c r="DC136" i="47"/>
  <c r="AC134" i="47"/>
  <c r="GD134" i="47"/>
  <c r="IP137" i="47"/>
  <c r="GC110" i="47"/>
  <c r="EP113" i="47"/>
  <c r="AC109" i="47"/>
  <c r="LP107" i="47"/>
  <c r="JP139" i="47"/>
  <c r="AQ139" i="47"/>
  <c r="EC109" i="47"/>
  <c r="DC133" i="47"/>
  <c r="Q139" i="47"/>
  <c r="MC113" i="47"/>
  <c r="EC112" i="47"/>
  <c r="DP133" i="47"/>
  <c r="HC114" i="47"/>
  <c r="CD135" i="47"/>
  <c r="CD138" i="47"/>
  <c r="IP107" i="47"/>
  <c r="CP133" i="47"/>
  <c r="GD136" i="47"/>
  <c r="JP113" i="47"/>
  <c r="DC137" i="47"/>
  <c r="GD139" i="47"/>
  <c r="AC110" i="47"/>
  <c r="LD136" i="47"/>
  <c r="JC114" i="47"/>
  <c r="LC109" i="47"/>
  <c r="JP133" i="47"/>
  <c r="JQ136" i="47"/>
  <c r="MC138" i="47"/>
  <c r="GC134" i="47"/>
  <c r="EP111" i="47"/>
  <c r="DP114" i="47"/>
  <c r="BC111" i="47"/>
  <c r="IC137" i="47"/>
  <c r="KP138" i="47"/>
  <c r="BP112" i="47"/>
  <c r="CC134" i="47"/>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FF110" i="47" l="1"/>
  <c r="FD110" i="47"/>
  <c r="FE110" i="47" s="1"/>
  <c r="DS113" i="47"/>
  <c r="DQ113" i="47"/>
  <c r="DR113" i="47" s="1"/>
  <c r="JS107" i="47"/>
  <c r="JQ107" i="47"/>
  <c r="KQ107" i="47"/>
  <c r="KS107" i="47"/>
  <c r="KS113" i="47"/>
  <c r="KQ113" i="47"/>
  <c r="KR113" i="47" s="1"/>
  <c r="AD110" i="47"/>
  <c r="AE110" i="47" s="1"/>
  <c r="AF110" i="47"/>
  <c r="DQ107" i="47"/>
  <c r="DS107" i="47"/>
  <c r="HQ114" i="47"/>
  <c r="HR114" i="47" s="1"/>
  <c r="HS114" i="47"/>
  <c r="HS110" i="47"/>
  <c r="HQ110" i="47"/>
  <c r="HR110" i="47" s="1"/>
  <c r="ID114" i="47"/>
  <c r="IE114" i="47" s="1"/>
  <c r="IF114" i="47"/>
  <c r="GG128" i="47"/>
  <c r="GG129" i="47" s="1"/>
  <c r="FF112" i="47"/>
  <c r="FD112" i="47"/>
  <c r="FE112" i="47" s="1"/>
  <c r="MF112" i="47"/>
  <c r="MD112" i="47"/>
  <c r="ME112" i="47" s="1"/>
  <c r="IF108" i="47"/>
  <c r="ID108" i="47"/>
  <c r="IE108" i="47" s="1"/>
  <c r="MF109" i="47"/>
  <c r="MD109" i="47"/>
  <c r="ME109" i="47" s="1"/>
  <c r="IF111" i="47"/>
  <c r="ID111" i="47"/>
  <c r="IE111" i="47" s="1"/>
  <c r="AQ108" i="47"/>
  <c r="AR108" i="47" s="1"/>
  <c r="AS108" i="47"/>
  <c r="LS108" i="47"/>
  <c r="LQ108" i="47"/>
  <c r="LR108" i="47" s="1"/>
  <c r="LD112" i="47"/>
  <c r="LE112" i="47" s="1"/>
  <c r="LF112" i="47"/>
  <c r="IS111" i="47"/>
  <c r="IQ111" i="47"/>
  <c r="IR111" i="47" s="1"/>
  <c r="BS113" i="47"/>
  <c r="BQ113" i="47"/>
  <c r="BR113" i="47" s="1"/>
  <c r="LG128" i="47"/>
  <c r="LG129" i="47" s="1"/>
  <c r="IB141" i="47"/>
  <c r="MB143" i="47"/>
  <c r="AO144" i="47"/>
  <c r="LO142" i="47"/>
  <c r="KB141" i="47"/>
  <c r="HO142" i="47"/>
  <c r="CO142" i="47"/>
  <c r="FO144" i="47"/>
  <c r="DG128" i="47"/>
  <c r="DG129" i="47" s="1"/>
  <c r="KG128" i="47"/>
  <c r="KG129" i="47" s="1"/>
  <c r="JF114" i="47"/>
  <c r="JD114" i="47"/>
  <c r="JE114" i="47" s="1"/>
  <c r="AS112" i="47"/>
  <c r="AQ112" i="47"/>
  <c r="AR112" i="47" s="1"/>
  <c r="DF109" i="47"/>
  <c r="DD109" i="47"/>
  <c r="DE109" i="47" s="1"/>
  <c r="FF111" i="47"/>
  <c r="FD111" i="47"/>
  <c r="FE111" i="47" s="1"/>
  <c r="FS111" i="47"/>
  <c r="FQ111" i="47"/>
  <c r="FR111" i="47" s="1"/>
  <c r="DD111" i="47"/>
  <c r="DE111" i="47" s="1"/>
  <c r="DF111" i="47"/>
  <c r="EQ108" i="47"/>
  <c r="ER108" i="47" s="1"/>
  <c r="ES108" i="47"/>
  <c r="ED108" i="47"/>
  <c r="EE108" i="47" s="1"/>
  <c r="EF108" i="47"/>
  <c r="DD108" i="47"/>
  <c r="DE108" i="47" s="1"/>
  <c r="DF108" i="47"/>
  <c r="GD111" i="47"/>
  <c r="GE111" i="47" s="1"/>
  <c r="GF111" i="47"/>
  <c r="KD107" i="47"/>
  <c r="KF107" i="47"/>
  <c r="MD110" i="47"/>
  <c r="ME110" i="47" s="1"/>
  <c r="MF110" i="47"/>
  <c r="BD112" i="47"/>
  <c r="BE112" i="47" s="1"/>
  <c r="BF112" i="47"/>
  <c r="KS111" i="47"/>
  <c r="KQ111" i="47"/>
  <c r="KR111" i="47" s="1"/>
  <c r="ID113" i="47"/>
  <c r="IE113" i="47" s="1"/>
  <c r="IF113" i="47"/>
  <c r="JF107" i="47"/>
  <c r="JD107" i="47"/>
  <c r="BT128" i="47"/>
  <c r="BT129" i="47" s="1"/>
  <c r="HS112" i="47"/>
  <c r="HQ112" i="47"/>
  <c r="HR112" i="47" s="1"/>
  <c r="AF112" i="47"/>
  <c r="AD112" i="47"/>
  <c r="AE112" i="47" s="1"/>
  <c r="FF113" i="47"/>
  <c r="FD113" i="47"/>
  <c r="FE113" i="47" s="1"/>
  <c r="KF113" i="47"/>
  <c r="KD113" i="47"/>
  <c r="KE113" i="47" s="1"/>
  <c r="S109" i="47"/>
  <c r="Q109" i="47"/>
  <c r="R109" i="47" s="1"/>
  <c r="GS108" i="47"/>
  <c r="GQ108" i="47"/>
  <c r="GR108" i="47" s="1"/>
  <c r="HD107" i="47"/>
  <c r="HF107" i="47"/>
  <c r="LD113" i="47"/>
  <c r="LE113" i="47" s="1"/>
  <c r="LF113" i="47"/>
  <c r="BF108" i="47"/>
  <c r="BD108" i="47"/>
  <c r="BE108" i="47" s="1"/>
  <c r="KF110" i="47"/>
  <c r="KD110" i="47"/>
  <c r="KE110" i="47" s="1"/>
  <c r="LT128" i="47"/>
  <c r="LT129" i="47" s="1"/>
  <c r="AS114" i="47"/>
  <c r="AQ114" i="47"/>
  <c r="AR114" i="47" s="1"/>
  <c r="BF114" i="47"/>
  <c r="BD114" i="47"/>
  <c r="BE114" i="47" s="1"/>
  <c r="CD110" i="47"/>
  <c r="CE110" i="47" s="1"/>
  <c r="CF110" i="47"/>
  <c r="KT128" i="47"/>
  <c r="KT129" i="47" s="1"/>
  <c r="EP117" i="47"/>
  <c r="LF143" i="47"/>
  <c r="HR144" i="47"/>
  <c r="CF142" i="47"/>
  <c r="CF141" i="47"/>
  <c r="FR143" i="47"/>
  <c r="KR141" i="47"/>
  <c r="EF141" i="47"/>
  <c r="LE143" i="47"/>
  <c r="S143" i="47"/>
  <c r="DF141" i="47"/>
  <c r="HF141" i="47"/>
  <c r="KR143" i="47"/>
  <c r="AS142" i="47"/>
  <c r="JF141" i="47"/>
  <c r="JF144" i="47"/>
  <c r="BE144" i="47"/>
  <c r="DS143" i="47"/>
  <c r="JR141" i="47"/>
  <c r="GC119" i="47"/>
  <c r="HC119" i="47"/>
  <c r="JP118" i="47"/>
  <c r="FC117" i="47"/>
  <c r="BC116" i="47"/>
  <c r="DP117" i="47"/>
  <c r="BP118" i="47"/>
  <c r="LP117" i="47"/>
  <c r="HS143" i="47"/>
  <c r="AE142" i="47"/>
  <c r="AS141" i="47"/>
  <c r="LS143" i="47"/>
  <c r="AR144" i="47"/>
  <c r="KF142" i="47"/>
  <c r="KS141" i="47"/>
  <c r="DE144" i="47"/>
  <c r="R144" i="47"/>
  <c r="HF143" i="47"/>
  <c r="IF141" i="47"/>
  <c r="DR144" i="47"/>
  <c r="GF142" i="47"/>
  <c r="ER144" i="47"/>
  <c r="IR142" i="47"/>
  <c r="ER142" i="47"/>
  <c r="LR141" i="47"/>
  <c r="KS142" i="47"/>
  <c r="MC116" i="47"/>
  <c r="GP118" i="47"/>
  <c r="EP118" i="47"/>
  <c r="P119" i="47"/>
  <c r="LC116" i="47"/>
  <c r="DC116" i="47"/>
  <c r="FC116" i="47"/>
  <c r="IS144" i="47"/>
  <c r="CR141" i="47"/>
  <c r="JS144" i="47"/>
  <c r="CE142" i="47"/>
  <c r="IR141" i="47"/>
  <c r="EE141" i="47"/>
  <c r="AS144" i="47"/>
  <c r="BE141" i="47"/>
  <c r="DE142" i="47"/>
  <c r="DR143" i="47"/>
  <c r="JE142" i="47"/>
  <c r="DF143" i="47"/>
  <c r="BF142" i="47"/>
  <c r="IR144" i="47"/>
  <c r="CR143" i="47"/>
  <c r="IS141" i="47"/>
  <c r="LF144" i="47"/>
  <c r="GS143" i="47"/>
  <c r="AC118" i="47"/>
  <c r="KC118" i="47"/>
  <c r="JP117" i="47"/>
  <c r="EC118" i="47"/>
  <c r="FP117" i="47"/>
  <c r="GP117" i="47"/>
  <c r="JC118" i="47"/>
  <c r="KC119" i="47"/>
  <c r="KS144" i="47"/>
  <c r="JS143" i="47"/>
  <c r="ER143" i="47"/>
  <c r="BR144" i="47"/>
  <c r="DF144" i="47"/>
  <c r="FS141" i="47"/>
  <c r="LF141" i="47"/>
  <c r="HE141" i="47"/>
  <c r="LS141" i="47"/>
  <c r="ME142" i="47"/>
  <c r="ME144" i="47"/>
  <c r="ES143" i="47"/>
  <c r="FS144" i="47"/>
  <c r="S141" i="47"/>
  <c r="AF144" i="47"/>
  <c r="EE144" i="47"/>
  <c r="LR144" i="47"/>
  <c r="IP119" i="47"/>
  <c r="LP119" i="47"/>
  <c r="AP117" i="47"/>
  <c r="IP117" i="47"/>
  <c r="IC117" i="47"/>
  <c r="EC116" i="47"/>
  <c r="JC119" i="47"/>
  <c r="BR142" i="47"/>
  <c r="FR141" i="47"/>
  <c r="JR143" i="47"/>
  <c r="EE142" i="47"/>
  <c r="CE143" i="47"/>
  <c r="ES142" i="47"/>
  <c r="CS144" i="47"/>
  <c r="ER141" i="47"/>
  <c r="LF142" i="47"/>
  <c r="S142" i="47"/>
  <c r="AF142" i="47"/>
  <c r="AE143" i="47"/>
  <c r="EF143" i="47"/>
  <c r="IF142" i="47"/>
  <c r="HF144" i="47"/>
  <c r="DR142" i="47"/>
  <c r="KF143" i="47"/>
  <c r="CP118" i="47"/>
  <c r="CP128" i="47" s="1"/>
  <c r="CP129" i="47" s="1"/>
  <c r="DP119" i="47"/>
  <c r="IP116" i="47"/>
  <c r="FP118" i="47"/>
  <c r="IC116" i="47"/>
  <c r="HS142" i="47"/>
  <c r="KF144" i="47"/>
  <c r="LR143" i="47"/>
  <c r="HE144" i="47"/>
  <c r="AF141" i="47"/>
  <c r="GF144" i="47"/>
  <c r="CS142" i="47"/>
  <c r="FR142" i="47"/>
  <c r="JF142" i="47"/>
  <c r="HE142" i="47"/>
  <c r="BP116" i="47"/>
  <c r="LC119" i="47"/>
  <c r="GC118" i="47"/>
  <c r="LP118" i="47"/>
  <c r="MC117" i="47"/>
  <c r="DC117" i="47"/>
  <c r="CE144" i="47"/>
  <c r="LC118" i="47"/>
  <c r="AC116" i="47"/>
  <c r="EP119" i="47"/>
  <c r="BR141" i="47"/>
  <c r="JF143" i="47"/>
  <c r="CF144" i="47"/>
  <c r="AR142" i="47"/>
  <c r="JR144" i="47"/>
  <c r="GE144" i="47"/>
  <c r="BR143" i="47"/>
  <c r="HR142" i="47"/>
  <c r="JC117" i="47"/>
  <c r="GE143" i="47"/>
  <c r="KR142" i="47"/>
  <c r="CR142" i="47"/>
  <c r="LE142" i="47"/>
  <c r="GS144" i="47"/>
  <c r="CS141" i="47"/>
  <c r="KE143" i="47"/>
  <c r="CS143" i="47"/>
  <c r="BS143" i="47"/>
  <c r="LS144" i="47"/>
  <c r="KP119" i="47"/>
  <c r="HP116" i="47"/>
  <c r="P116" i="47"/>
  <c r="EP116" i="47"/>
  <c r="EP128" i="47" s="1"/>
  <c r="EP129" i="47" s="1"/>
  <c r="EC117" i="47"/>
  <c r="EC128" i="47" s="1"/>
  <c r="EC129" i="47" s="1"/>
  <c r="FC119" i="47"/>
  <c r="LP116" i="47"/>
  <c r="CF143" i="47"/>
  <c r="DS142" i="47"/>
  <c r="AE141" i="47"/>
  <c r="DR141" i="47"/>
  <c r="HS141" i="47"/>
  <c r="FF143" i="47"/>
  <c r="GR143" i="47"/>
  <c r="FR144" i="47"/>
  <c r="GF141" i="47"/>
  <c r="IR143" i="47"/>
  <c r="HR143" i="47"/>
  <c r="HP119" i="47"/>
  <c r="CC119" i="47"/>
  <c r="FP119" i="47"/>
  <c r="GP119" i="47"/>
  <c r="FC118" i="47"/>
  <c r="IC118" i="47"/>
  <c r="CP119" i="47"/>
  <c r="JS141" i="47"/>
  <c r="BS141" i="47"/>
  <c r="FF144" i="47"/>
  <c r="GS142" i="47"/>
  <c r="R141" i="47"/>
  <c r="GR144" i="47"/>
  <c r="HS144" i="47"/>
  <c r="BF144" i="47"/>
  <c r="FE143" i="47"/>
  <c r="KE144" i="47"/>
  <c r="BE142" i="47"/>
  <c r="DF142" i="47"/>
  <c r="AE144" i="47"/>
  <c r="GC116" i="47"/>
  <c r="GP116" i="47"/>
  <c r="AC119" i="47"/>
  <c r="KP118" i="47"/>
  <c r="DC118" i="47"/>
  <c r="CP116" i="47"/>
  <c r="FS143" i="47"/>
  <c r="R143" i="47"/>
  <c r="JR142" i="47"/>
  <c r="P117" i="47"/>
  <c r="FF142" i="47"/>
  <c r="FE144" i="47"/>
  <c r="DS144" i="47"/>
  <c r="DE143" i="47"/>
  <c r="MF141" i="47"/>
  <c r="BF141" i="47"/>
  <c r="LE141" i="47"/>
  <c r="ME143" i="47"/>
  <c r="MF143" i="47"/>
  <c r="GF143" i="47"/>
  <c r="KC117" i="47"/>
  <c r="CC116" i="47"/>
  <c r="MC119" i="47"/>
  <c r="CP117" i="47"/>
  <c r="BP119" i="47"/>
  <c r="HC116" i="47"/>
  <c r="KP116" i="47"/>
  <c r="DC119" i="47"/>
  <c r="IS142" i="47"/>
  <c r="JE144" i="47"/>
  <c r="AR143" i="47"/>
  <c r="BS144" i="47"/>
  <c r="FE142" i="47"/>
  <c r="JE143" i="47"/>
  <c r="DS141" i="47"/>
  <c r="KF141" i="47"/>
  <c r="BF143" i="47"/>
  <c r="S144" i="47"/>
  <c r="AP119" i="47"/>
  <c r="IC119" i="47"/>
  <c r="IC128" i="47" s="1"/>
  <c r="IC129" i="47" s="1"/>
  <c r="P118" i="47"/>
  <c r="AP116" i="47"/>
  <c r="HF142" i="47"/>
  <c r="IE141" i="47"/>
  <c r="CR144" i="47"/>
  <c r="AS143" i="47"/>
  <c r="IF144" i="47"/>
  <c r="GR141" i="47"/>
  <c r="BC119" i="47"/>
  <c r="CC118" i="47"/>
  <c r="CE141" i="47"/>
  <c r="LS142" i="47"/>
  <c r="GS141" i="47"/>
  <c r="ES141" i="47"/>
  <c r="HP118" i="47"/>
  <c r="JP119" i="47"/>
  <c r="HC118" i="47"/>
  <c r="KE142" i="47"/>
  <c r="GR142" i="47"/>
  <c r="ES144" i="47"/>
  <c r="KP117" i="47"/>
  <c r="IP118" i="47"/>
  <c r="HC117" i="47"/>
  <c r="BS142" i="47"/>
  <c r="R142" i="47"/>
  <c r="LE144" i="47"/>
  <c r="FS142" i="47"/>
  <c r="LR142" i="47"/>
  <c r="IE144" i="47"/>
  <c r="AR141" i="47"/>
  <c r="IE142" i="47"/>
  <c r="KE141" i="47"/>
  <c r="MF142" i="47"/>
  <c r="CC117" i="47"/>
  <c r="CC128" i="47" s="1"/>
  <c r="CC129" i="47" s="1"/>
  <c r="EC119" i="47"/>
  <c r="DP118" i="47"/>
  <c r="KC116" i="47"/>
  <c r="KC128" i="47" s="1"/>
  <c r="KC129" i="47" s="1"/>
  <c r="MC118" i="47"/>
  <c r="DP116" i="47"/>
  <c r="DP128" i="47" s="1"/>
  <c r="DP129" i="47" s="1"/>
  <c r="BP117" i="47"/>
  <c r="IE143" i="47"/>
  <c r="FF141" i="47"/>
  <c r="BE143" i="47"/>
  <c r="JP116" i="47"/>
  <c r="JP128" i="47" s="1"/>
  <c r="JP129" i="47" s="1"/>
  <c r="DE141" i="47"/>
  <c r="EF142" i="47"/>
  <c r="IS143" i="47"/>
  <c r="GC117" i="47"/>
  <c r="GC128" i="47" s="1"/>
  <c r="GC129" i="47" s="1"/>
  <c r="FP116" i="47"/>
  <c r="FP128" i="47" s="1"/>
  <c r="FP129" i="47" s="1"/>
  <c r="FE141" i="47"/>
  <c r="KR144" i="47"/>
  <c r="AC117" i="47"/>
  <c r="AP118" i="47"/>
  <c r="EF144" i="47"/>
  <c r="GE141" i="47"/>
  <c r="KS143" i="47"/>
  <c r="EE143" i="47"/>
  <c r="AF143" i="47"/>
  <c r="JC116" i="47"/>
  <c r="HR141" i="47"/>
  <c r="GE142" i="47"/>
  <c r="IF143" i="47"/>
  <c r="LC117" i="47"/>
  <c r="ME141" i="47"/>
  <c r="BC118" i="47"/>
  <c r="MF144" i="47"/>
  <c r="BC117" i="47"/>
  <c r="HE143" i="47"/>
  <c r="HP117" i="47"/>
  <c r="JS142" i="47"/>
  <c r="JE141" i="47"/>
  <c r="EQ111" i="47"/>
  <c r="ER111" i="47" s="1"/>
  <c r="ES111" i="47"/>
  <c r="HF111" i="47"/>
  <c r="HD111" i="47"/>
  <c r="HE111" i="47" s="1"/>
  <c r="DF114" i="47"/>
  <c r="DD114" i="47"/>
  <c r="DE114" i="47" s="1"/>
  <c r="ES109" i="47"/>
  <c r="EQ109" i="47"/>
  <c r="ER109" i="47" s="1"/>
  <c r="DQ108" i="47"/>
  <c r="DR108" i="47" s="1"/>
  <c r="DS108" i="47"/>
  <c r="AS109" i="47"/>
  <c r="AQ109" i="47"/>
  <c r="AR109" i="47" s="1"/>
  <c r="AQ113" i="47"/>
  <c r="AR113" i="47" s="1"/>
  <c r="AS113" i="47"/>
  <c r="IF110" i="47"/>
  <c r="ID110" i="47"/>
  <c r="IE110" i="47" s="1"/>
  <c r="BQ110" i="47"/>
  <c r="BR110" i="47" s="1"/>
  <c r="BS110" i="47"/>
  <c r="CQ107" i="47"/>
  <c r="CS107" i="47"/>
  <c r="CF113" i="47"/>
  <c r="CD113" i="47"/>
  <c r="CE113" i="47" s="1"/>
  <c r="CS109" i="47"/>
  <c r="CQ109" i="47"/>
  <c r="CR109" i="47" s="1"/>
  <c r="JF113" i="47"/>
  <c r="JD113" i="47"/>
  <c r="JE113" i="47" s="1"/>
  <c r="BQ108" i="47"/>
  <c r="BR108" i="47" s="1"/>
  <c r="BS108" i="47"/>
  <c r="BD110" i="47"/>
  <c r="BE110" i="47" s="1"/>
  <c r="BF110" i="47"/>
  <c r="DF110" i="47"/>
  <c r="DD110" i="47"/>
  <c r="DE110" i="47" s="1"/>
  <c r="AD114" i="47"/>
  <c r="AE114" i="47" s="1"/>
  <c r="AF114" i="47"/>
  <c r="LQ109" i="47"/>
  <c r="LR109" i="47" s="1"/>
  <c r="LS109" i="47"/>
  <c r="FS109" i="47"/>
  <c r="FQ109" i="47"/>
  <c r="FR109" i="47" s="1"/>
  <c r="FS107" i="47"/>
  <c r="FQ107" i="47"/>
  <c r="KQ114" i="47"/>
  <c r="KR114" i="47" s="1"/>
  <c r="KS114" i="47"/>
  <c r="LF107" i="47"/>
  <c r="LD107" i="47"/>
  <c r="LC128" i="47"/>
  <c r="LC129" i="47" s="1"/>
  <c r="S113" i="47"/>
  <c r="Q113" i="47"/>
  <c r="R113" i="47" s="1"/>
  <c r="ES112" i="47"/>
  <c r="EQ112" i="47"/>
  <c r="ER112" i="47" s="1"/>
  <c r="CB143" i="47"/>
  <c r="FB143" i="47"/>
  <c r="LB141" i="47"/>
  <c r="MB142" i="47"/>
  <c r="DO144" i="47"/>
  <c r="GO142" i="47"/>
  <c r="EO141" i="47"/>
  <c r="IO143" i="47"/>
  <c r="GS112" i="47"/>
  <c r="GQ112" i="47"/>
  <c r="GR112" i="47" s="1"/>
  <c r="JQ114" i="47"/>
  <c r="JR114" i="47" s="1"/>
  <c r="JS114" i="47"/>
  <c r="AD111" i="47"/>
  <c r="AE111" i="47" s="1"/>
  <c r="AF111" i="47"/>
  <c r="T128" i="47"/>
  <c r="T129" i="47" s="1"/>
  <c r="MF108" i="47"/>
  <c r="MD108" i="47"/>
  <c r="ME108" i="47" s="1"/>
  <c r="ET128" i="47"/>
  <c r="ET129" i="47" s="1"/>
  <c r="IS114" i="47"/>
  <c r="IQ114" i="47"/>
  <c r="IR114" i="47" s="1"/>
  <c r="ED109" i="47"/>
  <c r="EE109" i="47" s="1"/>
  <c r="EF109" i="47"/>
  <c r="IF112" i="47"/>
  <c r="ID112" i="47"/>
  <c r="IE112" i="47" s="1"/>
  <c r="IS113" i="47"/>
  <c r="IQ113" i="47"/>
  <c r="IR113" i="47" s="1"/>
  <c r="LQ107" i="47"/>
  <c r="LS107" i="47"/>
  <c r="BF109" i="47"/>
  <c r="BD109" i="47"/>
  <c r="BE109" i="47" s="1"/>
  <c r="KQ109" i="47"/>
  <c r="KR109" i="47" s="1"/>
  <c r="KS109" i="47"/>
  <c r="BF113" i="47"/>
  <c r="BD113" i="47"/>
  <c r="BE113" i="47" s="1"/>
  <c r="GQ114" i="47"/>
  <c r="GR114" i="47" s="1"/>
  <c r="GS114" i="47"/>
  <c r="CQ113" i="47"/>
  <c r="CR113" i="47" s="1"/>
  <c r="CS113" i="47"/>
  <c r="JF112" i="47"/>
  <c r="JD112" i="47"/>
  <c r="JE112" i="47" s="1"/>
  <c r="AS111" i="47"/>
  <c r="AQ111" i="47"/>
  <c r="AR111" i="47" s="1"/>
  <c r="HD110" i="47"/>
  <c r="HE110" i="47" s="1"/>
  <c r="HF110" i="47"/>
  <c r="DS110" i="47"/>
  <c r="DQ110" i="47"/>
  <c r="DR110" i="47" s="1"/>
  <c r="ED114" i="47"/>
  <c r="EE114" i="47" s="1"/>
  <c r="EF114" i="47"/>
  <c r="S112" i="47"/>
  <c r="Q112" i="47"/>
  <c r="R112" i="47" s="1"/>
  <c r="ED107" i="47"/>
  <c r="EF107" i="47"/>
  <c r="AF113" i="47"/>
  <c r="AD113" i="47"/>
  <c r="AE113" i="47" s="1"/>
  <c r="CS110" i="47"/>
  <c r="CQ110" i="47"/>
  <c r="CR110" i="47" s="1"/>
  <c r="JB141" i="47"/>
  <c r="BB141" i="47"/>
  <c r="EB143" i="47"/>
  <c r="AB141" i="47"/>
  <c r="O143" i="47"/>
  <c r="DO141" i="47"/>
  <c r="DO142" i="47"/>
  <c r="AB142" i="47"/>
  <c r="CG128" i="47"/>
  <c r="CG129" i="47" s="1"/>
  <c r="DD112" i="47"/>
  <c r="DE112" i="47" s="1"/>
  <c r="DF112" i="47"/>
  <c r="KD109" i="47"/>
  <c r="KE109" i="47" s="1"/>
  <c r="KF109" i="47"/>
  <c r="JD109" i="47"/>
  <c r="JE109" i="47" s="1"/>
  <c r="JF109" i="47"/>
  <c r="DS112" i="47"/>
  <c r="DQ112" i="47"/>
  <c r="DR112" i="47" s="1"/>
  <c r="LQ111" i="47"/>
  <c r="LR111" i="47" s="1"/>
  <c r="LS111" i="47"/>
  <c r="HD112" i="47"/>
  <c r="HE112" i="47" s="1"/>
  <c r="HF112" i="47"/>
  <c r="JS108" i="47"/>
  <c r="JQ108" i="47"/>
  <c r="JR108" i="47" s="1"/>
  <c r="JQ111" i="47"/>
  <c r="JR111" i="47" s="1"/>
  <c r="JS111" i="47"/>
  <c r="JQ112" i="47"/>
  <c r="JR112" i="47" s="1"/>
  <c r="JS112" i="47"/>
  <c r="ES110" i="47"/>
  <c r="EQ110" i="47"/>
  <c r="ER110" i="47" s="1"/>
  <c r="Q108" i="47"/>
  <c r="R108" i="47" s="1"/>
  <c r="S108" i="47"/>
  <c r="DS109" i="47"/>
  <c r="DQ109" i="47"/>
  <c r="DR109" i="47" s="1"/>
  <c r="BS114" i="47"/>
  <c r="BQ114" i="47"/>
  <c r="BR114" i="47" s="1"/>
  <c r="P128" i="47"/>
  <c r="P129" i="47" s="1"/>
  <c r="S107" i="47"/>
  <c r="Q107" i="47"/>
  <c r="IS110" i="47"/>
  <c r="IQ110" i="47"/>
  <c r="IR110" i="47" s="1"/>
  <c r="LD114" i="47"/>
  <c r="LE114" i="47" s="1"/>
  <c r="LF114" i="47"/>
  <c r="GF108" i="47"/>
  <c r="GD108" i="47"/>
  <c r="GE108" i="47" s="1"/>
  <c r="HD113" i="47"/>
  <c r="HE113" i="47" s="1"/>
  <c r="HF113" i="47"/>
  <c r="MD111" i="47"/>
  <c r="ME111" i="47" s="1"/>
  <c r="MF111" i="47"/>
  <c r="IS108" i="47"/>
  <c r="IQ108" i="47"/>
  <c r="IR108" i="47" s="1"/>
  <c r="AF107" i="47"/>
  <c r="AD107" i="47"/>
  <c r="GS111" i="47"/>
  <c r="GQ111" i="47"/>
  <c r="GR111" i="47" s="1"/>
  <c r="IB143" i="47"/>
  <c r="CO143" i="47"/>
  <c r="EO144" i="47"/>
  <c r="JO143" i="47"/>
  <c r="KO142" i="47"/>
  <c r="LB142" i="47"/>
  <c r="GB143" i="47"/>
  <c r="CO144" i="47"/>
  <c r="KB142" i="47"/>
  <c r="MG128" i="47"/>
  <c r="MG129" i="47" s="1"/>
  <c r="FG128" i="47"/>
  <c r="FG129" i="47" s="1"/>
  <c r="AT128" i="47"/>
  <c r="AT129" i="47" s="1"/>
  <c r="FQ112" i="47"/>
  <c r="FR112" i="47" s="1"/>
  <c r="FS112" i="47"/>
  <c r="BQ112" i="47"/>
  <c r="BR112" i="47" s="1"/>
  <c r="BS112" i="47"/>
  <c r="CQ111" i="47"/>
  <c r="CR111" i="47" s="1"/>
  <c r="CS111" i="47"/>
  <c r="CD112" i="47"/>
  <c r="CE112" i="47" s="1"/>
  <c r="CF112" i="47"/>
  <c r="ED111" i="47"/>
  <c r="EE111" i="47" s="1"/>
  <c r="EF111" i="47"/>
  <c r="HF109" i="47"/>
  <c r="HD109" i="47"/>
  <c r="HE109" i="47" s="1"/>
  <c r="GQ110" i="47"/>
  <c r="GR110" i="47" s="1"/>
  <c r="GS110" i="47"/>
  <c r="LQ110" i="47"/>
  <c r="LR110" i="47" s="1"/>
  <c r="LS110" i="47"/>
  <c r="HQ108" i="47"/>
  <c r="HR108" i="47" s="1"/>
  <c r="HS108" i="47"/>
  <c r="KD114" i="47"/>
  <c r="KE114" i="47" s="1"/>
  <c r="KF114" i="47"/>
  <c r="JS113" i="47"/>
  <c r="JQ113" i="47"/>
  <c r="JR113" i="47" s="1"/>
  <c r="KQ108" i="47"/>
  <c r="KR108" i="47" s="1"/>
  <c r="KS108" i="47"/>
  <c r="HQ113" i="47"/>
  <c r="HR113" i="47" s="1"/>
  <c r="HS113" i="47"/>
  <c r="IS107" i="47"/>
  <c r="IP128" i="47"/>
  <c r="IP129" i="47" s="1"/>
  <c r="IQ107" i="47"/>
  <c r="ES113" i="47"/>
  <c r="EQ113" i="47"/>
  <c r="ER113" i="47" s="1"/>
  <c r="MF114" i="47"/>
  <c r="MD114" i="47"/>
  <c r="ME114" i="47" s="1"/>
  <c r="GD113" i="47"/>
  <c r="GE113" i="47" s="1"/>
  <c r="GF113" i="47"/>
  <c r="HQ111" i="47"/>
  <c r="HR111" i="47" s="1"/>
  <c r="HS111" i="47"/>
  <c r="JD111" i="47"/>
  <c r="JE111" i="47" s="1"/>
  <c r="JF111" i="47"/>
  <c r="KF108" i="47"/>
  <c r="KD108" i="47"/>
  <c r="KE108" i="47" s="1"/>
  <c r="BF107" i="47"/>
  <c r="BD107" i="47"/>
  <c r="FF108" i="47"/>
  <c r="FD108" i="47"/>
  <c r="FE108" i="47" s="1"/>
  <c r="CQ108" i="47"/>
  <c r="CR108" i="47" s="1"/>
  <c r="CS108" i="47"/>
  <c r="ED113" i="47"/>
  <c r="EE113" i="47" s="1"/>
  <c r="EF113" i="47"/>
  <c r="HQ107" i="47"/>
  <c r="HP128" i="47"/>
  <c r="HP129" i="47" s="1"/>
  <c r="HS107" i="47"/>
  <c r="HG128" i="47"/>
  <c r="HG129" i="47" s="1"/>
  <c r="CO141" i="47"/>
  <c r="FB144" i="47"/>
  <c r="HO141" i="47"/>
  <c r="IO141" i="47"/>
  <c r="AO143" i="47"/>
  <c r="BB143" i="47"/>
  <c r="LB144" i="47"/>
  <c r="KO143" i="47"/>
  <c r="HB141" i="47"/>
  <c r="DT128" i="47"/>
  <c r="DT129" i="47" s="1"/>
  <c r="JT128" i="47"/>
  <c r="JT129" i="47" s="1"/>
  <c r="EF110" i="47"/>
  <c r="ED110" i="47"/>
  <c r="EE110" i="47" s="1"/>
  <c r="LQ114" i="47"/>
  <c r="LR114" i="47" s="1"/>
  <c r="LS114" i="47"/>
  <c r="AF108" i="47"/>
  <c r="AD108" i="47"/>
  <c r="AE108" i="47" s="1"/>
  <c r="HS109" i="47"/>
  <c r="HQ109" i="47"/>
  <c r="HR109" i="47" s="1"/>
  <c r="ID107" i="47"/>
  <c r="IF107" i="47"/>
  <c r="KQ112" i="47"/>
  <c r="KR112" i="47" s="1"/>
  <c r="KS112" i="47"/>
  <c r="ES107" i="47"/>
  <c r="EQ107" i="47"/>
  <c r="EF112" i="47"/>
  <c r="ED112" i="47"/>
  <c r="EE112" i="47" s="1"/>
  <c r="GF112" i="47"/>
  <c r="GD112" i="47"/>
  <c r="GE112" i="47" s="1"/>
  <c r="MF107" i="47"/>
  <c r="MD107" i="47"/>
  <c r="MC128" i="47"/>
  <c r="MC129" i="47" s="1"/>
  <c r="Q114" i="47"/>
  <c r="R114" i="47" s="1"/>
  <c r="S114" i="47"/>
  <c r="MF113" i="47"/>
  <c r="MD113" i="47"/>
  <c r="ME113" i="47" s="1"/>
  <c r="BQ111" i="47"/>
  <c r="BR111" i="47" s="1"/>
  <c r="BS111" i="47"/>
  <c r="LQ113" i="47"/>
  <c r="LR113" i="47" s="1"/>
  <c r="LS113" i="47"/>
  <c r="FS113" i="47"/>
  <c r="FQ113" i="47"/>
  <c r="FR113" i="47" s="1"/>
  <c r="LD108" i="47"/>
  <c r="LE108" i="47" s="1"/>
  <c r="LF108" i="47"/>
  <c r="GQ109" i="47"/>
  <c r="GR109" i="47" s="1"/>
  <c r="GS109" i="47"/>
  <c r="AQ110" i="47"/>
  <c r="AR110" i="47" s="1"/>
  <c r="AS110" i="47"/>
  <c r="JS109" i="47"/>
  <c r="JQ109" i="47"/>
  <c r="JR109" i="47" s="1"/>
  <c r="DS111" i="47"/>
  <c r="DQ111" i="47"/>
  <c r="DR111" i="47" s="1"/>
  <c r="BF111" i="47"/>
  <c r="BD111" i="47"/>
  <c r="BE111" i="47" s="1"/>
  <c r="CF108" i="47"/>
  <c r="CD108" i="47"/>
  <c r="CE108" i="47" s="1"/>
  <c r="AS107" i="47"/>
  <c r="AQ107" i="47"/>
  <c r="FD114" i="47"/>
  <c r="FE114" i="47" s="1"/>
  <c r="FF114" i="47"/>
  <c r="CS114" i="47"/>
  <c r="CQ114" i="47"/>
  <c r="CR114" i="47" s="1"/>
  <c r="IQ109" i="47"/>
  <c r="IR109" i="47" s="1"/>
  <c r="IS109" i="47"/>
  <c r="FQ114" i="47"/>
  <c r="FR114" i="47" s="1"/>
  <c r="FS114" i="47"/>
  <c r="DS114" i="47"/>
  <c r="DQ114" i="47"/>
  <c r="DR114" i="47" s="1"/>
  <c r="CF111" i="47"/>
  <c r="CD111" i="47"/>
  <c r="CE111" i="47" s="1"/>
  <c r="CF107" i="47"/>
  <c r="CD107" i="47"/>
  <c r="GS107" i="47"/>
  <c r="GQ107" i="47"/>
  <c r="Q111" i="47"/>
  <c r="R111" i="47" s="1"/>
  <c r="S111" i="47"/>
  <c r="HD108" i="47"/>
  <c r="HE108" i="47" s="1"/>
  <c r="HF108" i="47"/>
  <c r="FF107" i="47"/>
  <c r="FD107" i="47"/>
  <c r="JF108" i="47"/>
  <c r="JD108" i="47"/>
  <c r="JE108" i="47" s="1"/>
  <c r="AF109" i="47"/>
  <c r="AD109" i="47"/>
  <c r="AE109" i="47" s="1"/>
  <c r="GF109" i="47"/>
  <c r="GD109" i="47"/>
  <c r="GE109" i="47" s="1"/>
  <c r="DD107" i="47"/>
  <c r="DF107" i="47"/>
  <c r="DC128" i="47"/>
  <c r="DC129" i="47" s="1"/>
  <c r="FQ110" i="47"/>
  <c r="FR110" i="47" s="1"/>
  <c r="FS110" i="47"/>
  <c r="LD111" i="47"/>
  <c r="LE111" i="47" s="1"/>
  <c r="LF111" i="47"/>
  <c r="FF109" i="47"/>
  <c r="FD109" i="47"/>
  <c r="FE109" i="47" s="1"/>
  <c r="CF109" i="47"/>
  <c r="CD109" i="47"/>
  <c r="CE109" i="47" s="1"/>
  <c r="GF107" i="47"/>
  <c r="GD107" i="47"/>
  <c r="Q110" i="47"/>
  <c r="R110" i="47" s="1"/>
  <c r="S110" i="47"/>
  <c r="GD114" i="47"/>
  <c r="GE114" i="47" s="1"/>
  <c r="GF114" i="47"/>
  <c r="LF109" i="47"/>
  <c r="LD109" i="47"/>
  <c r="LE109" i="47" s="1"/>
  <c r="HF114" i="47"/>
  <c r="HD114" i="47"/>
  <c r="HE114" i="47" s="1"/>
  <c r="GD110" i="47"/>
  <c r="GE110" i="47" s="1"/>
  <c r="GF110" i="47"/>
  <c r="BP128" i="47"/>
  <c r="BP129" i="47" s="1"/>
  <c r="BS107" i="47"/>
  <c r="BQ107" i="47"/>
  <c r="IF109" i="47"/>
  <c r="ID109" i="47"/>
  <c r="IE109" i="47" s="1"/>
  <c r="LD110" i="47"/>
  <c r="LE110" i="47" s="1"/>
  <c r="LF110" i="47"/>
  <c r="EQ114" i="47"/>
  <c r="ER114" i="47" s="1"/>
  <c r="ES114" i="47"/>
  <c r="KS110" i="47"/>
  <c r="KQ110" i="47"/>
  <c r="KR110" i="47" s="1"/>
  <c r="GQ113" i="47"/>
  <c r="GR113" i="47" s="1"/>
  <c r="GS113" i="47"/>
  <c r="CS112" i="47"/>
  <c r="CQ112" i="47"/>
  <c r="CR112" i="47" s="1"/>
  <c r="FQ108" i="47"/>
  <c r="FR108" i="47" s="1"/>
  <c r="FS108" i="47"/>
  <c r="BQ109" i="47"/>
  <c r="BR109" i="47" s="1"/>
  <c r="BS109" i="47"/>
  <c r="JF110" i="47"/>
  <c r="JD110" i="47"/>
  <c r="JE110" i="47" s="1"/>
  <c r="LQ112" i="47"/>
  <c r="LR112" i="47" s="1"/>
  <c r="LS112" i="47"/>
  <c r="JS110" i="47"/>
  <c r="JQ110" i="47"/>
  <c r="JR110" i="47" s="1"/>
  <c r="IS112" i="47"/>
  <c r="IQ112" i="47"/>
  <c r="IR112" i="47" s="1"/>
  <c r="CF114" i="47"/>
  <c r="CD114" i="47"/>
  <c r="CE114" i="47" s="1"/>
  <c r="DF113" i="47"/>
  <c r="DD113" i="47"/>
  <c r="DE113" i="47" s="1"/>
  <c r="KF112" i="47"/>
  <c r="KD112" i="47"/>
  <c r="KE112" i="47" s="1"/>
  <c r="KD111" i="47"/>
  <c r="KE111" i="47" s="1"/>
  <c r="KF111" i="47"/>
  <c r="JB143" i="47"/>
  <c r="EB141" i="47"/>
  <c r="JB142" i="47"/>
  <c r="DB142" i="47"/>
  <c r="IO144" i="47"/>
  <c r="EB142" i="47"/>
  <c r="DB143" i="47"/>
  <c r="KB143" i="47"/>
  <c r="CB142" i="47"/>
  <c r="FT128" i="47"/>
  <c r="FT129" i="47" s="1"/>
  <c r="EG128" i="47"/>
  <c r="EG129" i="47" s="1"/>
  <c r="KS118" i="47" l="1"/>
  <c r="KQ118" i="47"/>
  <c r="KR118" i="47" s="1"/>
  <c r="DQ117" i="47"/>
  <c r="DR117" i="47" s="1"/>
  <c r="DS117" i="47"/>
  <c r="EF119" i="47"/>
  <c r="ED119" i="47"/>
  <c r="EE119" i="47" s="1"/>
  <c r="GS116" i="47"/>
  <c r="GQ116" i="47"/>
  <c r="GR116" i="47" s="1"/>
  <c r="GD116" i="47"/>
  <c r="GE116" i="47" s="1"/>
  <c r="GF116" i="47"/>
  <c r="GF128" i="47" s="1"/>
  <c r="GF129" i="47" s="1"/>
  <c r="HF119" i="47"/>
  <c r="HD119" i="47"/>
  <c r="HE119" i="47" s="1"/>
  <c r="GP128" i="47"/>
  <c r="GP129" i="47" s="1"/>
  <c r="BD117" i="47"/>
  <c r="BE117" i="47" s="1"/>
  <c r="BF117" i="47"/>
  <c r="GF119" i="47"/>
  <c r="GD119" i="47"/>
  <c r="GE119" i="47" s="1"/>
  <c r="HE107" i="47"/>
  <c r="CR107" i="47"/>
  <c r="CD116" i="47"/>
  <c r="CE116" i="47" s="1"/>
  <c r="CF116" i="47"/>
  <c r="S117" i="47"/>
  <c r="Q117" i="47"/>
  <c r="R117" i="47" s="1"/>
  <c r="IF118" i="47"/>
  <c r="ID118" i="47"/>
  <c r="IE118" i="47" s="1"/>
  <c r="MD117" i="47"/>
  <c r="ME117" i="47" s="1"/>
  <c r="MF117" i="47"/>
  <c r="DF119" i="47"/>
  <c r="DD119" i="47"/>
  <c r="DE119" i="47" s="1"/>
  <c r="FD119" i="47"/>
  <c r="FE119" i="47" s="1"/>
  <c r="FF119" i="47"/>
  <c r="DQ119" i="47"/>
  <c r="DR119" i="47" s="1"/>
  <c r="DS119" i="47"/>
  <c r="LS119" i="47"/>
  <c r="LQ119" i="47"/>
  <c r="LR119" i="47" s="1"/>
  <c r="S119" i="47"/>
  <c r="Q119" i="47"/>
  <c r="R119" i="47" s="1"/>
  <c r="ES117" i="47"/>
  <c r="EQ117" i="47"/>
  <c r="ER117" i="47" s="1"/>
  <c r="JF116" i="47"/>
  <c r="JD116" i="47"/>
  <c r="JE116" i="47" s="1"/>
  <c r="AD119" i="47"/>
  <c r="AE119" i="47" s="1"/>
  <c r="AF119" i="47"/>
  <c r="EQ119" i="47"/>
  <c r="ER119" i="47" s="1"/>
  <c r="ES119" i="47"/>
  <c r="BD116" i="47"/>
  <c r="BE116" i="47" s="1"/>
  <c r="BF116" i="47"/>
  <c r="CF118" i="47"/>
  <c r="CD118" i="47"/>
  <c r="CE118" i="47" s="1"/>
  <c r="AD116" i="47"/>
  <c r="AE116" i="47" s="1"/>
  <c r="AF116" i="47"/>
  <c r="AF128" i="47" s="1"/>
  <c r="AF129" i="47" s="1"/>
  <c r="FF117" i="47"/>
  <c r="FD117" i="47"/>
  <c r="FE117" i="47" s="1"/>
  <c r="LE107" i="47"/>
  <c r="BF119" i="47"/>
  <c r="BD119" i="47"/>
  <c r="BE119" i="47" s="1"/>
  <c r="JF117" i="47"/>
  <c r="JD117" i="47"/>
  <c r="JE117" i="47" s="1"/>
  <c r="MD119" i="47"/>
  <c r="ME119" i="47" s="1"/>
  <c r="MF119" i="47"/>
  <c r="CQ119" i="47"/>
  <c r="CR119" i="47" s="1"/>
  <c r="CS119" i="47"/>
  <c r="KS119" i="47"/>
  <c r="KQ119" i="47"/>
  <c r="KR119" i="47" s="1"/>
  <c r="DF117" i="47"/>
  <c r="DD117" i="47"/>
  <c r="DE117" i="47" s="1"/>
  <c r="JR107" i="47"/>
  <c r="EE107" i="47"/>
  <c r="EE128" i="47" s="1"/>
  <c r="EE129" i="47" s="1"/>
  <c r="ED128" i="47"/>
  <c r="ED129" i="47" s="1"/>
  <c r="LP128" i="47"/>
  <c r="LP129" i="47" s="1"/>
  <c r="AE107" i="47"/>
  <c r="LR107" i="47"/>
  <c r="BF118" i="47"/>
  <c r="BD118" i="47"/>
  <c r="BE118" i="47" s="1"/>
  <c r="AQ118" i="47"/>
  <c r="AR118" i="47" s="1"/>
  <c r="AS118" i="47"/>
  <c r="HF118" i="47"/>
  <c r="HD118" i="47"/>
  <c r="HE118" i="47" s="1"/>
  <c r="KF117" i="47"/>
  <c r="KD117" i="47"/>
  <c r="KE117" i="47" s="1"/>
  <c r="FF118" i="47"/>
  <c r="FD118" i="47"/>
  <c r="FE118" i="47" s="1"/>
  <c r="LS118" i="47"/>
  <c r="LQ118" i="47"/>
  <c r="LR118" i="47" s="1"/>
  <c r="JD119" i="47"/>
  <c r="JE119" i="47" s="1"/>
  <c r="JF119" i="47"/>
  <c r="KF119" i="47"/>
  <c r="KD119" i="47"/>
  <c r="KE119" i="47" s="1"/>
  <c r="JC128" i="47"/>
  <c r="JC129" i="47" s="1"/>
  <c r="AQ119" i="47"/>
  <c r="AR119" i="47" s="1"/>
  <c r="AS119" i="47"/>
  <c r="IQ119" i="47"/>
  <c r="IR119" i="47" s="1"/>
  <c r="IS119" i="47"/>
  <c r="DE107" i="47"/>
  <c r="KS128" i="47"/>
  <c r="KS129" i="47" s="1"/>
  <c r="KS117" i="47"/>
  <c r="KQ117" i="47"/>
  <c r="KR117" i="47" s="1"/>
  <c r="EF128" i="47"/>
  <c r="EF129" i="47" s="1"/>
  <c r="CE107" i="47"/>
  <c r="EQ128" i="47"/>
  <c r="EQ129" i="47" s="1"/>
  <c r="ER107" i="47"/>
  <c r="ER128" i="47" s="1"/>
  <c r="ER129" i="47" s="1"/>
  <c r="AC128" i="47"/>
  <c r="AC129" i="47" s="1"/>
  <c r="FR107" i="47"/>
  <c r="AF117" i="47"/>
  <c r="AD117" i="47"/>
  <c r="AE117" i="47" s="1"/>
  <c r="BQ117" i="47"/>
  <c r="BR117" i="47" s="1"/>
  <c r="BS117" i="47"/>
  <c r="JQ119" i="47"/>
  <c r="JR119" i="47" s="1"/>
  <c r="JS119" i="47"/>
  <c r="GQ119" i="47"/>
  <c r="GR119" i="47" s="1"/>
  <c r="GS119" i="47"/>
  <c r="GS128" i="47" s="1"/>
  <c r="GS129" i="47" s="1"/>
  <c r="GF118" i="47"/>
  <c r="GD118" i="47"/>
  <c r="GE118" i="47" s="1"/>
  <c r="EF116" i="47"/>
  <c r="ED116" i="47"/>
  <c r="EE116" i="47" s="1"/>
  <c r="JD118" i="47"/>
  <c r="JE118" i="47" s="1"/>
  <c r="JF118" i="47"/>
  <c r="JE107" i="47"/>
  <c r="KE107" i="47"/>
  <c r="DS128" i="47"/>
  <c r="DS129" i="47" s="1"/>
  <c r="BR107" i="47"/>
  <c r="BR128" i="47" s="1"/>
  <c r="BR129" i="47" s="1"/>
  <c r="BQ128" i="47"/>
  <c r="BQ129" i="47" s="1"/>
  <c r="KQ116" i="47"/>
  <c r="KR116" i="47" s="1"/>
  <c r="KS116" i="47"/>
  <c r="IQ118" i="47"/>
  <c r="IR118" i="47" s="1"/>
  <c r="IS118" i="47"/>
  <c r="AF118" i="47"/>
  <c r="AD118" i="47"/>
  <c r="AE118" i="47" s="1"/>
  <c r="Q116" i="47"/>
  <c r="R116" i="47" s="1"/>
  <c r="S116" i="47"/>
  <c r="HS116" i="47"/>
  <c r="HS128" i="47" s="1"/>
  <c r="HS129" i="47" s="1"/>
  <c r="HQ116" i="47"/>
  <c r="HR116" i="47" s="1"/>
  <c r="FE107" i="47"/>
  <c r="FE128" i="47" s="1"/>
  <c r="FE129" i="47" s="1"/>
  <c r="BE107" i="47"/>
  <c r="LF117" i="47"/>
  <c r="LD117" i="47"/>
  <c r="LE117" i="47" s="1"/>
  <c r="DS116" i="47"/>
  <c r="DQ116" i="47"/>
  <c r="DR116" i="47" s="1"/>
  <c r="HS118" i="47"/>
  <c r="HQ118" i="47"/>
  <c r="HR118" i="47" s="1"/>
  <c r="FQ119" i="47"/>
  <c r="FR119" i="47" s="1"/>
  <c r="FS119" i="47"/>
  <c r="LD119" i="47"/>
  <c r="LE119" i="47" s="1"/>
  <c r="LF119" i="47"/>
  <c r="IF116" i="47"/>
  <c r="ID116" i="47"/>
  <c r="IE116" i="47" s="1"/>
  <c r="ID117" i="47"/>
  <c r="IE117" i="47" s="1"/>
  <c r="IF117" i="47"/>
  <c r="GQ117" i="47"/>
  <c r="GR117" i="47" s="1"/>
  <c r="GS117" i="47"/>
  <c r="FF116" i="47"/>
  <c r="FF128" i="47" s="1"/>
  <c r="FF129" i="47" s="1"/>
  <c r="FD116" i="47"/>
  <c r="FE116" i="47" s="1"/>
  <c r="JF128" i="47"/>
  <c r="JF129" i="47" s="1"/>
  <c r="DR107" i="47"/>
  <c r="DR128" i="47" s="1"/>
  <c r="DR129" i="47" s="1"/>
  <c r="GF117" i="47"/>
  <c r="GD117" i="47"/>
  <c r="GE117" i="47" s="1"/>
  <c r="KF118" i="47"/>
  <c r="KD118" i="47"/>
  <c r="KE118" i="47" s="1"/>
  <c r="EQ116" i="47"/>
  <c r="ER116" i="47" s="1"/>
  <c r="ES116" i="47"/>
  <c r="ES128" i="47" s="1"/>
  <c r="ES129" i="47" s="1"/>
  <c r="IE107" i="47"/>
  <c r="IE128" i="47" s="1"/>
  <c r="IE129" i="47" s="1"/>
  <c r="BQ119" i="47"/>
  <c r="BR119" i="47" s="1"/>
  <c r="BS119" i="47"/>
  <c r="BS128" i="47" s="1"/>
  <c r="BS129" i="47" s="1"/>
  <c r="MF116" i="47"/>
  <c r="MF128" i="47" s="1"/>
  <c r="MF129" i="47" s="1"/>
  <c r="MD116" i="47"/>
  <c r="ME116" i="47" s="1"/>
  <c r="CS117" i="47"/>
  <c r="CQ117" i="47"/>
  <c r="CR117" i="47" s="1"/>
  <c r="Q128" i="47"/>
  <c r="Q129" i="47" s="1"/>
  <c r="R107" i="47"/>
  <c r="MD118" i="47"/>
  <c r="ME118" i="47" s="1"/>
  <c r="MF118" i="47"/>
  <c r="AS116" i="47"/>
  <c r="AS128" i="47" s="1"/>
  <c r="AS129" i="47" s="1"/>
  <c r="AQ116" i="47"/>
  <c r="AR116" i="47" s="1"/>
  <c r="CS116" i="47"/>
  <c r="CS128" i="47" s="1"/>
  <c r="CS129" i="47" s="1"/>
  <c r="CQ116" i="47"/>
  <c r="CR116" i="47" s="1"/>
  <c r="CF119" i="47"/>
  <c r="CD119" i="47"/>
  <c r="CE119" i="47" s="1"/>
  <c r="BS116" i="47"/>
  <c r="BQ116" i="47"/>
  <c r="BR116" i="47" s="1"/>
  <c r="FQ118" i="47"/>
  <c r="FR118" i="47" s="1"/>
  <c r="FS118" i="47"/>
  <c r="IQ117" i="47"/>
  <c r="IR117" i="47" s="1"/>
  <c r="IS117" i="47"/>
  <c r="FS117" i="47"/>
  <c r="FQ117" i="47"/>
  <c r="FR117" i="47" s="1"/>
  <c r="DD116" i="47"/>
  <c r="DE116" i="47" s="1"/>
  <c r="DF116" i="47"/>
  <c r="DF128" i="47" s="1"/>
  <c r="DF129" i="47" s="1"/>
  <c r="LQ117" i="47"/>
  <c r="LR117" i="47" s="1"/>
  <c r="LS117" i="47"/>
  <c r="IR107" i="47"/>
  <c r="DS118" i="47"/>
  <c r="DQ118" i="47"/>
  <c r="DR118" i="47" s="1"/>
  <c r="IF119" i="47"/>
  <c r="IF128" i="47" s="1"/>
  <c r="IF129" i="47" s="1"/>
  <c r="ID119" i="47"/>
  <c r="IE119" i="47" s="1"/>
  <c r="JS117" i="47"/>
  <c r="JQ117" i="47"/>
  <c r="JR117" i="47" s="1"/>
  <c r="HF117" i="47"/>
  <c r="HF128" i="47" s="1"/>
  <c r="HF129" i="47" s="1"/>
  <c r="HD117" i="47"/>
  <c r="HE117" i="47" s="1"/>
  <c r="ED117" i="47"/>
  <c r="EE117" i="47" s="1"/>
  <c r="EF117" i="47"/>
  <c r="CS118" i="47"/>
  <c r="CQ118" i="47"/>
  <c r="CR118" i="47" s="1"/>
  <c r="EQ118" i="47"/>
  <c r="ER118" i="47" s="1"/>
  <c r="ES118" i="47"/>
  <c r="GE107" i="47"/>
  <c r="GE128" i="47" s="1"/>
  <c r="GE129" i="47" s="1"/>
  <c r="ME107" i="47"/>
  <c r="ME128" i="47" s="1"/>
  <c r="ME129" i="47" s="1"/>
  <c r="HQ128" i="47"/>
  <c r="HQ129" i="47" s="1"/>
  <c r="HR107" i="47"/>
  <c r="CF117" i="47"/>
  <c r="CD117" i="47"/>
  <c r="CE117" i="47" s="1"/>
  <c r="HF116" i="47"/>
  <c r="HD116" i="47"/>
  <c r="HE116" i="47" s="1"/>
  <c r="GS118" i="47"/>
  <c r="GQ118" i="47"/>
  <c r="GR118" i="47" s="1"/>
  <c r="HQ117" i="47"/>
  <c r="HR117" i="47" s="1"/>
  <c r="HS117" i="47"/>
  <c r="LD118" i="47"/>
  <c r="LE118" i="47" s="1"/>
  <c r="LF118" i="47"/>
  <c r="LF128" i="47" s="1"/>
  <c r="LF129" i="47" s="1"/>
  <c r="JQ118" i="47"/>
  <c r="JR118" i="47" s="1"/>
  <c r="JS118" i="47"/>
  <c r="HC128" i="47"/>
  <c r="HC129" i="47" s="1"/>
  <c r="KQ128" i="47"/>
  <c r="KQ129" i="47" s="1"/>
  <c r="KR107" i="47"/>
  <c r="KR128" i="47" s="1"/>
  <c r="KR129" i="47" s="1"/>
  <c r="GR107" i="47"/>
  <c r="JS116" i="47"/>
  <c r="JS128" i="47" s="1"/>
  <c r="JS129" i="47" s="1"/>
  <c r="JQ116" i="47"/>
  <c r="JR116" i="47" s="1"/>
  <c r="KP128" i="47"/>
  <c r="KP129" i="47" s="1"/>
  <c r="CF128" i="47"/>
  <c r="CF129" i="47" s="1"/>
  <c r="FC128" i="47"/>
  <c r="FC129" i="47" s="1"/>
  <c r="AR107" i="47"/>
  <c r="BC128" i="47"/>
  <c r="BC129" i="47" s="1"/>
  <c r="AP128" i="47"/>
  <c r="AP129" i="47" s="1"/>
  <c r="BF128" i="47"/>
  <c r="BF129" i="47" s="1"/>
  <c r="S128" i="47"/>
  <c r="S129" i="47" s="1"/>
  <c r="FS116" i="47"/>
  <c r="FS128" i="47" s="1"/>
  <c r="FS129" i="47" s="1"/>
  <c r="FQ116" i="47"/>
  <c r="FR116" i="47" s="1"/>
  <c r="KF116" i="47"/>
  <c r="KF128" i="47" s="1"/>
  <c r="KF129" i="47" s="1"/>
  <c r="KD116" i="47"/>
  <c r="KE116" i="47" s="1"/>
  <c r="S118" i="47"/>
  <c r="Q118" i="47"/>
  <c r="R118" i="47" s="1"/>
  <c r="DF118" i="47"/>
  <c r="DD118" i="47"/>
  <c r="DE118" i="47" s="1"/>
  <c r="HS119" i="47"/>
  <c r="HQ119" i="47"/>
  <c r="HR119" i="47" s="1"/>
  <c r="LQ116" i="47"/>
  <c r="LR116" i="47" s="1"/>
  <c r="LS116" i="47"/>
  <c r="LS128" i="47" s="1"/>
  <c r="LS129" i="47" s="1"/>
  <c r="IQ116" i="47"/>
  <c r="IR116" i="47" s="1"/>
  <c r="IS116" i="47"/>
  <c r="IS128" i="47" s="1"/>
  <c r="IS129" i="47" s="1"/>
  <c r="AS117" i="47"/>
  <c r="AQ117" i="47"/>
  <c r="AR117" i="47" s="1"/>
  <c r="EF118" i="47"/>
  <c r="ED118" i="47"/>
  <c r="EE118" i="47" s="1"/>
  <c r="LD116" i="47"/>
  <c r="LE116" i="47" s="1"/>
  <c r="LF116" i="47"/>
  <c r="BS118" i="47"/>
  <c r="BQ118" i="47"/>
  <c r="BR118" i="47" s="1"/>
  <c r="BO130" i="47" l="1"/>
  <c r="BI2" i="47" s="1"/>
  <c r="GD128" i="47"/>
  <c r="GD129" i="47" s="1"/>
  <c r="KE128" i="47"/>
  <c r="KE129" i="47" s="1"/>
  <c r="HD128" i="47"/>
  <c r="HD129" i="47" s="1"/>
  <c r="JE128" i="47"/>
  <c r="JE129" i="47" s="1"/>
  <c r="JB130" i="47" s="1"/>
  <c r="IV2" i="47" s="1"/>
  <c r="JQ128" i="47"/>
  <c r="JQ129" i="47" s="1"/>
  <c r="HE128" i="47"/>
  <c r="HE129" i="47" s="1"/>
  <c r="HB130" i="47" s="1"/>
  <c r="GV2" i="47" s="1"/>
  <c r="CD128" i="47"/>
  <c r="CD129" i="47" s="1"/>
  <c r="JR128" i="47"/>
  <c r="JR129" i="47" s="1"/>
  <c r="JO130" i="47" s="1"/>
  <c r="JI2" i="47" s="1"/>
  <c r="GQ128" i="47"/>
  <c r="GQ129" i="47" s="1"/>
  <c r="GR128" i="47"/>
  <c r="GR129" i="47" s="1"/>
  <c r="GO130" i="47" s="1"/>
  <c r="GI2" i="47" s="1"/>
  <c r="R128" i="47"/>
  <c r="R129" i="47" s="1"/>
  <c r="O130" i="47" s="1"/>
  <c r="I2" i="47" s="1"/>
  <c r="I4" i="32" s="1"/>
  <c r="JD128" i="47"/>
  <c r="JD129" i="47" s="1"/>
  <c r="FD128" i="47"/>
  <c r="FD129" i="47" s="1"/>
  <c r="FB130" i="47" s="1"/>
  <c r="EV2" i="47" s="1"/>
  <c r="GB130" i="47"/>
  <c r="FV2" i="47" s="1"/>
  <c r="IQ128" i="47"/>
  <c r="IQ129" i="47" s="1"/>
  <c r="LQ128" i="47"/>
  <c r="LQ129" i="47" s="1"/>
  <c r="EO130" i="47"/>
  <c r="EI2" i="47" s="1"/>
  <c r="MB130" i="47"/>
  <c r="LV2" i="47" s="1"/>
  <c r="ID128" i="47"/>
  <c r="ID129" i="47" s="1"/>
  <c r="IB130" i="47" s="1"/>
  <c r="HV2" i="47" s="1"/>
  <c r="KD128" i="47"/>
  <c r="KD129" i="47" s="1"/>
  <c r="CQ128" i="47"/>
  <c r="CQ129" i="47" s="1"/>
  <c r="KO130" i="47"/>
  <c r="KI2" i="47" s="1"/>
  <c r="IR128" i="47"/>
  <c r="IR129" i="47" s="1"/>
  <c r="DE128" i="47"/>
  <c r="DE129" i="47" s="1"/>
  <c r="AQ128" i="47"/>
  <c r="AQ129" i="47" s="1"/>
  <c r="LR128" i="47"/>
  <c r="LR129" i="47" s="1"/>
  <c r="LO130" i="47" s="1"/>
  <c r="LI2" i="47" s="1"/>
  <c r="MD128" i="47"/>
  <c r="MD129" i="47" s="1"/>
  <c r="EB130" i="47"/>
  <c r="DV2" i="47" s="1"/>
  <c r="CR128" i="47"/>
  <c r="CR129" i="47" s="1"/>
  <c r="CO130" i="47" s="1"/>
  <c r="CI2" i="47" s="1"/>
  <c r="CE128" i="47"/>
  <c r="CE129" i="47" s="1"/>
  <c r="CB130" i="47" s="1"/>
  <c r="BV2" i="47" s="1"/>
  <c r="FR128" i="47"/>
  <c r="FR129" i="47" s="1"/>
  <c r="FO130" i="47" s="1"/>
  <c r="FI2" i="47" s="1"/>
  <c r="DD128" i="47"/>
  <c r="DD129" i="47" s="1"/>
  <c r="LD128" i="47"/>
  <c r="LD129" i="47" s="1"/>
  <c r="AR128" i="47"/>
  <c r="AR129" i="47" s="1"/>
  <c r="BE128" i="47"/>
  <c r="BE129" i="47" s="1"/>
  <c r="FQ128" i="47"/>
  <c r="FQ129" i="47" s="1"/>
  <c r="AD128" i="47"/>
  <c r="AD129" i="47" s="1"/>
  <c r="LE128" i="47"/>
  <c r="LE129" i="47" s="1"/>
  <c r="LB130" i="47" s="1"/>
  <c r="KV2" i="47" s="1"/>
  <c r="HR128" i="47"/>
  <c r="HR129" i="47" s="1"/>
  <c r="HO130" i="47" s="1"/>
  <c r="HI2" i="47" s="1"/>
  <c r="DQ128" i="47"/>
  <c r="DQ129" i="47" s="1"/>
  <c r="DO130" i="47" s="1"/>
  <c r="DI2" i="47" s="1"/>
  <c r="BD128" i="47"/>
  <c r="BD129" i="47" s="1"/>
  <c r="AE128" i="47"/>
  <c r="AE129" i="47" s="1"/>
  <c r="AB130" i="47" s="1"/>
  <c r="V2" i="47" s="1"/>
  <c r="I5" i="32" s="1"/>
  <c r="J5" i="32" s="1"/>
  <c r="KB130" i="47" l="1"/>
  <c r="JV2" i="47" s="1"/>
  <c r="BB130" i="47"/>
  <c r="AV2" i="47" s="1"/>
  <c r="IO130" i="47"/>
  <c r="II2" i="47" s="1"/>
  <c r="AO130" i="47"/>
  <c r="AI2" i="47" s="1"/>
  <c r="DB130" i="47"/>
  <c r="CV2" i="47" s="1"/>
  <c r="J4" i="32"/>
  <c r="G4" i="32" s="1"/>
  <c r="D96" i="32" l="1"/>
  <c r="C13" i="32"/>
  <c r="C36" i="32"/>
  <c r="D35" i="32"/>
  <c r="D93" i="32"/>
  <c r="D84" i="32"/>
  <c r="C60" i="32"/>
  <c r="D24" i="32"/>
  <c r="D34" i="32"/>
  <c r="D75" i="32"/>
  <c r="D60" i="32"/>
  <c r="D82" i="32"/>
  <c r="C9" i="32"/>
  <c r="D25" i="32"/>
  <c r="C25" i="32"/>
  <c r="C31" i="32"/>
  <c r="D85" i="32"/>
  <c r="C34" i="32"/>
  <c r="C65" i="32"/>
  <c r="D80" i="32"/>
  <c r="D73" i="32"/>
  <c r="C82" i="32"/>
  <c r="C66" i="32"/>
  <c r="C52" i="32"/>
  <c r="C95" i="32"/>
  <c r="C89" i="32"/>
  <c r="D50" i="32"/>
  <c r="D45" i="32"/>
  <c r="C21" i="32"/>
  <c r="C4" i="32"/>
  <c r="C96" i="32"/>
  <c r="D31" i="32"/>
  <c r="C12" i="32"/>
  <c r="C103" i="32"/>
  <c r="C11" i="32"/>
  <c r="D39" i="32"/>
  <c r="D12" i="32"/>
  <c r="D4" i="32"/>
  <c r="C8" i="32"/>
  <c r="C39" i="32"/>
  <c r="C40" i="32"/>
  <c r="D11" i="32"/>
  <c r="D94" i="32"/>
  <c r="D18" i="32"/>
  <c r="C18" i="32"/>
  <c r="D81" i="32"/>
  <c r="C35" i="32"/>
  <c r="D44" i="32"/>
  <c r="C32" i="32"/>
  <c r="D69" i="32"/>
  <c r="D97" i="32"/>
  <c r="D55" i="32"/>
  <c r="C59" i="32"/>
  <c r="C92" i="32"/>
  <c r="G5" i="32"/>
  <c r="C20" i="32" s="1"/>
  <c r="D8" i="32" l="1"/>
  <c r="D72" i="32"/>
  <c r="C47" i="32"/>
  <c r="D70" i="32"/>
  <c r="C45" i="32"/>
  <c r="C62" i="32"/>
  <c r="C78" i="32"/>
  <c r="C26" i="32"/>
  <c r="D7" i="32"/>
  <c r="D100" i="32"/>
  <c r="D79" i="32"/>
  <c r="C37" i="32"/>
  <c r="D48" i="32"/>
  <c r="C77" i="32"/>
  <c r="D87" i="32"/>
  <c r="D41" i="32"/>
  <c r="D64" i="32"/>
  <c r="C17" i="32"/>
  <c r="D38" i="32"/>
  <c r="C83" i="32"/>
  <c r="C28" i="32"/>
  <c r="D53" i="32"/>
  <c r="C67" i="32"/>
  <c r="D77" i="32"/>
  <c r="D46" i="32"/>
  <c r="C90" i="32"/>
  <c r="D52" i="32"/>
  <c r="C44" i="32"/>
  <c r="C16" i="32"/>
  <c r="D32" i="32"/>
  <c r="D43" i="32"/>
  <c r="D30" i="32"/>
  <c r="D89" i="32"/>
  <c r="C88" i="32"/>
  <c r="D65" i="32"/>
  <c r="D13" i="32"/>
  <c r="D99" i="32"/>
  <c r="D26" i="32"/>
  <c r="D103" i="32"/>
  <c r="D49" i="32"/>
  <c r="C73" i="32"/>
  <c r="D5" i="32"/>
  <c r="C101" i="32"/>
  <c r="D62" i="32"/>
  <c r="D74" i="32"/>
  <c r="C10" i="32"/>
  <c r="D90" i="32"/>
  <c r="D29" i="32"/>
  <c r="D56" i="32"/>
  <c r="C56" i="32"/>
  <c r="C50" i="32"/>
  <c r="C30" i="32"/>
  <c r="D36" i="32"/>
  <c r="C24" i="32"/>
  <c r="C91" i="32"/>
  <c r="C75" i="32"/>
  <c r="C80" i="32"/>
  <c r="C55" i="32"/>
  <c r="C99" i="32"/>
  <c r="C33" i="32"/>
  <c r="D33" i="32"/>
  <c r="C102" i="32"/>
  <c r="C7" i="32"/>
  <c r="D57" i="32"/>
  <c r="C57" i="32"/>
  <c r="C41" i="32"/>
  <c r="C68" i="32"/>
  <c r="C43" i="32"/>
  <c r="C93" i="32"/>
  <c r="C98" i="32"/>
  <c r="C79" i="32"/>
  <c r="D71" i="32"/>
  <c r="D68" i="32"/>
  <c r="D10" i="32"/>
  <c r="D92" i="32"/>
  <c r="C22" i="32"/>
  <c r="D37" i="32"/>
  <c r="C64" i="32"/>
  <c r="C81" i="32"/>
  <c r="D47" i="32"/>
  <c r="D86" i="32"/>
  <c r="D15" i="32"/>
  <c r="C84" i="32"/>
  <c r="C61" i="32"/>
  <c r="D51" i="32"/>
  <c r="C42" i="32"/>
  <c r="C46" i="32"/>
  <c r="D6" i="32"/>
  <c r="D21" i="32"/>
  <c r="D54" i="32"/>
  <c r="C100" i="32"/>
  <c r="D14" i="32"/>
  <c r="D16" i="32"/>
  <c r="D76" i="32"/>
  <c r="D83" i="32"/>
  <c r="D66" i="32"/>
  <c r="D61" i="32"/>
  <c r="C38" i="32"/>
  <c r="C70" i="32"/>
  <c r="C5" i="32"/>
  <c r="D63" i="32"/>
  <c r="D17" i="32"/>
  <c r="C27" i="32"/>
  <c r="D22" i="32"/>
  <c r="C14" i="32"/>
  <c r="C19" i="32"/>
  <c r="D98" i="32"/>
  <c r="C29" i="32"/>
  <c r="C86" i="32"/>
  <c r="C49" i="32"/>
  <c r="C63" i="32"/>
  <c r="D101" i="32"/>
  <c r="D20" i="32"/>
  <c r="D88" i="32"/>
  <c r="C72" i="32"/>
  <c r="C58" i="32"/>
  <c r="D42" i="32"/>
  <c r="C74" i="32"/>
  <c r="D91" i="32"/>
  <c r="C15" i="32"/>
  <c r="D95" i="32"/>
  <c r="C6" i="32"/>
  <c r="C97" i="32"/>
  <c r="C53" i="32"/>
  <c r="C87" i="32"/>
  <c r="D9" i="32"/>
  <c r="C71" i="32"/>
  <c r="C94" i="32"/>
  <c r="C54" i="32"/>
  <c r="D40" i="32"/>
  <c r="D67" i="32"/>
  <c r="C69" i="32"/>
  <c r="D78" i="32"/>
  <c r="C48" i="32"/>
  <c r="D58" i="32"/>
  <c r="D23" i="32"/>
  <c r="C76" i="32"/>
  <c r="D27" i="32"/>
  <c r="D102" i="32"/>
  <c r="C23" i="32"/>
  <c r="C85" i="32"/>
  <c r="D19" i="32"/>
  <c r="D59" i="32"/>
  <c r="C51" i="32"/>
  <c r="D28" i="32"/>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<sst xmlns="http://schemas.openxmlformats.org/spreadsheetml/2006/main" count="7736" uniqueCount="1901">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</sst>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30" fillId="0" borderId="0" xfId="0" applyFont="1" applyAlignment="1">
      <alignment horizontal="center" vertic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77" fillId="0" borderId="0" xfId="0" applyFont="1" applyAlignment="1">
      <alignment horizontal="center"/>
    </xf>
    <xf numFmtId="0" fontId="40" fillId="0" borderId="0" xfId="0" applyFont="1" applyAlignment="1">
      <alignment horizontal="center" vertical="center"/>
    </xf>
    <xf numFmtId="0" fontId="29" fillId="0" borderId="14" xfId="0" applyFont="1" applyBorder="1" applyAlignment="1">
      <alignment horizontal="center" vertical="center"/>
    </xf>
    <xf numFmtId="0" fontId="94" fillId="0" borderId="0" xfId="0" applyFont="1" applyAlignment="1">
      <alignment horizontal="center" vertical="center" wrapText="1"/>
    </xf>
    <xf numFmtId="0" fontId="0" fillId="12" borderId="3" xfId="0" applyFill="1" applyBorder="1" applyAlignment="1">
      <alignment horizontal="center"/>
    </xf>
    <xf numFmtId="0" fontId="0" fillId="12" borderId="4" xfId="0"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9" fillId="17" borderId="13"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54" fillId="11" borderId="3" xfId="0" applyFont="1" applyFill="1" applyBorder="1" applyAlignment="1">
      <alignment horizontal="center" vertical="center"/>
    </xf>
    <xf numFmtId="0" fontId="54" fillId="11" borderId="101" xfId="0" applyFont="1" applyFill="1" applyBorder="1" applyAlignment="1">
      <alignment horizontal="center" vertical="center"/>
    </xf>
    <xf numFmtId="0" fontId="54" fillId="11" borderId="4" xfId="0" applyFont="1" applyFill="1" applyBorder="1" applyAlignment="1">
      <alignment horizontal="center" vertical="center"/>
    </xf>
    <xf numFmtId="0" fontId="30" fillId="0" borderId="0" xfId="0" applyFont="1" applyAlignment="1">
      <alignment horizontal="center"/>
    </xf>
    <xf numFmtId="0" fontId="9" fillId="18" borderId="13" xfId="0" applyFont="1" applyFill="1" applyBorder="1" applyAlignment="1">
      <alignment horizontal="center" vertical="center"/>
    </xf>
    <xf numFmtId="166" fontId="7" fillId="11" borderId="0" xfId="0" applyNumberFormat="1" applyFont="1" applyFill="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66" fillId="2" borderId="0" xfId="0" applyFont="1" applyFill="1" applyAlignment="1">
      <alignment horizontal="center" vertic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36" fillId="17" borderId="13" xfId="0" applyFont="1" applyFill="1"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62" fillId="0" borderId="0" xfId="0" applyFont="1" applyAlignment="1">
      <alignment horizontal="center" vertical="center"/>
    </xf>
    <xf numFmtId="0" fontId="60" fillId="0" borderId="109" xfId="0" applyFont="1" applyBorder="1" applyAlignment="1">
      <alignment horizontal="center" vertical="center"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Alignment="1">
      <alignment horizontal="center" vertical="center"/>
    </xf>
    <xf numFmtId="0" fontId="46" fillId="0" borderId="0" xfId="0" applyFont="1" applyAlignment="1">
      <alignment horizont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72" zoomScaleNormal="100" workbookViewId="0">
      <selection activeCell="N101" sqref="N101"/>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799"/>
      <c r="D1" s="799"/>
      <c r="E1" s="796" t="str">
        <f>Language!$E$121</f>
        <v>World Cup 2026 in Canada/Mexico/USA</v>
      </c>
      <c r="F1" s="796"/>
      <c r="G1" s="796"/>
      <c r="H1" s="796"/>
      <c r="I1" s="796"/>
      <c r="J1" s="796"/>
      <c r="K1" s="796"/>
      <c r="L1" s="796"/>
      <c r="M1" s="796"/>
      <c r="N1" s="796"/>
      <c r="O1" s="796"/>
      <c r="P1" s="796"/>
      <c r="Q1" s="796"/>
      <c r="R1" s="796"/>
      <c r="S1" s="796"/>
      <c r="T1" s="796"/>
      <c r="U1" s="796"/>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Rep. of Korea</v>
      </c>
      <c r="C3" s="337" t="str">
        <f>"   "&amp;CalcA!$E22&amp;"        "&amp;CalcA!$F22&amp;Language!$E$197&amp;CalcA!$G22</f>
        <v xml:space="preserve">   9        7 - 1</v>
      </c>
      <c r="D3" s="68"/>
      <c r="E3" s="336" t="str">
        <f>CalcB!$D22</f>
        <v>Switzerland</v>
      </c>
      <c r="F3" s="337" t="str">
        <f>"   "&amp;CalcB!$E22&amp;"        "&amp;CalcB!$F22&amp;Language!$E$197&amp;CalcB!$G22</f>
        <v xml:space="preserve">   9        7 - 2</v>
      </c>
      <c r="G3" s="68"/>
      <c r="H3" s="336" t="str">
        <f>CalcC!$D22</f>
        <v>Brazil</v>
      </c>
      <c r="I3" s="337" t="str">
        <f>"   "&amp;CalcC!$E22&amp;"        "&amp;CalcC!$F22&amp;Language!$E$197&amp;CalcC!$G22</f>
        <v xml:space="preserve">   9        11 - 3</v>
      </c>
      <c r="J3" s="4"/>
      <c r="K3" s="336" t="str">
        <f>CalcD!$D22</f>
        <v>Turkey</v>
      </c>
      <c r="L3" s="337" t="str">
        <f>"   "&amp;CalcD!$E22&amp;"        "&amp;CalcD!$F22&amp;Language!$E$197&amp;CalcD!$G22</f>
        <v xml:space="preserve">   7        6 - 4</v>
      </c>
      <c r="M3" s="4"/>
      <c r="N3" s="336" t="str">
        <f>CalcE!$D22</f>
        <v>Germany</v>
      </c>
      <c r="O3" s="337" t="str">
        <f>"   "&amp;CalcE!$E22&amp;"        "&amp;CalcE!$F22&amp;Language!$E$197&amp;CalcE!$G22</f>
        <v xml:space="preserve">   9        9 - 2</v>
      </c>
      <c r="P3" s="68"/>
      <c r="Q3" s="336" t="str">
        <f>CalcF!$D22</f>
        <v>Netherlands</v>
      </c>
      <c r="R3" s="337" t="str">
        <f>"   "&amp;CalcF!$E22&amp;"        "&amp;CalcF!$F22&amp;Language!$E$197&amp;CalcF!$G22</f>
        <v xml:space="preserve">   9        8 - 4</v>
      </c>
      <c r="S3" s="4"/>
      <c r="T3" s="336" t="str">
        <f>CalcG!$D22</f>
        <v>Belgium</v>
      </c>
      <c r="U3" s="337" t="str">
        <f>"   "&amp;CalcG!$E22&amp;"        "&amp;CalcG!$F22&amp;Language!$E$197&amp;CalcG!$G22</f>
        <v xml:space="preserve">   9        8 - 2</v>
      </c>
      <c r="V3" s="68"/>
      <c r="W3" s="336" t="str">
        <f>CalcH!$D22</f>
        <v>Spain</v>
      </c>
      <c r="X3" s="337" t="str">
        <f>"   "&amp;CalcH!$E22&amp;"        "&amp;CalcH!$F22&amp;Language!$E$197&amp;CalcH!$G22</f>
        <v xml:space="preserve">   9        9 - 2</v>
      </c>
      <c r="Y3" s="4"/>
      <c r="Z3" s="336" t="str">
        <f>CalcI!$D22</f>
        <v>France</v>
      </c>
      <c r="AA3" s="337" t="str">
        <f>"   "&amp;CalcI!$E22&amp;"        "&amp;CalcI!$F22&amp;Language!$E$197&amp;CalcI!$G22</f>
        <v xml:space="preserve">   9        7 - 3</v>
      </c>
      <c r="AB3" s="68"/>
      <c r="AC3" s="336" t="str">
        <f>CalcJ!$D22</f>
        <v>Argentina</v>
      </c>
      <c r="AD3" s="337" t="str">
        <f>"   "&amp;CalcJ!$E22&amp;"        "&amp;CalcJ!$F22&amp;Language!$E$197&amp;CalcJ!$G22</f>
        <v xml:space="preserve">   7        6 - 2</v>
      </c>
      <c r="AE3" s="68"/>
      <c r="AF3" s="336" t="str">
        <f>CalcK!$D22</f>
        <v>Portugal</v>
      </c>
      <c r="AG3" s="337" t="str">
        <f>"   "&amp;CalcK!$E22&amp;"        "&amp;CalcK!$F22&amp;Language!$E$197&amp;CalcK!$G22</f>
        <v xml:space="preserve">   9        5 - 0</v>
      </c>
      <c r="AH3" s="4"/>
      <c r="AI3" s="336" t="str">
        <f>CalcL!$D22</f>
        <v>England</v>
      </c>
      <c r="AJ3" s="337" t="str">
        <f>"   "&amp;CalcL!$E22&amp;"        "&amp;CalcL!$F22&amp;Language!$E$197&amp;CalcL!$G22</f>
        <v xml:space="preserve">   7        5 - 1</v>
      </c>
      <c r="AK3" s="4"/>
      <c r="AL3" s="781"/>
      <c r="AM3" s="365"/>
      <c r="AN3" s="365"/>
      <c r="AO3" s="365"/>
      <c r="AP3" s="365"/>
      <c r="AQ3" s="365"/>
      <c r="AR3" s="365"/>
      <c r="AS3" s="365"/>
      <c r="AT3" s="365"/>
      <c r="AU3" s="365"/>
      <c r="AV3" s="365"/>
      <c r="AZ3" s="328"/>
    </row>
    <row r="4" spans="1:52">
      <c r="A4" s="4"/>
      <c r="B4" s="338" t="str">
        <f>CalcA!$D23</f>
        <v>Mexico</v>
      </c>
      <c r="C4" s="339" t="str">
        <f>"   "&amp;CalcA!$E23&amp;"        "&amp;CalcA!$F23&amp;Language!$E$197&amp;CalcA!$G23</f>
        <v xml:space="preserve">   6        4 - 3</v>
      </c>
      <c r="D4" s="68"/>
      <c r="E4" s="338" t="str">
        <f>CalcB!$D23</f>
        <v>Canada</v>
      </c>
      <c r="F4" s="339" t="str">
        <f>"   "&amp;CalcB!$E23&amp;"        "&amp;CalcB!$F23&amp;Language!$E$197&amp;CalcB!$G23</f>
        <v xml:space="preserve">   4        5 - 4</v>
      </c>
      <c r="G4" s="68"/>
      <c r="H4" s="338" t="str">
        <f>CalcC!$D23</f>
        <v>Morocco</v>
      </c>
      <c r="I4" s="339" t="str">
        <f>"   "&amp;CalcC!$E23&amp;"        "&amp;CalcC!$F23&amp;Language!$E$197&amp;CalcC!$G23</f>
        <v xml:space="preserve">   6        6 - 3</v>
      </c>
      <c r="J4" s="4"/>
      <c r="K4" s="338" t="str">
        <f>CalcD!$D23</f>
        <v>USA</v>
      </c>
      <c r="L4" s="339" t="str">
        <f>"   "&amp;CalcD!$E23&amp;"        "&amp;CalcD!$F23&amp;Language!$E$197&amp;CalcD!$G23</f>
        <v xml:space="preserve">   4        4 - 4</v>
      </c>
      <c r="M4" s="4"/>
      <c r="N4" s="338" t="str">
        <f>CalcE!$D23</f>
        <v>Ecuador</v>
      </c>
      <c r="O4" s="339" t="str">
        <f>"   "&amp;CalcE!$E23&amp;"        "&amp;CalcE!$F23&amp;Language!$E$197&amp;CalcE!$G23</f>
        <v xml:space="preserve">   6        7 - 3</v>
      </c>
      <c r="P4" s="68"/>
      <c r="Q4" s="338" t="str">
        <f>CalcF!$D23</f>
        <v>Sweden</v>
      </c>
      <c r="R4" s="339" t="str">
        <f>"   "&amp;CalcF!$E23&amp;"        "&amp;CalcF!$F23&amp;Language!$E$197&amp;CalcF!$G23</f>
        <v xml:space="preserve">   6        6 - 3</v>
      </c>
      <c r="S4" s="4"/>
      <c r="T4" s="338" t="str">
        <f>CalcG!$D23</f>
        <v>IR Iran</v>
      </c>
      <c r="U4" s="339" t="str">
        <f>"   "&amp;CalcG!$E23&amp;"        "&amp;CalcG!$F23&amp;Language!$E$197&amp;CalcG!$G23</f>
        <v xml:space="preserve">   6        4 - 3</v>
      </c>
      <c r="V4" s="68"/>
      <c r="W4" s="338" t="str">
        <f>CalcH!$D23</f>
        <v>Uruguay</v>
      </c>
      <c r="X4" s="339" t="str">
        <f>"   "&amp;CalcH!$E23&amp;"        "&amp;CalcH!$F23&amp;Language!$E$197&amp;CalcH!$G23</f>
        <v xml:space="preserve">   4        5 - 5</v>
      </c>
      <c r="Y4" s="4"/>
      <c r="Z4" s="338" t="str">
        <f>CalcI!$D23</f>
        <v>Norway</v>
      </c>
      <c r="AA4" s="339" t="str">
        <f>"   "&amp;CalcI!$E23&amp;"        "&amp;CalcI!$F23&amp;Language!$E$197&amp;CalcI!$G23</f>
        <v xml:space="preserve">   6        7 - 4</v>
      </c>
      <c r="AB4" s="68"/>
      <c r="AC4" s="338" t="str">
        <f>CalcJ!$D23</f>
        <v>Austria</v>
      </c>
      <c r="AD4" s="339" t="str">
        <f>"   "&amp;CalcJ!$E23&amp;"        "&amp;CalcJ!$F23&amp;Language!$E$197&amp;CalcJ!$G23</f>
        <v xml:space="preserve">   4        4 - 3</v>
      </c>
      <c r="AE4" s="68"/>
      <c r="AF4" s="338" t="str">
        <f>CalcK!$D23</f>
        <v>Colombia</v>
      </c>
      <c r="AG4" s="339" t="str">
        <f>"   "&amp;CalcK!$E23&amp;"        "&amp;CalcK!$F23&amp;Language!$E$197&amp;CalcK!$G23</f>
        <v xml:space="preserve">   6        4 - 4</v>
      </c>
      <c r="AH4" s="4"/>
      <c r="AI4" s="338" t="str">
        <f>CalcL!$D23</f>
        <v>Croatia</v>
      </c>
      <c r="AJ4" s="339" t="str">
        <f>"   "&amp;CalcL!$E23&amp;"        "&amp;CalcL!$F23&amp;Language!$E$197&amp;CalcL!$G23</f>
        <v xml:space="preserve">   6        4 - 2</v>
      </c>
      <c r="AK4" s="4"/>
      <c r="AL4" s="782"/>
      <c r="AM4" s="365"/>
      <c r="AN4" s="365"/>
      <c r="AO4" s="365"/>
      <c r="AP4" s="365"/>
      <c r="AQ4" s="365"/>
      <c r="AR4" s="365"/>
      <c r="AS4" s="365"/>
      <c r="AT4" s="365"/>
      <c r="AU4" s="365"/>
      <c r="AV4" s="365"/>
      <c r="AZ4" s="328"/>
    </row>
    <row r="5" spans="1:52">
      <c r="A5" s="4"/>
      <c r="B5" s="372" t="str">
        <f>CalcA!$D24</f>
        <v>Czech Rep.</v>
      </c>
      <c r="C5" s="373" t="str">
        <f>"   "&amp;CalcA!$E24&amp;"        "&amp;CalcA!$F24&amp;Language!$E$197&amp;CalcA!$G24</f>
        <v xml:space="preserve">   3        1 - 4</v>
      </c>
      <c r="D5" s="68"/>
      <c r="E5" s="372" t="str">
        <f>CalcB!$D24</f>
        <v>Bosnia/Herzeg.</v>
      </c>
      <c r="F5" s="373" t="str">
        <f>"   "&amp;CalcB!$E24&amp;"        "&amp;CalcB!$F24&amp;Language!$E$197&amp;CalcB!$G24</f>
        <v xml:space="preserve">   2        4 - 6</v>
      </c>
      <c r="G5" s="68"/>
      <c r="H5" s="372" t="str">
        <f>CalcC!$D24</f>
        <v>Scotland</v>
      </c>
      <c r="I5" s="373" t="str">
        <f>"   "&amp;CalcC!$E24&amp;"        "&amp;CalcC!$F24&amp;Language!$E$197&amp;CalcC!$G24</f>
        <v xml:space="preserve">   3        3 - 7</v>
      </c>
      <c r="J5" s="4"/>
      <c r="K5" s="372" t="str">
        <f>CalcD!$D24</f>
        <v>Paraguay</v>
      </c>
      <c r="L5" s="373" t="str">
        <f>"   "&amp;CalcD!$E24&amp;"        "&amp;CalcD!$F24&amp;Language!$E$197&amp;CalcD!$G24</f>
        <v xml:space="preserve">   3        3 - 4</v>
      </c>
      <c r="M5" s="4"/>
      <c r="N5" s="372" t="str">
        <f>CalcE!$D24</f>
        <v>Ivory Coast</v>
      </c>
      <c r="O5" s="373" t="str">
        <f>"   "&amp;CalcE!$E24&amp;"        "&amp;CalcE!$F24&amp;Language!$E$197&amp;CalcE!$G24</f>
        <v xml:space="preserve">   3        3 - 7</v>
      </c>
      <c r="P5" s="68"/>
      <c r="Q5" s="372" t="str">
        <f>CalcF!$D24</f>
        <v>Japan</v>
      </c>
      <c r="R5" s="373" t="str">
        <f>"   "&amp;CalcF!$E24&amp;"        "&amp;CalcF!$F24&amp;Language!$E$197&amp;CalcF!$G24</f>
        <v xml:space="preserve">   3        6 - 6</v>
      </c>
      <c r="S5" s="4"/>
      <c r="T5" s="372" t="str">
        <f>CalcG!$D24</f>
        <v>Egypt</v>
      </c>
      <c r="U5" s="373" t="str">
        <f>"   "&amp;CalcG!$E24&amp;"        "&amp;CalcG!$F24&amp;Language!$E$197&amp;CalcG!$G24</f>
        <v xml:space="preserve">   3        4 - 6</v>
      </c>
      <c r="V5" s="68"/>
      <c r="W5" s="372" t="str">
        <f>CalcH!$D24</f>
        <v>Saudi Arabia</v>
      </c>
      <c r="X5" s="373" t="str">
        <f>"   "&amp;CalcH!$E24&amp;"        "&amp;CalcH!$F24&amp;Language!$E$197&amp;CalcH!$G24</f>
        <v xml:space="preserve">   4        5 - 5</v>
      </c>
      <c r="Y5" s="4"/>
      <c r="Z5" s="372" t="str">
        <f>CalcI!$D24</f>
        <v>Senegal</v>
      </c>
      <c r="AA5" s="373" t="str">
        <f>"   "&amp;CalcI!$E24&amp;"        "&amp;CalcI!$F24&amp;Language!$E$197&amp;CalcI!$G24</f>
        <v xml:space="preserve">   3        7 - 5</v>
      </c>
      <c r="AB5" s="68"/>
      <c r="AC5" s="372" t="str">
        <f>CalcJ!$D24</f>
        <v>Algeria</v>
      </c>
      <c r="AD5" s="373" t="str">
        <f>"   "&amp;CalcJ!$E24&amp;"        "&amp;CalcJ!$F24&amp;Language!$E$197&amp;CalcJ!$G24</f>
        <v xml:space="preserve">   1        0 - 2</v>
      </c>
      <c r="AE5" s="68"/>
      <c r="AF5" s="372" t="str">
        <f>CalcK!$D24</f>
        <v>Uzbekistan</v>
      </c>
      <c r="AG5" s="373" t="str">
        <f>"   "&amp;CalcK!$E24&amp;"        "&amp;CalcK!$F24&amp;Language!$E$197&amp;CalcK!$G24</f>
        <v xml:space="preserve">   3        2 - 3</v>
      </c>
      <c r="AH5" s="4"/>
      <c r="AI5" s="372" t="str">
        <f>CalcL!$D24</f>
        <v>Ghana</v>
      </c>
      <c r="AJ5" s="373" t="str">
        <f>"   "&amp;CalcL!$E24&amp;"        "&amp;CalcL!$F24&amp;Language!$E$197&amp;CalcL!$G24</f>
        <v xml:space="preserve">   4        4 - 3</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1 - 5</v>
      </c>
      <c r="D6" s="68"/>
      <c r="E6" s="75" t="str">
        <f>CalcB!$D25</f>
        <v>Qatar</v>
      </c>
      <c r="F6" s="325" t="str">
        <f>"   "&amp;CalcB!$E25&amp;"        "&amp;CalcB!$F25&amp;Language!$E$197&amp;CalcB!$G25</f>
        <v xml:space="preserve">   1        3 - 7</v>
      </c>
      <c r="G6" s="68"/>
      <c r="H6" s="75" t="str">
        <f>CalcC!$D25</f>
        <v>Haiti</v>
      </c>
      <c r="I6" s="325" t="str">
        <f>"   "&amp;CalcC!$E25&amp;"        "&amp;CalcC!$F25&amp;Language!$E$197&amp;CalcC!$G25</f>
        <v xml:space="preserve">   0        1 - 8</v>
      </c>
      <c r="J6" s="4"/>
      <c r="K6" s="75" t="str">
        <f>CalcD!$D25</f>
        <v>Australia</v>
      </c>
      <c r="L6" s="325" t="str">
        <f>"   "&amp;CalcD!$E25&amp;"        "&amp;CalcD!$F25&amp;Language!$E$197&amp;CalcD!$G25</f>
        <v xml:space="preserve">   3        2 - 3</v>
      </c>
      <c r="M6" s="4"/>
      <c r="N6" s="75" t="str">
        <f>CalcE!$D25</f>
        <v>Curaçao</v>
      </c>
      <c r="O6" s="325" t="str">
        <f>"   "&amp;CalcE!$E25&amp;"        "&amp;CalcE!$F25&amp;Language!$E$197&amp;CalcE!$G25</f>
        <v xml:space="preserve">   0        2 - 9</v>
      </c>
      <c r="P6" s="68"/>
      <c r="Q6" s="75" t="str">
        <f>CalcF!$D25</f>
        <v>Tunisia</v>
      </c>
      <c r="R6" s="325" t="str">
        <f>"   "&amp;CalcF!$E25&amp;"        "&amp;CalcF!$F25&amp;Language!$E$197&amp;CalcF!$G25</f>
        <v xml:space="preserve">   0        2 - 9</v>
      </c>
      <c r="S6" s="4"/>
      <c r="T6" s="75" t="str">
        <f>CalcG!$D25</f>
        <v>New Zealand</v>
      </c>
      <c r="U6" s="325" t="str">
        <f>"   "&amp;CalcG!$E25&amp;"        "&amp;CalcG!$F25&amp;Language!$E$197&amp;CalcG!$G25</f>
        <v xml:space="preserve">   0        2 - 7</v>
      </c>
      <c r="V6" s="68"/>
      <c r="W6" s="75" t="str">
        <f>CalcH!$D25</f>
        <v>Cape Verde</v>
      </c>
      <c r="X6" s="325" t="str">
        <f>"   "&amp;CalcH!$E25&amp;"        "&amp;CalcH!$F25&amp;Language!$E$197&amp;CalcH!$G25</f>
        <v xml:space="preserve">   0        1 - 8</v>
      </c>
      <c r="Y6" s="4"/>
      <c r="Z6" s="75" t="str">
        <f>CalcI!$D25</f>
        <v>Iraq</v>
      </c>
      <c r="AA6" s="325" t="str">
        <f>"   "&amp;CalcI!$E25&amp;"        "&amp;CalcI!$F25&amp;Language!$E$197&amp;CalcI!$G25</f>
        <v xml:space="preserve">   0        1 - 10</v>
      </c>
      <c r="AB6" s="68"/>
      <c r="AC6" s="75" t="str">
        <f>CalcJ!$D25</f>
        <v>Jordan</v>
      </c>
      <c r="AD6" s="325" t="str">
        <f>"   "&amp;CalcJ!$E25&amp;"        "&amp;CalcJ!$F25&amp;Language!$E$197&amp;CalcJ!$G25</f>
        <v xml:space="preserve">   1        1 - 4</v>
      </c>
      <c r="AE6" s="68"/>
      <c r="AF6" s="75" t="str">
        <f>CalcK!$D25</f>
        <v>DR Congo</v>
      </c>
      <c r="AG6" s="325" t="str">
        <f>"   "&amp;CalcK!$E25&amp;"        "&amp;CalcK!$F25&amp;Language!$E$197&amp;CalcK!$G25</f>
        <v xml:space="preserve">   0        1 - 5</v>
      </c>
      <c r="AH6" s="4"/>
      <c r="AI6" s="75" t="str">
        <f>CalcL!$D25</f>
        <v>Panama</v>
      </c>
      <c r="AJ6" s="325" t="str">
        <f>"   "&amp;CalcL!$E25&amp;"        "&amp;CalcL!$F25&amp;Language!$E$197&amp;CalcL!$G25</f>
        <v xml:space="preserve">   0        0 - 7</v>
      </c>
      <c r="AK6" s="4"/>
      <c r="AL6" s="782"/>
      <c r="AM6" s="365"/>
      <c r="AN6" s="365"/>
      <c r="AO6" s="365"/>
      <c r="AP6" s="365"/>
      <c r="AQ6" s="365"/>
      <c r="AR6" s="365"/>
      <c r="AS6" s="365"/>
      <c r="AT6" s="365"/>
      <c r="AU6" s="365"/>
      <c r="AV6" s="365"/>
    </row>
    <row r="7" spans="1:52" ht="13.5" customHeight="1">
      <c r="A7" s="4"/>
      <c r="B7" s="797" t="str">
        <f>IF(Distinctness!$G$17=0,"",IF(Distinctness!$D$4&gt;0,Distinctness!$J$4,Distinctness!$J$5))</f>
        <v>Groups with fair play valuation:  H.</v>
      </c>
      <c r="C7" s="797"/>
      <c r="D7" s="797"/>
      <c r="E7" s="797"/>
      <c r="F7" s="797"/>
      <c r="G7" s="797"/>
      <c r="H7" s="797"/>
      <c r="I7" s="797"/>
      <c r="J7" s="797"/>
      <c r="K7" s="797"/>
      <c r="L7" s="797"/>
      <c r="M7" s="797"/>
      <c r="N7" s="797"/>
      <c r="O7" s="797"/>
      <c r="P7" s="797"/>
      <c r="Q7" s="797"/>
      <c r="R7" s="797"/>
      <c r="S7" s="797"/>
      <c r="T7" s="797"/>
      <c r="U7" s="797"/>
      <c r="V7" s="797"/>
      <c r="W7" s="797"/>
      <c r="X7" s="797"/>
      <c r="Y7" s="4"/>
      <c r="Z7" s="797" t="str">
        <f>B7</f>
        <v>Groups with fair play valuation:  H.</v>
      </c>
      <c r="AA7" s="797"/>
      <c r="AB7" s="797"/>
      <c r="AC7" s="797"/>
      <c r="AD7" s="797"/>
      <c r="AE7" s="797"/>
      <c r="AF7" s="797"/>
      <c r="AG7" s="797"/>
      <c r="AH7" s="797"/>
      <c r="AI7" s="797"/>
      <c r="AJ7" s="797"/>
      <c r="AK7" s="366"/>
      <c r="AL7" s="366"/>
      <c r="AM7" s="366"/>
      <c r="AN7" s="366"/>
      <c r="AO7" s="366"/>
      <c r="AP7" s="366"/>
      <c r="AQ7" s="366"/>
      <c r="AR7" s="366"/>
      <c r="AS7" s="366"/>
      <c r="AT7" s="366"/>
      <c r="AU7" s="366"/>
      <c r="AV7" s="366"/>
      <c r="AZ7" t="str">
        <f>DailySchedule!$N7</f>
        <v>England</v>
      </c>
    </row>
    <row r="8" spans="1:52" ht="11.25" customHeight="1">
      <c r="B8" s="798" t="str">
        <f>IF(CalcA!$AU$14,"•","")</f>
        <v/>
      </c>
      <c r="C8" s="798"/>
      <c r="D8" s="82"/>
      <c r="E8" s="798" t="str">
        <f>IF(CalcB!$AU$14,"•","")</f>
        <v/>
      </c>
      <c r="F8" s="798"/>
      <c r="G8" s="82"/>
      <c r="H8" s="798" t="str">
        <f>IF(CalcC!$AU$14,"•","")</f>
        <v/>
      </c>
      <c r="I8" s="798"/>
      <c r="J8" s="82"/>
      <c r="K8" s="798" t="str">
        <f>IF(CalcD!$AU$14,"•","")</f>
        <v/>
      </c>
      <c r="L8" s="798"/>
      <c r="M8" s="18"/>
      <c r="N8" s="798" t="str">
        <f>IF(CalcE!$AU$14,"•","")</f>
        <v/>
      </c>
      <c r="O8" s="798"/>
      <c r="P8" s="82"/>
      <c r="Q8" s="798" t="str">
        <f>IF(CalcF!$AU$14,"•","")</f>
        <v/>
      </c>
      <c r="R8" s="798"/>
      <c r="S8" s="83"/>
      <c r="T8" s="798" t="str">
        <f>IF(CalcG!$AU$14,"•","")</f>
        <v/>
      </c>
      <c r="U8" s="798"/>
      <c r="V8" s="82"/>
      <c r="W8" s="798" t="str">
        <f>IF(CalcH!$AU$14,"•","")</f>
        <v>•</v>
      </c>
      <c r="X8" s="798"/>
      <c r="Z8" s="798" t="str">
        <f>IF(CalcI!$AU$14,"•","")</f>
        <v/>
      </c>
      <c r="AA8" s="798"/>
      <c r="AB8" s="82"/>
      <c r="AC8" s="798" t="str">
        <f>IF(CalcJ!$AU$14,"•","")</f>
        <v/>
      </c>
      <c r="AD8" s="798"/>
      <c r="AE8" s="82"/>
      <c r="AF8" s="798" t="str">
        <f>IF(CalcK!$AU$14,"•","")</f>
        <v/>
      </c>
      <c r="AG8" s="798"/>
      <c r="AH8" s="82"/>
      <c r="AI8" s="798" t="str">
        <f>IF(CalcL!$AU$14,"•","")</f>
        <v/>
      </c>
      <c r="AJ8" s="798"/>
      <c r="AK8" s="18"/>
      <c r="AL8" s="370"/>
      <c r="AM8" s="370"/>
      <c r="AN8" s="82"/>
      <c r="AO8" s="370"/>
      <c r="AP8" s="370"/>
      <c r="AQ8" s="83"/>
      <c r="AR8" s="370"/>
      <c r="AS8" s="370"/>
      <c r="AT8" s="82"/>
      <c r="AU8" s="370"/>
      <c r="AV8" s="370"/>
      <c r="AZ8" t="str">
        <f>DailySchedule!$N8</f>
        <v>USA</v>
      </c>
    </row>
    <row r="9" spans="1:52" ht="18">
      <c r="B9" s="802" t="str">
        <f>Language!$E$130&amp;" A"</f>
        <v>Group A</v>
      </c>
      <c r="C9" s="803"/>
      <c r="D9" s="5"/>
      <c r="E9" s="802" t="str">
        <f>Language!$E$130&amp;" B"</f>
        <v>Group B</v>
      </c>
      <c r="F9" s="803"/>
      <c r="H9" s="802" t="str">
        <f>Language!$E$130&amp;" C"</f>
        <v>Group C</v>
      </c>
      <c r="I9" s="803"/>
      <c r="K9" s="802" t="str">
        <f>Language!$E$130&amp;" D"</f>
        <v>Group D</v>
      </c>
      <c r="L9" s="803"/>
      <c r="N9" s="802" t="str">
        <f>Language!$E$130&amp;" E"</f>
        <v>Group E</v>
      </c>
      <c r="O9" s="803"/>
      <c r="Q9" s="802" t="str">
        <f>Language!$E$130&amp;" F"</f>
        <v>Group F</v>
      </c>
      <c r="R9" s="803"/>
      <c r="T9" s="802" t="str">
        <f>Language!$E$130&amp;" G"</f>
        <v>Group G</v>
      </c>
      <c r="U9" s="803"/>
      <c r="W9" s="802" t="str">
        <f>Language!$E$130&amp;" H"</f>
        <v>Group H</v>
      </c>
      <c r="X9" s="803"/>
      <c r="Z9" s="802" t="str">
        <f>Language!$E$130&amp;" I"</f>
        <v>Group I</v>
      </c>
      <c r="AA9" s="803"/>
      <c r="AB9" s="5"/>
      <c r="AC9" s="802" t="str">
        <f>Language!$E$130&amp;" J"</f>
        <v>Group J</v>
      </c>
      <c r="AD9" s="803"/>
      <c r="AF9" s="802" t="str">
        <f>Language!$E$130&amp;" K"</f>
        <v>Group K</v>
      </c>
      <c r="AG9" s="803"/>
      <c r="AI9" s="802" t="str">
        <f>Language!$E$130&amp;" L"</f>
        <v>Group L</v>
      </c>
      <c r="AJ9" s="829"/>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0" t="str">
        <f>VLOOKUP(A11,Matches!$B$4:$K$113,7,0)</f>
        <v>Mexico City</v>
      </c>
      <c r="C11" s="801"/>
      <c r="D11" s="73">
        <v>3</v>
      </c>
      <c r="E11" s="800" t="str">
        <f>VLOOKUP(D11,Matches!$B$4:$K$113,7,0)</f>
        <v>Toronto</v>
      </c>
      <c r="F11" s="801"/>
      <c r="G11" s="73">
        <v>7</v>
      </c>
      <c r="H11" s="800" t="str">
        <f>VLOOKUP(G11,Matches!$B$4:$K$113,7,0)</f>
        <v>New York/New Jersey</v>
      </c>
      <c r="I11" s="801"/>
      <c r="J11" s="73">
        <v>4</v>
      </c>
      <c r="K11" s="800" t="str">
        <f>VLOOKUP(J11,Matches!$B$4:$K$113,7,0)</f>
        <v>Los Angeles</v>
      </c>
      <c r="L11" s="801"/>
      <c r="M11" s="73">
        <v>10</v>
      </c>
      <c r="N11" s="800" t="str">
        <f>VLOOKUP(M11,Matches!$B$4:$K$113,7,0)</f>
        <v>Houston</v>
      </c>
      <c r="O11" s="801"/>
      <c r="P11" s="73">
        <v>11</v>
      </c>
      <c r="Q11" s="800" t="str">
        <f>VLOOKUP(P11,Matches!$B$4:$K$113,7,0)</f>
        <v>Dallas</v>
      </c>
      <c r="R11" s="801"/>
      <c r="S11" s="73">
        <v>16</v>
      </c>
      <c r="T11" s="800" t="str">
        <f>VLOOKUP(S11,Matches!$B$4:$K$113,7,0)</f>
        <v>Seattle</v>
      </c>
      <c r="U11" s="801"/>
      <c r="V11" s="73">
        <v>14</v>
      </c>
      <c r="W11" s="800" t="str">
        <f>VLOOKUP(V11,Matches!$B$4:$K$113,7,0)</f>
        <v>Atlanta</v>
      </c>
      <c r="X11" s="801"/>
      <c r="Y11" s="73">
        <v>17</v>
      </c>
      <c r="Z11" s="800" t="str">
        <f>VLOOKUP(Y11,Matches!$B$4:$K$113,7,0)</f>
        <v>New York/New Jersey</v>
      </c>
      <c r="AA11" s="801"/>
      <c r="AB11" s="73">
        <v>19</v>
      </c>
      <c r="AC11" s="800" t="str">
        <f>VLOOKUP(AB11,Matches!$B$4:$K$113,7,0)</f>
        <v>Kansas City</v>
      </c>
      <c r="AD11" s="801"/>
      <c r="AE11" s="73">
        <v>23</v>
      </c>
      <c r="AF11" s="800" t="str">
        <f>VLOOKUP(AE11,Matches!$B$4:$K$113,7,0)</f>
        <v>Houston</v>
      </c>
      <c r="AG11" s="801"/>
      <c r="AH11" s="73">
        <v>22</v>
      </c>
      <c r="AI11" s="800" t="str">
        <f>VLOOKUP(AH11,Matches!$B$4:$K$113,7,0)</f>
        <v>Dallas</v>
      </c>
      <c r="AJ11" s="801"/>
      <c r="AK11" s="73"/>
      <c r="AN11" s="73"/>
      <c r="AQ11" s="73"/>
      <c r="AT11" s="73"/>
    </row>
    <row r="12" spans="1:52">
      <c r="B12" s="792">
        <f>VLOOKUP(A11,Matches!$B$4:$K$113,5,0)</f>
        <v>46184.875</v>
      </c>
      <c r="C12" s="793"/>
      <c r="E12" s="792">
        <f>VLOOKUP(D11,Matches!$B$4:$K$113,5,0)</f>
        <v>46185.875</v>
      </c>
      <c r="F12" s="793"/>
      <c r="H12" s="792">
        <f>VLOOKUP(G11,Matches!$B$4:$K$113,5,0)</f>
        <v>46187</v>
      </c>
      <c r="I12" s="793"/>
      <c r="K12" s="792">
        <f>VLOOKUP(J11,Matches!$B$4:$K$113,5,0)</f>
        <v>46186.125</v>
      </c>
      <c r="L12" s="793"/>
      <c r="N12" s="792">
        <f>VLOOKUP(M11,Matches!$B$4:$K$113,5,0)</f>
        <v>46187.791666666664</v>
      </c>
      <c r="O12" s="793"/>
      <c r="Q12" s="792">
        <f>VLOOKUP(P11,Matches!$B$4:$K$113,5,0)</f>
        <v>46187.916666666664</v>
      </c>
      <c r="R12" s="793"/>
      <c r="T12" s="792">
        <f>VLOOKUP(S11,Matches!$B$4:$K$113,5,0)</f>
        <v>46188.875</v>
      </c>
      <c r="U12" s="793"/>
      <c r="W12" s="792">
        <f>VLOOKUP(V11,Matches!$B$4:$K$113,5,0)</f>
        <v>46188.75</v>
      </c>
      <c r="X12" s="793"/>
      <c r="Z12" s="792">
        <f>VLOOKUP(Y11,Matches!$B$4:$K$113,5,0)</f>
        <v>46189.875</v>
      </c>
      <c r="AA12" s="793"/>
      <c r="AC12" s="792">
        <f>VLOOKUP(AB11,Matches!$B$4:$K$113,5,0)</f>
        <v>46190.125</v>
      </c>
      <c r="AD12" s="793"/>
      <c r="AF12" s="792">
        <f>VLOOKUP(AE11,Matches!$B$4:$K$113,5,0)</f>
        <v>46190.791666666664</v>
      </c>
      <c r="AG12" s="793"/>
      <c r="AI12" s="792">
        <f>VLOOKUP(AH11,Matches!$B$4:$K$113,5,0)</f>
        <v>46190.916666666664</v>
      </c>
      <c r="AJ12" s="793"/>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1</v>
      </c>
      <c r="E14" s="1">
        <v>2</v>
      </c>
      <c r="F14" s="2">
        <v>2</v>
      </c>
      <c r="H14" s="1">
        <v>3</v>
      </c>
      <c r="I14" s="2">
        <v>2</v>
      </c>
      <c r="K14" s="1">
        <v>2</v>
      </c>
      <c r="L14" s="2">
        <v>1</v>
      </c>
      <c r="N14" s="1">
        <v>3</v>
      </c>
      <c r="O14" s="2">
        <v>0</v>
      </c>
      <c r="Q14" s="1">
        <v>3</v>
      </c>
      <c r="R14" s="2">
        <v>2</v>
      </c>
      <c r="T14" s="1">
        <v>3</v>
      </c>
      <c r="U14" s="2">
        <v>1</v>
      </c>
      <c r="W14" s="1">
        <v>4</v>
      </c>
      <c r="X14" s="2">
        <v>0</v>
      </c>
      <c r="Z14" s="1">
        <v>2</v>
      </c>
      <c r="AA14" s="2">
        <v>1</v>
      </c>
      <c r="AC14" s="1">
        <v>2</v>
      </c>
      <c r="AD14" s="2">
        <v>0</v>
      </c>
      <c r="AF14" s="1">
        <v>2</v>
      </c>
      <c r="AG14" s="2">
        <v>0</v>
      </c>
      <c r="AI14" s="1">
        <v>1</v>
      </c>
      <c r="AJ14" s="2">
        <v>0</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0" t="str">
        <f>VLOOKUP(A16,Matches!$B$4:$K$113,7,0)</f>
        <v>Guadalajara</v>
      </c>
      <c r="C16" s="801"/>
      <c r="D16" s="73">
        <v>8</v>
      </c>
      <c r="E16" s="800" t="str">
        <f>VLOOKUP(D16,Matches!$B$4:$K$113,7,0)</f>
        <v>San Francisco Bay Area</v>
      </c>
      <c r="F16" s="801"/>
      <c r="G16" s="73">
        <v>5</v>
      </c>
      <c r="H16" s="800" t="str">
        <f>VLOOKUP(G16,Matches!$B$4:$K$113,7,0)</f>
        <v>Boston</v>
      </c>
      <c r="I16" s="801"/>
      <c r="J16" s="73">
        <v>6</v>
      </c>
      <c r="K16" s="800" t="str">
        <f>VLOOKUP(J16,Matches!$B$4:$K$113,7,0)</f>
        <v>Vancouver</v>
      </c>
      <c r="L16" s="801"/>
      <c r="M16" s="73">
        <v>9</v>
      </c>
      <c r="N16" s="800" t="str">
        <f>VLOOKUP(M16,Matches!$B$4:$K$113,7,0)</f>
        <v>Philadelphia</v>
      </c>
      <c r="O16" s="801"/>
      <c r="P16" s="73">
        <v>12</v>
      </c>
      <c r="Q16" s="800" t="str">
        <f>VLOOKUP(P16,Matches!$B$4:$K$113,7,0)</f>
        <v>Monterrey</v>
      </c>
      <c r="R16" s="801"/>
      <c r="S16" s="73">
        <v>15</v>
      </c>
      <c r="T16" s="800" t="str">
        <f>VLOOKUP(S16,Matches!$B$4:$K$113,7,0)</f>
        <v>Los Angeles</v>
      </c>
      <c r="U16" s="801"/>
      <c r="V16" s="73">
        <v>13</v>
      </c>
      <c r="W16" s="800" t="str">
        <f>VLOOKUP(V16,Matches!$B$4:$K$113,7,0)</f>
        <v>Miami</v>
      </c>
      <c r="X16" s="801"/>
      <c r="Y16" s="73">
        <v>18</v>
      </c>
      <c r="Z16" s="800" t="str">
        <f>VLOOKUP(Y16,Matches!$B$4:$K$113,7,0)</f>
        <v>Boston</v>
      </c>
      <c r="AA16" s="801"/>
      <c r="AB16" s="73">
        <v>20</v>
      </c>
      <c r="AC16" s="800" t="str">
        <f>VLOOKUP(AB16,Matches!$B$4:$K$113,7,0)</f>
        <v>San Francisco Bay Area</v>
      </c>
      <c r="AD16" s="801"/>
      <c r="AE16" s="73">
        <v>24</v>
      </c>
      <c r="AF16" s="800" t="str">
        <f>VLOOKUP(AE16,Matches!$B$4:$K$113,7,0)</f>
        <v>Mexico City</v>
      </c>
      <c r="AG16" s="801"/>
      <c r="AH16" s="73">
        <v>21</v>
      </c>
      <c r="AI16" s="800" t="str">
        <f>VLOOKUP(AH16,Matches!$B$4:$K$113,7,0)</f>
        <v>Toronto</v>
      </c>
      <c r="AJ16" s="801"/>
      <c r="AK16" s="73"/>
      <c r="AN16" s="73"/>
      <c r="AQ16" s="73"/>
      <c r="AT16" s="73"/>
    </row>
    <row r="17" spans="1:48">
      <c r="B17" s="792">
        <f>VLOOKUP(A16,Matches!$B$4:$K$113,5,0)</f>
        <v>46185.166666666664</v>
      </c>
      <c r="C17" s="793"/>
      <c r="E17" s="792">
        <f>VLOOKUP(D16,Matches!$B$4:$K$113,5,0)</f>
        <v>46186.875</v>
      </c>
      <c r="F17" s="793"/>
      <c r="H17" s="792">
        <f>VLOOKUP(G16,Matches!$B$4:$K$113,5,0)</f>
        <v>46187.125</v>
      </c>
      <c r="I17" s="793"/>
      <c r="K17" s="792">
        <f>VLOOKUP(J16,Matches!$B$4:$K$113,5,0)</f>
        <v>46187.25</v>
      </c>
      <c r="L17" s="793"/>
      <c r="N17" s="792">
        <f>VLOOKUP(M16,Matches!$B$4:$K$113,5,0)</f>
        <v>46188.041666666664</v>
      </c>
      <c r="O17" s="793"/>
      <c r="Q17" s="792">
        <f>VLOOKUP(P16,Matches!$B$4:$K$113,5,0)</f>
        <v>46188.166666666664</v>
      </c>
      <c r="R17" s="793"/>
      <c r="T17" s="792">
        <f>VLOOKUP(S16,Matches!$B$4:$K$113,5,0)</f>
        <v>46189.125</v>
      </c>
      <c r="U17" s="793"/>
      <c r="W17" s="792">
        <f>VLOOKUP(V16,Matches!$B$4:$K$113,5,0)</f>
        <v>46189</v>
      </c>
      <c r="X17" s="793"/>
      <c r="Z17" s="792">
        <f>VLOOKUP(Y16,Matches!$B$4:$K$113,5,0)</f>
        <v>46190</v>
      </c>
      <c r="AA17" s="793"/>
      <c r="AC17" s="792">
        <f>VLOOKUP(AB16,Matches!$B$4:$K$113,5,0)</f>
        <v>46190.25</v>
      </c>
      <c r="AD17" s="793"/>
      <c r="AF17" s="792">
        <f>VLOOKUP(AE16,Matches!$B$4:$K$113,5,0)</f>
        <v>46191.166666666664</v>
      </c>
      <c r="AG17" s="793"/>
      <c r="AI17" s="792">
        <f>VLOOKUP(AH16,Matches!$B$4:$K$113,5,0)</f>
        <v>46191.041666666664</v>
      </c>
      <c r="AJ17" s="793"/>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3</v>
      </c>
      <c r="C19" s="2">
        <v>0</v>
      </c>
      <c r="E19" s="1">
        <v>1</v>
      </c>
      <c r="F19" s="2">
        <v>3</v>
      </c>
      <c r="H19" s="1">
        <v>1</v>
      </c>
      <c r="I19" s="2">
        <v>2</v>
      </c>
      <c r="K19" s="1">
        <v>1</v>
      </c>
      <c r="L19" s="2">
        <v>2</v>
      </c>
      <c r="N19" s="1">
        <v>0</v>
      </c>
      <c r="O19" s="2">
        <v>2</v>
      </c>
      <c r="Q19" s="1">
        <v>3</v>
      </c>
      <c r="R19" s="2">
        <v>0</v>
      </c>
      <c r="T19" s="1">
        <v>2</v>
      </c>
      <c r="U19" s="2">
        <v>0</v>
      </c>
      <c r="W19" s="1">
        <v>2</v>
      </c>
      <c r="X19" s="2">
        <v>2</v>
      </c>
      <c r="Z19" s="1">
        <v>0</v>
      </c>
      <c r="AA19" s="2">
        <v>3</v>
      </c>
      <c r="AC19" s="1">
        <v>2</v>
      </c>
      <c r="AD19" s="2">
        <v>1</v>
      </c>
      <c r="AF19" s="1">
        <v>1</v>
      </c>
      <c r="AG19" s="2">
        <v>2</v>
      </c>
      <c r="AI19" s="1">
        <v>2</v>
      </c>
      <c r="AJ19" s="2">
        <v>0</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0" t="str">
        <f>VLOOKUP(A21,Matches!$B$4:$K$113,7,0)</f>
        <v>Atlanta</v>
      </c>
      <c r="C21" s="801"/>
      <c r="D21" s="73">
        <v>26</v>
      </c>
      <c r="E21" s="800" t="str">
        <f>VLOOKUP(D21,Matches!$B$4:$K$113,7,0)</f>
        <v>Los Angeles</v>
      </c>
      <c r="F21" s="801"/>
      <c r="G21" s="73">
        <v>30</v>
      </c>
      <c r="H21" s="800" t="str">
        <f>VLOOKUP(G21,Matches!$B$4:$K$113,7,0)</f>
        <v>Boston</v>
      </c>
      <c r="I21" s="801"/>
      <c r="J21" s="73">
        <v>32</v>
      </c>
      <c r="K21" s="800" t="str">
        <f>VLOOKUP(J21,Matches!$B$4:$K$113,7,0)</f>
        <v>Seattle</v>
      </c>
      <c r="L21" s="801"/>
      <c r="M21" s="73">
        <v>33</v>
      </c>
      <c r="N21" s="800" t="str">
        <f>VLOOKUP(M21,Matches!$B$4:$K$113,7,0)</f>
        <v>Toronto</v>
      </c>
      <c r="O21" s="801"/>
      <c r="P21" s="73">
        <v>35</v>
      </c>
      <c r="Q21" s="800" t="str">
        <f>VLOOKUP(P21,Matches!$B$4:$K$113,7,0)</f>
        <v>Houston</v>
      </c>
      <c r="R21" s="801"/>
      <c r="S21" s="73">
        <v>39</v>
      </c>
      <c r="T21" s="800" t="str">
        <f>VLOOKUP(S21,Matches!$B$4:$K$113,7,0)</f>
        <v>Los Angeles</v>
      </c>
      <c r="U21" s="801"/>
      <c r="V21" s="73">
        <v>38</v>
      </c>
      <c r="W21" s="800" t="str">
        <f>VLOOKUP(V21,Matches!$B$4:$K$113,7,0)</f>
        <v>Atlanta</v>
      </c>
      <c r="X21" s="801"/>
      <c r="Y21" s="73">
        <v>42</v>
      </c>
      <c r="Z21" s="800" t="str">
        <f>VLOOKUP(Y21,Matches!$B$4:$K$113,7,0)</f>
        <v>Philadelphia</v>
      </c>
      <c r="AA21" s="801"/>
      <c r="AB21" s="73">
        <v>43</v>
      </c>
      <c r="AC21" s="800" t="str">
        <f>VLOOKUP(AB21,Matches!$B$4:$K$113,7,0)</f>
        <v>Dallas</v>
      </c>
      <c r="AD21" s="801"/>
      <c r="AE21" s="73">
        <v>47</v>
      </c>
      <c r="AF21" s="800" t="str">
        <f>VLOOKUP(AE21,Matches!$B$4:$K$113,7,0)</f>
        <v>Houston</v>
      </c>
      <c r="AG21" s="801"/>
      <c r="AH21" s="73">
        <v>45</v>
      </c>
      <c r="AI21" s="800" t="str">
        <f>VLOOKUP(AH21,Matches!$B$4:$K$113,7,0)</f>
        <v>Boston</v>
      </c>
      <c r="AJ21" s="801"/>
      <c r="AK21" s="73"/>
      <c r="AN21" s="73"/>
      <c r="AQ21" s="73"/>
      <c r="AT21" s="73"/>
    </row>
    <row r="22" spans="1:48">
      <c r="B22" s="792">
        <f>VLOOKUP(A21,Matches!$B$4:$K$113,5,0)</f>
        <v>46191.75</v>
      </c>
      <c r="C22" s="793"/>
      <c r="E22" s="792">
        <f>VLOOKUP(D21,Matches!$B$4:$K$113,5,0)</f>
        <v>46191.875</v>
      </c>
      <c r="F22" s="793"/>
      <c r="H22" s="792">
        <f>VLOOKUP(G21,Matches!$B$4:$K$113,5,0)</f>
        <v>46193</v>
      </c>
      <c r="I22" s="793"/>
      <c r="K22" s="792">
        <f>VLOOKUP(J21,Matches!$B$4:$K$113,5,0)</f>
        <v>46192.875</v>
      </c>
      <c r="L22" s="793"/>
      <c r="N22" s="792">
        <f>VLOOKUP(M21,Matches!$B$4:$K$113,5,0)</f>
        <v>46193.916666666664</v>
      </c>
      <c r="O22" s="793"/>
      <c r="Q22" s="792">
        <f>VLOOKUP(P21,Matches!$B$4:$K$113,5,0)</f>
        <v>46193.791666666664</v>
      </c>
      <c r="R22" s="793"/>
      <c r="T22" s="792">
        <f>VLOOKUP(S21,Matches!$B$4:$K$113,5,0)</f>
        <v>46194.875</v>
      </c>
      <c r="U22" s="793"/>
      <c r="W22" s="792">
        <f>VLOOKUP(V21,Matches!$B$4:$K$113,5,0)</f>
        <v>46194.75</v>
      </c>
      <c r="X22" s="793"/>
      <c r="Z22" s="792">
        <f>VLOOKUP(Y21,Matches!$B$4:$K$113,5,0)</f>
        <v>46195.958333333336</v>
      </c>
      <c r="AA22" s="793"/>
      <c r="AC22" s="792">
        <f>VLOOKUP(AB21,Matches!$B$4:$K$113,5,0)</f>
        <v>46195.791666666664</v>
      </c>
      <c r="AD22" s="793"/>
      <c r="AF22" s="792">
        <f>VLOOKUP(AE21,Matches!$B$4:$K$113,5,0)</f>
        <v>46196.791666666664</v>
      </c>
      <c r="AG22" s="793"/>
      <c r="AI22" s="792">
        <f>VLOOKUP(AH21,Matches!$B$4:$K$113,5,0)</f>
        <v>46196.916666666664</v>
      </c>
      <c r="AJ22" s="793"/>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1</v>
      </c>
      <c r="C24" s="2">
        <v>0</v>
      </c>
      <c r="E24" s="1">
        <v>2</v>
      </c>
      <c r="F24" s="2">
        <v>0</v>
      </c>
      <c r="H24" s="1">
        <v>0</v>
      </c>
      <c r="I24" s="2">
        <v>2</v>
      </c>
      <c r="K24" s="1">
        <v>0</v>
      </c>
      <c r="L24" s="2">
        <v>1</v>
      </c>
      <c r="N24" s="1">
        <v>3</v>
      </c>
      <c r="O24" s="2">
        <v>0</v>
      </c>
      <c r="Q24" s="1">
        <v>2</v>
      </c>
      <c r="R24" s="2">
        <v>1</v>
      </c>
      <c r="T24" s="1">
        <v>2</v>
      </c>
      <c r="U24" s="2">
        <v>0</v>
      </c>
      <c r="W24" s="1">
        <v>2</v>
      </c>
      <c r="X24" s="2">
        <v>1</v>
      </c>
      <c r="Z24" s="1">
        <v>3</v>
      </c>
      <c r="AA24" s="2">
        <v>1</v>
      </c>
      <c r="AC24" s="1">
        <v>2</v>
      </c>
      <c r="AD24" s="2">
        <v>2</v>
      </c>
      <c r="AF24" s="1">
        <v>1</v>
      </c>
      <c r="AG24" s="2">
        <v>0</v>
      </c>
      <c r="AI24" s="1">
        <v>1</v>
      </c>
      <c r="AJ24" s="2">
        <v>1</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0" t="str">
        <f>VLOOKUP(A26,Matches!$B$4:$K$113,7,0)</f>
        <v>Guadalajara</v>
      </c>
      <c r="C26" s="801"/>
      <c r="D26" s="73">
        <v>27</v>
      </c>
      <c r="E26" s="800" t="str">
        <f>VLOOKUP(D26,Matches!$B$4:$K$113,7,0)</f>
        <v>Vancouver</v>
      </c>
      <c r="F26" s="801"/>
      <c r="G26" s="73">
        <v>29</v>
      </c>
      <c r="H26" s="800" t="str">
        <f>VLOOKUP(G26,Matches!$B$4:$K$113,7,0)</f>
        <v>Philadelphia</v>
      </c>
      <c r="I26" s="801"/>
      <c r="J26" s="73">
        <v>31</v>
      </c>
      <c r="K26" s="800" t="str">
        <f>VLOOKUP(J26,Matches!$B$4:$K$113,7,0)</f>
        <v>San Francisco Bay Area</v>
      </c>
      <c r="L26" s="801"/>
      <c r="M26" s="73">
        <v>34</v>
      </c>
      <c r="N26" s="800" t="str">
        <f>VLOOKUP(M26,Matches!$B$4:$K$113,7,0)</f>
        <v>Kansas City</v>
      </c>
      <c r="O26" s="801"/>
      <c r="P26" s="73">
        <v>36</v>
      </c>
      <c r="Q26" s="800" t="str">
        <f>VLOOKUP(P26,Matches!$B$4:$K$113,7,0)</f>
        <v>Monterrey</v>
      </c>
      <c r="R26" s="801"/>
      <c r="S26" s="73">
        <v>40</v>
      </c>
      <c r="T26" s="800" t="str">
        <f>VLOOKUP(S26,Matches!$B$4:$K$113,7,0)</f>
        <v>Vancouver</v>
      </c>
      <c r="U26" s="801"/>
      <c r="V26" s="73">
        <v>37</v>
      </c>
      <c r="W26" s="800" t="str">
        <f>VLOOKUP(V26,Matches!$B$4:$K$113,7,0)</f>
        <v>Miami</v>
      </c>
      <c r="X26" s="801"/>
      <c r="Y26" s="73">
        <v>41</v>
      </c>
      <c r="Z26" s="800" t="str">
        <f>VLOOKUP(Y26,Matches!$B$4:$K$113,7,0)</f>
        <v>New York/New Jersey</v>
      </c>
      <c r="AA26" s="801"/>
      <c r="AB26" s="73">
        <v>44</v>
      </c>
      <c r="AC26" s="800" t="str">
        <f>VLOOKUP(AB26,Matches!$B$4:$K$113,7,0)</f>
        <v>San Francisco Bay Area</v>
      </c>
      <c r="AD26" s="801"/>
      <c r="AE26" s="73">
        <v>48</v>
      </c>
      <c r="AF26" s="800" t="str">
        <f>VLOOKUP(AE26,Matches!$B$4:$K$113,7,0)</f>
        <v>Guadalajara</v>
      </c>
      <c r="AG26" s="801"/>
      <c r="AH26" s="73">
        <v>46</v>
      </c>
      <c r="AI26" s="800" t="str">
        <f>VLOOKUP(AH26,Matches!$B$4:$K$113,7,0)</f>
        <v>Toronto</v>
      </c>
      <c r="AJ26" s="801"/>
      <c r="AK26" s="73"/>
      <c r="AN26" s="73"/>
      <c r="AQ26" s="73"/>
      <c r="AT26" s="73"/>
    </row>
    <row r="27" spans="1:48">
      <c r="B27" s="792">
        <f>VLOOKUP(A26,Matches!$B$4:$K$113,5,0)</f>
        <v>46192.125</v>
      </c>
      <c r="C27" s="793"/>
      <c r="E27" s="792">
        <f>VLOOKUP(D26,Matches!$B$4:$K$113,5,0)</f>
        <v>46192</v>
      </c>
      <c r="F27" s="793"/>
      <c r="H27" s="792">
        <f>VLOOKUP(G26,Matches!$B$4:$K$113,5,0)</f>
        <v>46193.104166666664</v>
      </c>
      <c r="I27" s="793"/>
      <c r="K27" s="792">
        <f>VLOOKUP(J26,Matches!$B$4:$K$113,5,0)</f>
        <v>46193.208333333336</v>
      </c>
      <c r="L27" s="793"/>
      <c r="N27" s="792">
        <f>VLOOKUP(M26,Matches!$B$4:$K$113,5,0)</f>
        <v>46194.083333333336</v>
      </c>
      <c r="O27" s="793"/>
      <c r="Q27" s="792">
        <f>VLOOKUP(P26,Matches!$B$4:$K$113,5,0)</f>
        <v>46194.25</v>
      </c>
      <c r="R27" s="793"/>
      <c r="T27" s="792">
        <f>VLOOKUP(S26,Matches!$B$4:$K$113,5,0)</f>
        <v>46195.125</v>
      </c>
      <c r="U27" s="793"/>
      <c r="W27" s="792">
        <f>VLOOKUP(V26,Matches!$B$4:$K$113,5,0)</f>
        <v>46195</v>
      </c>
      <c r="X27" s="793"/>
      <c r="Z27" s="792">
        <f>VLOOKUP(Y26,Matches!$B$4:$K$113,5,0)</f>
        <v>46196.083333333336</v>
      </c>
      <c r="AA27" s="793"/>
      <c r="AC27" s="792">
        <f>VLOOKUP(AB26,Matches!$B$4:$K$113,5,0)</f>
        <v>46196.208333333336</v>
      </c>
      <c r="AD27" s="793"/>
      <c r="AF27" s="792">
        <f>VLOOKUP(AE26,Matches!$B$4:$K$113,5,0)</f>
        <v>46197.166666666664</v>
      </c>
      <c r="AG27" s="793"/>
      <c r="AI27" s="792">
        <f>VLOOKUP(AH26,Matches!$B$4:$K$113,5,0)</f>
        <v>46197.041666666664</v>
      </c>
      <c r="AJ27" s="793"/>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1</v>
      </c>
      <c r="C29" s="2">
        <v>2</v>
      </c>
      <c r="E29" s="1">
        <v>2</v>
      </c>
      <c r="F29" s="2">
        <v>0</v>
      </c>
      <c r="H29" s="1">
        <v>4</v>
      </c>
      <c r="I29" s="2">
        <v>0</v>
      </c>
      <c r="K29" s="1">
        <v>2</v>
      </c>
      <c r="L29" s="2">
        <v>1</v>
      </c>
      <c r="N29" s="1">
        <v>3</v>
      </c>
      <c r="O29" s="2">
        <v>0</v>
      </c>
      <c r="Q29" s="1">
        <v>1</v>
      </c>
      <c r="R29" s="2">
        <v>3</v>
      </c>
      <c r="T29" s="1">
        <v>1</v>
      </c>
      <c r="U29" s="2">
        <v>2</v>
      </c>
      <c r="W29" s="1">
        <v>2</v>
      </c>
      <c r="X29" s="2">
        <v>0</v>
      </c>
      <c r="Z29" s="1">
        <v>3</v>
      </c>
      <c r="AA29" s="2">
        <v>2</v>
      </c>
      <c r="AC29" s="1">
        <v>0</v>
      </c>
      <c r="AD29" s="2">
        <v>0</v>
      </c>
      <c r="AF29" s="1">
        <v>2</v>
      </c>
      <c r="AG29" s="2">
        <v>1</v>
      </c>
      <c r="AI29" s="1">
        <v>0</v>
      </c>
      <c r="AJ29" s="2">
        <v>2</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831" t="str">
        <f>IF(ThirdPlaced!$I$33,"•","")</f>
        <v/>
      </c>
      <c r="AM30" s="831"/>
      <c r="AO30" s="19"/>
      <c r="AP30" s="19"/>
      <c r="AR30" s="19"/>
      <c r="AS30" s="19"/>
      <c r="AU30" s="19"/>
      <c r="AV30" s="19"/>
    </row>
    <row r="31" spans="1:48">
      <c r="A31" s="73">
        <v>53</v>
      </c>
      <c r="B31" s="800" t="str">
        <f>VLOOKUP(A31,Matches!$B$4:$K$113,7,0)</f>
        <v>Mexico City</v>
      </c>
      <c r="C31" s="801"/>
      <c r="D31" s="73">
        <v>51</v>
      </c>
      <c r="E31" s="800" t="str">
        <f>VLOOKUP(D31,Matches!$B$4:$K$113,7,0)</f>
        <v>Vancouver</v>
      </c>
      <c r="F31" s="801"/>
      <c r="G31" s="73">
        <v>49</v>
      </c>
      <c r="H31" s="800" t="str">
        <f>VLOOKUP(G31,Matches!$B$4:$K$113,7,0)</f>
        <v>Miami</v>
      </c>
      <c r="I31" s="801"/>
      <c r="J31" s="73">
        <v>59</v>
      </c>
      <c r="K31" s="800" t="str">
        <f>VLOOKUP(J31,Matches!$B$4:$K$113,7,0)</f>
        <v>Los Angeles</v>
      </c>
      <c r="L31" s="801"/>
      <c r="M31" s="73">
        <v>55</v>
      </c>
      <c r="N31" s="800" t="str">
        <f>VLOOKUP(M31,Matches!$B$4:$K$113,7,0)</f>
        <v>Philadelphia</v>
      </c>
      <c r="O31" s="801"/>
      <c r="P31" s="73">
        <v>57</v>
      </c>
      <c r="Q31" s="800" t="str">
        <f>VLOOKUP(P31,Matches!$B$4:$K$113,7,0)</f>
        <v>Dallas</v>
      </c>
      <c r="R31" s="801"/>
      <c r="S31" s="73">
        <v>63</v>
      </c>
      <c r="T31" s="800" t="str">
        <f>VLOOKUP(S31,Matches!$B$4:$K$113,7,0)</f>
        <v>Seattle</v>
      </c>
      <c r="U31" s="801"/>
      <c r="V31" s="73">
        <v>65</v>
      </c>
      <c r="W31" s="800" t="str">
        <f>VLOOKUP(V31,Matches!$B$4:$K$113,7,0)</f>
        <v>Houston</v>
      </c>
      <c r="X31" s="801"/>
      <c r="Y31" s="73">
        <v>61</v>
      </c>
      <c r="Z31" s="800" t="str">
        <f>VLOOKUP(Y31,Matches!$B$4:$K$113,7,0)</f>
        <v>Boston</v>
      </c>
      <c r="AA31" s="801"/>
      <c r="AB31" s="73">
        <v>69</v>
      </c>
      <c r="AC31" s="800" t="str">
        <f>VLOOKUP(AB31,Matches!$B$4:$K$113,7,0)</f>
        <v>Kansas City</v>
      </c>
      <c r="AD31" s="801"/>
      <c r="AE31" s="73">
        <v>71</v>
      </c>
      <c r="AF31" s="800" t="str">
        <f>VLOOKUP(AE31,Matches!$B$4:$K$113,7,0)</f>
        <v>Miami</v>
      </c>
      <c r="AG31" s="801"/>
      <c r="AH31" s="73">
        <v>67</v>
      </c>
      <c r="AI31" s="800" t="str">
        <f>VLOOKUP(AH31,Matches!$B$4:$K$113,7,0)</f>
        <v>New York/New Jersey</v>
      </c>
      <c r="AJ31" s="801"/>
      <c r="AK31" s="73"/>
      <c r="AL31" s="838" t="str">
        <f>Language!$E$180</f>
        <v>Third in the group</v>
      </c>
      <c r="AM31" s="839"/>
      <c r="AN31" s="467" t="str">
        <f>Language!$E$181</f>
        <v>Grp</v>
      </c>
      <c r="AQ31" s="73"/>
      <c r="AT31" s="73"/>
    </row>
    <row r="32" spans="1:48">
      <c r="B32" s="792">
        <f>VLOOKUP(A31,Matches!$B$4:$K$113,5,0)</f>
        <v>46198.125</v>
      </c>
      <c r="C32" s="793"/>
      <c r="E32" s="792">
        <f>VLOOKUP(D31,Matches!$B$4:$K$113,5,0)</f>
        <v>46197.875</v>
      </c>
      <c r="F32" s="793"/>
      <c r="H32" s="792">
        <f>VLOOKUP(G31,Matches!$B$4:$K$113,5,0)</f>
        <v>46198</v>
      </c>
      <c r="I32" s="793"/>
      <c r="K32" s="792">
        <f>VLOOKUP(J31,Matches!$B$4:$K$113,5,0)</f>
        <v>46199.166666666664</v>
      </c>
      <c r="L32" s="793"/>
      <c r="N32" s="792">
        <f>VLOOKUP(M31,Matches!$B$4:$K$113,5,0)</f>
        <v>46198.916666666664</v>
      </c>
      <c r="O32" s="793"/>
      <c r="Q32" s="792">
        <f>VLOOKUP(P31,Matches!$B$4:$K$113,5,0)</f>
        <v>46199.041666666664</v>
      </c>
      <c r="R32" s="793"/>
      <c r="T32" s="792">
        <f>VLOOKUP(S31,Matches!$B$4:$K$113,5,0)</f>
        <v>46200.208333333336</v>
      </c>
      <c r="U32" s="793"/>
      <c r="W32" s="792">
        <f>VLOOKUP(V31,Matches!$B$4:$K$113,5,0)</f>
        <v>46200.083333333336</v>
      </c>
      <c r="X32" s="793"/>
      <c r="Z32" s="792">
        <f>VLOOKUP(Y31,Matches!$B$4:$K$113,5,0)</f>
        <v>46199.875</v>
      </c>
      <c r="AA32" s="793"/>
      <c r="AC32" s="792">
        <f>VLOOKUP(AB31,Matches!$B$4:$K$113,5,0)</f>
        <v>46201.166666666664</v>
      </c>
      <c r="AD32" s="793"/>
      <c r="AF32" s="792">
        <f>VLOOKUP(AE31,Matches!$B$4:$K$113,5,0)</f>
        <v>46201.0625</v>
      </c>
      <c r="AG32" s="793"/>
      <c r="AI32" s="792">
        <f>VLOOKUP(AH31,Matches!$B$4:$K$113,5,0)</f>
        <v>46200.958333333336</v>
      </c>
      <c r="AJ32" s="793"/>
      <c r="AL32" s="466" t="str">
        <f>IF(OR(ThirdPlaced!$D17&gt;0,ThirdPlaced!$G17&gt;0),ThirdPlaced!$C17,"")</f>
        <v>Ghana</v>
      </c>
      <c r="AM32" s="459" t="str">
        <f>IF(AL32&lt;&gt;"","   "&amp;ThirdPlaced!$D17&amp;"        "&amp;ThirdPlaced!$F17&amp;Language!$E$197&amp;ThirdPlaced!$G17,"")</f>
        <v xml:space="preserve">   4        4 - 3</v>
      </c>
      <c r="AN32" s="465" t="str">
        <f>IF(AL32&lt;&gt;"",ThirdPlaced!$I17,"")</f>
        <v>L</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Saudi Arabia</v>
      </c>
      <c r="AM33" s="459" t="str">
        <f>IF(AL33&lt;&gt;"","   "&amp;ThirdPlaced!$D18&amp;"        "&amp;ThirdPlaced!$F18&amp;Language!$E$197&amp;ThirdPlaced!$G18,"")</f>
        <v xml:space="preserve">   4        5 - 5</v>
      </c>
      <c r="AN33" s="465" t="str">
        <f>IF(AL33&lt;&gt;"",ThirdPlaced!$I18,"")</f>
        <v>H</v>
      </c>
      <c r="AO33" s="17"/>
      <c r="AP33" s="17"/>
      <c r="AR33" s="17"/>
      <c r="AS33" s="17"/>
      <c r="AU33" s="17"/>
      <c r="AV33" s="17"/>
    </row>
    <row r="34" spans="1:48" ht="15" thickBot="1">
      <c r="B34" s="1">
        <v>0</v>
      </c>
      <c r="C34" s="2">
        <v>1</v>
      </c>
      <c r="E34" s="1">
        <v>2</v>
      </c>
      <c r="F34" s="2">
        <v>1</v>
      </c>
      <c r="H34" s="1">
        <v>1</v>
      </c>
      <c r="I34" s="2">
        <v>4</v>
      </c>
      <c r="K34" s="1">
        <v>2</v>
      </c>
      <c r="L34" s="2">
        <v>2</v>
      </c>
      <c r="N34" s="1">
        <v>2</v>
      </c>
      <c r="O34" s="2">
        <v>3</v>
      </c>
      <c r="Q34" s="1">
        <v>1</v>
      </c>
      <c r="R34" s="2">
        <v>2</v>
      </c>
      <c r="T34" s="1">
        <v>1</v>
      </c>
      <c r="U34" s="2">
        <v>2</v>
      </c>
      <c r="W34" s="1">
        <v>1</v>
      </c>
      <c r="X34" s="2">
        <v>2</v>
      </c>
      <c r="Z34" s="1">
        <v>1</v>
      </c>
      <c r="AA34" s="2">
        <v>2</v>
      </c>
      <c r="AC34" s="1"/>
      <c r="AD34" s="2"/>
      <c r="AF34" s="1">
        <v>0</v>
      </c>
      <c r="AG34" s="2">
        <v>2</v>
      </c>
      <c r="AI34" s="1">
        <v>0</v>
      </c>
      <c r="AJ34" s="2">
        <v>3</v>
      </c>
      <c r="AL34" s="466" t="str">
        <f>IF(OR(ThirdPlaced!$D19&gt;0,ThirdPlaced!$G19&gt;0),ThirdPlaced!$C19,"")</f>
        <v>Senegal</v>
      </c>
      <c r="AM34" s="459" t="str">
        <f>IF(AL34&lt;&gt;"","   "&amp;ThirdPlaced!$D19&amp;"        "&amp;ThirdPlaced!$F19&amp;Language!$E$197&amp;ThirdPlaced!$G19,"")</f>
        <v xml:space="preserve">   3        7 - 5</v>
      </c>
      <c r="AN34" s="465" t="str">
        <f>IF(AL34&lt;&gt;"",ThirdPlaced!$I19,"")</f>
        <v>I</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Japan</v>
      </c>
      <c r="AM35" s="459" t="str">
        <f>IF(AL35&lt;&gt;"","   "&amp;ThirdPlaced!$D20&amp;"        "&amp;ThirdPlaced!$F20&amp;Language!$E$197&amp;ThirdPlaced!$G20,"")</f>
        <v xml:space="preserve">   3        6 - 6</v>
      </c>
      <c r="AN35" s="465" t="str">
        <f>IF(AL35&lt;&gt;"",ThirdPlaced!$I20,"")</f>
        <v>F</v>
      </c>
      <c r="AO35" s="19"/>
      <c r="AP35" s="19"/>
      <c r="AR35" s="19"/>
      <c r="AS35" s="19"/>
      <c r="AU35" s="19"/>
      <c r="AV35" s="19"/>
    </row>
    <row r="36" spans="1:48">
      <c r="A36" s="73">
        <v>54</v>
      </c>
      <c r="B36" s="800" t="str">
        <f>VLOOKUP(A36,Matches!$B$4:$K$113,7,0)</f>
        <v>Monterrey</v>
      </c>
      <c r="C36" s="801"/>
      <c r="D36" s="73">
        <v>52</v>
      </c>
      <c r="E36" s="800" t="str">
        <f>VLOOKUP(D36,Matches!$B$4:$K$113,7,0)</f>
        <v>Seattle</v>
      </c>
      <c r="F36" s="801"/>
      <c r="G36" s="73">
        <v>50</v>
      </c>
      <c r="H36" s="800" t="str">
        <f>VLOOKUP(G36,Matches!$B$4:$K$113,7,0)</f>
        <v>Atlanta</v>
      </c>
      <c r="I36" s="801"/>
      <c r="J36" s="73">
        <v>60</v>
      </c>
      <c r="K36" s="800" t="str">
        <f>VLOOKUP(J36,Matches!$B$4:$K$113,7,0)</f>
        <v>San Francisco Bay Area</v>
      </c>
      <c r="L36" s="801"/>
      <c r="M36" s="73">
        <v>56</v>
      </c>
      <c r="N36" s="800" t="str">
        <f>VLOOKUP(M36,Matches!$B$4:$K$113,7,0)</f>
        <v>New York/New Jersey</v>
      </c>
      <c r="O36" s="801"/>
      <c r="P36" s="73">
        <v>58</v>
      </c>
      <c r="Q36" s="800" t="str">
        <f>VLOOKUP(P36,Matches!$B$4:$K$113,7,0)</f>
        <v>Kansas City</v>
      </c>
      <c r="R36" s="801"/>
      <c r="S36" s="73">
        <v>64</v>
      </c>
      <c r="T36" s="800" t="str">
        <f>VLOOKUP(S36,Matches!$B$4:$K$113,7,0)</f>
        <v>Vancouver</v>
      </c>
      <c r="U36" s="801"/>
      <c r="V36" s="73">
        <v>66</v>
      </c>
      <c r="W36" s="800" t="str">
        <f>VLOOKUP(V36,Matches!$B$4:$K$113,7,0)</f>
        <v>Guadalajara</v>
      </c>
      <c r="X36" s="801"/>
      <c r="Y36" s="73">
        <v>62</v>
      </c>
      <c r="Z36" s="800" t="str">
        <f>VLOOKUP(Y36,Matches!$B$4:$K$113,7,0)</f>
        <v>Toronto</v>
      </c>
      <c r="AA36" s="801"/>
      <c r="AB36" s="73">
        <v>70</v>
      </c>
      <c r="AC36" s="800" t="str">
        <f>VLOOKUP(AB36,Matches!$B$4:$K$113,7,0)</f>
        <v>Dallas</v>
      </c>
      <c r="AD36" s="801"/>
      <c r="AE36" s="73">
        <v>72</v>
      </c>
      <c r="AF36" s="800" t="str">
        <f>VLOOKUP(AE36,Matches!$B$4:$K$113,7,0)</f>
        <v>Atlanta</v>
      </c>
      <c r="AG36" s="801"/>
      <c r="AH36" s="73">
        <v>68</v>
      </c>
      <c r="AI36" s="800" t="str">
        <f>VLOOKUP(AH36,Matches!$B$4:$K$113,7,0)</f>
        <v>Philadelphia</v>
      </c>
      <c r="AJ36" s="801"/>
      <c r="AK36" s="73"/>
      <c r="AL36" s="466" t="str">
        <f>IF(OR(ThirdPlaced!$D21&gt;0,ThirdPlaced!$G21&gt;0),ThirdPlaced!$C21,"")</f>
        <v>Paraguay</v>
      </c>
      <c r="AM36" s="459" t="str">
        <f>IF(AL36&lt;&gt;"","   "&amp;ThirdPlaced!$D21&amp;"        "&amp;ThirdPlaced!$F21&amp;Language!$E$197&amp;ThirdPlaced!$G21,"")</f>
        <v xml:space="preserve">   3        3 - 4</v>
      </c>
      <c r="AN36" s="465" t="str">
        <f>IF(AL36&lt;&gt;"",ThirdPlaced!$I21,"")</f>
        <v>D</v>
      </c>
      <c r="AT36" s="73"/>
    </row>
    <row r="37" spans="1:48">
      <c r="B37" s="792">
        <f>VLOOKUP(A36,Matches!$B$4:$K$113,5,0)</f>
        <v>46198.125</v>
      </c>
      <c r="C37" s="793"/>
      <c r="E37" s="792">
        <f>VLOOKUP(D36,Matches!$B$4:$K$113,5,0)</f>
        <v>46197.875</v>
      </c>
      <c r="F37" s="793"/>
      <c r="H37" s="792">
        <f>VLOOKUP(G36,Matches!$B$4:$K$113,5,0)</f>
        <v>46198</v>
      </c>
      <c r="I37" s="793"/>
      <c r="K37" s="792">
        <f>VLOOKUP(J36,Matches!$B$4:$K$113,5,0)</f>
        <v>46199.166666666664</v>
      </c>
      <c r="L37" s="793"/>
      <c r="N37" s="792">
        <f>VLOOKUP(M36,Matches!$B$4:$K$113,5,0)</f>
        <v>46198.916666666664</v>
      </c>
      <c r="O37" s="793"/>
      <c r="Q37" s="792">
        <f>VLOOKUP(P36,Matches!$B$4:$K$113,5,0)</f>
        <v>46199.041666666664</v>
      </c>
      <c r="R37" s="793"/>
      <c r="T37" s="792">
        <f>VLOOKUP(S36,Matches!$B$4:$K$113,5,0)</f>
        <v>46200.208333333336</v>
      </c>
      <c r="U37" s="793"/>
      <c r="W37" s="792">
        <f>VLOOKUP(V36,Matches!$B$4:$K$113,5,0)</f>
        <v>46200.083333333336</v>
      </c>
      <c r="X37" s="793"/>
      <c r="Z37" s="792">
        <f>VLOOKUP(Y36,Matches!$B$4:$K$113,5,0)</f>
        <v>46199.875</v>
      </c>
      <c r="AA37" s="793"/>
      <c r="AC37" s="792">
        <f>VLOOKUP(AB36,Matches!$B$4:$K$113,5,0)</f>
        <v>46201.166666666664</v>
      </c>
      <c r="AD37" s="793"/>
      <c r="AF37" s="792">
        <f>VLOOKUP(AE36,Matches!$B$4:$K$113,5,0)</f>
        <v>46201.0625</v>
      </c>
      <c r="AG37" s="793"/>
      <c r="AI37" s="792">
        <f>VLOOKUP(AH36,Matches!$B$4:$K$113,5,0)</f>
        <v>46200.958333333336</v>
      </c>
      <c r="AJ37" s="793"/>
      <c r="AL37" s="466" t="str">
        <f>IF(OR(ThirdPlaced!$D22&gt;0,ThirdPlaced!$G22&gt;0),ThirdPlaced!$C22,"")</f>
        <v>Uzbekistan</v>
      </c>
      <c r="AM37" s="459" t="str">
        <f>IF(AL37&lt;&gt;"","   "&amp;ThirdPlaced!$D22&amp;"        "&amp;ThirdPlaced!$F22&amp;Language!$E$197&amp;ThirdPlaced!$G22,"")</f>
        <v xml:space="preserve">   3        2 - 3</v>
      </c>
      <c r="AN37" s="465" t="str">
        <f>IF(AL37&lt;&gt;"",ThirdPlaced!$I22,"")</f>
        <v>K</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Egypt</v>
      </c>
      <c r="AM38" s="459" t="str">
        <f>IF(AL38&lt;&gt;"","   "&amp;ThirdPlaced!$D23&amp;"        "&amp;ThirdPlaced!$F23&amp;Language!$E$197&amp;ThirdPlaced!$G23,"")</f>
        <v xml:space="preserve">   3        4 - 6</v>
      </c>
      <c r="AN38" s="465" t="str">
        <f>IF(AL38&lt;&gt;"",ThirdPlaced!$I23,"")</f>
        <v>G</v>
      </c>
      <c r="AR38" s="17"/>
      <c r="AS38" s="17"/>
      <c r="AU38" s="17"/>
      <c r="AV38" s="17"/>
    </row>
    <row r="39" spans="1:48" ht="15" thickBot="1">
      <c r="B39" s="1">
        <v>0</v>
      </c>
      <c r="C39" s="2">
        <v>2</v>
      </c>
      <c r="E39" s="1">
        <v>2</v>
      </c>
      <c r="F39" s="2">
        <v>2</v>
      </c>
      <c r="H39" s="1">
        <v>2</v>
      </c>
      <c r="I39" s="2">
        <v>0</v>
      </c>
      <c r="K39" s="1">
        <v>1</v>
      </c>
      <c r="L39" s="2">
        <v>0</v>
      </c>
      <c r="N39" s="1">
        <v>2</v>
      </c>
      <c r="O39" s="2">
        <v>3</v>
      </c>
      <c r="Q39" s="1">
        <v>1</v>
      </c>
      <c r="R39" s="2">
        <v>3</v>
      </c>
      <c r="T39" s="1">
        <v>1</v>
      </c>
      <c r="U39" s="2">
        <v>3</v>
      </c>
      <c r="W39" s="1">
        <v>1</v>
      </c>
      <c r="X39" s="2">
        <v>3</v>
      </c>
      <c r="Z39" s="1">
        <v>4</v>
      </c>
      <c r="AA39" s="2">
        <v>0</v>
      </c>
      <c r="AC39" s="1">
        <v>0</v>
      </c>
      <c r="AD39" s="2">
        <v>2</v>
      </c>
      <c r="AF39" s="1">
        <v>0</v>
      </c>
      <c r="AG39" s="2">
        <v>1</v>
      </c>
      <c r="AI39" s="1">
        <v>2</v>
      </c>
      <c r="AJ39" s="2">
        <v>1</v>
      </c>
      <c r="AL39" s="471" t="str">
        <f>IF(OR(ThirdPlaced!$D24&gt;0,ThirdPlaced!$G24&gt;0),ThirdPlaced!$C24,"")</f>
        <v>Czech Rep.</v>
      </c>
      <c r="AM39" s="472" t="str">
        <f>IF(AL39&lt;&gt;"","   "&amp;ThirdPlaced!$D24&amp;"        "&amp;ThirdPlaced!$F24&amp;Language!$E$197&amp;ThirdPlaced!$G24,"")</f>
        <v xml:space="preserve">   3        1 - 4</v>
      </c>
      <c r="AN39" s="473" t="str">
        <f>IF(AL39&lt;&gt;"",ThirdPlaced!$I24,"")</f>
        <v>A</v>
      </c>
      <c r="AO39" s="830"/>
      <c r="AP39" s="830"/>
      <c r="AQ39" s="38"/>
      <c r="AR39" s="19"/>
      <c r="AS39" s="19"/>
      <c r="AU39" s="19"/>
      <c r="AV39" s="19"/>
    </row>
    <row r="40" spans="1:48" ht="15.6">
      <c r="T40" s="44"/>
      <c r="U40" s="44"/>
      <c r="AL40" s="468" t="str">
        <f>IF(OR(ThirdPlaced!$D25&gt;0,ThirdPlaced!$G25&gt;0),ThirdPlaced!$C25,"")</f>
        <v>Ivory Coast</v>
      </c>
      <c r="AM40" s="469" t="str">
        <f>IF(AL40&lt;&gt;"","   "&amp;ThirdPlaced!$D25&amp;"        "&amp;ThirdPlaced!$F25&amp;Language!$E$197&amp;ThirdPlaced!$G25,"")</f>
        <v xml:space="preserve">   3        3 - 7</v>
      </c>
      <c r="AN40" s="470" t="str">
        <f>IF(AL40&lt;&gt;"",ThirdPlaced!$I25,"")</f>
        <v>E</v>
      </c>
      <c r="AR40" s="44"/>
      <c r="AS40" s="44"/>
    </row>
    <row r="41" spans="1:48">
      <c r="B41" s="804" t="str">
        <f>B9</f>
        <v>Group A</v>
      </c>
      <c r="C41" s="805"/>
      <c r="E41" s="804" t="str">
        <f>E9</f>
        <v>Group B</v>
      </c>
      <c r="F41" s="805"/>
      <c r="H41" s="804" t="str">
        <f>H9</f>
        <v>Group C</v>
      </c>
      <c r="I41" s="805"/>
      <c r="K41" s="804" t="str">
        <f>K9</f>
        <v>Group D</v>
      </c>
      <c r="L41" s="805"/>
      <c r="N41" s="804" t="str">
        <f>N9</f>
        <v>Group E</v>
      </c>
      <c r="O41" s="805"/>
      <c r="Q41" s="804" t="str">
        <f>Q9</f>
        <v>Group F</v>
      </c>
      <c r="R41" s="805"/>
      <c r="T41" s="804" t="str">
        <f>T9</f>
        <v>Group G</v>
      </c>
      <c r="U41" s="805"/>
      <c r="V41" s="38"/>
      <c r="W41" s="804" t="str">
        <f>W9</f>
        <v>Group H</v>
      </c>
      <c r="X41" s="805"/>
      <c r="Z41" s="804" t="str">
        <f>Z9</f>
        <v>Group I</v>
      </c>
      <c r="AA41" s="805"/>
      <c r="AC41" s="804" t="str">
        <f>AC9</f>
        <v>Group J</v>
      </c>
      <c r="AD41" s="805"/>
      <c r="AF41" s="804" t="str">
        <f>AF9</f>
        <v>Group K</v>
      </c>
      <c r="AG41" s="805"/>
      <c r="AI41" s="804" t="str">
        <f>AI9</f>
        <v>Group L</v>
      </c>
      <c r="AJ41" s="805"/>
      <c r="AL41" s="460" t="str">
        <f>IF(OR(ThirdPlaced!$D26&gt;0,ThirdPlaced!$G26&gt;0),ThirdPlaced!$C26,"")</f>
        <v>Scotland</v>
      </c>
      <c r="AM41" s="461" t="str">
        <f>IF(AL41&lt;&gt;"","   "&amp;ThirdPlaced!$D26&amp;"        "&amp;ThirdPlaced!$F26&amp;Language!$E$197&amp;ThirdPlaced!$G26,"")</f>
        <v xml:space="preserve">   3        3 - 7</v>
      </c>
      <c r="AN41" s="462" t="str">
        <f>IF(AL41&lt;&gt;"",ThirdPlaced!$I26,"")</f>
        <v>C</v>
      </c>
      <c r="AR41" s="368"/>
      <c r="AS41" s="368"/>
      <c r="AT41" s="38"/>
      <c r="AU41" s="368"/>
      <c r="AV41" s="368"/>
    </row>
    <row r="42" spans="1:48">
      <c r="A42" s="69" t="s">
        <v>2</v>
      </c>
      <c r="B42" s="545" t="str">
        <f>IF(CalcA!$L22,B3,"")</f>
        <v>Rep. of Korea</v>
      </c>
      <c r="C42" s="544" t="str">
        <f>IF(CalcA!$L22,C3,"")</f>
        <v xml:space="preserve">   9        7 - 1</v>
      </c>
      <c r="D42" s="69" t="s">
        <v>3</v>
      </c>
      <c r="E42" s="543" t="str">
        <f>IF(CalcB!$L22,E3,"")</f>
        <v>Switzerland</v>
      </c>
      <c r="F42" s="544" t="str">
        <f>IF(CalcB!$L22,F3,"")</f>
        <v xml:space="preserve">   9        7 - 2</v>
      </c>
      <c r="G42" s="69" t="s">
        <v>4</v>
      </c>
      <c r="H42" s="543" t="str">
        <f>IF(CalcC!$L22,H3,"")</f>
        <v>Brazil</v>
      </c>
      <c r="I42" s="544" t="str">
        <f>IF(CalcC!$L22,I3,"")</f>
        <v xml:space="preserve">   9        11 - 3</v>
      </c>
      <c r="J42" s="69" t="s">
        <v>5</v>
      </c>
      <c r="K42" s="543" t="str">
        <f>IF(CalcD!$L22,K3,"")</f>
        <v>Turkey</v>
      </c>
      <c r="L42" s="544" t="str">
        <f>IF(CalcD!$L22,L3,"")</f>
        <v xml:space="preserve">   7        6 - 4</v>
      </c>
      <c r="M42" s="69" t="s">
        <v>6</v>
      </c>
      <c r="N42" s="543" t="str">
        <f>IF(CalcE!$L22,N3,"")</f>
        <v>Germany</v>
      </c>
      <c r="O42" s="544" t="str">
        <f>IF(CalcE!$L22,O3,"")</f>
        <v xml:space="preserve">   9        9 - 2</v>
      </c>
      <c r="P42" s="69" t="s">
        <v>7</v>
      </c>
      <c r="Q42" s="543" t="str">
        <f>IF(CalcF!$L22,Q3,"")</f>
        <v>Netherlands</v>
      </c>
      <c r="R42" s="544" t="str">
        <f>IF(CalcF!$L22,R3,"")</f>
        <v xml:space="preserve">   9        8 - 4</v>
      </c>
      <c r="S42" s="69" t="s">
        <v>93</v>
      </c>
      <c r="T42" s="543" t="str">
        <f>IF(CalcG!$L22,T3,"")</f>
        <v>Belgium</v>
      </c>
      <c r="U42" s="544" t="str">
        <f>IF(CalcG!$L22,U3,"")</f>
        <v xml:space="preserve">   9        8 - 2</v>
      </c>
      <c r="V42" s="69" t="s">
        <v>96</v>
      </c>
      <c r="W42" s="543" t="str">
        <f>IF(CalcH!$L22,W3,"")</f>
        <v>Spain</v>
      </c>
      <c r="X42" s="544" t="str">
        <f>IF(CalcH!$L22,X3,"")</f>
        <v xml:space="preserve">   9        9 - 2</v>
      </c>
      <c r="Y42" s="69" t="s">
        <v>855</v>
      </c>
      <c r="Z42" s="543" t="str">
        <f>IF(CalcI!$L22,Z3,"")</f>
        <v>France</v>
      </c>
      <c r="AA42" s="544" t="str">
        <f>IF(CalcI!$L22,AA3,"")</f>
        <v xml:space="preserve">   9        7 - 3</v>
      </c>
      <c r="AB42" s="69" t="s">
        <v>858</v>
      </c>
      <c r="AC42" s="543" t="str">
        <f>IF(CalcJ!$L22,AC3,"")</f>
        <v>Argentina</v>
      </c>
      <c r="AD42" s="544" t="str">
        <f>IF(CalcJ!$L22,AD3,"")</f>
        <v xml:space="preserve">   7        6 - 2</v>
      </c>
      <c r="AE42" s="69" t="s">
        <v>861</v>
      </c>
      <c r="AF42" s="543" t="str">
        <f>IF(CalcK!$L22,AF3,"")</f>
        <v>Portugal</v>
      </c>
      <c r="AG42" s="544" t="str">
        <f>IF(CalcK!$L22,AG3,"")</f>
        <v xml:space="preserve">   9        5 - 0</v>
      </c>
      <c r="AH42" s="69" t="s">
        <v>864</v>
      </c>
      <c r="AI42" s="543" t="str">
        <f>IF(CalcL!$L22,AI3,"")</f>
        <v>England</v>
      </c>
      <c r="AJ42" s="544" t="str">
        <f>IF(CalcL!$L22,AJ3,"")</f>
        <v xml:space="preserve">   7        5 - 1</v>
      </c>
      <c r="AK42" s="69"/>
      <c r="AL42" s="460" t="str">
        <f>IF(OR(ThirdPlaced!$D27&gt;0,ThirdPlaced!$G27&gt;0),ThirdPlaced!$C27,"")</f>
        <v>Bosnia/Herzeg.</v>
      </c>
      <c r="AM42" s="461" t="str">
        <f>IF(AL42&lt;&gt;"","   "&amp;ThirdPlaced!$D27&amp;"        "&amp;ThirdPlaced!$F27&amp;Language!$E$197&amp;ThirdPlaced!$G27,"")</f>
        <v xml:space="preserve">   2        4 - 6</v>
      </c>
      <c r="AN42" s="462" t="str">
        <f>IF(AL42&lt;&gt;"",ThirdPlaced!$I27,"")</f>
        <v>B</v>
      </c>
      <c r="AR42" s="367"/>
      <c r="AS42" s="367"/>
      <c r="AT42" s="69"/>
      <c r="AU42" s="367"/>
      <c r="AV42" s="367"/>
    </row>
    <row r="43" spans="1:48" ht="15" thickBot="1">
      <c r="A43" s="69" t="s">
        <v>8</v>
      </c>
      <c r="B43" s="543" t="str">
        <f>IF(CalcA!$L23,B4,"")</f>
        <v>Mexico</v>
      </c>
      <c r="C43" s="544" t="str">
        <f>IF(CalcA!$L23,C4,"")</f>
        <v xml:space="preserve">   6        4 - 3</v>
      </c>
      <c r="D43" s="69" t="s">
        <v>9</v>
      </c>
      <c r="E43" s="543" t="str">
        <f>IF(CalcB!$L23,E4,"")</f>
        <v>Canada</v>
      </c>
      <c r="F43" s="544" t="str">
        <f>IF(CalcB!$L23,F4,"")</f>
        <v xml:space="preserve">   4        5 - 4</v>
      </c>
      <c r="G43" s="69" t="s">
        <v>10</v>
      </c>
      <c r="H43" s="543" t="str">
        <f>IF(CalcC!$L23,H4,"")</f>
        <v>Morocco</v>
      </c>
      <c r="I43" s="544" t="str">
        <f>IF(CalcC!$L23,I4,"")</f>
        <v xml:space="preserve">   6        6 - 3</v>
      </c>
      <c r="J43" s="69" t="s">
        <v>11</v>
      </c>
      <c r="K43" s="543" t="str">
        <f>IF(CalcD!$L23,K4,"")</f>
        <v>USA</v>
      </c>
      <c r="L43" s="544" t="str">
        <f>IF(CalcD!$L23,L4,"")</f>
        <v xml:space="preserve">   4        4 - 4</v>
      </c>
      <c r="M43" s="69" t="s">
        <v>12</v>
      </c>
      <c r="N43" s="543" t="str">
        <f>IF(CalcE!$L23,N4,"")</f>
        <v>Ecuador</v>
      </c>
      <c r="O43" s="544" t="str">
        <f>IF(CalcE!$L23,O4,"")</f>
        <v xml:space="preserve">   6        7 - 3</v>
      </c>
      <c r="P43" s="69" t="s">
        <v>13</v>
      </c>
      <c r="Q43" s="543" t="str">
        <f>IF(CalcF!$L23,Q4,"")</f>
        <v>Sweden</v>
      </c>
      <c r="R43" s="544" t="str">
        <f>IF(CalcF!$L23,R4,"")</f>
        <v xml:space="preserve">   6        6 - 3</v>
      </c>
      <c r="S43" s="69" t="s">
        <v>94</v>
      </c>
      <c r="T43" s="543" t="str">
        <f>IF(CalcG!$L23,T4,"")</f>
        <v>IR Iran</v>
      </c>
      <c r="U43" s="544" t="str">
        <f>IF(CalcG!$L23,U4,"")</f>
        <v xml:space="preserve">   6        4 - 3</v>
      </c>
      <c r="V43" s="69" t="s">
        <v>97</v>
      </c>
      <c r="W43" s="543" t="str">
        <f>IF(CalcH!$L23,W4,"")</f>
        <v>Uruguay</v>
      </c>
      <c r="X43" s="544" t="str">
        <f>IF(CalcH!$L23,X4,"")</f>
        <v xml:space="preserve">   4        5 - 5</v>
      </c>
      <c r="Y43" s="69" t="s">
        <v>856</v>
      </c>
      <c r="Z43" s="543" t="str">
        <f>IF(CalcI!$L23,Z4,"")</f>
        <v>Norway</v>
      </c>
      <c r="AA43" s="544" t="str">
        <f>IF(CalcI!$L23,AA4,"")</f>
        <v xml:space="preserve">   6        7 - 4</v>
      </c>
      <c r="AB43" s="69" t="s">
        <v>859</v>
      </c>
      <c r="AC43" s="543" t="str">
        <f>IF(CalcJ!$L23,AC4,"")</f>
        <v>Austria</v>
      </c>
      <c r="AD43" s="544" t="str">
        <f>IF(CalcJ!$L23,AD4,"")</f>
        <v xml:space="preserve">   4        4 - 3</v>
      </c>
      <c r="AE43" s="69" t="s">
        <v>862</v>
      </c>
      <c r="AF43" s="543" t="str">
        <f>IF(CalcK!$L23,AF4,"")</f>
        <v>Colombia</v>
      </c>
      <c r="AG43" s="544" t="str">
        <f>IF(CalcK!$L23,AG4,"")</f>
        <v xml:space="preserve">   6        4 - 4</v>
      </c>
      <c r="AH43" s="69" t="s">
        <v>865</v>
      </c>
      <c r="AI43" s="543" t="str">
        <f>IF(CalcL!$L23,AI4,"")</f>
        <v>Croatia</v>
      </c>
      <c r="AJ43" s="544" t="str">
        <f>IF(CalcL!$L23,AJ4,"")</f>
        <v xml:space="preserve">   6        4 - 2</v>
      </c>
      <c r="AK43" s="69"/>
      <c r="AL43" s="474" t="str">
        <f>IF(OR(ThirdPlaced!$D28&gt;0,ThirdPlaced!$G28&gt;0),ThirdPlaced!$C28,"")</f>
        <v>Algeria</v>
      </c>
      <c r="AM43" s="475" t="str">
        <f>IF(AL43&lt;&gt;"","   "&amp;ThirdPlaced!$D28&amp;"        "&amp;ThirdPlaced!$F28&amp;Language!$E$197&amp;ThirdPlaced!$G28,"")</f>
        <v xml:space="preserve">   1        0 - 2</v>
      </c>
      <c r="AN43" s="476" t="str">
        <f>IF(AL43&lt;&gt;"",ThirdPlaced!$I28,"")</f>
        <v>J</v>
      </c>
      <c r="AR43" s="367"/>
      <c r="AS43" s="367"/>
      <c r="AT43" s="69"/>
      <c r="AU43" s="367"/>
      <c r="AV43" s="367"/>
    </row>
    <row r="44" spans="1:48">
      <c r="A44" s="70" t="s">
        <v>14</v>
      </c>
      <c r="B44" s="541" t="str">
        <f>IF(CalcA!$L24,B5,"")</f>
        <v>Czech Rep.</v>
      </c>
      <c r="C44" s="542" t="str">
        <f>IF(CalcA!$L24,C5,"")</f>
        <v xml:space="preserve">   3        1 - 4</v>
      </c>
      <c r="D44" s="70" t="s">
        <v>15</v>
      </c>
      <c r="E44" s="541" t="str">
        <f>IF(CalcB!$L24,E5,"")</f>
        <v>Bosnia/Herzeg.</v>
      </c>
      <c r="F44" s="542" t="str">
        <f>IF(CalcB!$L24,F5,"")</f>
        <v xml:space="preserve">   2        4 - 6</v>
      </c>
      <c r="G44" s="70" t="s">
        <v>16</v>
      </c>
      <c r="H44" s="541" t="str">
        <f>IF(CalcC!$L24,H5,"")</f>
        <v>Scotland</v>
      </c>
      <c r="I44" s="542" t="str">
        <f>IF(CalcC!$L24,I5,"")</f>
        <v xml:space="preserve">   3        3 - 7</v>
      </c>
      <c r="J44" s="70" t="s">
        <v>17</v>
      </c>
      <c r="K44" s="541" t="str">
        <f>IF(CalcD!$L24,K5,"")</f>
        <v>Paraguay</v>
      </c>
      <c r="L44" s="542" t="str">
        <f>IF(CalcD!$L24,L5,"")</f>
        <v xml:space="preserve">   3        3 - 4</v>
      </c>
      <c r="M44" s="70" t="s">
        <v>18</v>
      </c>
      <c r="N44" s="541" t="str">
        <f>IF(CalcE!$L24,N5,"")</f>
        <v>Ivory Coast</v>
      </c>
      <c r="O44" s="542" t="str">
        <f>IF(CalcE!$L24,O5,"")</f>
        <v xml:space="preserve">   3        3 - 7</v>
      </c>
      <c r="P44" s="70" t="s">
        <v>19</v>
      </c>
      <c r="Q44" s="541" t="str">
        <f>IF(CalcF!$L24,Q5,"")</f>
        <v>Japan</v>
      </c>
      <c r="R44" s="542" t="str">
        <f>IF(CalcF!$L24,R5,"")</f>
        <v xml:space="preserve">   3        6 - 6</v>
      </c>
      <c r="S44" s="70" t="s">
        <v>95</v>
      </c>
      <c r="T44" s="541" t="str">
        <f>IF(CalcG!$L24,T5,"")</f>
        <v>Egypt</v>
      </c>
      <c r="U44" s="542" t="str">
        <f>IF(CalcG!$L24,U5,"")</f>
        <v xml:space="preserve">   3        4 - 6</v>
      </c>
      <c r="V44" s="70" t="s">
        <v>98</v>
      </c>
      <c r="W44" s="541" t="str">
        <f>IF(CalcH!$L24,W5,"")</f>
        <v>Saudi Arabia</v>
      </c>
      <c r="X44" s="542" t="str">
        <f>IF(CalcH!$L24,X5,"")</f>
        <v xml:space="preserve">   4        5 - 5</v>
      </c>
      <c r="Y44" s="70" t="s">
        <v>857</v>
      </c>
      <c r="Z44" s="541" t="str">
        <f>IF(CalcI!$L24,Z5,"")</f>
        <v>Senegal</v>
      </c>
      <c r="AA44" s="542" t="str">
        <f>IF(CalcI!$L24,AA5,"")</f>
        <v xml:space="preserve">   3        7 - 5</v>
      </c>
      <c r="AB44" s="70" t="s">
        <v>860</v>
      </c>
      <c r="AC44" s="541" t="str">
        <f>IF(CalcJ!$L24,AC5,"")</f>
        <v>Algeria</v>
      </c>
      <c r="AD44" s="542" t="str">
        <f>IF(CalcJ!$L24,AD5,"")</f>
        <v xml:space="preserve">   1        0 - 2</v>
      </c>
      <c r="AE44" s="70" t="s">
        <v>863</v>
      </c>
      <c r="AF44" s="541" t="str">
        <f>IF(CalcK!$L24,AF5,"")</f>
        <v>Uzbekistan</v>
      </c>
      <c r="AG44" s="542" t="str">
        <f>IF(CalcK!$L24,AG5,"")</f>
        <v xml:space="preserve">   3        2 - 3</v>
      </c>
      <c r="AH44" s="70" t="s">
        <v>866</v>
      </c>
      <c r="AI44" s="541" t="str">
        <f>IF(CalcL!$L24,AI5,"")</f>
        <v>Ghana</v>
      </c>
      <c r="AJ44" s="542" t="str">
        <f>IF(CalcL!$L24,AJ5,"")</f>
        <v xml:space="preserve">   4        4 - 3</v>
      </c>
      <c r="AK44" s="70"/>
      <c r="AL44" s="832" t="str">
        <f>Language!$E$182</f>
        <v>Group combination:</v>
      </c>
      <c r="AM44" s="833"/>
      <c r="AN44" s="834"/>
      <c r="AO44" s="367"/>
      <c r="AP44" s="367"/>
      <c r="AQ44" s="70"/>
      <c r="AR44" s="367"/>
      <c r="AS44" s="367"/>
      <c r="AT44" s="70"/>
      <c r="AU44" s="367"/>
      <c r="AV44" s="367"/>
    </row>
    <row r="45" spans="1:48">
      <c r="A45" s="70" t="s">
        <v>1631</v>
      </c>
      <c r="B45" s="541" t="str">
        <f>IF(CalcA!$L25,B6,"")</f>
        <v>South Africa</v>
      </c>
      <c r="C45" s="542" t="str">
        <f>IF(CalcA!$L25,C6,"")</f>
        <v xml:space="preserve">   0        1 - 5</v>
      </c>
      <c r="D45" s="70" t="s">
        <v>1632</v>
      </c>
      <c r="E45" s="541" t="str">
        <f>IF(CalcB!$L25,E6,"")</f>
        <v>Qatar</v>
      </c>
      <c r="F45" s="542" t="str">
        <f>IF(CalcB!$L25,F6,"")</f>
        <v xml:space="preserve">   1        3 - 7</v>
      </c>
      <c r="G45" s="70" t="s">
        <v>1633</v>
      </c>
      <c r="H45" s="541" t="str">
        <f>IF(CalcC!$L25,H6,"")</f>
        <v>Haiti</v>
      </c>
      <c r="I45" s="542" t="str">
        <f>IF(CalcC!$L25,I6,"")</f>
        <v xml:space="preserve">   0        1 - 8</v>
      </c>
      <c r="J45" s="70" t="s">
        <v>1634</v>
      </c>
      <c r="K45" s="541" t="str">
        <f>IF(CalcD!$L25,K6,"")</f>
        <v>Australia</v>
      </c>
      <c r="L45" s="542" t="str">
        <f>IF(CalcD!$L25,L6,"")</f>
        <v xml:space="preserve">   3        2 - 3</v>
      </c>
      <c r="M45" s="70" t="s">
        <v>1635</v>
      </c>
      <c r="N45" s="541" t="str">
        <f>IF(CalcE!$L25,N6,"")</f>
        <v>Curaçao</v>
      </c>
      <c r="O45" s="542" t="str">
        <f>IF(CalcE!$L25,O6,"")</f>
        <v xml:space="preserve">   0        2 - 9</v>
      </c>
      <c r="P45" s="70" t="s">
        <v>1636</v>
      </c>
      <c r="Q45" s="541" t="str">
        <f>IF(CalcF!$L25,Q6,"")</f>
        <v>Tunisia</v>
      </c>
      <c r="R45" s="542" t="str">
        <f>IF(CalcF!$L25,R6,"")</f>
        <v xml:space="preserve">   0        2 - 9</v>
      </c>
      <c r="S45" s="70" t="s">
        <v>1637</v>
      </c>
      <c r="T45" s="541" t="str">
        <f>IF(CalcG!$L25,T6,"")</f>
        <v>New Zealand</v>
      </c>
      <c r="U45" s="542" t="str">
        <f>IF(CalcG!$L25,U6,"")</f>
        <v xml:space="preserve">   0        2 - 7</v>
      </c>
      <c r="V45" s="70" t="s">
        <v>1638</v>
      </c>
      <c r="W45" s="541" t="str">
        <f>IF(CalcH!$L25,W6,"")</f>
        <v>Cape Verde</v>
      </c>
      <c r="X45" s="542" t="str">
        <f>IF(CalcH!$L25,X6,"")</f>
        <v xml:space="preserve">   0        1 - 8</v>
      </c>
      <c r="Y45" s="70" t="s">
        <v>1639</v>
      </c>
      <c r="Z45" s="541" t="str">
        <f>IF(CalcI!$L25,Z6,"")</f>
        <v>Iraq</v>
      </c>
      <c r="AA45" s="542" t="str">
        <f>IF(CalcI!$L25,AA6,"")</f>
        <v xml:space="preserve">   0        1 - 10</v>
      </c>
      <c r="AB45" s="70" t="s">
        <v>1640</v>
      </c>
      <c r="AC45" s="541" t="str">
        <f>IF(CalcJ!$L25,AC6,"")</f>
        <v>Jordan</v>
      </c>
      <c r="AD45" s="542" t="str">
        <f>IF(CalcJ!$L25,AD6,"")</f>
        <v xml:space="preserve">   1        1 - 4</v>
      </c>
      <c r="AE45" s="70" t="s">
        <v>1641</v>
      </c>
      <c r="AF45" s="541" t="str">
        <f>IF(CalcK!$L25,AF6,"")</f>
        <v>DR Congo</v>
      </c>
      <c r="AG45" s="542" t="str">
        <f>IF(CalcK!$L25,AG6,"")</f>
        <v xml:space="preserve">   0        1 - 5</v>
      </c>
      <c r="AH45" s="70" t="s">
        <v>1642</v>
      </c>
      <c r="AI45" s="541" t="str">
        <f>IF(CalcL!$L25,AI6,"")</f>
        <v>Panama</v>
      </c>
      <c r="AJ45" s="542" t="str">
        <f>IF(CalcL!$L25,AJ6,"")</f>
        <v xml:space="preserve">   0        0 - 7</v>
      </c>
      <c r="AK45" s="70"/>
      <c r="AL45" s="835" t="str">
        <f>IF(Distinctness!$G$17&gt;0,ThirdPlaced!$I30,"")</f>
        <v>ADFGHIKL</v>
      </c>
      <c r="AM45" s="836"/>
      <c r="AN45" s="837"/>
      <c r="AO45" s="367"/>
      <c r="AP45" s="367"/>
      <c r="AQ45" s="70"/>
      <c r="AR45" s="367"/>
      <c r="AS45" s="367"/>
      <c r="AT45" s="70"/>
      <c r="AU45" s="367"/>
      <c r="AV45" s="367"/>
    </row>
    <row r="46" spans="1:48" ht="33" customHeight="1"/>
    <row r="47" spans="1:48" ht="16.2" thickBot="1">
      <c r="B47" s="808" t="str">
        <f>VLOOKUP(VLOOKUP(A48,Matches!$B$77:$K$92,10,0),Language!$D$142:$E$157,2,0)</f>
        <v>Round of 32 - 3</v>
      </c>
      <c r="C47" s="809"/>
      <c r="E47" s="808" t="str">
        <f>VLOOKUP(VLOOKUP(D48,Matches!$B$77:$K$92,10,0),Language!$D$142:$E$157,2,0)</f>
        <v>Round of 32 - 6</v>
      </c>
      <c r="F47" s="809"/>
      <c r="H47" s="808" t="str">
        <f>VLOOKUP(VLOOKUP(G48,Matches!$B$77:$K$92,10,0),Language!$D$142:$E$157,2,0)</f>
        <v>Round of 32 - 1</v>
      </c>
      <c r="I47" s="809"/>
      <c r="K47" s="808" t="str">
        <f>VLOOKUP(VLOOKUP(J48,Matches!$B$77:$K$92,10,0),Language!$D$142:$E$157,2,0)</f>
        <v>Round of 32 - 4</v>
      </c>
      <c r="L47" s="809"/>
      <c r="N47" s="808" t="str">
        <f>VLOOKUP(VLOOKUP(M48,Matches!$B$77:$K$92,10,0),Language!$D$142:$E$157,2,0)</f>
        <v>Round of 32 - 12</v>
      </c>
      <c r="O47" s="809"/>
      <c r="Q47" s="808" t="str">
        <f>VLOOKUP(VLOOKUP(P48,Matches!$B$77:$K$92,10,0),Language!$D$142:$E$157,2,0)</f>
        <v>Round of 32 - 11</v>
      </c>
      <c r="R47" s="809"/>
      <c r="T47" s="808" t="str">
        <f>VLOOKUP(VLOOKUP(S48,Matches!$B$77:$K$92,10,0),Language!$D$142:$E$157,2,0)</f>
        <v>Round of 32 - 10</v>
      </c>
      <c r="U47" s="809"/>
      <c r="W47" s="808" t="str">
        <f>VLOOKUP(VLOOKUP(V48,Matches!$B$77:$K$92,10,0),Language!$D$142:$E$157,2,0)</f>
        <v>Round of 32 - 9</v>
      </c>
      <c r="X47" s="809"/>
      <c r="Z47" s="808" t="str">
        <f>VLOOKUP(VLOOKUP(Y48,Matches!$B$77:$K$92,10,0),Language!$D$142:$E$157,2,0)</f>
        <v>Round of 32 - 2</v>
      </c>
      <c r="AA47" s="809"/>
      <c r="AC47" s="808" t="str">
        <f>VLOOKUP(VLOOKUP(AB48,Matches!$B$77:$K$92,10,0),Language!$D$142:$E$157,2,0)</f>
        <v>Round of 32 - 5</v>
      </c>
      <c r="AD47" s="809"/>
      <c r="AF47" s="808" t="str">
        <f>VLOOKUP(VLOOKUP(AE48,Matches!$B$77:$K$92,10,0),Language!$D$142:$E$157,2,0)</f>
        <v>Round of 32 - 7</v>
      </c>
      <c r="AG47" s="809"/>
      <c r="AI47" s="808" t="str">
        <f>VLOOKUP(VLOOKUP(AH48,Matches!$B$77:$K$92,10,0),Language!$D$142:$E$157,2,0)</f>
        <v>Round of 32 - 8</v>
      </c>
      <c r="AJ47" s="809"/>
      <c r="AL47" s="808" t="str">
        <f>VLOOKUP(VLOOKUP(AK48,Matches!$B$77:$K$92,10,0),Language!$D$142:$E$157,2,0)</f>
        <v>Round of 32 - 15</v>
      </c>
      <c r="AM47" s="809"/>
      <c r="AO47" s="808" t="str">
        <f>VLOOKUP(VLOOKUP(AN48,Matches!$B$77:$K$92,10,0),Language!$D$142:$E$157,2,0)</f>
        <v>Round of 32 - 14</v>
      </c>
      <c r="AP47" s="809"/>
      <c r="AR47" s="808" t="str">
        <f>VLOOKUP(VLOOKUP(AQ48,Matches!$B$77:$K$92,10,0),Language!$D$142:$E$157,2,0)</f>
        <v>Round of 32 - 13</v>
      </c>
      <c r="AS47" s="809"/>
      <c r="AU47" s="808" t="str">
        <f>VLOOKUP(VLOOKUP(AT48,Matches!$B$77:$K$92,10,0),Language!$D$142:$E$157,2,0)</f>
        <v>Round of 32 - 16</v>
      </c>
      <c r="AV47" s="809"/>
    </row>
    <row r="48" spans="1:48">
      <c r="A48" s="73">
        <f>RIGHT($B$64,2)*1</f>
        <v>74</v>
      </c>
      <c r="B48" s="800" t="str">
        <f>VLOOKUP(A48,Matches!$B$4:$K$113,7,0)</f>
        <v>Boston</v>
      </c>
      <c r="C48" s="801"/>
      <c r="D48" s="73">
        <f>RIGHT($C$64,2)*1</f>
        <v>77</v>
      </c>
      <c r="E48" s="800" t="str">
        <f>VLOOKUP(D48,Matches!$B$4:$K$113,7,0)</f>
        <v>New York/New Jersey</v>
      </c>
      <c r="F48" s="801"/>
      <c r="G48" s="73">
        <f>RIGHT($E$64,2)*1</f>
        <v>73</v>
      </c>
      <c r="H48" s="800" t="str">
        <f>VLOOKUP(G48,Matches!$B$4:$K$113,7,0)</f>
        <v>Los Angeles</v>
      </c>
      <c r="I48" s="801"/>
      <c r="J48" s="73">
        <f>RIGHT($F$64,2)*1</f>
        <v>75</v>
      </c>
      <c r="K48" s="800" t="str">
        <f>VLOOKUP(J48,Matches!$B$4:$K$113,7,0)</f>
        <v>Monterrey</v>
      </c>
      <c r="L48" s="801"/>
      <c r="M48" s="73">
        <f>RIGHT($H$64,2)*1</f>
        <v>83</v>
      </c>
      <c r="N48" s="800" t="str">
        <f>VLOOKUP(M48,Matches!$B$4:$K$113,7,0)</f>
        <v>Toronto</v>
      </c>
      <c r="O48" s="801"/>
      <c r="P48" s="73">
        <f>RIGHT($I$64,2)*1</f>
        <v>84</v>
      </c>
      <c r="Q48" s="800" t="str">
        <f>VLOOKUP(P48,Matches!$B$4:$K$113,7,0)</f>
        <v>Los Angeles</v>
      </c>
      <c r="R48" s="801"/>
      <c r="S48" s="73">
        <f>RIGHT($K$64,2)*1</f>
        <v>81</v>
      </c>
      <c r="T48" s="800" t="str">
        <f>VLOOKUP(S48,Matches!$B$4:$K$113,7,0)</f>
        <v>San Francisco Bay Area</v>
      </c>
      <c r="U48" s="801"/>
      <c r="V48" s="73">
        <f>RIGHT($L$64,2)*1</f>
        <v>82</v>
      </c>
      <c r="W48" s="800" t="str">
        <f>VLOOKUP(V48,Matches!$B$4:$K$113,7,0)</f>
        <v>Seattle</v>
      </c>
      <c r="X48" s="801"/>
      <c r="Y48" s="73">
        <f>RIGHT($N$64,2)*1</f>
        <v>76</v>
      </c>
      <c r="Z48" s="800" t="str">
        <f>VLOOKUP(Y48,Matches!$B$4:$K$113,7,0)</f>
        <v>Houston</v>
      </c>
      <c r="AA48" s="801"/>
      <c r="AB48" s="73">
        <f>RIGHT($O$64,2)*1</f>
        <v>78</v>
      </c>
      <c r="AC48" s="800" t="str">
        <f>VLOOKUP(AB48,Matches!$B$4:$K$113,7,0)</f>
        <v>Dallas</v>
      </c>
      <c r="AD48" s="801"/>
      <c r="AE48" s="73">
        <f>RIGHT($Q$64,2)*1</f>
        <v>79</v>
      </c>
      <c r="AF48" s="800" t="str">
        <f>VLOOKUP(AE48,Matches!$B$4:$K$113,7,0)</f>
        <v>Mexico City</v>
      </c>
      <c r="AG48" s="801"/>
      <c r="AH48" s="73">
        <f>RIGHT($R$64,2)*1</f>
        <v>80</v>
      </c>
      <c r="AI48" s="800" t="str">
        <f>VLOOKUP(AH48,Matches!$B$4:$K$113,7,0)</f>
        <v>Atlanta</v>
      </c>
      <c r="AJ48" s="801"/>
      <c r="AK48" s="73">
        <f>RIGHT($T$64,2)*1</f>
        <v>86</v>
      </c>
      <c r="AL48" s="800" t="str">
        <f>VLOOKUP(AK48,Matches!$B$4:$K$113,7,0)</f>
        <v>Miami</v>
      </c>
      <c r="AM48" s="801"/>
      <c r="AN48" s="73">
        <f>RIGHT($U$64,2)*1</f>
        <v>88</v>
      </c>
      <c r="AO48" s="800" t="str">
        <f>VLOOKUP(AN48,Matches!$B$4:$K$113,7,0)</f>
        <v>Dallas</v>
      </c>
      <c r="AP48" s="801"/>
      <c r="AQ48" s="73">
        <f>RIGHT($W$64,2)*1</f>
        <v>85</v>
      </c>
      <c r="AR48" s="800" t="str">
        <f>VLOOKUP(AQ48,Matches!$B$4:$K$113,7,0)</f>
        <v>Vancouver</v>
      </c>
      <c r="AS48" s="801"/>
      <c r="AT48" s="73">
        <f>RIGHT($X$64,2)*1</f>
        <v>87</v>
      </c>
      <c r="AU48" s="800" t="str">
        <f>VLOOKUP(AT48,Matches!$B$4:$K$113,7,0)</f>
        <v>Kansas City</v>
      </c>
      <c r="AV48" s="801"/>
    </row>
    <row r="49" spans="1:49">
      <c r="B49" s="792">
        <f>VLOOKUP(A48,Matches!$B$4:$K$113,5,0)</f>
        <v>46202.9375</v>
      </c>
      <c r="C49" s="793"/>
      <c r="E49" s="792">
        <f>VLOOKUP(D48,Matches!$B$4:$K$113,5,0)</f>
        <v>46203.958333333336</v>
      </c>
      <c r="F49" s="793"/>
      <c r="H49" s="792">
        <f>VLOOKUP(G48,Matches!$B$4:$K$113,5,0)</f>
        <v>46201.875</v>
      </c>
      <c r="I49" s="793"/>
      <c r="K49" s="792">
        <f>VLOOKUP(J48,Matches!$B$4:$K$113,5,0)</f>
        <v>46203.125</v>
      </c>
      <c r="L49" s="793"/>
      <c r="N49" s="792">
        <f>VLOOKUP(M48,Matches!$B$4:$K$113,5,0)</f>
        <v>46206.041666666664</v>
      </c>
      <c r="O49" s="793"/>
      <c r="Q49" s="792">
        <f>VLOOKUP(P48,Matches!$B$4:$K$113,5,0)</f>
        <v>46205.875</v>
      </c>
      <c r="R49" s="793"/>
      <c r="T49" s="792">
        <f>VLOOKUP(S48,Matches!$B$4:$K$113,5,0)</f>
        <v>46205.083333333336</v>
      </c>
      <c r="U49" s="793"/>
      <c r="V49" s="6"/>
      <c r="W49" s="792">
        <f>VLOOKUP(V48,Matches!$B$4:$K$113,5,0)</f>
        <v>46204.916666666664</v>
      </c>
      <c r="X49" s="793"/>
      <c r="Z49" s="792">
        <f>VLOOKUP(Y48,Matches!$B$4:$K$113,5,0)</f>
        <v>46202.791666666664</v>
      </c>
      <c r="AA49" s="793"/>
      <c r="AC49" s="792">
        <f>VLOOKUP(AB48,Matches!$B$4:$K$113,5,0)</f>
        <v>46203.791666666664</v>
      </c>
      <c r="AD49" s="793"/>
      <c r="AF49" s="792">
        <f>VLOOKUP(AE48,Matches!$B$4:$K$113,5,0)</f>
        <v>46204.125</v>
      </c>
      <c r="AG49" s="793"/>
      <c r="AI49" s="792">
        <f>VLOOKUP(AH48,Matches!$B$4:$K$113,5,0)</f>
        <v>46204.75</v>
      </c>
      <c r="AJ49" s="793"/>
      <c r="AL49" s="792">
        <f>VLOOKUP(AK48,Matches!$B$4:$K$113,5,0)</f>
        <v>46207</v>
      </c>
      <c r="AM49" s="793"/>
      <c r="AO49" s="792">
        <f>VLOOKUP(AN48,Matches!$B$4:$K$113,5,0)</f>
        <v>46206.833333333336</v>
      </c>
      <c r="AP49" s="793"/>
      <c r="AR49" s="792">
        <f>VLOOKUP(AQ48,Matches!$B$4:$K$113,5,0)</f>
        <v>46206.208333333336</v>
      </c>
      <c r="AS49" s="793"/>
      <c r="AT49" s="6"/>
      <c r="AU49" s="792">
        <f>VLOOKUP(AT48,Matches!$B$4:$K$113,5,0)</f>
        <v>46207.145833333336</v>
      </c>
      <c r="AV49" s="793"/>
    </row>
    <row r="50" spans="1:49">
      <c r="B50" s="34" t="str">
        <f>VLOOKUP(A48,Matches!$B$4:$K$113,8,0)</f>
        <v>Germany</v>
      </c>
      <c r="C50" s="35" t="str">
        <f>VLOOKUP(A48,Matches!$B$4:$K$113,9,0)</f>
        <v>Paraguay</v>
      </c>
      <c r="E50" s="34" t="str">
        <f>VLOOKUP(D48,Matches!$B$4:$K$113,8,0)</f>
        <v>France</v>
      </c>
      <c r="F50" s="35" t="str">
        <f>VLOOKUP(D48,Matches!$B$4:$K$113,9,0)</f>
        <v>Japan</v>
      </c>
      <c r="H50" s="34" t="str">
        <f>VLOOKUP(G48,Matches!$B$4:$K$113,8,0)</f>
        <v>Mexico</v>
      </c>
      <c r="I50" s="35" t="str">
        <f>VLOOKUP(G48,Matches!$B$4:$K$113,9,0)</f>
        <v>Canada</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Senegal</v>
      </c>
      <c r="W50" s="34" t="str">
        <f>VLOOKUP(V48,Matches!$B$4:$K$113,8,0)</f>
        <v>Belgium</v>
      </c>
      <c r="X50" s="35" t="str">
        <f>VLOOKUP(V48,Matches!$B$4:$K$113,9,0)</f>
        <v>Czech Rep.</v>
      </c>
      <c r="Z50" s="34" t="str">
        <f>VLOOKUP(Y48,Matches!$B$4:$K$113,8,0)</f>
        <v>Brazil</v>
      </c>
      <c r="AA50" s="35" t="str">
        <f>VLOOKUP(Y48,Matches!$B$4:$K$113,9,0)</f>
        <v>Sweden</v>
      </c>
      <c r="AC50" s="34" t="str">
        <f>VLOOKUP(AB48,Matches!$B$4:$K$113,8,0)</f>
        <v>Ecuador</v>
      </c>
      <c r="AD50" s="35" t="str">
        <f>VLOOKUP(AB48,Matches!$B$4:$K$113,9,0)</f>
        <v>Norway</v>
      </c>
      <c r="AF50" s="34" t="str">
        <f>VLOOKUP(AE48,Matches!$B$4:$K$113,8,0)</f>
        <v>Rep. of Korea</v>
      </c>
      <c r="AG50" s="35" t="str">
        <f>VLOOKUP(AE48,Matches!$B$4:$K$113,9,0)</f>
        <v>Saudi Arabia</v>
      </c>
      <c r="AI50" s="34" t="str">
        <f>VLOOKUP(AH48,Matches!$B$4:$K$113,8,0)</f>
        <v>England</v>
      </c>
      <c r="AJ50" s="35" t="str">
        <f>VLOOKUP(AH48,Matches!$B$4:$K$113,9,0)</f>
        <v>Uzbekistan</v>
      </c>
      <c r="AL50" s="34" t="str">
        <f>VLOOKUP(AK48,Matches!$B$4:$K$113,8,0)</f>
        <v>Argentina</v>
      </c>
      <c r="AM50" s="35" t="str">
        <f>VLOOKUP(AK48,Matches!$B$4:$K$113,9,0)</f>
        <v>Uruguay</v>
      </c>
      <c r="AO50" s="34" t="str">
        <f>VLOOKUP(AN48,Matches!$B$4:$K$113,8,0)</f>
        <v>USA</v>
      </c>
      <c r="AP50" s="35" t="str">
        <f>VLOOKUP(AN48,Matches!$B$4:$K$113,9,0)</f>
        <v>IR Iran</v>
      </c>
      <c r="AR50" s="34" t="str">
        <f>VLOOKUP(AQ48,Matches!$B$4:$K$113,8,0)</f>
        <v>Switzerland</v>
      </c>
      <c r="AS50" s="35" t="str">
        <f>VLOOKUP(AQ48,Matches!$B$4:$K$113,9,0)</f>
        <v>Egypt</v>
      </c>
      <c r="AU50" s="34" t="str">
        <f>VLOOKUP(AT48,Matches!$B$4:$K$113,8,0)</f>
        <v>Portugal</v>
      </c>
      <c r="AV50" s="35" t="str">
        <f>VLOOKUP(AT48,Matches!$B$4:$K$113,9,0)</f>
        <v>Ghana</v>
      </c>
    </row>
    <row r="51" spans="1:49" ht="15" thickBot="1">
      <c r="B51" s="1">
        <v>2</v>
      </c>
      <c r="C51" s="2">
        <v>1</v>
      </c>
      <c r="D51" s="187"/>
      <c r="E51" s="1">
        <v>2</v>
      </c>
      <c r="F51" s="2">
        <v>0</v>
      </c>
      <c r="G51" s="187"/>
      <c r="H51" s="1">
        <v>1</v>
      </c>
      <c r="I51" s="2">
        <v>0</v>
      </c>
      <c r="J51" s="187"/>
      <c r="K51" s="1">
        <v>2</v>
      </c>
      <c r="L51" s="2">
        <v>1</v>
      </c>
      <c r="M51" s="187"/>
      <c r="N51" s="1">
        <v>2</v>
      </c>
      <c r="O51" s="2">
        <v>2</v>
      </c>
      <c r="P51" s="187"/>
      <c r="Q51" s="1">
        <v>2</v>
      </c>
      <c r="R51" s="2">
        <v>1</v>
      </c>
      <c r="S51" s="187"/>
      <c r="T51" s="1">
        <v>1</v>
      </c>
      <c r="U51" s="2">
        <v>2</v>
      </c>
      <c r="V51" s="187"/>
      <c r="W51" s="1">
        <v>2</v>
      </c>
      <c r="X51" s="2">
        <v>0</v>
      </c>
      <c r="Y51" s="187"/>
      <c r="Z51" s="1">
        <v>3</v>
      </c>
      <c r="AA51" s="2">
        <v>1</v>
      </c>
      <c r="AB51" s="187"/>
      <c r="AC51" s="1">
        <v>0</v>
      </c>
      <c r="AD51" s="2">
        <v>1</v>
      </c>
      <c r="AE51" s="187"/>
      <c r="AF51" s="1">
        <v>2</v>
      </c>
      <c r="AG51" s="2">
        <v>0</v>
      </c>
      <c r="AH51" s="187"/>
      <c r="AI51" s="1">
        <v>2</v>
      </c>
      <c r="AJ51" s="2">
        <v>0</v>
      </c>
      <c r="AK51" s="187"/>
      <c r="AL51" s="1">
        <v>1</v>
      </c>
      <c r="AM51" s="2">
        <v>0</v>
      </c>
      <c r="AN51" s="187"/>
      <c r="AO51" s="1">
        <v>2</v>
      </c>
      <c r="AP51" s="2">
        <v>2</v>
      </c>
      <c r="AQ51" s="187"/>
      <c r="AR51" s="1">
        <v>2</v>
      </c>
      <c r="AS51" s="2">
        <v>1</v>
      </c>
      <c r="AT51" s="187"/>
      <c r="AU51" s="1">
        <v>2</v>
      </c>
      <c r="AV51" s="2">
        <v>0</v>
      </c>
      <c r="AW51" s="188"/>
    </row>
    <row r="52" spans="1:49" ht="9.9" customHeight="1">
      <c r="B52" s="794" t="str">
        <f>Language!$E$175</f>
        <v>Penalty shoot-out:</v>
      </c>
      <c r="C52" s="795"/>
      <c r="E52" s="794" t="str">
        <f>Language!$E$175</f>
        <v>Penalty shoot-out:</v>
      </c>
      <c r="F52" s="795"/>
      <c r="H52" s="794" t="str">
        <f>Language!$E$175</f>
        <v>Penalty shoot-out:</v>
      </c>
      <c r="I52" s="795"/>
      <c r="K52" s="794" t="str">
        <f>Language!$E$175</f>
        <v>Penalty shoot-out:</v>
      </c>
      <c r="L52" s="795"/>
      <c r="N52" s="794" t="str">
        <f>Language!$E$175</f>
        <v>Penalty shoot-out:</v>
      </c>
      <c r="O52" s="795"/>
      <c r="Q52" s="794" t="str">
        <f>Language!$E$175</f>
        <v>Penalty shoot-out:</v>
      </c>
      <c r="R52" s="795"/>
      <c r="T52" s="794" t="str">
        <f>Language!$E$175</f>
        <v>Penalty shoot-out:</v>
      </c>
      <c r="U52" s="795"/>
      <c r="W52" s="794" t="str">
        <f>Language!$E$175</f>
        <v>Penalty shoot-out:</v>
      </c>
      <c r="X52" s="795"/>
      <c r="Z52" s="794" t="str">
        <f>Language!$E$175</f>
        <v>Penalty shoot-out:</v>
      </c>
      <c r="AA52" s="795"/>
      <c r="AC52" s="794" t="str">
        <f>Language!$E$175</f>
        <v>Penalty shoot-out:</v>
      </c>
      <c r="AD52" s="795"/>
      <c r="AF52" s="794" t="str">
        <f>Language!$E$175</f>
        <v>Penalty shoot-out:</v>
      </c>
      <c r="AG52" s="795"/>
      <c r="AI52" s="794" t="str">
        <f>Language!$E$175</f>
        <v>Penalty shoot-out:</v>
      </c>
      <c r="AJ52" s="795"/>
      <c r="AL52" s="814" t="str">
        <f>Language!$E$175</f>
        <v>Penalty shoot-out:</v>
      </c>
      <c r="AM52" s="816"/>
      <c r="AO52" s="814" t="str">
        <f>Language!$E$175</f>
        <v>Penalty shoot-out:</v>
      </c>
      <c r="AP52" s="816"/>
      <c r="AR52" s="814" t="str">
        <f>Language!$E$175</f>
        <v>Penalty shoot-out:</v>
      </c>
      <c r="AS52" s="816"/>
      <c r="AU52" s="814" t="str">
        <f>Language!$E$175</f>
        <v>Penalty shoot-out:</v>
      </c>
      <c r="AV52" s="816"/>
    </row>
    <row r="53" spans="1:49" ht="15" thickBot="1">
      <c r="B53" s="181"/>
      <c r="C53" s="182"/>
      <c r="E53" s="181"/>
      <c r="F53" s="182"/>
      <c r="H53" s="181"/>
      <c r="I53" s="182"/>
      <c r="K53" s="181"/>
      <c r="L53" s="182"/>
      <c r="N53" s="181">
        <v>2</v>
      </c>
      <c r="O53" s="182">
        <v>3</v>
      </c>
      <c r="Q53" s="181"/>
      <c r="R53" s="182"/>
      <c r="T53" s="181"/>
      <c r="U53" s="182"/>
      <c r="W53" s="181"/>
      <c r="X53" s="182"/>
      <c r="Z53" s="181"/>
      <c r="AA53" s="182"/>
      <c r="AC53" s="181"/>
      <c r="AD53" s="182"/>
      <c r="AF53" s="181"/>
      <c r="AG53" s="182"/>
      <c r="AI53" s="181"/>
      <c r="AJ53" s="182"/>
      <c r="AL53" s="181"/>
      <c r="AM53" s="182"/>
      <c r="AO53" s="181">
        <v>2</v>
      </c>
      <c r="AP53" s="182">
        <v>1</v>
      </c>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791" t="str">
        <f>IF(AND(B51&lt;&gt;"",C51&lt;&gt;"",B51=C51,B53&lt;&gt;"",C53&lt;&gt;"",B53=C53),Language!$E$192,"")</f>
        <v/>
      </c>
      <c r="C55" s="791"/>
      <c r="D55" s="10"/>
      <c r="E55" s="791" t="str">
        <f>IF(AND(E51&lt;&gt;"",F51&lt;&gt;"",E51=F51,E53&lt;&gt;"",F53&lt;&gt;"",E53=F53),Language!$E$192,"")</f>
        <v/>
      </c>
      <c r="F55" s="791"/>
      <c r="G55" s="10"/>
      <c r="H55" s="791" t="str">
        <f>IF(AND(H51&lt;&gt;"",I51&lt;&gt;"",H51=I51,H53&lt;&gt;"",I53&lt;&gt;"",H53=I53),Language!$E$192,"")</f>
        <v/>
      </c>
      <c r="I55" s="791"/>
      <c r="J55" s="10"/>
      <c r="K55" s="791" t="str">
        <f>IF(AND(K51&lt;&gt;"",L51&lt;&gt;"",K51=L51,K53&lt;&gt;"",L53&lt;&gt;"",K53=L53),Language!$E$192,"")</f>
        <v/>
      </c>
      <c r="L55" s="791"/>
      <c r="M55" s="10"/>
      <c r="N55" s="791" t="str">
        <f>IF(AND(N51&lt;&gt;"",O51&lt;&gt;"",N51=O51,N53&lt;&gt;"",O53&lt;&gt;"",N53=O53),Language!$E$192,"")</f>
        <v/>
      </c>
      <c r="O55" s="791"/>
      <c r="P55" s="10"/>
      <c r="Q55" s="791" t="str">
        <f>IF(AND(Q51&lt;&gt;"",R51&lt;&gt;"",Q51=R51,Q53&lt;&gt;"",R53&lt;&gt;"",Q53=R53),Language!$E$192,"")</f>
        <v/>
      </c>
      <c r="R55" s="791"/>
      <c r="S55" s="10"/>
      <c r="T55" s="791" t="str">
        <f>IF(AND(T51&lt;&gt;"",U51&lt;&gt;"",T51=U51,T53&lt;&gt;"",U53&lt;&gt;"",T53=U53),Language!$E$192,"")</f>
        <v/>
      </c>
      <c r="U55" s="791"/>
      <c r="V55" s="10"/>
      <c r="W55" s="791" t="str">
        <f>IF(AND(W51&lt;&gt;"",X51&lt;&gt;"",W51=X51,W53&lt;&gt;"",X53&lt;&gt;"",W53=X53),Language!$E$192,"")</f>
        <v/>
      </c>
      <c r="X55" s="791"/>
      <c r="Y55" s="9"/>
      <c r="Z55" s="791" t="str">
        <f>IF(AND(Z51&lt;&gt;"",AA51&lt;&gt;"",Z51=AA51,Z53&lt;&gt;"",AA53&lt;&gt;"",Z53=AA53),Language!$E$192,"")</f>
        <v/>
      </c>
      <c r="AA55" s="791"/>
      <c r="AB55" s="10"/>
      <c r="AC55" s="791" t="str">
        <f>IF(AND(AC51&lt;&gt;"",AD51&lt;&gt;"",AC51=AD51,AC53&lt;&gt;"",AD53&lt;&gt;"",AC53=AD53),Language!$E$192,"")</f>
        <v/>
      </c>
      <c r="AD55" s="791"/>
      <c r="AE55" s="10"/>
      <c r="AF55" s="791" t="str">
        <f>IF(AND(AF51&lt;&gt;"",AG51&lt;&gt;"",AF51=AG51,AF53&lt;&gt;"",AG53&lt;&gt;"",AF53=AG53),Language!$E$192,"")</f>
        <v/>
      </c>
      <c r="AG55" s="791"/>
      <c r="AH55" s="10"/>
      <c r="AI55" s="791" t="str">
        <f>IF(AND(AI51&lt;&gt;"",AJ51&lt;&gt;"",AI51=AJ51,AI53&lt;&gt;"",AJ53&lt;&gt;"",AI53=AJ53),Language!$E$192,"")</f>
        <v/>
      </c>
      <c r="AJ55" s="791"/>
      <c r="AK55" s="10"/>
      <c r="AL55" s="791" t="str">
        <f>IF(AND(AL51&lt;&gt;"",AM51&lt;&gt;"",AL51=AM51,AL53&lt;&gt;"",AM53&lt;&gt;"",AL53=AM53),Language!$E$192,"")</f>
        <v/>
      </c>
      <c r="AM55" s="791"/>
      <c r="AN55" s="10"/>
      <c r="AO55" s="791" t="str">
        <f>IF(AND(AO51&lt;&gt;"",AP51&lt;&gt;"",AO51=AP51,AO53&lt;&gt;"",AP53&lt;&gt;"",AO53=AP53),Language!$E$192,"")</f>
        <v/>
      </c>
      <c r="AP55" s="791"/>
      <c r="AQ55" s="10"/>
      <c r="AR55" s="791" t="str">
        <f>IF(AND(AR51&lt;&gt;"",AS51&lt;&gt;"",AR51=AS51,AR53&lt;&gt;"",AS53&lt;&gt;"",AR53=AS53),Language!$E$192,"")</f>
        <v/>
      </c>
      <c r="AS55" s="791"/>
      <c r="AT55" s="10"/>
      <c r="AU55" s="791" t="str">
        <f>IF(AND(AU51&lt;&gt;"",AV51&lt;&gt;"",AU51=AV51,AU53&lt;&gt;"",AV53&lt;&gt;"",AU53=AV53),Language!$E$192,"")</f>
        <v/>
      </c>
      <c r="AV55" s="791"/>
      <c r="AW55" s="9"/>
    </row>
    <row r="56" spans="1:49"/>
    <row r="57" spans="1:49" ht="16.2" thickBot="1">
      <c r="B57" s="806" t="str">
        <f>VLOOKUP(VLOOKUP(A58,Matches!$B$94:$K$101,10,0),Language!$D$158:$E$165,2,0)</f>
        <v>Round of 16 - 2</v>
      </c>
      <c r="C57" s="807"/>
      <c r="E57" s="806" t="str">
        <f>VLOOKUP(VLOOKUP(D58,Matches!$B$94:$K$101,10,0),Language!$D$158:$E$165,2,0)</f>
        <v>Round of 16 - 1</v>
      </c>
      <c r="F57" s="807"/>
      <c r="H57" s="806" t="str">
        <f>VLOOKUP(VLOOKUP(G58,Matches!$B$94:$K$101,10,0),Language!$D$158:$E$165,2,0)</f>
        <v>Round of 16 - 5</v>
      </c>
      <c r="I57" s="807"/>
      <c r="K57" s="806" t="str">
        <f>VLOOKUP(VLOOKUP(J58,Matches!$B$94:$K$101,10,0),Language!$D$158:$E$165,2,0)</f>
        <v>Round of 16 - 6</v>
      </c>
      <c r="L57" s="807"/>
      <c r="N57" s="806" t="str">
        <f>VLOOKUP(VLOOKUP(M58,Matches!$B$94:$K$101,10,0),Language!$D$158:$E$165,2,0)</f>
        <v>Round of 16 - 3</v>
      </c>
      <c r="O57" s="807"/>
      <c r="Q57" s="806" t="str">
        <f>VLOOKUP(VLOOKUP(P58,Matches!$B$94:$K$101,10,0),Language!$D$158:$E$165,2,0)</f>
        <v>Round of 16 - 4</v>
      </c>
      <c r="R57" s="807"/>
      <c r="T57" s="806" t="str">
        <f>VLOOKUP(VLOOKUP(S58,Matches!$B$94:$K$101,10,0),Language!$D$158:$E$165,2,0)</f>
        <v>Round of 16 - 7</v>
      </c>
      <c r="U57" s="807"/>
      <c r="W57" s="806" t="str">
        <f>VLOOKUP(VLOOKUP(V58,Matches!$B$94:$K$101,10,0),Language!$D$158:$E$165,2,0)</f>
        <v>Round of 16 - 8</v>
      </c>
      <c r="X57" s="807"/>
    </row>
    <row r="58" spans="1:49">
      <c r="A58" s="73">
        <f>RIGHT($C$74,2)*1</f>
        <v>89</v>
      </c>
      <c r="B58" s="800" t="str">
        <f>VLOOKUP(A58,Matches!$B$4:$K$113,7,0)</f>
        <v>Philadelphia</v>
      </c>
      <c r="C58" s="801"/>
      <c r="D58" s="73">
        <f>RIGHT($E$74,2)*1</f>
        <v>90</v>
      </c>
      <c r="E58" s="800" t="str">
        <f>VLOOKUP(D58,Matches!$B$4:$K$113,7,0)</f>
        <v>Houston</v>
      </c>
      <c r="F58" s="801"/>
      <c r="G58" s="73">
        <f>RIGHT($I$74,2)*1</f>
        <v>93</v>
      </c>
      <c r="H58" s="800" t="str">
        <f>VLOOKUP(G58,Matches!$B$4:$K$113,7,0)</f>
        <v>Dallas</v>
      </c>
      <c r="I58" s="801"/>
      <c r="J58" s="73">
        <f>RIGHT($K$74,2)*1</f>
        <v>94</v>
      </c>
      <c r="K58" s="800" t="str">
        <f>VLOOKUP(J58,Matches!$B$4:$K$113,7,0)</f>
        <v>Seattle</v>
      </c>
      <c r="L58" s="801"/>
      <c r="M58" s="73">
        <f>RIGHT($O$74,2)*1</f>
        <v>91</v>
      </c>
      <c r="N58" s="800" t="str">
        <f>VLOOKUP(M58,Matches!$B$4:$K$113,7,0)</f>
        <v>New York/New Jersey</v>
      </c>
      <c r="O58" s="801"/>
      <c r="P58" s="73">
        <f>RIGHT($Q$74,2)*1</f>
        <v>92</v>
      </c>
      <c r="Q58" s="800" t="str">
        <f>VLOOKUP(P58,Matches!$B$4:$K$113,7,0)</f>
        <v>Mexico City</v>
      </c>
      <c r="R58" s="801"/>
      <c r="S58" s="73">
        <f>RIGHT($U$74,2)*1</f>
        <v>95</v>
      </c>
      <c r="T58" s="800" t="str">
        <f>VLOOKUP(S58,Matches!$B$4:$K$113,7,0)</f>
        <v>Atlanta</v>
      </c>
      <c r="U58" s="801"/>
      <c r="V58" s="73">
        <f>RIGHT($W$74,2)*1</f>
        <v>96</v>
      </c>
      <c r="W58" s="800" t="str">
        <f>VLOOKUP(V58,Matches!$B$4:$K$113,7,0)</f>
        <v>Vancouver</v>
      </c>
      <c r="X58" s="801"/>
    </row>
    <row r="59" spans="1:49">
      <c r="B59" s="792">
        <f>VLOOKUP(A58,Matches!$B$4:$K$113,5,0)</f>
        <v>46207.958333333336</v>
      </c>
      <c r="C59" s="793"/>
      <c r="E59" s="792">
        <f>VLOOKUP(D58,Matches!$B$4:$K$113,5,0)</f>
        <v>46207.791666666664</v>
      </c>
      <c r="F59" s="793"/>
      <c r="H59" s="792">
        <f>VLOOKUP(G58,Matches!$B$4:$K$113,5,0)</f>
        <v>46209.875</v>
      </c>
      <c r="I59" s="793"/>
      <c r="K59" s="792">
        <f>VLOOKUP(J58,Matches!$B$4:$K$113,5,0)</f>
        <v>46210.083333333336</v>
      </c>
      <c r="L59" s="793"/>
      <c r="N59" s="792">
        <f>VLOOKUP(M58,Matches!$B$4:$K$113,5,0)</f>
        <v>46208.916666666664</v>
      </c>
      <c r="O59" s="793"/>
      <c r="Q59" s="792">
        <f>VLOOKUP(P58,Matches!$B$4:$K$113,5,0)</f>
        <v>46209.083333333336</v>
      </c>
      <c r="R59" s="793"/>
      <c r="T59" s="792">
        <f>VLOOKUP(S58,Matches!$B$4:$K$113,5,0)</f>
        <v>46210.75</v>
      </c>
      <c r="U59" s="793"/>
      <c r="V59" s="6"/>
      <c r="W59" s="792">
        <f>VLOOKUP(V58,Matches!$B$4:$K$113,5,0)</f>
        <v>46210.916666666664</v>
      </c>
      <c r="X59" s="793"/>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Mexico</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Senegal</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Rep. of Korea</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2</v>
      </c>
      <c r="C61" s="2">
        <v>3</v>
      </c>
      <c r="D61" s="187"/>
      <c r="E61" s="1">
        <v>0</v>
      </c>
      <c r="F61" s="2">
        <v>1</v>
      </c>
      <c r="G61" s="187"/>
      <c r="H61" s="1">
        <v>1</v>
      </c>
      <c r="I61" s="2">
        <v>2</v>
      </c>
      <c r="J61" s="187"/>
      <c r="K61" s="1">
        <v>2</v>
      </c>
      <c r="L61" s="2">
        <v>1</v>
      </c>
      <c r="M61" s="187"/>
      <c r="N61" s="1">
        <v>2</v>
      </c>
      <c r="O61" s="2">
        <v>2</v>
      </c>
      <c r="P61" s="187"/>
      <c r="Q61" s="1">
        <v>0</v>
      </c>
      <c r="R61" s="2">
        <v>2</v>
      </c>
      <c r="S61" s="187"/>
      <c r="T61" s="1">
        <v>1</v>
      </c>
      <c r="U61" s="2">
        <v>0</v>
      </c>
      <c r="V61" s="187"/>
      <c r="W61" s="1">
        <v>2</v>
      </c>
      <c r="X61" s="2">
        <v>2</v>
      </c>
      <c r="Y61" s="188"/>
    </row>
    <row r="62" spans="1:49" ht="9.9" customHeight="1">
      <c r="B62" s="794" t="str">
        <f>Language!$E$175</f>
        <v>Penalty shoot-out:</v>
      </c>
      <c r="C62" s="795"/>
      <c r="E62" s="794" t="str">
        <f>Language!$E$175</f>
        <v>Penalty shoot-out:</v>
      </c>
      <c r="F62" s="795"/>
      <c r="H62" s="794" t="str">
        <f>Language!$E$175</f>
        <v>Penalty shoot-out:</v>
      </c>
      <c r="I62" s="795"/>
      <c r="K62" s="794" t="str">
        <f>Language!$E$175</f>
        <v>Penalty shoot-out:</v>
      </c>
      <c r="L62" s="795"/>
      <c r="N62" s="794" t="str">
        <f>Language!$E$175</f>
        <v>Penalty shoot-out:</v>
      </c>
      <c r="O62" s="795"/>
      <c r="Q62" s="794" t="str">
        <f>Language!$E$175</f>
        <v>Penalty shoot-out:</v>
      </c>
      <c r="R62" s="795"/>
      <c r="T62" s="794" t="str">
        <f>Language!$E$175</f>
        <v>Penalty shoot-out:</v>
      </c>
      <c r="U62" s="795"/>
      <c r="W62" s="794" t="str">
        <f>Language!$E$175</f>
        <v>Penalty shoot-out:</v>
      </c>
      <c r="X62" s="795"/>
    </row>
    <row r="63" spans="1:49" ht="15" thickBot="1">
      <c r="B63" s="181"/>
      <c r="C63" s="182"/>
      <c r="E63" s="181"/>
      <c r="F63" s="182"/>
      <c r="H63" s="181"/>
      <c r="I63" s="182"/>
      <c r="K63" s="181"/>
      <c r="L63" s="182"/>
      <c r="N63" s="181">
        <v>3</v>
      </c>
      <c r="O63" s="182">
        <v>2</v>
      </c>
      <c r="Q63" s="181"/>
      <c r="R63" s="182"/>
      <c r="T63" s="181"/>
      <c r="U63" s="182"/>
      <c r="W63" s="181">
        <v>3</v>
      </c>
      <c r="X63" s="182">
        <v>4</v>
      </c>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791" t="str">
        <f>IF(AND(B61&lt;&gt;"",C61&lt;&gt;"",B61=C61,B63&lt;&gt;"",C63&lt;&gt;"",B63=C63),Language!$E$192,"")</f>
        <v/>
      </c>
      <c r="C65" s="791"/>
      <c r="D65" s="10"/>
      <c r="E65" s="791" t="str">
        <f>IF(AND(E61&lt;&gt;"",F61&lt;&gt;"",E61=F61,E63&lt;&gt;"",F63&lt;&gt;"",E63=F63),Language!$E$192,"")</f>
        <v/>
      </c>
      <c r="F65" s="791"/>
      <c r="G65" s="10"/>
      <c r="H65" s="791" t="str">
        <f>IF(AND(H61&lt;&gt;"",I61&lt;&gt;"",H61=I61,H63&lt;&gt;"",I63&lt;&gt;"",H63=I63),Language!$E$192,"")</f>
        <v/>
      </c>
      <c r="I65" s="791"/>
      <c r="J65" s="10"/>
      <c r="K65" s="791" t="str">
        <f>IF(AND(K61&lt;&gt;"",L61&lt;&gt;"",K61=L61,K63&lt;&gt;"",L63&lt;&gt;"",K63=L63),Language!$E$192,"")</f>
        <v/>
      </c>
      <c r="L65" s="791"/>
      <c r="M65" s="10"/>
      <c r="N65" s="791" t="str">
        <f>IF(AND(N61&lt;&gt;"",O61&lt;&gt;"",N61=O61,N63&lt;&gt;"",O63&lt;&gt;"",N63=O63),Language!$E$192,"")</f>
        <v/>
      </c>
      <c r="O65" s="791"/>
      <c r="P65" s="10"/>
      <c r="Q65" s="791" t="str">
        <f>IF(AND(Q61&lt;&gt;"",R61&lt;&gt;"",Q61=R61,Q63&lt;&gt;"",R63&lt;&gt;"",Q63=R63),Language!$E$192,"")</f>
        <v/>
      </c>
      <c r="R65" s="791"/>
      <c r="S65" s="10"/>
      <c r="T65" s="791" t="str">
        <f>IF(AND(T61&lt;&gt;"",U61&lt;&gt;"",T61=U61,T63&lt;&gt;"",U63&lt;&gt;"",T63=U63),Language!$E$192,"")</f>
        <v/>
      </c>
      <c r="U65" s="791"/>
      <c r="V65" s="10"/>
      <c r="W65" s="791" t="str">
        <f>IF(AND(W61&lt;&gt;"",X61&lt;&gt;"",W61=X61,W63&lt;&gt;"",X63&lt;&gt;"",W63=X63),Language!$E$192,"")</f>
        <v/>
      </c>
      <c r="X65" s="791"/>
      <c r="Y65" s="9"/>
    </row>
    <row r="66" spans="1:25">
      <c r="C66" s="11"/>
      <c r="E66" s="11"/>
    </row>
    <row r="67" spans="1:25" ht="15.6">
      <c r="C67" s="810" t="str">
        <f>VLOOKUP(VLOOKUP(B68,Matches!$B$103:$K$106,10,0),Language!$D$166:$E$169,2,0)</f>
        <v>Quarter final 1</v>
      </c>
      <c r="D67" s="810"/>
      <c r="E67" s="810"/>
      <c r="I67" s="810" t="str">
        <f>VLOOKUP(VLOOKUP(H68,Matches!$B$103:$K$106,10,0),Language!$D$166:$E$169,2,0)</f>
        <v>Quarter final 2</v>
      </c>
      <c r="J67" s="810"/>
      <c r="K67" s="810"/>
      <c r="O67" s="810" t="str">
        <f>VLOOKUP(VLOOKUP(N68,Matches!$B$103:$K$106,10,0),Language!$D$166:$E$169,2,0)</f>
        <v>Quarter final 3</v>
      </c>
      <c r="P67" s="810"/>
      <c r="Q67" s="810"/>
      <c r="U67" s="810" t="str">
        <f>VLOOKUP(VLOOKUP(T68,Matches!$B$103:$K$106,10,0),Language!$D$166:$E$169,2,0)</f>
        <v>Quarter final 4</v>
      </c>
      <c r="V67" s="810"/>
      <c r="W67" s="810"/>
    </row>
    <row r="68" spans="1:25">
      <c r="B68" s="73">
        <f>RIGHT($F$84,LEN($F$84)-1)*1</f>
        <v>97</v>
      </c>
      <c r="C68" s="811" t="str">
        <f>VLOOKUP(B68,Matches!$B$4:$K$113,7,0)</f>
        <v>Boston</v>
      </c>
      <c r="D68" s="812"/>
      <c r="E68" s="813"/>
      <c r="H68" s="73">
        <f>RIGHT($H$84,LEN($H$84)-1)*1</f>
        <v>98</v>
      </c>
      <c r="I68" s="811" t="str">
        <f>VLOOKUP(H68,Matches!$B$4:$K$113,7,0)</f>
        <v>Los Angeles</v>
      </c>
      <c r="J68" s="812"/>
      <c r="K68" s="813"/>
      <c r="N68" s="73">
        <f>RIGHT($R$84,LEN($R$84)-1)*1</f>
        <v>99</v>
      </c>
      <c r="O68" s="811" t="str">
        <f>VLOOKUP(N68,Matches!$B$4:$K$113,7,0)</f>
        <v>Miami</v>
      </c>
      <c r="P68" s="812"/>
      <c r="Q68" s="813"/>
      <c r="T68" s="73">
        <f>RIGHT($T$84,LEN($T$84)-1)*1</f>
        <v>100</v>
      </c>
      <c r="U68" s="811" t="str">
        <f>VLOOKUP(T68,Matches!$B$4:$K$113,7,0)</f>
        <v>Kansas City</v>
      </c>
      <c r="V68" s="812"/>
      <c r="W68" s="813"/>
    </row>
    <row r="69" spans="1:25">
      <c r="C69" s="792">
        <f>VLOOKUP(B68,Matches!$B$4:$K$113,5,0)</f>
        <v>46212.916666666664</v>
      </c>
      <c r="D69" s="819"/>
      <c r="E69" s="793"/>
      <c r="I69" s="792">
        <f>VLOOKUP(H68,Matches!$B$4:$K$113,5,0)</f>
        <v>46213.875</v>
      </c>
      <c r="J69" s="819"/>
      <c r="K69" s="793"/>
      <c r="O69" s="792">
        <f>VLOOKUP(N68,Matches!$B$4:$K$113,5,0)</f>
        <v>46214.958333333336</v>
      </c>
      <c r="P69" s="819"/>
      <c r="Q69" s="793"/>
      <c r="U69" s="792">
        <f>VLOOKUP(T68,Matches!$B$4:$K$113,5,0)</f>
        <v>46215.125</v>
      </c>
      <c r="V69" s="819"/>
      <c r="W69" s="793"/>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Senegal</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1</v>
      </c>
      <c r="F71" s="188"/>
      <c r="I71" s="1">
        <v>2</v>
      </c>
      <c r="J71" s="12"/>
      <c r="K71" s="3">
        <v>0</v>
      </c>
      <c r="L71" s="188"/>
      <c r="O71" s="1">
        <v>2</v>
      </c>
      <c r="P71" s="12"/>
      <c r="Q71" s="3">
        <v>2</v>
      </c>
      <c r="R71" s="188"/>
      <c r="U71" s="1">
        <v>1</v>
      </c>
      <c r="V71" s="12"/>
      <c r="W71" s="3">
        <v>0</v>
      </c>
      <c r="X71" s="188"/>
    </row>
    <row r="72" spans="1:25" ht="9.9" customHeight="1">
      <c r="C72" s="814" t="str">
        <f>Language!$E$175</f>
        <v>Penalty shoot-out:</v>
      </c>
      <c r="D72" s="815"/>
      <c r="E72" s="816"/>
      <c r="I72" s="814" t="str">
        <f>Language!$E$175</f>
        <v>Penalty shoot-out:</v>
      </c>
      <c r="J72" s="815"/>
      <c r="K72" s="816"/>
      <c r="O72" s="814" t="str">
        <f>Language!$E$175</f>
        <v>Penalty shoot-out:</v>
      </c>
      <c r="P72" s="815"/>
      <c r="Q72" s="816"/>
      <c r="U72" s="814" t="str">
        <f>Language!$E$175</f>
        <v>Penalty shoot-out:</v>
      </c>
      <c r="V72" s="815"/>
      <c r="W72" s="816"/>
    </row>
    <row r="73" spans="1:25" ht="15" thickBot="1">
      <c r="C73" s="184"/>
      <c r="D73" s="12"/>
      <c r="E73" s="185"/>
      <c r="I73" s="184"/>
      <c r="J73" s="12"/>
      <c r="K73" s="185"/>
      <c r="O73" s="184">
        <v>4</v>
      </c>
      <c r="P73" s="12"/>
      <c r="Q73" s="185">
        <v>3</v>
      </c>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18" t="str">
        <f>VLOOKUP(E78,Matches!$B$103:$K$113,10,0)</f>
        <v>Semi-Final 1</v>
      </c>
      <c r="G77" s="818"/>
      <c r="H77" s="818"/>
      <c r="R77" s="818" t="str">
        <f>VLOOKUP(Q78,Matches!$B$103:$K$113,10,0)</f>
        <v>Semi-Final 2</v>
      </c>
      <c r="S77" s="818"/>
      <c r="T77" s="818"/>
    </row>
    <row r="78" spans="1:25">
      <c r="E78" s="73">
        <v>101</v>
      </c>
      <c r="F78" s="811" t="str">
        <f>VLOOKUP(E78,Matches!$B$4:$K$113,7,0)</f>
        <v>Dallas</v>
      </c>
      <c r="G78" s="812"/>
      <c r="H78" s="813"/>
      <c r="Q78" s="73">
        <v>102</v>
      </c>
      <c r="R78" s="811" t="str">
        <f>VLOOKUP(Q78,Matches!$B$4:$K$113,7,0)</f>
        <v>Atlanta</v>
      </c>
      <c r="S78" s="812"/>
      <c r="T78" s="813"/>
    </row>
    <row r="79" spans="1:25" ht="15.6">
      <c r="F79" s="792">
        <f>VLOOKUP(E78,Matches!$B$4:$K$113,5,0)</f>
        <v>46217.875</v>
      </c>
      <c r="G79" s="819"/>
      <c r="H79" s="793"/>
      <c r="L79" s="24"/>
      <c r="M79" s="24"/>
      <c r="R79" s="792">
        <f>VLOOKUP(Q78,Matches!$B$4:$K$113,5,0)</f>
        <v>46218.875</v>
      </c>
      <c r="S79" s="819"/>
      <c r="T79" s="793"/>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Argentina</v>
      </c>
    </row>
    <row r="81" spans="6:23" ht="15" thickBot="1">
      <c r="F81" s="1">
        <v>2</v>
      </c>
      <c r="G81" s="12"/>
      <c r="H81" s="3">
        <v>1</v>
      </c>
      <c r="I81" s="188"/>
      <c r="L81" s="16"/>
      <c r="R81" s="1">
        <v>1</v>
      </c>
      <c r="S81" s="12"/>
      <c r="T81" s="3">
        <v>1</v>
      </c>
      <c r="U81" s="188"/>
    </row>
    <row r="82" spans="6:23" ht="9.9" customHeight="1">
      <c r="F82" s="814" t="str">
        <f>Language!$E$175</f>
        <v>Penalty shoot-out:</v>
      </c>
      <c r="G82" s="815"/>
      <c r="H82" s="816"/>
      <c r="L82" s="16"/>
      <c r="R82" s="814" t="str">
        <f>Language!$E$175</f>
        <v>Penalty shoot-out:</v>
      </c>
      <c r="S82" s="815"/>
      <c r="T82" s="816"/>
    </row>
    <row r="83" spans="6:23" ht="15" thickBot="1">
      <c r="F83" s="184"/>
      <c r="G83" s="186"/>
      <c r="H83" s="185"/>
      <c r="L83" s="16"/>
      <c r="R83" s="184">
        <v>3</v>
      </c>
      <c r="S83" s="186"/>
      <c r="T83" s="185">
        <v>4</v>
      </c>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28" t="str">
        <f>VLOOKUP(K86,Matches!$B$103:$K$113,10,0)</f>
        <v>Third place</v>
      </c>
      <c r="M85" s="828"/>
      <c r="N85" s="828"/>
      <c r="R85" s="817" t="str">
        <f>IF(AND(R81&lt;&gt;"",T81&lt;&gt;"",R81=T81,R83&lt;&gt;"",T83&lt;&gt;"",R83=T83),Language!$E$192,"")</f>
        <v/>
      </c>
      <c r="S85" s="817"/>
      <c r="T85" s="817"/>
    </row>
    <row r="86" spans="6:23">
      <c r="K86" s="73">
        <v>103</v>
      </c>
      <c r="L86" s="811" t="str">
        <f>VLOOKUP(K86,Matches!$B$4:$K$113,7,0)</f>
        <v>Miami</v>
      </c>
      <c r="M86" s="812"/>
      <c r="N86" s="813"/>
    </row>
    <row r="87" spans="6:23">
      <c r="L87" s="792">
        <f>VLOOKUP(K86,Matches!$B$4:$K$113,5,0)</f>
        <v>46221.958333333336</v>
      </c>
      <c r="M87" s="819"/>
      <c r="N87" s="793"/>
    </row>
    <row r="88" spans="6:23">
      <c r="L88" s="7" t="str">
        <f>IF(AND(F81&lt;&gt;"",H81&lt;&gt;""),IF(F81&lt;H81,F80,IF(F81&gt;H81,H80,IF(AND(F83&lt;&gt;"",H83&lt;&gt;""),IF(F83&lt;H83,F80,IF(F83&gt;H83,H80,"")),""))),"")</f>
        <v>Spain</v>
      </c>
      <c r="N88" s="8" t="str">
        <f>IF(AND(R81&lt;&gt;"",T81&lt;&gt;""),IF(R81&lt;T81,R80,IF(R81&gt;T81,T80,IF(AND(R83&lt;&gt;"",T83&lt;&gt;""),IF(R83&lt;T83,R80,IF(R83&gt;T83,T80,"")),""))),"")</f>
        <v>Brazil</v>
      </c>
    </row>
    <row r="89" spans="6:23" ht="15" thickBot="1">
      <c r="L89" s="1">
        <v>1</v>
      </c>
      <c r="M89" s="12"/>
      <c r="N89" s="3">
        <v>2</v>
      </c>
      <c r="O89" s="188"/>
    </row>
    <row r="90" spans="6:23" ht="9.9" customHeight="1">
      <c r="L90" s="814" t="str">
        <f>Language!$E$175</f>
        <v>Penalty shoot-out:</v>
      </c>
      <c r="M90" s="815"/>
      <c r="N90" s="816"/>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3" t="str">
        <f>VLOOKUP(K96,Matches!$B$103:$K$113,10,0)</f>
        <v>Final</v>
      </c>
      <c r="M95" s="824"/>
      <c r="N95" s="825"/>
    </row>
    <row r="96" spans="6:23">
      <c r="K96" s="73">
        <v>104</v>
      </c>
      <c r="L96" s="811" t="str">
        <f>VLOOKUP(K96,Matches!$B$4:$K$113,7,0)</f>
        <v>New York/New Jersey</v>
      </c>
      <c r="M96" s="812"/>
      <c r="N96" s="813"/>
      <c r="R96" s="826" t="str">
        <f>Language!$E$141</f>
        <v>World Champion 2026:</v>
      </c>
      <c r="S96" s="826"/>
      <c r="T96" s="826"/>
      <c r="U96" s="826"/>
      <c r="V96" s="826"/>
      <c r="W96" s="826"/>
    </row>
    <row r="97" spans="2:24">
      <c r="L97" s="792">
        <f>VLOOKUP(K96,Matches!$B$4:$K$113,5,0)</f>
        <v>46222.875</v>
      </c>
      <c r="M97" s="819"/>
      <c r="N97" s="793"/>
      <c r="R97" s="826"/>
      <c r="S97" s="826"/>
      <c r="T97" s="826"/>
      <c r="U97" s="826"/>
      <c r="V97" s="826"/>
      <c r="W97" s="826"/>
    </row>
    <row r="98" spans="2:24">
      <c r="L98" s="7" t="str">
        <f>IF(AND(F81&lt;&gt;"",H81&lt;&gt;""),IF(F81&gt;H81,F80,IF(F81&lt;H81,H80,IF(AND(F83&lt;&gt;"",H83&lt;&gt;""),IF(F83&gt;H83,F80,IF(F83&lt;H83,H80,"")),""))),"")</f>
        <v>France</v>
      </c>
      <c r="N98" s="8" t="str">
        <f>IF(AND(R81&lt;&gt;"",T81&lt;&gt;""),IF(R81&gt;T81,R80,IF(R81&lt;T81,T80,IF(AND(R83&lt;&gt;"",T83&lt;&gt;""),IF(R83&gt;T83,R80,IF(R83&lt;T83,T80,"")),""))),"")</f>
        <v>Argentina</v>
      </c>
      <c r="R98" s="827" t="str">
        <f>IF(AND(L99&lt;&gt;"",N99&lt;&gt;""),IF(L99&gt;N99,L98,IF(L99&lt;N99,N98,IF(AND(L101&lt;&gt;"",N101&lt;&gt;""),IF(L101&gt;N101,L98,IF(L101&lt;N101,N98,"")),""))),"")</f>
        <v>Argentina</v>
      </c>
      <c r="S98" s="827"/>
      <c r="T98" s="827"/>
      <c r="U98" s="827"/>
      <c r="V98" s="827"/>
      <c r="W98" s="827"/>
    </row>
    <row r="99" spans="2:24" ht="15" thickBot="1">
      <c r="B99" s="15"/>
      <c r="L99" s="1">
        <v>2</v>
      </c>
      <c r="M99" s="11"/>
      <c r="N99" s="3">
        <v>2</v>
      </c>
      <c r="O99" s="188"/>
      <c r="R99" s="827"/>
      <c r="S99" s="827"/>
      <c r="T99" s="827"/>
      <c r="U99" s="827"/>
      <c r="V99" s="827"/>
      <c r="W99" s="827"/>
    </row>
    <row r="100" spans="2:24" ht="9.9" customHeight="1">
      <c r="B100" s="15"/>
      <c r="L100" s="814" t="str">
        <f>Language!$E$175</f>
        <v>Penalty shoot-out:</v>
      </c>
      <c r="M100" s="815"/>
      <c r="N100" s="816"/>
      <c r="R100" s="183"/>
      <c r="S100" s="183"/>
      <c r="T100" s="183"/>
      <c r="U100" s="183"/>
      <c r="V100" s="183"/>
      <c r="W100" s="183"/>
    </row>
    <row r="101" spans="2:24" ht="15" customHeight="1" thickBot="1">
      <c r="B101" s="15"/>
      <c r="L101" s="184">
        <v>2</v>
      </c>
      <c r="M101" s="186"/>
      <c r="N101" s="185">
        <v>3</v>
      </c>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20"/>
      <c r="V105" s="820"/>
      <c r="W105" s="820"/>
      <c r="X105" s="820"/>
    </row>
    <row r="106" spans="2:24">
      <c r="B106" s="821" t="s">
        <v>1711</v>
      </c>
      <c r="C106" s="821"/>
      <c r="D106" s="821"/>
      <c r="T106" s="822" t="s">
        <v>1019</v>
      </c>
      <c r="U106" s="822"/>
      <c r="V106" s="822"/>
      <c r="W106" s="822"/>
      <c r="X106" s="822"/>
    </row>
    <row r="107" spans="2:24"/>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Mexico</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Rep. of Korea</v>
      </c>
      <c r="E102" s="484" t="str">
        <f>INDEX(Matches!$B$4:$J$113,MATCH($F102,Matches!$B$4:$B$113,0),9)</f>
        <v>Saudi Arabia</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Uzbekistan</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Czech Rep.</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Senegal</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Egypt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IR Iran</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Mexico</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Rep. of Korea</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Senegal</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Senegal</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France</v>
      </c>
      <c r="E146" s="548" t="str">
        <f>'World Cup'!$N$98</f>
        <v>Argentina</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7" sqref="C7"/>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Rep. of</v>
      </c>
      <c r="K5" s="744" t="str">
        <v>Mexico</v>
      </c>
      <c r="L5" s="744" t="str">
        <v>Czech R</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Rep. of Korea</v>
      </c>
      <c r="E6" s="355">
        <f t="array" ref="E6:E9">CalcA!$E$22:$E$25</f>
        <v>9</v>
      </c>
      <c r="F6" s="355">
        <f>G6-I6</f>
        <v>6</v>
      </c>
      <c r="G6" s="741">
        <f t="array" ref="G6:G9">CalcA!$F$22:$F$25</f>
        <v>7</v>
      </c>
      <c r="H6" s="753" t="str">
        <f>Language!$E$197</f>
        <v xml:space="preserve"> - </v>
      </c>
      <c r="I6" s="750">
        <f t="array" ref="I6:I9">CalcA!$G$22:$G$25</f>
        <v>1</v>
      </c>
      <c r="J6" s="747" t="str">
        <f t="array" ref="J6:M9">CalcA!$H$22:$K$25</f>
        <v/>
      </c>
      <c r="K6" s="355" t="str">
        <v>2 - 1</v>
      </c>
      <c r="L6" s="355" t="str">
        <v>3 - 0</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25</v>
      </c>
    </row>
    <row r="7" spans="2:49">
      <c r="B7" s="761" t="str">
        <v/>
      </c>
      <c r="D7" s="757" t="str">
        <v>Mexico</v>
      </c>
      <c r="E7" s="198">
        <v>6</v>
      </c>
      <c r="F7" s="198">
        <f t="shared" ref="F7:F9" si="1">G7-I7</f>
        <v>1</v>
      </c>
      <c r="G7" s="737">
        <v>4</v>
      </c>
      <c r="H7" s="739" t="str">
        <f>Language!$E$197</f>
        <v xml:space="preserve"> - </v>
      </c>
      <c r="I7" s="751">
        <v>3</v>
      </c>
      <c r="J7" s="748" t="str">
        <v>1 - 2</v>
      </c>
      <c r="K7" s="733" t="str">
        <v/>
      </c>
      <c r="L7" s="198" t="str">
        <v>1 - 0</v>
      </c>
      <c r="M7" s="734" t="str">
        <v>2 - 1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15</v>
      </c>
    </row>
    <row r="8" spans="2:49">
      <c r="B8" s="761" t="str">
        <v/>
      </c>
      <c r="D8" s="757" t="str">
        <v>Czech Rep.</v>
      </c>
      <c r="E8" s="198">
        <v>3</v>
      </c>
      <c r="F8" s="198">
        <f t="shared" si="1"/>
        <v>-3</v>
      </c>
      <c r="G8" s="737">
        <v>1</v>
      </c>
      <c r="H8" s="739" t="str">
        <f>Language!$E$197</f>
        <v xml:space="preserve"> - </v>
      </c>
      <c r="I8" s="751">
        <v>4</v>
      </c>
      <c r="J8" s="748" t="str">
        <v>0 - 3</v>
      </c>
      <c r="K8" s="198" t="str">
        <v>0 - 1</v>
      </c>
      <c r="L8" s="733" t="str">
        <v/>
      </c>
      <c r="M8" s="734" t="str">
        <v>1 - 0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41</v>
      </c>
    </row>
    <row r="9" spans="2:49" ht="15" thickBot="1">
      <c r="B9" s="761" t="str">
        <v/>
      </c>
      <c r="D9" s="758" t="str">
        <v>South Africa</v>
      </c>
      <c r="E9" s="735">
        <v>0</v>
      </c>
      <c r="F9" s="735">
        <f t="shared" si="1"/>
        <v>-4</v>
      </c>
      <c r="G9" s="738">
        <v>1</v>
      </c>
      <c r="H9" s="740" t="str">
        <f>Language!$E$197</f>
        <v xml:space="preserve"> - </v>
      </c>
      <c r="I9" s="752">
        <v>5</v>
      </c>
      <c r="J9" s="749" t="str">
        <v>0 - 2</v>
      </c>
      <c r="K9" s="735" t="str">
        <v>1 - 2</v>
      </c>
      <c r="L9" s="735" t="str">
        <v>0 - 1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5</v>
      </c>
      <c r="G14" s="741">
        <f t="array" ref="G14:G17">CalcB!$F$22:$F$25</f>
        <v>7</v>
      </c>
      <c r="H14" s="753" t="str">
        <f>Language!$E$197</f>
        <v xml:space="preserve"> - </v>
      </c>
      <c r="I14" s="750">
        <f t="array" ref="I14:I17">CalcB!$G$22:$G$25</f>
        <v>2</v>
      </c>
      <c r="J14" s="747" t="str">
        <f t="array" ref="J14:M17">CalcB!$H$22:$K$25</f>
        <v/>
      </c>
      <c r="K14" s="355" t="str">
        <v>2 - 1</v>
      </c>
      <c r="L14" s="355" t="str">
        <v>2 - 0</v>
      </c>
      <c r="M14" s="742" t="str">
        <v>3 - 1</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4</v>
      </c>
      <c r="F15" s="198">
        <f t="shared" ref="F15:F17" si="7">G15-I15</f>
        <v>1</v>
      </c>
      <c r="G15" s="737">
        <v>5</v>
      </c>
      <c r="H15" s="739" t="str">
        <f>Language!$E$197</f>
        <v xml:space="preserve"> - </v>
      </c>
      <c r="I15" s="751">
        <v>4</v>
      </c>
      <c r="J15" s="748" t="str">
        <v>1 - 2</v>
      </c>
      <c r="K15" s="733" t="str">
        <v/>
      </c>
      <c r="L15" s="198" t="str">
        <v>2 - 2</v>
      </c>
      <c r="M15" s="734" t="str">
        <v>2 - 0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2</v>
      </c>
      <c r="F16" s="198">
        <f t="shared" si="7"/>
        <v>-2</v>
      </c>
      <c r="G16" s="737">
        <v>4</v>
      </c>
      <c r="H16" s="739" t="str">
        <f>Language!$E$197</f>
        <v xml:space="preserve"> - </v>
      </c>
      <c r="I16" s="751">
        <v>6</v>
      </c>
      <c r="J16" s="748" t="str">
        <v>0 - 2</v>
      </c>
      <c r="K16" s="198" t="str">
        <v>2 - 2</v>
      </c>
      <c r="L16" s="733" t="str">
        <v/>
      </c>
      <c r="M16" s="734" t="str">
        <v>2 - 2</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Qatar</v>
      </c>
      <c r="E17" s="735">
        <v>1</v>
      </c>
      <c r="F17" s="735">
        <f t="shared" si="7"/>
        <v>-4</v>
      </c>
      <c r="G17" s="738">
        <v>3</v>
      </c>
      <c r="H17" s="740" t="str">
        <f>Language!$E$197</f>
        <v xml:space="preserve"> - </v>
      </c>
      <c r="I17" s="752">
        <v>7</v>
      </c>
      <c r="J17" s="749" t="str">
        <v>1 - 3</v>
      </c>
      <c r="K17" s="735" t="str">
        <v>0 - 2</v>
      </c>
      <c r="L17" s="735" t="str">
        <v>2 - 2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8</v>
      </c>
      <c r="G22" s="741">
        <f t="array" ref="G22:G25">CalcC!$F$22:$F$25</f>
        <v>11</v>
      </c>
      <c r="H22" s="753" t="str">
        <f>Language!$E$197</f>
        <v xml:space="preserve"> - </v>
      </c>
      <c r="I22" s="750">
        <f t="array" ref="I22:I25">CalcC!$G$22:$G$25</f>
        <v>3</v>
      </c>
      <c r="J22" s="747" t="str">
        <f t="array" ref="J22:M25">CalcC!$H$22:$K$25</f>
        <v/>
      </c>
      <c r="K22" s="355" t="str">
        <v>3 - 2</v>
      </c>
      <c r="L22" s="355" t="str">
        <v>4 - 1</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3</v>
      </c>
      <c r="G23" s="737">
        <v>6</v>
      </c>
      <c r="H23" s="739" t="str">
        <f>Language!$E$197</f>
        <v xml:space="preserve"> - </v>
      </c>
      <c r="I23" s="751">
        <v>3</v>
      </c>
      <c r="J23" s="748" t="str">
        <v>2 - 3</v>
      </c>
      <c r="K23" s="733" t="str">
        <v/>
      </c>
      <c r="L23" s="198" t="str">
        <v>2 - 0</v>
      </c>
      <c r="M23" s="734" t="str">
        <v>2 - 0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-4</v>
      </c>
      <c r="G24" s="737">
        <v>3</v>
      </c>
      <c r="H24" s="739" t="str">
        <f>Language!$E$197</f>
        <v xml:space="preserve"> - </v>
      </c>
      <c r="I24" s="751">
        <v>7</v>
      </c>
      <c r="J24" s="748" t="str">
        <v>1 - 4</v>
      </c>
      <c r="K24" s="198" t="str">
        <v>0 - 2</v>
      </c>
      <c r="L24" s="733" t="str">
        <v/>
      </c>
      <c r="M24" s="734" t="str">
        <v>2 - 1</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-7</v>
      </c>
      <c r="G25" s="738">
        <v>1</v>
      </c>
      <c r="H25" s="740" t="str">
        <f>Language!$E$197</f>
        <v xml:space="preserve"> - </v>
      </c>
      <c r="I25" s="752">
        <v>8</v>
      </c>
      <c r="J25" s="749" t="str">
        <v>0 - 4</v>
      </c>
      <c r="K25" s="735" t="str">
        <v>0 - 2</v>
      </c>
      <c r="L25" s="735" t="str">
        <v>1 - 2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Paragua</v>
      </c>
      <c r="X29" s="745" t="str">
        <v>Austral</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7</v>
      </c>
      <c r="F30" s="355">
        <f>G30-I30</f>
        <v>2</v>
      </c>
      <c r="G30" s="741">
        <f t="array" ref="G30:G33">CalcD!$F$22:$F$25</f>
        <v>6</v>
      </c>
      <c r="H30" s="753" t="str">
        <f>Language!$E$197</f>
        <v xml:space="preserve"> - </v>
      </c>
      <c r="I30" s="750">
        <f t="array" ref="I30:I33">CalcD!$G$22:$G$25</f>
        <v>4</v>
      </c>
      <c r="J30" s="747" t="str">
        <f t="array" ref="J30:M33">CalcD!$H$22:$K$25</f>
        <v/>
      </c>
      <c r="K30" s="355" t="str">
        <v>2 - 2</v>
      </c>
      <c r="L30" s="355" t="str">
        <v>2 - 1</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4</v>
      </c>
      <c r="F31" s="198">
        <f t="shared" ref="F31:F33" si="15">G31-I31</f>
        <v>0</v>
      </c>
      <c r="G31" s="737">
        <v>4</v>
      </c>
      <c r="H31" s="739" t="str">
        <f>Language!$E$197</f>
        <v xml:space="preserve"> - </v>
      </c>
      <c r="I31" s="751">
        <v>4</v>
      </c>
      <c r="J31" s="748" t="str">
        <v>2 - 2</v>
      </c>
      <c r="K31" s="733" t="str">
        <v/>
      </c>
      <c r="L31" s="198" t="str">
        <v>2 - 1</v>
      </c>
      <c r="M31" s="734" t="str">
        <v>0 - 1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3</v>
      </c>
      <c r="F32" s="198">
        <f t="shared" si="15"/>
        <v>-1</v>
      </c>
      <c r="G32" s="737">
        <v>3</v>
      </c>
      <c r="H32" s="739" t="str">
        <f>Language!$E$197</f>
        <v xml:space="preserve"> - </v>
      </c>
      <c r="I32" s="751">
        <v>4</v>
      </c>
      <c r="J32" s="748" t="str">
        <v>1 - 2</v>
      </c>
      <c r="K32" s="198" t="str">
        <v>1 - 2</v>
      </c>
      <c r="L32" s="733" t="str">
        <v/>
      </c>
      <c r="M32" s="734" t="str">
        <v>1 - 0</v>
      </c>
      <c r="O32" s="757" t="str">
        <v>Paraguay</v>
      </c>
      <c r="P32" s="198">
        <v>3</v>
      </c>
      <c r="Q32" s="198">
        <v>1</v>
      </c>
      <c r="R32" s="737">
        <v>1</v>
      </c>
      <c r="S32" s="739" t="str">
        <f>Language!$E$197</f>
        <v xml:space="preserve"> - </v>
      </c>
      <c r="T32" s="751">
        <f t="shared" si="12"/>
        <v>0</v>
      </c>
      <c r="U32" s="748" t="str">
        <v/>
      </c>
      <c r="V32" s="198" t="str">
        <v/>
      </c>
      <c r="W32" s="733" t="str">
        <v/>
      </c>
      <c r="X32" s="734" t="str">
        <v>1 - 0</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 thickBot="1">
      <c r="B33" s="761" t="str">
        <v/>
      </c>
      <c r="D33" s="758" t="str">
        <v>Australia</v>
      </c>
      <c r="E33" s="735">
        <v>3</v>
      </c>
      <c r="F33" s="735">
        <f t="shared" si="15"/>
        <v>-1</v>
      </c>
      <c r="G33" s="738">
        <v>2</v>
      </c>
      <c r="H33" s="740" t="str">
        <f>Language!$E$197</f>
        <v xml:space="preserve"> - </v>
      </c>
      <c r="I33" s="752">
        <v>3</v>
      </c>
      <c r="J33" s="749" t="str">
        <v>1 - 2</v>
      </c>
      <c r="K33" s="735" t="str">
        <v>1 - 0</v>
      </c>
      <c r="L33" s="735" t="str">
        <v>0 - 1</v>
      </c>
      <c r="M33" s="736" t="str">
        <v/>
      </c>
      <c r="O33" s="758" t="str">
        <v>Australia</v>
      </c>
      <c r="P33" s="735">
        <v>0</v>
      </c>
      <c r="Q33" s="735">
        <v>-1</v>
      </c>
      <c r="R33" s="738">
        <v>0</v>
      </c>
      <c r="S33" s="740" t="str">
        <f>Language!$E$197</f>
        <v xml:space="preserve"> - </v>
      </c>
      <c r="T33" s="752">
        <f t="shared" si="12"/>
        <v>1</v>
      </c>
      <c r="U33" s="749" t="str">
        <v/>
      </c>
      <c r="V33" s="735" t="str">
        <v/>
      </c>
      <c r="W33" s="735" t="str">
        <v>0 - 1</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7</v>
      </c>
      <c r="G38" s="741">
        <f t="array" ref="G38:G41">CalcE!$F$22:$F$25</f>
        <v>9</v>
      </c>
      <c r="H38" s="753" t="str">
        <f>Language!$E$197</f>
        <v xml:space="preserve"> - </v>
      </c>
      <c r="I38" s="750">
        <f t="array" ref="I38:I41">CalcE!$G$22:$G$25</f>
        <v>2</v>
      </c>
      <c r="J38" s="747" t="str">
        <f t="array" ref="J38:M41">CalcE!$H$22:$K$25</f>
        <v/>
      </c>
      <c r="K38" s="355" t="str">
        <v>3 - 2</v>
      </c>
      <c r="L38" s="355" t="str">
        <v>3 - 0</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4</v>
      </c>
      <c r="G39" s="737">
        <v>7</v>
      </c>
      <c r="H39" s="739" t="str">
        <f>Language!$E$197</f>
        <v xml:space="preserve"> - </v>
      </c>
      <c r="I39" s="751">
        <v>3</v>
      </c>
      <c r="J39" s="748" t="str">
        <v>2 - 3</v>
      </c>
      <c r="K39" s="733" t="str">
        <v/>
      </c>
      <c r="L39" s="198" t="str">
        <v>2 - 0</v>
      </c>
      <c r="M39" s="734" t="str">
        <v>3 - 0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-4</v>
      </c>
      <c r="G40" s="737">
        <v>3</v>
      </c>
      <c r="H40" s="739" t="str">
        <f>Language!$E$197</f>
        <v xml:space="preserve"> - </v>
      </c>
      <c r="I40" s="751">
        <v>7</v>
      </c>
      <c r="J40" s="748" t="str">
        <v>0 - 3</v>
      </c>
      <c r="K40" s="198" t="str">
        <v>0 - 2</v>
      </c>
      <c r="L40" s="733" t="str">
        <v/>
      </c>
      <c r="M40" s="734" t="str">
        <v>3 - 2</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0</v>
      </c>
      <c r="F41" s="735">
        <f t="shared" si="19"/>
        <v>-7</v>
      </c>
      <c r="G41" s="738">
        <v>2</v>
      </c>
      <c r="H41" s="740" t="str">
        <f>Language!$E$197</f>
        <v xml:space="preserve"> - </v>
      </c>
      <c r="I41" s="752">
        <v>9</v>
      </c>
      <c r="J41" s="749" t="str">
        <v>0 - 3</v>
      </c>
      <c r="K41" s="735" t="str">
        <v>0 - 3</v>
      </c>
      <c r="L41" s="735" t="str">
        <v>2 - 3</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4</v>
      </c>
      <c r="G46" s="741">
        <f t="array" ref="G46:G49">CalcF!$F$22:$F$25</f>
        <v>8</v>
      </c>
      <c r="H46" s="753" t="str">
        <f>Language!$E$197</f>
        <v xml:space="preserve"> - </v>
      </c>
      <c r="I46" s="750">
        <f t="array" ref="I46:I49">CalcF!$G$22:$G$25</f>
        <v>4</v>
      </c>
      <c r="J46" s="747" t="str">
        <f t="array" ref="J46:M49">CalcF!$H$22:$K$25</f>
        <v/>
      </c>
      <c r="K46" s="355" t="str">
        <v>2 - 1</v>
      </c>
      <c r="L46" s="355" t="str">
        <v>3 - 2</v>
      </c>
      <c r="M46" s="742" t="str">
        <v>3 - 1</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6</v>
      </c>
      <c r="F47" s="198">
        <f t="shared" ref="F47:F49" si="23">G47-I47</f>
        <v>3</v>
      </c>
      <c r="G47" s="737">
        <v>6</v>
      </c>
      <c r="H47" s="739" t="str">
        <f>Language!$E$197</f>
        <v xml:space="preserve"> - </v>
      </c>
      <c r="I47" s="751">
        <v>3</v>
      </c>
      <c r="J47" s="748" t="str">
        <v>1 - 2</v>
      </c>
      <c r="K47" s="733" t="str">
        <v/>
      </c>
      <c r="L47" s="198" t="str">
        <v>2 - 1</v>
      </c>
      <c r="M47" s="734" t="str">
        <v>3 - 0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3</v>
      </c>
      <c r="F48" s="198">
        <f t="shared" si="23"/>
        <v>0</v>
      </c>
      <c r="G48" s="737">
        <v>6</v>
      </c>
      <c r="H48" s="739" t="str">
        <f>Language!$E$197</f>
        <v xml:space="preserve"> - </v>
      </c>
      <c r="I48" s="751">
        <v>6</v>
      </c>
      <c r="J48" s="748" t="str">
        <v>2 - 3</v>
      </c>
      <c r="K48" s="198" t="str">
        <v>1 - 2</v>
      </c>
      <c r="L48" s="733" t="str">
        <v/>
      </c>
      <c r="M48" s="734" t="str">
        <v>3 - 1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 thickBot="1">
      <c r="B49" s="761" t="str">
        <v/>
      </c>
      <c r="D49" s="758" t="str">
        <v>Tunisia</v>
      </c>
      <c r="E49" s="735">
        <v>0</v>
      </c>
      <c r="F49" s="735">
        <f t="shared" si="23"/>
        <v>-7</v>
      </c>
      <c r="G49" s="738">
        <v>2</v>
      </c>
      <c r="H49" s="740" t="str">
        <f>Language!$E$197</f>
        <v xml:space="preserve"> - </v>
      </c>
      <c r="I49" s="752">
        <v>9</v>
      </c>
      <c r="J49" s="749" t="str">
        <v>1 - 3</v>
      </c>
      <c r="K49" s="735" t="str">
        <v>0 - 3</v>
      </c>
      <c r="L49" s="735" t="str">
        <v>1 - 3</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IR Iran</v>
      </c>
      <c r="L53" s="744" t="str">
        <v>Egypt</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6</v>
      </c>
      <c r="G54" s="741">
        <f t="array" ref="G54:G57">CalcG!$F$22:$F$25</f>
        <v>8</v>
      </c>
      <c r="H54" s="753" t="str">
        <f>Language!$E$197</f>
        <v xml:space="preserve"> - </v>
      </c>
      <c r="I54" s="750">
        <f t="array" ref="I54:I57">CalcG!$G$22:$G$25</f>
        <v>2</v>
      </c>
      <c r="J54" s="747" t="str">
        <f t="array" ref="J54:M57">CalcG!$H$22:$K$25</f>
        <v/>
      </c>
      <c r="K54" s="355" t="str">
        <v>2 - 0</v>
      </c>
      <c r="L54" s="355" t="str">
        <v>3 - 1</v>
      </c>
      <c r="M54" s="742" t="str">
        <v>3 - 1</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IR Iran</v>
      </c>
      <c r="E55" s="198">
        <v>6</v>
      </c>
      <c r="F55" s="198">
        <f t="shared" ref="F55:F57" si="27">G55-I55</f>
        <v>1</v>
      </c>
      <c r="G55" s="737">
        <v>4</v>
      </c>
      <c r="H55" s="739" t="str">
        <f>Language!$E$197</f>
        <v xml:space="preserve"> - </v>
      </c>
      <c r="I55" s="751">
        <v>3</v>
      </c>
      <c r="J55" s="748" t="str">
        <v>0 - 2</v>
      </c>
      <c r="K55" s="733" t="str">
        <v/>
      </c>
      <c r="L55" s="198" t="str">
        <v>2 - 1</v>
      </c>
      <c r="M55" s="734" t="str">
        <v>2 - 0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21</v>
      </c>
    </row>
    <row r="56" spans="2:49">
      <c r="B56" s="761" t="str">
        <v/>
      </c>
      <c r="D56" s="757" t="str">
        <v>Egypt</v>
      </c>
      <c r="E56" s="198">
        <v>3</v>
      </c>
      <c r="F56" s="198">
        <f t="shared" si="27"/>
        <v>-2</v>
      </c>
      <c r="G56" s="737">
        <v>4</v>
      </c>
      <c r="H56" s="739" t="str">
        <f>Language!$E$197</f>
        <v xml:space="preserve"> - </v>
      </c>
      <c r="I56" s="751">
        <v>6</v>
      </c>
      <c r="J56" s="748" t="str">
        <v>1 - 3</v>
      </c>
      <c r="K56" s="198" t="str">
        <v>1 - 2</v>
      </c>
      <c r="L56" s="733" t="str">
        <v/>
      </c>
      <c r="M56" s="734" t="str">
        <v>2 - 1</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29</v>
      </c>
    </row>
    <row r="57" spans="2:49" ht="15" thickBot="1">
      <c r="B57" s="761" t="str">
        <v/>
      </c>
      <c r="D57" s="758" t="str">
        <v>New Zealand</v>
      </c>
      <c r="E57" s="735">
        <v>0</v>
      </c>
      <c r="F57" s="735">
        <f t="shared" si="27"/>
        <v>-5</v>
      </c>
      <c r="G57" s="738">
        <v>2</v>
      </c>
      <c r="H57" s="740" t="str">
        <f>Language!$E$197</f>
        <v xml:space="preserve"> - </v>
      </c>
      <c r="I57" s="752">
        <v>7</v>
      </c>
      <c r="J57" s="749" t="str">
        <v>1 - 3</v>
      </c>
      <c r="K57" s="735" t="str">
        <v>0 - 2</v>
      </c>
      <c r="L57" s="735" t="str">
        <v>1 - 2</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Uruguay</v>
      </c>
      <c r="W61" s="744" t="str">
        <v>Saudi A</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7</v>
      </c>
      <c r="G62" s="741">
        <f t="array" ref="G62:G65">CalcH!$F$22:$F$25</f>
        <v>9</v>
      </c>
      <c r="H62" s="753" t="str">
        <f>Language!$E$197</f>
        <v xml:space="preserve"> - </v>
      </c>
      <c r="I62" s="750">
        <f t="array" ref="I62:I65">CalcH!$G$22:$G$25</f>
        <v>2</v>
      </c>
      <c r="J62" s="747" t="str">
        <f t="array" ref="J62:M65">CalcH!$H$22:$K$25</f>
        <v/>
      </c>
      <c r="K62" s="355" t="str">
        <v>3 - 1</v>
      </c>
      <c r="L62" s="355" t="str">
        <v>2 - 1</v>
      </c>
      <c r="M62" s="742" t="str">
        <v>4 - 0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v>
      </c>
      <c r="D63" s="757" t="str">
        <v>Uruguay</v>
      </c>
      <c r="E63" s="198">
        <v>4</v>
      </c>
      <c r="F63" s="198">
        <f t="shared" ref="F63:F65" si="31">G63-I63</f>
        <v>0</v>
      </c>
      <c r="G63" s="737">
        <v>5</v>
      </c>
      <c r="H63" s="739" t="str">
        <f>Language!$E$197</f>
        <v xml:space="preserve"> - </v>
      </c>
      <c r="I63" s="751">
        <v>5</v>
      </c>
      <c r="J63" s="748" t="str">
        <v>1 - 3</v>
      </c>
      <c r="K63" s="733" t="str">
        <v/>
      </c>
      <c r="L63" s="198" t="str">
        <v>2 - 2</v>
      </c>
      <c r="M63" s="734" t="str">
        <v>2 - 0</v>
      </c>
      <c r="O63" s="757" t="str">
        <v>Uruguay</v>
      </c>
      <c r="P63" s="198">
        <v>1</v>
      </c>
      <c r="Q63" s="198">
        <v>0</v>
      </c>
      <c r="R63" s="737">
        <v>2</v>
      </c>
      <c r="S63" s="739" t="str">
        <f>Language!$E$197</f>
        <v xml:space="preserve"> - </v>
      </c>
      <c r="T63" s="751">
        <f t="shared" si="28"/>
        <v>2</v>
      </c>
      <c r="U63" s="748" t="str">
        <v/>
      </c>
      <c r="V63" s="733" t="str">
        <v/>
      </c>
      <c r="W63" s="198" t="str">
        <v>2 - 2</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v>
      </c>
      <c r="D64" s="757" t="str">
        <v>Saudi Arabia</v>
      </c>
      <c r="E64" s="198">
        <v>4</v>
      </c>
      <c r="F64" s="198">
        <f t="shared" si="31"/>
        <v>0</v>
      </c>
      <c r="G64" s="737">
        <v>5</v>
      </c>
      <c r="H64" s="739" t="str">
        <f>Language!$E$197</f>
        <v xml:space="preserve"> - </v>
      </c>
      <c r="I64" s="751">
        <v>5</v>
      </c>
      <c r="J64" s="748" t="str">
        <v>1 - 2</v>
      </c>
      <c r="K64" s="198" t="str">
        <v>2 - 2</v>
      </c>
      <c r="L64" s="733" t="str">
        <v/>
      </c>
      <c r="M64" s="734" t="str">
        <v>2 - 1</v>
      </c>
      <c r="O64" s="757" t="str">
        <v>Saudi Arabia</v>
      </c>
      <c r="P64" s="198">
        <v>1</v>
      </c>
      <c r="Q64" s="198">
        <v>0</v>
      </c>
      <c r="R64" s="737">
        <v>2</v>
      </c>
      <c r="S64" s="739" t="str">
        <f>Language!$E$197</f>
        <v xml:space="preserve"> - </v>
      </c>
      <c r="T64" s="751">
        <f t="shared" si="28"/>
        <v>2</v>
      </c>
      <c r="U64" s="748" t="str">
        <v/>
      </c>
      <c r="V64" s="198" t="str">
        <v>2 - 2</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-7</v>
      </c>
      <c r="G65" s="738">
        <v>1</v>
      </c>
      <c r="H65" s="740" t="str">
        <f>Language!$E$197</f>
        <v xml:space="preserve"> - </v>
      </c>
      <c r="I65" s="752">
        <v>8</v>
      </c>
      <c r="J65" s="749" t="str">
        <v>0 - 4</v>
      </c>
      <c r="K65" s="735" t="str">
        <v>0 - 2</v>
      </c>
      <c r="L65" s="735" t="str">
        <v>1 - 2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4</v>
      </c>
      <c r="G70" s="741">
        <f t="array" ref="G70:G73">CalcI!$F$22:$F$25</f>
        <v>7</v>
      </c>
      <c r="H70" s="753" t="str">
        <f>Language!$E$197</f>
        <v xml:space="preserve"> - </v>
      </c>
      <c r="I70" s="750">
        <f t="array" ref="I70:I73">CalcI!$G$22:$G$25</f>
        <v>3</v>
      </c>
      <c r="J70" s="747" t="str">
        <f t="array" ref="J70:M73">CalcI!$H$22:$K$25</f>
        <v/>
      </c>
      <c r="K70" s="355" t="str">
        <v>2 - 1</v>
      </c>
      <c r="L70" s="355" t="str">
        <v>2 - 1</v>
      </c>
      <c r="M70" s="742" t="str">
        <v>3 - 1</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3</v>
      </c>
      <c r="G71" s="737">
        <v>7</v>
      </c>
      <c r="H71" s="739" t="str">
        <f>Language!$E$197</f>
        <v xml:space="preserve"> - </v>
      </c>
      <c r="I71" s="751">
        <v>4</v>
      </c>
      <c r="J71" s="748" t="str">
        <v>1 - 2</v>
      </c>
      <c r="K71" s="733" t="str">
        <v/>
      </c>
      <c r="L71" s="198" t="str">
        <v>3 - 2</v>
      </c>
      <c r="M71" s="734" t="str">
        <v>3 - 0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2</v>
      </c>
      <c r="G72" s="737">
        <v>7</v>
      </c>
      <c r="H72" s="739" t="str">
        <f>Language!$E$197</f>
        <v xml:space="preserve"> - </v>
      </c>
      <c r="I72" s="751">
        <v>5</v>
      </c>
      <c r="J72" s="748" t="str">
        <v>1 - 2</v>
      </c>
      <c r="K72" s="198" t="str">
        <v>2 - 3</v>
      </c>
      <c r="L72" s="733" t="str">
        <v/>
      </c>
      <c r="M72" s="734" t="str">
        <v>4 - 0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0</v>
      </c>
      <c r="F73" s="735">
        <f t="shared" si="35"/>
        <v>-9</v>
      </c>
      <c r="G73" s="738">
        <v>1</v>
      </c>
      <c r="H73" s="740" t="str">
        <f>Language!$E$197</f>
        <v xml:space="preserve"> - </v>
      </c>
      <c r="I73" s="752">
        <v>10</v>
      </c>
      <c r="J73" s="749" t="str">
        <v>1 - 3</v>
      </c>
      <c r="K73" s="735" t="str">
        <v>0 - 3</v>
      </c>
      <c r="L73" s="735" t="str">
        <v>0 - 4</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Algeria</v>
      </c>
      <c r="X77" s="745" t="str">
        <v>Jordan</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7</v>
      </c>
      <c r="F78" s="355">
        <f>G78-I78</f>
        <v>4</v>
      </c>
      <c r="G78" s="741">
        <f t="array" ref="G78:G81">CalcJ!$F$22:$F$25</f>
        <v>6</v>
      </c>
      <c r="H78" s="753" t="str">
        <f>Language!$E$197</f>
        <v xml:space="preserve"> - </v>
      </c>
      <c r="I78" s="750">
        <f t="array" ref="I78:I81">CalcJ!$G$22:$G$25</f>
        <v>2</v>
      </c>
      <c r="J78" s="747" t="str">
        <f t="array" ref="J78:M81">CalcJ!$H$22:$K$25</f>
        <v/>
      </c>
      <c r="K78" s="355" t="str">
        <v>2 - 2</v>
      </c>
      <c r="L78" s="355" t="str">
        <v>2 - 0</v>
      </c>
      <c r="M78" s="742" t="str">
        <v>2 - 0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4</v>
      </c>
      <c r="F79" s="198">
        <f t="shared" ref="F79:F81" si="39">G79-I79</f>
        <v>1</v>
      </c>
      <c r="G79" s="737">
        <v>4</v>
      </c>
      <c r="H79" s="739" t="str">
        <f>Language!$E$197</f>
        <v xml:space="preserve"> - </v>
      </c>
      <c r="I79" s="751">
        <v>3</v>
      </c>
      <c r="J79" s="748" t="str">
        <v>2 - 2</v>
      </c>
      <c r="K79" s="733" t="str">
        <v/>
      </c>
      <c r="L79" s="198" t="str">
        <v/>
      </c>
      <c r="M79" s="734" t="str">
        <v>2 - 1</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1</v>
      </c>
      <c r="F80" s="198">
        <f t="shared" si="39"/>
        <v>-2</v>
      </c>
      <c r="G80" s="737">
        <v>0</v>
      </c>
      <c r="H80" s="739" t="str">
        <f>Language!$E$197</f>
        <v xml:space="preserve"> - </v>
      </c>
      <c r="I80" s="751">
        <v>2</v>
      </c>
      <c r="J80" s="748" t="str">
        <v>0 - 2</v>
      </c>
      <c r="K80" s="198" t="str">
        <v/>
      </c>
      <c r="L80" s="733" t="str">
        <v/>
      </c>
      <c r="M80" s="734" t="str">
        <v>0 - 0</v>
      </c>
      <c r="O80" s="757" t="str">
        <v>Algeria</v>
      </c>
      <c r="P80" s="198">
        <v>1</v>
      </c>
      <c r="Q80" s="198">
        <v>0</v>
      </c>
      <c r="R80" s="737">
        <v>0</v>
      </c>
      <c r="S80" s="739" t="str">
        <f>Language!$E$197</f>
        <v xml:space="preserve"> - </v>
      </c>
      <c r="T80" s="751">
        <f t="shared" si="36"/>
        <v>0</v>
      </c>
      <c r="U80" s="748" t="str">
        <v/>
      </c>
      <c r="V80" s="198" t="str">
        <v/>
      </c>
      <c r="W80" s="733" t="str">
        <v/>
      </c>
      <c r="X80" s="734" t="str">
        <v>0 - 0</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1</v>
      </c>
      <c r="F81" s="735">
        <f t="shared" si="39"/>
        <v>-3</v>
      </c>
      <c r="G81" s="738">
        <v>1</v>
      </c>
      <c r="H81" s="740" t="str">
        <f>Language!$E$197</f>
        <v xml:space="preserve"> - </v>
      </c>
      <c r="I81" s="752">
        <v>4</v>
      </c>
      <c r="J81" s="749" t="str">
        <v>0 - 2</v>
      </c>
      <c r="K81" s="735" t="str">
        <v>1 - 2</v>
      </c>
      <c r="L81" s="735" t="str">
        <v>0 - 0</v>
      </c>
      <c r="M81" s="736" t="str">
        <v/>
      </c>
      <c r="O81" s="758" t="str">
        <v>Jordan</v>
      </c>
      <c r="P81" s="735">
        <v>1</v>
      </c>
      <c r="Q81" s="735">
        <v>0</v>
      </c>
      <c r="R81" s="738">
        <v>0</v>
      </c>
      <c r="S81" s="740" t="str">
        <f>Language!$E$197</f>
        <v xml:space="preserve"> - </v>
      </c>
      <c r="T81" s="752">
        <f t="shared" si="36"/>
        <v>0</v>
      </c>
      <c r="U81" s="749" t="str">
        <v/>
      </c>
      <c r="V81" s="735" t="str">
        <v/>
      </c>
      <c r="W81" s="735" t="str">
        <v>0 - 0</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5</v>
      </c>
      <c r="G86" s="741">
        <f t="array" ref="G86:G89">CalcK!$F$22:$F$25</f>
        <v>5</v>
      </c>
      <c r="H86" s="753" t="str">
        <f>Language!$E$197</f>
        <v xml:space="preserve"> - </v>
      </c>
      <c r="I86" s="750">
        <f t="array" ref="I86:I89">CalcK!$G$22:$G$25</f>
        <v>0</v>
      </c>
      <c r="J86" s="747" t="str">
        <f t="array" ref="J86:M89">CalcK!$H$22:$K$25</f>
        <v/>
      </c>
      <c r="K86" s="355" t="str">
        <v>2 - 0</v>
      </c>
      <c r="L86" s="355" t="str">
        <v>1 - 0</v>
      </c>
      <c r="M86" s="742" t="str">
        <v>2 - 0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0</v>
      </c>
      <c r="G87" s="737">
        <v>4</v>
      </c>
      <c r="H87" s="739" t="str">
        <f>Language!$E$197</f>
        <v xml:space="preserve"> - </v>
      </c>
      <c r="I87" s="751">
        <v>4</v>
      </c>
      <c r="J87" s="748" t="str">
        <v>0 - 2</v>
      </c>
      <c r="K87" s="733" t="str">
        <v/>
      </c>
      <c r="L87" s="198" t="str">
        <v>2 - 1</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3</v>
      </c>
      <c r="F88" s="198">
        <f t="shared" si="43"/>
        <v>-1</v>
      </c>
      <c r="G88" s="737">
        <v>2</v>
      </c>
      <c r="H88" s="739" t="str">
        <f>Language!$E$197</f>
        <v xml:space="preserve"> - </v>
      </c>
      <c r="I88" s="751">
        <v>3</v>
      </c>
      <c r="J88" s="748" t="str">
        <v>0 - 1</v>
      </c>
      <c r="K88" s="198" t="str">
        <v>1 - 2</v>
      </c>
      <c r="L88" s="733" t="str">
        <v/>
      </c>
      <c r="M88" s="734" t="str">
        <v>1 - 0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c r="B89" s="761" t="str">
        <v/>
      </c>
      <c r="D89" s="758" t="str">
        <v>DR Congo</v>
      </c>
      <c r="E89" s="735">
        <v>0</v>
      </c>
      <c r="F89" s="735">
        <f t="shared" si="43"/>
        <v>-4</v>
      </c>
      <c r="G89" s="738">
        <v>1</v>
      </c>
      <c r="H89" s="740" t="str">
        <f>Language!$E$197</f>
        <v xml:space="preserve"> - </v>
      </c>
      <c r="I89" s="752">
        <v>5</v>
      </c>
      <c r="J89" s="749" t="str">
        <v>0 - 2</v>
      </c>
      <c r="K89" s="735" t="str">
        <v>1 - 2</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7</v>
      </c>
      <c r="F94" s="355">
        <f>G94-I94</f>
        <v>4</v>
      </c>
      <c r="G94" s="741">
        <f t="array" ref="G94:G97">CalcL!$F$22:$F$25</f>
        <v>5</v>
      </c>
      <c r="H94" s="753" t="str">
        <f>Language!$E$197</f>
        <v xml:space="preserve"> - </v>
      </c>
      <c r="I94" s="750">
        <f t="array" ref="I94:I97">CalcL!$G$22:$G$25</f>
        <v>1</v>
      </c>
      <c r="J94" s="747" t="str">
        <f t="array" ref="J94:M97">CalcL!$H$22:$K$25</f>
        <v/>
      </c>
      <c r="K94" s="355" t="str">
        <v>1 - 0</v>
      </c>
      <c r="L94" s="355" t="str">
        <v>1 - 1</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2</v>
      </c>
      <c r="G95" s="737">
        <v>4</v>
      </c>
      <c r="H95" s="739" t="str">
        <f>Language!$E$197</f>
        <v xml:space="preserve"> - </v>
      </c>
      <c r="I95" s="751">
        <v>2</v>
      </c>
      <c r="J95" s="748" t="str">
        <v>0 - 1</v>
      </c>
      <c r="K95" s="733" t="str">
        <v/>
      </c>
      <c r="L95" s="198" t="str">
        <v>2 - 1</v>
      </c>
      <c r="M95" s="734" t="str">
        <v>2 - 0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4</v>
      </c>
      <c r="F96" s="198">
        <f t="shared" si="47"/>
        <v>1</v>
      </c>
      <c r="G96" s="737">
        <v>4</v>
      </c>
      <c r="H96" s="739" t="str">
        <f>Language!$E$197</f>
        <v xml:space="preserve"> - </v>
      </c>
      <c r="I96" s="751">
        <v>3</v>
      </c>
      <c r="J96" s="748" t="str">
        <v>1 - 1</v>
      </c>
      <c r="K96" s="198" t="str">
        <v>1 - 2</v>
      </c>
      <c r="L96" s="733" t="str">
        <v/>
      </c>
      <c r="M96" s="734" t="str">
        <v>2 - 0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-7</v>
      </c>
      <c r="G97" s="738">
        <v>0</v>
      </c>
      <c r="H97" s="740" t="str">
        <f>Language!$E$197</f>
        <v xml:space="preserve"> - </v>
      </c>
      <c r="I97" s="752">
        <v>7</v>
      </c>
      <c r="J97" s="749" t="str">
        <v>0 - 3</v>
      </c>
      <c r="K97" s="735" t="str">
        <v>0 - 2</v>
      </c>
      <c r="L97" s="735" t="str">
        <v>0 - 2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76" t="str">
        <f>Language!$E$204</f>
        <v>Predictions</v>
      </c>
      <c r="C1" s="876"/>
      <c r="D1" s="876"/>
      <c r="E1" s="876"/>
      <c r="F1" s="876"/>
      <c r="G1" s="876"/>
    </row>
    <row r="2" spans="1:345" ht="18.75" customHeight="1">
      <c r="A2" s="194"/>
      <c r="B2" s="194"/>
      <c r="C2" s="50"/>
      <c r="D2" s="50"/>
      <c r="E2" s="50"/>
      <c r="I2" s="865">
        <f>O132</f>
        <v>0</v>
      </c>
      <c r="J2" s="865"/>
      <c r="K2" s="865"/>
      <c r="L2" s="865"/>
      <c r="M2" s="865"/>
      <c r="N2" s="865"/>
      <c r="O2" s="865"/>
      <c r="P2" s="865"/>
      <c r="Q2" s="865"/>
      <c r="R2" s="865"/>
      <c r="S2" s="865"/>
      <c r="T2" s="865"/>
      <c r="V2" s="865">
        <f>AB132</f>
        <v>0</v>
      </c>
      <c r="W2" s="865"/>
      <c r="X2" s="865"/>
      <c r="Y2" s="865"/>
      <c r="Z2" s="865"/>
      <c r="AA2" s="865"/>
      <c r="AB2" s="865"/>
      <c r="AC2" s="865"/>
      <c r="AD2" s="865"/>
      <c r="AE2" s="865"/>
      <c r="AF2" s="865"/>
      <c r="AG2" s="865"/>
      <c r="AI2" s="865">
        <f>AO132</f>
        <v>0</v>
      </c>
      <c r="AJ2" s="865"/>
      <c r="AK2" s="865"/>
      <c r="AL2" s="865"/>
      <c r="AM2" s="865"/>
      <c r="AN2" s="865"/>
      <c r="AO2" s="865"/>
      <c r="AP2" s="865"/>
      <c r="AQ2" s="865"/>
      <c r="AR2" s="865"/>
      <c r="AS2" s="865"/>
      <c r="AT2" s="865"/>
      <c r="AV2" s="865">
        <f>BB132</f>
        <v>0</v>
      </c>
      <c r="AW2" s="865"/>
      <c r="AX2" s="865"/>
      <c r="AY2" s="865"/>
      <c r="AZ2" s="865"/>
      <c r="BA2" s="865"/>
      <c r="BB2" s="865"/>
      <c r="BC2" s="865"/>
      <c r="BD2" s="865"/>
      <c r="BE2" s="865"/>
      <c r="BF2" s="865"/>
      <c r="BG2" s="865"/>
      <c r="BI2" s="865">
        <f>BO132</f>
        <v>0</v>
      </c>
      <c r="BJ2" s="865"/>
      <c r="BK2" s="865"/>
      <c r="BL2" s="865"/>
      <c r="BM2" s="865"/>
      <c r="BN2" s="865"/>
      <c r="BO2" s="865"/>
      <c r="BP2" s="865"/>
      <c r="BQ2" s="865"/>
      <c r="BR2" s="865"/>
      <c r="BS2" s="865"/>
      <c r="BT2" s="865"/>
      <c r="BV2" s="865">
        <f>CB132</f>
        <v>0</v>
      </c>
      <c r="BW2" s="865"/>
      <c r="BX2" s="865"/>
      <c r="BY2" s="865"/>
      <c r="BZ2" s="865"/>
      <c r="CA2" s="865"/>
      <c r="CB2" s="865"/>
      <c r="CC2" s="865"/>
      <c r="CD2" s="865"/>
      <c r="CE2" s="865"/>
      <c r="CF2" s="865"/>
      <c r="CG2" s="865"/>
      <c r="CI2" s="865">
        <f>CO132</f>
        <v>0</v>
      </c>
      <c r="CJ2" s="865"/>
      <c r="CK2" s="865"/>
      <c r="CL2" s="865"/>
      <c r="CM2" s="865"/>
      <c r="CN2" s="865"/>
      <c r="CO2" s="865"/>
      <c r="CP2" s="865"/>
      <c r="CQ2" s="865"/>
      <c r="CR2" s="865"/>
      <c r="CS2" s="865"/>
      <c r="CT2" s="865"/>
      <c r="CV2" s="865">
        <f>DB132</f>
        <v>0</v>
      </c>
      <c r="CW2" s="865"/>
      <c r="CX2" s="865"/>
      <c r="CY2" s="865"/>
      <c r="CZ2" s="865"/>
      <c r="DA2" s="865"/>
      <c r="DB2" s="865"/>
      <c r="DC2" s="865"/>
      <c r="DD2" s="865"/>
      <c r="DE2" s="865"/>
      <c r="DF2" s="865"/>
      <c r="DG2" s="865"/>
      <c r="DI2" s="865">
        <f>DO132</f>
        <v>0</v>
      </c>
      <c r="DJ2" s="865"/>
      <c r="DK2" s="865"/>
      <c r="DL2" s="865"/>
      <c r="DM2" s="865"/>
      <c r="DN2" s="865"/>
      <c r="DO2" s="865"/>
      <c r="DP2" s="865"/>
      <c r="DQ2" s="865"/>
      <c r="DR2" s="865"/>
      <c r="DS2" s="865"/>
      <c r="DT2" s="865"/>
      <c r="DV2" s="865">
        <f>EB132</f>
        <v>0</v>
      </c>
      <c r="DW2" s="865"/>
      <c r="DX2" s="865"/>
      <c r="DY2" s="865"/>
      <c r="DZ2" s="865"/>
      <c r="EA2" s="865"/>
      <c r="EB2" s="865"/>
      <c r="EC2" s="865"/>
      <c r="ED2" s="865"/>
      <c r="EE2" s="865"/>
      <c r="EF2" s="865"/>
      <c r="EG2" s="865"/>
      <c r="EI2" s="865">
        <f>EO132</f>
        <v>0</v>
      </c>
      <c r="EJ2" s="865"/>
      <c r="EK2" s="865"/>
      <c r="EL2" s="865"/>
      <c r="EM2" s="865"/>
      <c r="EN2" s="865"/>
      <c r="EO2" s="865"/>
      <c r="EP2" s="865"/>
      <c r="EQ2" s="865"/>
      <c r="ER2" s="865"/>
      <c r="ES2" s="865"/>
      <c r="ET2" s="865"/>
      <c r="EV2" s="865">
        <f>FB132</f>
        <v>0</v>
      </c>
      <c r="EW2" s="865"/>
      <c r="EX2" s="865"/>
      <c r="EY2" s="865"/>
      <c r="EZ2" s="865"/>
      <c r="FA2" s="865"/>
      <c r="FB2" s="865"/>
      <c r="FC2" s="865"/>
      <c r="FD2" s="865"/>
      <c r="FE2" s="865"/>
      <c r="FF2" s="865"/>
      <c r="FG2" s="865"/>
      <c r="FI2" s="865">
        <f>FO132</f>
        <v>0</v>
      </c>
      <c r="FJ2" s="865"/>
      <c r="FK2" s="865"/>
      <c r="FL2" s="865"/>
      <c r="FM2" s="865"/>
      <c r="FN2" s="865"/>
      <c r="FO2" s="865"/>
      <c r="FP2" s="865"/>
      <c r="FQ2" s="865"/>
      <c r="FR2" s="865"/>
      <c r="FS2" s="865"/>
      <c r="FT2" s="865"/>
      <c r="FV2" s="865">
        <f>GB132</f>
        <v>0</v>
      </c>
      <c r="FW2" s="865"/>
      <c r="FX2" s="865"/>
      <c r="FY2" s="865"/>
      <c r="FZ2" s="865"/>
      <c r="GA2" s="865"/>
      <c r="GB2" s="865"/>
      <c r="GC2" s="865"/>
      <c r="GD2" s="865"/>
      <c r="GE2" s="865"/>
      <c r="GF2" s="865"/>
      <c r="GG2" s="865"/>
      <c r="GI2" s="865">
        <f>GO132</f>
        <v>0</v>
      </c>
      <c r="GJ2" s="865"/>
      <c r="GK2" s="865"/>
      <c r="GL2" s="865"/>
      <c r="GM2" s="865"/>
      <c r="GN2" s="865"/>
      <c r="GO2" s="865"/>
      <c r="GP2" s="865"/>
      <c r="GQ2" s="865"/>
      <c r="GR2" s="865"/>
      <c r="GS2" s="865"/>
      <c r="GT2" s="865"/>
      <c r="GV2" s="865">
        <f>HB132</f>
        <v>0</v>
      </c>
      <c r="GW2" s="865"/>
      <c r="GX2" s="865"/>
      <c r="GY2" s="865"/>
      <c r="GZ2" s="865"/>
      <c r="HA2" s="865"/>
      <c r="HB2" s="865"/>
      <c r="HC2" s="865"/>
      <c r="HD2" s="865"/>
      <c r="HE2" s="865"/>
      <c r="HF2" s="865"/>
      <c r="HG2" s="865"/>
      <c r="HI2" s="865">
        <f>HO132</f>
        <v>0</v>
      </c>
      <c r="HJ2" s="865"/>
      <c r="HK2" s="865"/>
      <c r="HL2" s="865"/>
      <c r="HM2" s="865"/>
      <c r="HN2" s="865"/>
      <c r="HO2" s="865"/>
      <c r="HP2" s="865"/>
      <c r="HQ2" s="865"/>
      <c r="HR2" s="865"/>
      <c r="HS2" s="865"/>
      <c r="HT2" s="865"/>
      <c r="HV2" s="865">
        <f>IB132</f>
        <v>0</v>
      </c>
      <c r="HW2" s="865"/>
      <c r="HX2" s="865"/>
      <c r="HY2" s="865"/>
      <c r="HZ2" s="865"/>
      <c r="IA2" s="865"/>
      <c r="IB2" s="865"/>
      <c r="IC2" s="865"/>
      <c r="ID2" s="865"/>
      <c r="IE2" s="865"/>
      <c r="IF2" s="865"/>
      <c r="IG2" s="865"/>
      <c r="II2" s="865">
        <f>IO132</f>
        <v>0</v>
      </c>
      <c r="IJ2" s="865"/>
      <c r="IK2" s="865"/>
      <c r="IL2" s="865"/>
      <c r="IM2" s="865"/>
      <c r="IN2" s="865"/>
      <c r="IO2" s="865"/>
      <c r="IP2" s="865"/>
      <c r="IQ2" s="865"/>
      <c r="IR2" s="865"/>
      <c r="IS2" s="865"/>
      <c r="IT2" s="865"/>
      <c r="IV2" s="865">
        <f>JB132</f>
        <v>0</v>
      </c>
      <c r="IW2" s="865"/>
      <c r="IX2" s="865"/>
      <c r="IY2" s="865"/>
      <c r="IZ2" s="865"/>
      <c r="JA2" s="865"/>
      <c r="JB2" s="865"/>
      <c r="JC2" s="865"/>
      <c r="JD2" s="865"/>
      <c r="JE2" s="865"/>
      <c r="JF2" s="865"/>
      <c r="JG2" s="865"/>
      <c r="JI2" s="865">
        <f>JO132</f>
        <v>0</v>
      </c>
      <c r="JJ2" s="865"/>
      <c r="JK2" s="865"/>
      <c r="JL2" s="865"/>
      <c r="JM2" s="865"/>
      <c r="JN2" s="865"/>
      <c r="JO2" s="865"/>
      <c r="JP2" s="865"/>
      <c r="JQ2" s="865"/>
      <c r="JR2" s="865"/>
      <c r="JS2" s="865"/>
      <c r="JT2" s="865"/>
      <c r="JV2" s="865">
        <f>KB132</f>
        <v>0</v>
      </c>
      <c r="JW2" s="865"/>
      <c r="JX2" s="865"/>
      <c r="JY2" s="865"/>
      <c r="JZ2" s="865"/>
      <c r="KA2" s="865"/>
      <c r="KB2" s="865"/>
      <c r="KC2" s="865"/>
      <c r="KD2" s="865"/>
      <c r="KE2" s="865"/>
      <c r="KF2" s="865"/>
      <c r="KG2" s="865"/>
      <c r="KI2" s="865">
        <f>KO132</f>
        <v>0</v>
      </c>
      <c r="KJ2" s="865"/>
      <c r="KK2" s="865"/>
      <c r="KL2" s="865"/>
      <c r="KM2" s="865"/>
      <c r="KN2" s="865"/>
      <c r="KO2" s="865"/>
      <c r="KP2" s="865"/>
      <c r="KQ2" s="865"/>
      <c r="KR2" s="865"/>
      <c r="KS2" s="865"/>
      <c r="KT2" s="865"/>
      <c r="KV2" s="865">
        <f>LB132</f>
        <v>0</v>
      </c>
      <c r="KW2" s="865"/>
      <c r="KX2" s="865"/>
      <c r="KY2" s="865"/>
      <c r="KZ2" s="865"/>
      <c r="LA2" s="865"/>
      <c r="LB2" s="865"/>
      <c r="LC2" s="865"/>
      <c r="LD2" s="865"/>
      <c r="LE2" s="865"/>
      <c r="LF2" s="865"/>
      <c r="LG2" s="865"/>
      <c r="LI2" s="865">
        <f>LO132</f>
        <v>0</v>
      </c>
      <c r="LJ2" s="865"/>
      <c r="LK2" s="865"/>
      <c r="LL2" s="865"/>
      <c r="LM2" s="865"/>
      <c r="LN2" s="865"/>
      <c r="LO2" s="865"/>
      <c r="LP2" s="865"/>
      <c r="LQ2" s="865"/>
      <c r="LR2" s="865"/>
      <c r="LS2" s="865"/>
      <c r="LT2" s="865"/>
      <c r="LV2" s="865">
        <f>MB132</f>
        <v>0</v>
      </c>
      <c r="LW2" s="865"/>
      <c r="LX2" s="865"/>
      <c r="LY2" s="865"/>
      <c r="LZ2" s="865"/>
      <c r="MA2" s="865"/>
      <c r="MB2" s="865"/>
      <c r="MC2" s="865"/>
      <c r="MD2" s="865"/>
      <c r="ME2" s="865"/>
      <c r="MF2" s="865"/>
      <c r="MG2" s="865"/>
    </row>
    <row r="3" spans="1:345" ht="24.75" customHeight="1" thickBot="1">
      <c r="A3" s="194"/>
      <c r="B3" s="877" t="str">
        <f>Language!$E$205</f>
        <v>Correct Results</v>
      </c>
      <c r="C3" s="878"/>
      <c r="D3" s="878"/>
      <c r="E3" s="878"/>
      <c r="F3" s="878"/>
      <c r="G3" s="879"/>
      <c r="I3" s="856" t="s">
        <v>560</v>
      </c>
      <c r="J3" s="857"/>
      <c r="K3" s="857"/>
      <c r="L3" s="857"/>
      <c r="M3" s="857"/>
      <c r="N3" s="857"/>
      <c r="O3" s="857"/>
      <c r="P3" s="857"/>
      <c r="Q3" s="857"/>
      <c r="R3" s="857"/>
      <c r="S3" s="857"/>
      <c r="T3" s="858"/>
      <c r="V3" s="856" t="s">
        <v>1643</v>
      </c>
      <c r="W3" s="857"/>
      <c r="X3" s="857"/>
      <c r="Y3" s="857"/>
      <c r="Z3" s="857"/>
      <c r="AA3" s="857"/>
      <c r="AB3" s="857"/>
      <c r="AC3" s="857"/>
      <c r="AD3" s="857"/>
      <c r="AE3" s="857"/>
      <c r="AF3" s="857"/>
      <c r="AG3" s="858"/>
      <c r="AI3" s="856"/>
      <c r="AJ3" s="857"/>
      <c r="AK3" s="857"/>
      <c r="AL3" s="857"/>
      <c r="AM3" s="857"/>
      <c r="AN3" s="857"/>
      <c r="AO3" s="857"/>
      <c r="AP3" s="857"/>
      <c r="AQ3" s="857"/>
      <c r="AR3" s="857"/>
      <c r="AS3" s="857"/>
      <c r="AT3" s="858"/>
      <c r="AV3" s="856"/>
      <c r="AW3" s="857"/>
      <c r="AX3" s="857"/>
      <c r="AY3" s="857"/>
      <c r="AZ3" s="857"/>
      <c r="BA3" s="857"/>
      <c r="BB3" s="857"/>
      <c r="BC3" s="857"/>
      <c r="BD3" s="857"/>
      <c r="BE3" s="857"/>
      <c r="BF3" s="857"/>
      <c r="BG3" s="858"/>
      <c r="BI3" s="856"/>
      <c r="BJ3" s="857"/>
      <c r="BK3" s="857"/>
      <c r="BL3" s="857"/>
      <c r="BM3" s="857"/>
      <c r="BN3" s="857"/>
      <c r="BO3" s="857"/>
      <c r="BP3" s="857"/>
      <c r="BQ3" s="857"/>
      <c r="BR3" s="857"/>
      <c r="BS3" s="857"/>
      <c r="BT3" s="858"/>
      <c r="BV3" s="856"/>
      <c r="BW3" s="857"/>
      <c r="BX3" s="857"/>
      <c r="BY3" s="857"/>
      <c r="BZ3" s="857"/>
      <c r="CA3" s="857"/>
      <c r="CB3" s="857"/>
      <c r="CC3" s="857"/>
      <c r="CD3" s="857"/>
      <c r="CE3" s="857"/>
      <c r="CF3" s="857"/>
      <c r="CG3" s="858"/>
      <c r="CI3" s="856"/>
      <c r="CJ3" s="857"/>
      <c r="CK3" s="857"/>
      <c r="CL3" s="857"/>
      <c r="CM3" s="857"/>
      <c r="CN3" s="857"/>
      <c r="CO3" s="857"/>
      <c r="CP3" s="857"/>
      <c r="CQ3" s="857"/>
      <c r="CR3" s="857"/>
      <c r="CS3" s="857"/>
      <c r="CT3" s="858"/>
      <c r="CV3" s="856"/>
      <c r="CW3" s="857"/>
      <c r="CX3" s="857"/>
      <c r="CY3" s="857"/>
      <c r="CZ3" s="857"/>
      <c r="DA3" s="857"/>
      <c r="DB3" s="857"/>
      <c r="DC3" s="857"/>
      <c r="DD3" s="857"/>
      <c r="DE3" s="857"/>
      <c r="DF3" s="857"/>
      <c r="DG3" s="858"/>
      <c r="DI3" s="856"/>
      <c r="DJ3" s="857"/>
      <c r="DK3" s="857"/>
      <c r="DL3" s="857"/>
      <c r="DM3" s="857"/>
      <c r="DN3" s="857"/>
      <c r="DO3" s="857"/>
      <c r="DP3" s="857"/>
      <c r="DQ3" s="857"/>
      <c r="DR3" s="857"/>
      <c r="DS3" s="857"/>
      <c r="DT3" s="858"/>
      <c r="DV3" s="856"/>
      <c r="DW3" s="857"/>
      <c r="DX3" s="857"/>
      <c r="DY3" s="857"/>
      <c r="DZ3" s="857"/>
      <c r="EA3" s="857"/>
      <c r="EB3" s="857"/>
      <c r="EC3" s="857"/>
      <c r="ED3" s="857"/>
      <c r="EE3" s="857"/>
      <c r="EF3" s="857"/>
      <c r="EG3" s="858"/>
      <c r="EI3" s="856"/>
      <c r="EJ3" s="857"/>
      <c r="EK3" s="857"/>
      <c r="EL3" s="857"/>
      <c r="EM3" s="857"/>
      <c r="EN3" s="857"/>
      <c r="EO3" s="857"/>
      <c r="EP3" s="857"/>
      <c r="EQ3" s="857"/>
      <c r="ER3" s="857"/>
      <c r="ES3" s="857"/>
      <c r="ET3" s="858"/>
      <c r="EV3" s="856"/>
      <c r="EW3" s="857"/>
      <c r="EX3" s="857"/>
      <c r="EY3" s="857"/>
      <c r="EZ3" s="857"/>
      <c r="FA3" s="857"/>
      <c r="FB3" s="857"/>
      <c r="FC3" s="857"/>
      <c r="FD3" s="857"/>
      <c r="FE3" s="857"/>
      <c r="FF3" s="857"/>
      <c r="FG3" s="858"/>
      <c r="FI3" s="856"/>
      <c r="FJ3" s="857"/>
      <c r="FK3" s="857"/>
      <c r="FL3" s="857"/>
      <c r="FM3" s="857"/>
      <c r="FN3" s="857"/>
      <c r="FO3" s="857"/>
      <c r="FP3" s="857"/>
      <c r="FQ3" s="857"/>
      <c r="FR3" s="857"/>
      <c r="FS3" s="857"/>
      <c r="FT3" s="858"/>
      <c r="FV3" s="856"/>
      <c r="FW3" s="857"/>
      <c r="FX3" s="857"/>
      <c r="FY3" s="857"/>
      <c r="FZ3" s="857"/>
      <c r="GA3" s="857"/>
      <c r="GB3" s="857"/>
      <c r="GC3" s="857"/>
      <c r="GD3" s="857"/>
      <c r="GE3" s="857"/>
      <c r="GF3" s="857"/>
      <c r="GG3" s="858"/>
      <c r="GI3" s="856"/>
      <c r="GJ3" s="857"/>
      <c r="GK3" s="857"/>
      <c r="GL3" s="857"/>
      <c r="GM3" s="857"/>
      <c r="GN3" s="857"/>
      <c r="GO3" s="857"/>
      <c r="GP3" s="857"/>
      <c r="GQ3" s="857"/>
      <c r="GR3" s="857"/>
      <c r="GS3" s="857"/>
      <c r="GT3" s="858"/>
      <c r="GV3" s="856"/>
      <c r="GW3" s="857"/>
      <c r="GX3" s="857"/>
      <c r="GY3" s="857"/>
      <c r="GZ3" s="857"/>
      <c r="HA3" s="857"/>
      <c r="HB3" s="857"/>
      <c r="HC3" s="857"/>
      <c r="HD3" s="857"/>
      <c r="HE3" s="857"/>
      <c r="HF3" s="857"/>
      <c r="HG3" s="858"/>
      <c r="HI3" s="856"/>
      <c r="HJ3" s="857"/>
      <c r="HK3" s="857"/>
      <c r="HL3" s="857"/>
      <c r="HM3" s="857"/>
      <c r="HN3" s="857"/>
      <c r="HO3" s="857"/>
      <c r="HP3" s="857"/>
      <c r="HQ3" s="857"/>
      <c r="HR3" s="857"/>
      <c r="HS3" s="857"/>
      <c r="HT3" s="858"/>
      <c r="HV3" s="856"/>
      <c r="HW3" s="857"/>
      <c r="HX3" s="857"/>
      <c r="HY3" s="857"/>
      <c r="HZ3" s="857"/>
      <c r="IA3" s="857"/>
      <c r="IB3" s="857"/>
      <c r="IC3" s="857"/>
      <c r="ID3" s="857"/>
      <c r="IE3" s="857"/>
      <c r="IF3" s="857"/>
      <c r="IG3" s="858"/>
      <c r="II3" s="856"/>
      <c r="IJ3" s="857"/>
      <c r="IK3" s="857"/>
      <c r="IL3" s="857"/>
      <c r="IM3" s="857"/>
      <c r="IN3" s="857"/>
      <c r="IO3" s="857"/>
      <c r="IP3" s="857"/>
      <c r="IQ3" s="857"/>
      <c r="IR3" s="857"/>
      <c r="IS3" s="857"/>
      <c r="IT3" s="858"/>
      <c r="IV3" s="856"/>
      <c r="IW3" s="857"/>
      <c r="IX3" s="857"/>
      <c r="IY3" s="857"/>
      <c r="IZ3" s="857"/>
      <c r="JA3" s="857"/>
      <c r="JB3" s="857"/>
      <c r="JC3" s="857"/>
      <c r="JD3" s="857"/>
      <c r="JE3" s="857"/>
      <c r="JF3" s="857"/>
      <c r="JG3" s="858"/>
      <c r="JI3" s="856"/>
      <c r="JJ3" s="857"/>
      <c r="JK3" s="857"/>
      <c r="JL3" s="857"/>
      <c r="JM3" s="857"/>
      <c r="JN3" s="857"/>
      <c r="JO3" s="857"/>
      <c r="JP3" s="857"/>
      <c r="JQ3" s="857"/>
      <c r="JR3" s="857"/>
      <c r="JS3" s="857"/>
      <c r="JT3" s="858"/>
      <c r="JV3" s="856"/>
      <c r="JW3" s="857"/>
      <c r="JX3" s="857"/>
      <c r="JY3" s="857"/>
      <c r="JZ3" s="857"/>
      <c r="KA3" s="857"/>
      <c r="KB3" s="857"/>
      <c r="KC3" s="857"/>
      <c r="KD3" s="857"/>
      <c r="KE3" s="857"/>
      <c r="KF3" s="857"/>
      <c r="KG3" s="858"/>
      <c r="KI3" s="856"/>
      <c r="KJ3" s="857"/>
      <c r="KK3" s="857"/>
      <c r="KL3" s="857"/>
      <c r="KM3" s="857"/>
      <c r="KN3" s="857"/>
      <c r="KO3" s="857"/>
      <c r="KP3" s="857"/>
      <c r="KQ3" s="857"/>
      <c r="KR3" s="857"/>
      <c r="KS3" s="857"/>
      <c r="KT3" s="858"/>
      <c r="KV3" s="856"/>
      <c r="KW3" s="857"/>
      <c r="KX3" s="857"/>
      <c r="KY3" s="857"/>
      <c r="KZ3" s="857"/>
      <c r="LA3" s="857"/>
      <c r="LB3" s="857"/>
      <c r="LC3" s="857"/>
      <c r="LD3" s="857"/>
      <c r="LE3" s="857"/>
      <c r="LF3" s="857"/>
      <c r="LG3" s="858"/>
      <c r="LI3" s="856"/>
      <c r="LJ3" s="857"/>
      <c r="LK3" s="857"/>
      <c r="LL3" s="857"/>
      <c r="LM3" s="857"/>
      <c r="LN3" s="857"/>
      <c r="LO3" s="857"/>
      <c r="LP3" s="857"/>
      <c r="LQ3" s="857"/>
      <c r="LR3" s="857"/>
      <c r="LS3" s="857"/>
      <c r="LT3" s="858"/>
      <c r="LV3" s="856"/>
      <c r="LW3" s="857"/>
      <c r="LX3" s="857"/>
      <c r="LY3" s="857"/>
      <c r="LZ3" s="857"/>
      <c r="MA3" s="857"/>
      <c r="MB3" s="857"/>
      <c r="MC3" s="857"/>
      <c r="MD3" s="857"/>
      <c r="ME3" s="857"/>
      <c r="MF3" s="857"/>
      <c r="MG3" s="858"/>
    </row>
    <row r="4" spans="1:345" ht="40.5" customHeight="1" thickTop="1">
      <c r="A4" s="194"/>
      <c r="B4" s="214"/>
      <c r="C4" s="215"/>
      <c r="D4" s="215"/>
      <c r="E4" s="216"/>
      <c r="F4" s="880" t="str">
        <f>Language!$E$206</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3</v>
      </c>
      <c r="G7" s="200">
        <f>CalcA!$S$23</f>
        <v>0</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2</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2</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4</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0</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2</v>
      </c>
      <c r="G38" s="200">
        <f>CalcE!$S$26</f>
        <v>3</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3</v>
      </c>
      <c r="G41" s="200">
        <f>CalcF!$S$22</f>
        <v>2</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3</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3</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2</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3</v>
      </c>
      <c r="G65" s="200">
        <f>CalcI!$S$25</f>
        <v>2</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4</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2</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0</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t="str">
        <f>CalcJ!$R$26</f>
        <v/>
      </c>
      <c r="G73" s="200" t="str">
        <f>CalcJ!$S$26</f>
        <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1</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1</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15</v>
      </c>
      <c r="C92" s="197" t="str">
        <f>'World Cup'!$H$50</f>
        <v>Mexico</v>
      </c>
      <c r="D92" s="198">
        <f>IF(E92="","",INDEX(Groups!$C$7:$C$65,MATCH(E92,Groups!$D$7:$D$65,0)))</f>
        <v>30</v>
      </c>
      <c r="E92" s="197" t="str">
        <f>'World Cup'!$I$50</f>
        <v>Canada</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0</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4</v>
      </c>
      <c r="G94" s="200">
        <f>IF(AND('World Cup'!$N$51&lt;&gt;"",'World Cup'!$O$51&lt;&gt;""),'World Cup'!$O$51+IF(AND('World Cup'!$N$53&lt;&gt;"",'World Cup'!$O$53&lt;&gt;"",'World Cup'!$N$51='World Cup'!$O$51),'World Cup'!$O$53,0),"")</f>
        <v>5</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14</v>
      </c>
      <c r="E96" s="197" t="str">
        <f>'World Cup'!$U$50</f>
        <v>Senegal</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2</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41</v>
      </c>
      <c r="E97" s="197" t="str">
        <f>'World Cup'!$X$50</f>
        <v>Czech Rep.</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1</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25</v>
      </c>
      <c r="C100" s="197" t="str">
        <f>'World Cup'!$AF$50</f>
        <v>Rep. of Korea</v>
      </c>
      <c r="D100" s="198">
        <f>IF(E100="","",INDEX(Groups!$C$7:$C$65,MATCH(E100,Groups!$D$7:$D$65,0)))</f>
        <v>61</v>
      </c>
      <c r="E100" s="197" t="str">
        <f>'World Cup'!$AG$50</f>
        <v>Saudi Arabia</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1</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Cup'!$AO$51+IF(AND('World Cup'!$AO$53&lt;&gt;"",'World Cup'!$AP$53&lt;&gt;"",'World Cup'!$AO$51='World Cup'!$AP$51),'World Cup'!$AO$53,0),"")</f>
        <v>4</v>
      </c>
      <c r="G103" s="200">
        <f>IF(AND('World Cup'!$AO$51&lt;&gt;"",'World Cup'!$AP$51&lt;&gt;""),'World Cup'!$AP$51+IF(AND('World Cup'!$AO$53&lt;&gt;"",'World Cup'!$AP$53&lt;&gt;"",'World Cup'!$AO$51='World Cup'!$AP$51),'World Cup'!$AP$53,0),"")</f>
        <v>3</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3</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15</v>
      </c>
      <c r="C108" s="197" t="str">
        <f>'World Cup'!$E$60</f>
        <v>Mexico</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14</v>
      </c>
      <c r="C110" s="197" t="str">
        <f>'World Cup'!$K$60</f>
        <v>Senegal</v>
      </c>
      <c r="D110" s="198">
        <f>IF(E110="","",INDEX(Groups!$C$7:$C$65,MATCH(E110,Groups!$D$7:$D$65,0)))</f>
        <v>9</v>
      </c>
      <c r="E110" s="197" t="str">
        <f>'World Cup'!$L$60</f>
        <v>Belgium</v>
      </c>
      <c r="F110" s="199">
        <f>IF(AND('World Cup'!$K$61&lt;&gt;"",'World Cup'!$L$61&lt;&gt;""),'World Cup'!$K$61+IF(AND('World Cup'!$K$63&lt;&gt;"",'World Cup'!$L$63&lt;&gt;"",'World Cup'!$K$61='World Cup'!$L$61),'World Cup'!$K$63,0),"")</f>
        <v>2</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5</v>
      </c>
      <c r="G111" s="200">
        <f>IF(AND('World Cup'!$N$61&lt;&gt;"",'World Cup'!$O$61&lt;&gt;""),'World Cup'!$O$61+IF(AND('World Cup'!$N$63&lt;&gt;"",'World Cup'!$O$63&lt;&gt;"",'World Cup'!$N$61='World Cup'!$O$61),'World Cup'!$O$63,0),"")</f>
        <v>4</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25</v>
      </c>
      <c r="C112" s="197" t="str">
        <f>'World Cup'!$Q$60</f>
        <v>Rep. of Korea</v>
      </c>
      <c r="D112" s="198">
        <f>IF(E112="","",INDEX(Groups!$C$7:$C$65,MATCH(E112,Groups!$D$7:$D$65,0)))</f>
        <v>4</v>
      </c>
      <c r="E112" s="197" t="str">
        <f>'World Cup'!$R$60</f>
        <v>England</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1</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5</v>
      </c>
      <c r="G114" s="200">
        <f>IF(AND('World Cup'!$W$61&lt;&gt;"",'World Cup'!$X$61&lt;&gt;""),'World Cup'!$X$61+IF(AND('World Cup'!$W$63&lt;&gt;"",'World Cup'!$X$63&lt;&gt;"",'World Cup'!$W$61='World Cup'!$X$61),'World Cup'!$X$63,0),"")</f>
        <v>6</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14</v>
      </c>
      <c r="E117" s="197" t="str">
        <f>'World Cup'!$K$70</f>
        <v>Senegal</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6</v>
      </c>
      <c r="G118" s="200">
        <f>IF(AND('World Cup'!$O$71&lt;&gt;"",'World Cup'!$Q$71&lt;&gt;""),'World Cup'!$Q$71+IF(AND('World Cup'!$O$73&lt;&gt;"",'World Cup'!$Q$73&lt;&gt;"",'World Cup'!$O$71='World Cup'!$Q$71),'World Cup'!$Q$73,0),"")</f>
        <v>5</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0</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Cup'!$R$81+IF(AND('World Cup'!$R$83&lt;&gt;"",'World Cup'!$T$83&lt;&gt;"",'World Cup'!$R$81='World Cup'!$T$81),'World Cup'!$R$83,0),"")</f>
        <v>4</v>
      </c>
      <c r="G122" s="200">
        <f>IF(AND('World Cup'!$R$81&lt;&gt;"",'World Cup'!$T$81&lt;&gt;""),'World Cup'!$T$81+IF(AND('World Cup'!$R$83&lt;&gt;"",'World Cup'!$T$83&lt;&gt;"",'World Cup'!$R$81='World Cup'!$T$81),'World Cup'!$T$83,0),"")</f>
        <v>5</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6</v>
      </c>
      <c r="E124" s="197" t="str">
        <f>'World Cup'!$N$88</f>
        <v>Brazil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1</v>
      </c>
      <c r="C126" s="202" t="str">
        <f>'World Cup'!$L$98</f>
        <v>France</v>
      </c>
      <c r="D126" s="203">
        <f>IF(E126="","",INDEX(Groups!$C$7:$C$65,MATCH(E126,Groups!$D$7:$D$65,0)))</f>
        <v>3</v>
      </c>
      <c r="E126" s="204" t="str">
        <f>'World Cup'!$N$98</f>
        <v>Argentina</v>
      </c>
      <c r="F126" s="305">
        <f>IF(AND('World Cup'!$L$99&lt;&gt;"",'World Cup'!$N$99&lt;&gt;""),'World Cup'!$L$99+IF(AND('World Cup'!$L$101&lt;&gt;"",'World Cup'!$N$101&lt;&gt;"",'World Cup'!$L$99='World Cup'!$N$99),'World Cup'!$L$101,0),"")</f>
        <v>4</v>
      </c>
      <c r="G126" s="306">
        <f>IF(AND('World Cup'!$L$99&lt;&gt;"",'World Cup'!$N$99&lt;&gt;""),'World Cup'!$N$99+IF(AND('World Cup'!$L$101&lt;&gt;"",'World Cup'!$N$101&lt;&gt;"",'World Cup'!$L$99='World Cup'!$N$99),'World Cup'!$N$101,0),"")</f>
        <v>5</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50" t="str">
        <f>Language!$E$245</f>
        <v>Number:</v>
      </c>
      <c r="M130" s="851"/>
      <c r="N130" s="852"/>
      <c r="O130" s="198">
        <f>SUM(O126:O128)</f>
        <v>0</v>
      </c>
      <c r="P130" s="198">
        <f>SUM(P6:P88)</f>
        <v>0</v>
      </c>
      <c r="Q130" s="198">
        <f>SUM(Q6:Q88)</f>
        <v>0</v>
      </c>
      <c r="R130" s="198">
        <f>SUM(R6:R88)</f>
        <v>0</v>
      </c>
      <c r="S130" s="198">
        <f>SUM(S6:S88)</f>
        <v>0</v>
      </c>
      <c r="T130" s="219">
        <f>SUM(T90:T124)</f>
        <v>0</v>
      </c>
      <c r="Y130" s="850" t="str">
        <f>Language!$E$245</f>
        <v>Number:</v>
      </c>
      <c r="Z130" s="851"/>
      <c r="AA130" s="852"/>
      <c r="AB130" s="198">
        <f>SUM(AB126:AB128)</f>
        <v>0</v>
      </c>
      <c r="AC130" s="198">
        <f>SUM(AC6:AC88)</f>
        <v>0</v>
      </c>
      <c r="AD130" s="198">
        <f>SUM(AD6:AD88)</f>
        <v>0</v>
      </c>
      <c r="AE130" s="198">
        <f>SUM(AE6:AE88)</f>
        <v>0</v>
      </c>
      <c r="AF130" s="198">
        <f>SUM(AF6:AF88)</f>
        <v>0</v>
      </c>
      <c r="AG130" s="219">
        <f>SUM(AG90:AG124)</f>
        <v>0</v>
      </c>
      <c r="AL130" s="850" t="str">
        <f>Language!$E$245</f>
        <v>Number:</v>
      </c>
      <c r="AM130" s="851"/>
      <c r="AN130" s="852"/>
      <c r="AO130" s="198">
        <f>SUM(AO126:AO128)</f>
        <v>0</v>
      </c>
      <c r="AP130" s="198">
        <f>SUM(AP6:AP88)</f>
        <v>0</v>
      </c>
      <c r="AQ130" s="198">
        <f>SUM(AQ6:AQ88)</f>
        <v>0</v>
      </c>
      <c r="AR130" s="198">
        <f>SUM(AR6:AR88)</f>
        <v>0</v>
      </c>
      <c r="AS130" s="198">
        <f>SUM(AS6:AS88)</f>
        <v>0</v>
      </c>
      <c r="AT130" s="219">
        <f>SUM(AT90:AT124)</f>
        <v>0</v>
      </c>
      <c r="AY130" s="850" t="str">
        <f>Language!$E$245</f>
        <v>Number:</v>
      </c>
      <c r="AZ130" s="851"/>
      <c r="BA130" s="852"/>
      <c r="BB130" s="198">
        <f>SUM(BB126:BB128)</f>
        <v>0</v>
      </c>
      <c r="BC130" s="198">
        <f>SUM(BC6:BC88)</f>
        <v>0</v>
      </c>
      <c r="BD130" s="198">
        <f>SUM(BD6:BD88)</f>
        <v>0</v>
      </c>
      <c r="BE130" s="198">
        <f>SUM(BE6:BE88)</f>
        <v>0</v>
      </c>
      <c r="BF130" s="198">
        <f>SUM(BF6:BF88)</f>
        <v>0</v>
      </c>
      <c r="BG130" s="219">
        <f>SUM(BG90:BG124)</f>
        <v>0</v>
      </c>
      <c r="BL130" s="850" t="str">
        <f>Language!$E$245</f>
        <v>Number:</v>
      </c>
      <c r="BM130" s="851"/>
      <c r="BN130" s="852"/>
      <c r="BO130" s="198">
        <f>SUM(BO126:BO128)</f>
        <v>0</v>
      </c>
      <c r="BP130" s="198">
        <f>SUM(BP6:BP88)</f>
        <v>0</v>
      </c>
      <c r="BQ130" s="198">
        <f>SUM(BQ6:BQ88)</f>
        <v>0</v>
      </c>
      <c r="BR130" s="198">
        <f>SUM(BR6:BR88)</f>
        <v>0</v>
      </c>
      <c r="BS130" s="198">
        <f>SUM(BS6:BS88)</f>
        <v>0</v>
      </c>
      <c r="BT130" s="219">
        <f>SUM(BT90:BT124)</f>
        <v>0</v>
      </c>
      <c r="BY130" s="850" t="str">
        <f>Language!$E$245</f>
        <v>Number:</v>
      </c>
      <c r="BZ130" s="851"/>
      <c r="CA130" s="852"/>
      <c r="CB130" s="198">
        <f>SUM(CB126:CB128)</f>
        <v>0</v>
      </c>
      <c r="CC130" s="198">
        <f>SUM(CC6:CC88)</f>
        <v>0</v>
      </c>
      <c r="CD130" s="198">
        <f>SUM(CD6:CD88)</f>
        <v>0</v>
      </c>
      <c r="CE130" s="198">
        <f>SUM(CE6:CE88)</f>
        <v>0</v>
      </c>
      <c r="CF130" s="198">
        <f>SUM(CF6:CF88)</f>
        <v>0</v>
      </c>
      <c r="CG130" s="219">
        <f>SUM(CG90:CG124)</f>
        <v>0</v>
      </c>
      <c r="CL130" s="850" t="str">
        <f>Language!$E$245</f>
        <v>Number:</v>
      </c>
      <c r="CM130" s="851"/>
      <c r="CN130" s="852"/>
      <c r="CO130" s="198">
        <f>SUM(CO126:CO128)</f>
        <v>0</v>
      </c>
      <c r="CP130" s="198">
        <f>SUM(CP6:CP88)</f>
        <v>0</v>
      </c>
      <c r="CQ130" s="198">
        <f>SUM(CQ6:CQ88)</f>
        <v>0</v>
      </c>
      <c r="CR130" s="198">
        <f>SUM(CR6:CR88)</f>
        <v>0</v>
      </c>
      <c r="CS130" s="198">
        <f>SUM(CS6:CS88)</f>
        <v>0</v>
      </c>
      <c r="CT130" s="219">
        <f>SUM(CT90:CT124)</f>
        <v>0</v>
      </c>
      <c r="CY130" s="850" t="str">
        <f>Language!$E$245</f>
        <v>Number:</v>
      </c>
      <c r="CZ130" s="851"/>
      <c r="DA130" s="852"/>
      <c r="DB130" s="198">
        <f>SUM(DB126:DB128)</f>
        <v>0</v>
      </c>
      <c r="DC130" s="198">
        <f>SUM(DC6:DC88)</f>
        <v>0</v>
      </c>
      <c r="DD130" s="198">
        <f>SUM(DD6:DD88)</f>
        <v>0</v>
      </c>
      <c r="DE130" s="198">
        <f>SUM(DE6:DE88)</f>
        <v>0</v>
      </c>
      <c r="DF130" s="198">
        <f>SUM(DF6:DF88)</f>
        <v>0</v>
      </c>
      <c r="DG130" s="219">
        <f>SUM(DG90:DG124)</f>
        <v>0</v>
      </c>
      <c r="DL130" s="850" t="str">
        <f>Language!$E$245</f>
        <v>Number:</v>
      </c>
      <c r="DM130" s="851"/>
      <c r="DN130" s="852"/>
      <c r="DO130" s="198">
        <f>SUM(DO126:DO128)</f>
        <v>0</v>
      </c>
      <c r="DP130" s="198">
        <f>SUM(DP6:DP88)</f>
        <v>0</v>
      </c>
      <c r="DQ130" s="198">
        <f>SUM(DQ6:DQ88)</f>
        <v>0</v>
      </c>
      <c r="DR130" s="198">
        <f>SUM(DR6:DR88)</f>
        <v>0</v>
      </c>
      <c r="DS130" s="198">
        <f>SUM(DS6:DS88)</f>
        <v>0</v>
      </c>
      <c r="DT130" s="219">
        <f>SUM(DT90:DT124)</f>
        <v>0</v>
      </c>
      <c r="DY130" s="850" t="str">
        <f>Language!$E$245</f>
        <v>Number:</v>
      </c>
      <c r="DZ130" s="851"/>
      <c r="EA130" s="852"/>
      <c r="EB130" s="198">
        <f>SUM(EB126:EB128)</f>
        <v>0</v>
      </c>
      <c r="EC130" s="198">
        <f>SUM(EC6:EC88)</f>
        <v>0</v>
      </c>
      <c r="ED130" s="198">
        <f>SUM(ED6:ED88)</f>
        <v>0</v>
      </c>
      <c r="EE130" s="198">
        <f>SUM(EE6:EE88)</f>
        <v>0</v>
      </c>
      <c r="EF130" s="198">
        <f>SUM(EF6:EF88)</f>
        <v>0</v>
      </c>
      <c r="EG130" s="219">
        <f>SUM(EG90:EG124)</f>
        <v>0</v>
      </c>
      <c r="EL130" s="850" t="str">
        <f>Language!$E$245</f>
        <v>Number:</v>
      </c>
      <c r="EM130" s="851"/>
      <c r="EN130" s="852"/>
      <c r="EO130" s="198">
        <f>SUM(EO126:EO128)</f>
        <v>0</v>
      </c>
      <c r="EP130" s="198">
        <f>SUM(EP6:EP88)</f>
        <v>0</v>
      </c>
      <c r="EQ130" s="198">
        <f>SUM(EQ6:EQ88)</f>
        <v>0</v>
      </c>
      <c r="ER130" s="198">
        <f>SUM(ER6:ER88)</f>
        <v>0</v>
      </c>
      <c r="ES130" s="198">
        <f>SUM(ES6:ES88)</f>
        <v>0</v>
      </c>
      <c r="ET130" s="219">
        <f>SUM(ET90:ET124)</f>
        <v>0</v>
      </c>
      <c r="EY130" s="850" t="str">
        <f>Language!$E$245</f>
        <v>Number:</v>
      </c>
      <c r="EZ130" s="851"/>
      <c r="FA130" s="852"/>
      <c r="FB130" s="198">
        <f>SUM(FB126:FB128)</f>
        <v>0</v>
      </c>
      <c r="FC130" s="198">
        <f>SUM(FC6:FC88)</f>
        <v>0</v>
      </c>
      <c r="FD130" s="198">
        <f>SUM(FD6:FD88)</f>
        <v>0</v>
      </c>
      <c r="FE130" s="198">
        <f>SUM(FE6:FE88)</f>
        <v>0</v>
      </c>
      <c r="FF130" s="198">
        <f>SUM(FF6:FF88)</f>
        <v>0</v>
      </c>
      <c r="FG130" s="219">
        <f>SUM(FG90:FG124)</f>
        <v>0</v>
      </c>
      <c r="FL130" s="850" t="str">
        <f>Language!$E$245</f>
        <v>Number:</v>
      </c>
      <c r="FM130" s="851"/>
      <c r="FN130" s="852"/>
      <c r="FO130" s="198">
        <f>SUM(FO126:FO128)</f>
        <v>0</v>
      </c>
      <c r="FP130" s="198">
        <f>SUM(FP6:FP88)</f>
        <v>0</v>
      </c>
      <c r="FQ130" s="198">
        <f>SUM(FQ6:FQ88)</f>
        <v>0</v>
      </c>
      <c r="FR130" s="198">
        <f>SUM(FR6:FR88)</f>
        <v>0</v>
      </c>
      <c r="FS130" s="198">
        <f>SUM(FS6:FS88)</f>
        <v>0</v>
      </c>
      <c r="FT130" s="219">
        <f>SUM(FT90:FT124)</f>
        <v>0</v>
      </c>
      <c r="FY130" s="850" t="str">
        <f>Language!$E$245</f>
        <v>Number:</v>
      </c>
      <c r="FZ130" s="851"/>
      <c r="GA130" s="852"/>
      <c r="GB130" s="198">
        <f>SUM(GB126:GB128)</f>
        <v>0</v>
      </c>
      <c r="GC130" s="198">
        <f>SUM(GC6:GC88)</f>
        <v>0</v>
      </c>
      <c r="GD130" s="198">
        <f>SUM(GD6:GD88)</f>
        <v>0</v>
      </c>
      <c r="GE130" s="198">
        <f>SUM(GE6:GE88)</f>
        <v>0</v>
      </c>
      <c r="GF130" s="198">
        <f>SUM(GF6:GF88)</f>
        <v>0</v>
      </c>
      <c r="GG130" s="219">
        <f>SUM(GG90:GG124)</f>
        <v>0</v>
      </c>
      <c r="GL130" s="850" t="str">
        <f>Language!$E$245</f>
        <v>Number:</v>
      </c>
      <c r="GM130" s="851"/>
      <c r="GN130" s="852"/>
      <c r="GO130" s="198">
        <f>SUM(GO126:GO128)</f>
        <v>0</v>
      </c>
      <c r="GP130" s="198">
        <f>SUM(GP6:GP88)</f>
        <v>0</v>
      </c>
      <c r="GQ130" s="198">
        <f>SUM(GQ6:GQ88)</f>
        <v>0</v>
      </c>
      <c r="GR130" s="198">
        <f>SUM(GR6:GR88)</f>
        <v>0</v>
      </c>
      <c r="GS130" s="198">
        <f>SUM(GS6:GS88)</f>
        <v>0</v>
      </c>
      <c r="GT130" s="219">
        <f>SUM(GT90:GT124)</f>
        <v>0</v>
      </c>
      <c r="GY130" s="850" t="str">
        <f>Language!$E$245</f>
        <v>Number:</v>
      </c>
      <c r="GZ130" s="851"/>
      <c r="HA130" s="852"/>
      <c r="HB130" s="198">
        <f>SUM(HB126:HB128)</f>
        <v>0</v>
      </c>
      <c r="HC130" s="198">
        <f>SUM(HC6:HC88)</f>
        <v>0</v>
      </c>
      <c r="HD130" s="198">
        <f>SUM(HD6:HD88)</f>
        <v>0</v>
      </c>
      <c r="HE130" s="198">
        <f>SUM(HE6:HE88)</f>
        <v>0</v>
      </c>
      <c r="HF130" s="198">
        <f>SUM(HF6:HF88)</f>
        <v>0</v>
      </c>
      <c r="HG130" s="219">
        <f>SUM(HG90:HG124)</f>
        <v>0</v>
      </c>
      <c r="HL130" s="850" t="str">
        <f>Language!$E$245</f>
        <v>Number:</v>
      </c>
      <c r="HM130" s="851"/>
      <c r="HN130" s="852"/>
      <c r="HO130" s="198">
        <f>SUM(HO126:HO128)</f>
        <v>0</v>
      </c>
      <c r="HP130" s="198">
        <f>SUM(HP6:HP88)</f>
        <v>0</v>
      </c>
      <c r="HQ130" s="198">
        <f>SUM(HQ6:HQ88)</f>
        <v>0</v>
      </c>
      <c r="HR130" s="198">
        <f>SUM(HR6:HR88)</f>
        <v>0</v>
      </c>
      <c r="HS130" s="198">
        <f>SUM(HS6:HS88)</f>
        <v>0</v>
      </c>
      <c r="HT130" s="219">
        <f>SUM(HT90:HT124)</f>
        <v>0</v>
      </c>
      <c r="HY130" s="850" t="str">
        <f>Language!$E$245</f>
        <v>Number:</v>
      </c>
      <c r="HZ130" s="851"/>
      <c r="IA130" s="852"/>
      <c r="IB130" s="198">
        <f>SUM(IB126:IB128)</f>
        <v>0</v>
      </c>
      <c r="IC130" s="198">
        <f>SUM(IC6:IC88)</f>
        <v>0</v>
      </c>
      <c r="ID130" s="198">
        <f>SUM(ID6:ID88)</f>
        <v>0</v>
      </c>
      <c r="IE130" s="198">
        <f>SUM(IE6:IE88)</f>
        <v>0</v>
      </c>
      <c r="IF130" s="198">
        <f>SUM(IF6:IF88)</f>
        <v>0</v>
      </c>
      <c r="IG130" s="219">
        <f>SUM(IG90:IG124)</f>
        <v>0</v>
      </c>
      <c r="IL130" s="850" t="str">
        <f>Language!$E$245</f>
        <v>Number:</v>
      </c>
      <c r="IM130" s="851"/>
      <c r="IN130" s="852"/>
      <c r="IO130" s="198">
        <f>SUM(IO126:IO128)</f>
        <v>0</v>
      </c>
      <c r="IP130" s="198">
        <f>SUM(IP6:IP88)</f>
        <v>0</v>
      </c>
      <c r="IQ130" s="198">
        <f>SUM(IQ6:IQ88)</f>
        <v>0</v>
      </c>
      <c r="IR130" s="198">
        <f>SUM(IR6:IR88)</f>
        <v>0</v>
      </c>
      <c r="IS130" s="198">
        <f>SUM(IS6:IS88)</f>
        <v>0</v>
      </c>
      <c r="IT130" s="219">
        <f>SUM(IT90:IT124)</f>
        <v>0</v>
      </c>
      <c r="IY130" s="850" t="str">
        <f>Language!$E$245</f>
        <v>Number:</v>
      </c>
      <c r="IZ130" s="851"/>
      <c r="JA130" s="852"/>
      <c r="JB130" s="198">
        <f>SUM(JB126:JB128)</f>
        <v>0</v>
      </c>
      <c r="JC130" s="198">
        <f>SUM(JC6:JC88)</f>
        <v>0</v>
      </c>
      <c r="JD130" s="198">
        <f>SUM(JD6:JD88)</f>
        <v>0</v>
      </c>
      <c r="JE130" s="198">
        <f>SUM(JE6:JE88)</f>
        <v>0</v>
      </c>
      <c r="JF130" s="198">
        <f>SUM(JF6:JF88)</f>
        <v>0</v>
      </c>
      <c r="JG130" s="219">
        <f>SUM(JG90:JG124)</f>
        <v>0</v>
      </c>
      <c r="JL130" s="850" t="str">
        <f>Language!$E$245</f>
        <v>Number:</v>
      </c>
      <c r="JM130" s="851"/>
      <c r="JN130" s="852"/>
      <c r="JO130" s="198">
        <f>SUM(JO126:JO128)</f>
        <v>0</v>
      </c>
      <c r="JP130" s="198">
        <f>SUM(JP6:JP88)</f>
        <v>0</v>
      </c>
      <c r="JQ130" s="198">
        <f>SUM(JQ6:JQ88)</f>
        <v>0</v>
      </c>
      <c r="JR130" s="198">
        <f>SUM(JR6:JR88)</f>
        <v>0</v>
      </c>
      <c r="JS130" s="198">
        <f>SUM(JS6:JS88)</f>
        <v>0</v>
      </c>
      <c r="JT130" s="219">
        <f>SUM(JT90:JT124)</f>
        <v>0</v>
      </c>
      <c r="JY130" s="850" t="str">
        <f>Language!$E$245</f>
        <v>Number:</v>
      </c>
      <c r="JZ130" s="851"/>
      <c r="KA130" s="852"/>
      <c r="KB130" s="198">
        <f>SUM(KB126:KB128)</f>
        <v>0</v>
      </c>
      <c r="KC130" s="198">
        <f>SUM(KC6:KC88)</f>
        <v>0</v>
      </c>
      <c r="KD130" s="198">
        <f>SUM(KD6:KD88)</f>
        <v>0</v>
      </c>
      <c r="KE130" s="198">
        <f>SUM(KE6:KE88)</f>
        <v>0</v>
      </c>
      <c r="KF130" s="198">
        <f>SUM(KF6:KF88)</f>
        <v>0</v>
      </c>
      <c r="KG130" s="219">
        <f>SUM(KG90:KG124)</f>
        <v>0</v>
      </c>
      <c r="KL130" s="850" t="str">
        <f>Language!$E$245</f>
        <v>Number:</v>
      </c>
      <c r="KM130" s="851"/>
      <c r="KN130" s="852"/>
      <c r="KO130" s="198">
        <f>SUM(KO126:KO128)</f>
        <v>0</v>
      </c>
      <c r="KP130" s="198">
        <f>SUM(KP6:KP88)</f>
        <v>0</v>
      </c>
      <c r="KQ130" s="198">
        <f>SUM(KQ6:KQ88)</f>
        <v>0</v>
      </c>
      <c r="KR130" s="198">
        <f>SUM(KR6:KR88)</f>
        <v>0</v>
      </c>
      <c r="KS130" s="198">
        <f>SUM(KS6:KS88)</f>
        <v>0</v>
      </c>
      <c r="KT130" s="219">
        <f>SUM(KT90:KT124)</f>
        <v>0</v>
      </c>
      <c r="KY130" s="850" t="str">
        <f>Language!$E$245</f>
        <v>Number:</v>
      </c>
      <c r="KZ130" s="851"/>
      <c r="LA130" s="852"/>
      <c r="LB130" s="198">
        <f>SUM(LB126:LB128)</f>
        <v>0</v>
      </c>
      <c r="LC130" s="198">
        <f>SUM(LC6:LC88)</f>
        <v>0</v>
      </c>
      <c r="LD130" s="198">
        <f>SUM(LD6:LD88)</f>
        <v>0</v>
      </c>
      <c r="LE130" s="198">
        <f>SUM(LE6:LE88)</f>
        <v>0</v>
      </c>
      <c r="LF130" s="198">
        <f>SUM(LF6:LF88)</f>
        <v>0</v>
      </c>
      <c r="LG130" s="219">
        <f>SUM(LG90:LG124)</f>
        <v>0</v>
      </c>
      <c r="LL130" s="850" t="str">
        <f>Language!$E$245</f>
        <v>Number:</v>
      </c>
      <c r="LM130" s="851"/>
      <c r="LN130" s="852"/>
      <c r="LO130" s="198">
        <f>SUM(LO126:LO128)</f>
        <v>0</v>
      </c>
      <c r="LP130" s="198">
        <f>SUM(LP6:LP88)</f>
        <v>0</v>
      </c>
      <c r="LQ130" s="198">
        <f>SUM(LQ6:LQ88)</f>
        <v>0</v>
      </c>
      <c r="LR130" s="198">
        <f>SUM(LR6:LR88)</f>
        <v>0</v>
      </c>
      <c r="LS130" s="198">
        <f>SUM(LS6:LS88)</f>
        <v>0</v>
      </c>
      <c r="LT130" s="219">
        <f>SUM(LT90:LT124)</f>
        <v>0</v>
      </c>
      <c r="LY130" s="850" t="str">
        <f>Language!$E$245</f>
        <v>Number:</v>
      </c>
      <c r="LZ130" s="851"/>
      <c r="MA130" s="852"/>
      <c r="MB130" s="198">
        <f>SUM(MB126:MB128)</f>
        <v>0</v>
      </c>
      <c r="MC130" s="198">
        <f>SUM(MC6:MC88)</f>
        <v>0</v>
      </c>
      <c r="MD130" s="198">
        <f>SUM(MD6:MD88)</f>
        <v>0</v>
      </c>
      <c r="ME130" s="198">
        <f>SUM(ME6:ME88)</f>
        <v>0</v>
      </c>
      <c r="MF130" s="198">
        <f>SUM(MF6:MF88)</f>
        <v>0</v>
      </c>
      <c r="MG130" s="219">
        <f>SUM(MG90:MG124)</f>
        <v>0</v>
      </c>
    </row>
    <row r="131" spans="2:345" ht="16.2" thickBot="1">
      <c r="L131" s="853" t="str">
        <f>Language!$E$207</f>
        <v>Points:</v>
      </c>
      <c r="M131" s="854"/>
      <c r="N131" s="855"/>
      <c r="O131" s="225">
        <f>O130*PrSettings!$F$9</f>
        <v>0</v>
      </c>
      <c r="P131" s="225">
        <f>P130*PrSettings!$F$4</f>
        <v>0</v>
      </c>
      <c r="Q131" s="225">
        <f>Q130*PrSettings!$F$5</f>
        <v>0</v>
      </c>
      <c r="R131" s="225">
        <f>R130*PrSettings!$F$6</f>
        <v>0</v>
      </c>
      <c r="S131" s="225">
        <f>S130*PrSettings!$F$7</f>
        <v>0</v>
      </c>
      <c r="T131" s="226">
        <f>T130*PrSettings!$F$8</f>
        <v>0</v>
      </c>
      <c r="Y131" s="853" t="str">
        <f>Language!$E$207</f>
        <v>Points:</v>
      </c>
      <c r="Z131" s="854"/>
      <c r="AA131" s="855"/>
      <c r="AB131" s="225">
        <f>AB130*PrSettings!$F$9</f>
        <v>0</v>
      </c>
      <c r="AC131" s="225">
        <f>AC130*PrSettings!$F$4</f>
        <v>0</v>
      </c>
      <c r="AD131" s="225">
        <f>AD130*PrSettings!$F$5</f>
        <v>0</v>
      </c>
      <c r="AE131" s="225">
        <f>AE130*PrSettings!$F$6</f>
        <v>0</v>
      </c>
      <c r="AF131" s="225">
        <f>AF130*PrSettings!$F$7</f>
        <v>0</v>
      </c>
      <c r="AG131" s="226">
        <f>AG130*PrSettings!$F$8</f>
        <v>0</v>
      </c>
      <c r="AL131" s="853" t="str">
        <f>Language!$E$207</f>
        <v>Points:</v>
      </c>
      <c r="AM131" s="854"/>
      <c r="AN131" s="855"/>
      <c r="AO131" s="225">
        <f>AO130*PrSettings!$F$9</f>
        <v>0</v>
      </c>
      <c r="AP131" s="225">
        <f>AP130*PrSettings!$F$4</f>
        <v>0</v>
      </c>
      <c r="AQ131" s="225">
        <f>AQ130*PrSettings!$F$5</f>
        <v>0</v>
      </c>
      <c r="AR131" s="225">
        <f>AR130*PrSettings!$F$6</f>
        <v>0</v>
      </c>
      <c r="AS131" s="225">
        <f>AS130*PrSettings!$F$7</f>
        <v>0</v>
      </c>
      <c r="AT131" s="226">
        <f>AT130*PrSettings!$F$8</f>
        <v>0</v>
      </c>
      <c r="AY131" s="853" t="str">
        <f>Language!$E$207</f>
        <v>Points:</v>
      </c>
      <c r="AZ131" s="854"/>
      <c r="BA131" s="855"/>
      <c r="BB131" s="225">
        <f>BB130*PrSettings!$F$9</f>
        <v>0</v>
      </c>
      <c r="BC131" s="225">
        <f>BC130*PrSettings!$F$4</f>
        <v>0</v>
      </c>
      <c r="BD131" s="225">
        <f>BD130*PrSettings!$F$5</f>
        <v>0</v>
      </c>
      <c r="BE131" s="225">
        <f>BE130*PrSettings!$F$6</f>
        <v>0</v>
      </c>
      <c r="BF131" s="225">
        <f>BF130*PrSettings!$F$7</f>
        <v>0</v>
      </c>
      <c r="BG131" s="226">
        <f>BG130*PrSettings!$F$8</f>
        <v>0</v>
      </c>
      <c r="BL131" s="853" t="str">
        <f>Language!$E$207</f>
        <v>Points:</v>
      </c>
      <c r="BM131" s="854"/>
      <c r="BN131" s="855"/>
      <c r="BO131" s="225">
        <f>BO130*PrSettings!$F$9</f>
        <v>0</v>
      </c>
      <c r="BP131" s="225">
        <f>BP130*PrSettings!$F$4</f>
        <v>0</v>
      </c>
      <c r="BQ131" s="225">
        <f>BQ130*PrSettings!$F$5</f>
        <v>0</v>
      </c>
      <c r="BR131" s="225">
        <f>BR130*PrSettings!$F$6</f>
        <v>0</v>
      </c>
      <c r="BS131" s="225">
        <f>BS130*PrSettings!$F$7</f>
        <v>0</v>
      </c>
      <c r="BT131" s="226">
        <f>BT130*PrSettings!$F$8</f>
        <v>0</v>
      </c>
      <c r="BY131" s="853" t="str">
        <f>Language!$E$207</f>
        <v>Points:</v>
      </c>
      <c r="BZ131" s="854"/>
      <c r="CA131" s="855"/>
      <c r="CB131" s="225">
        <f>CB130*PrSettings!$F$9</f>
        <v>0</v>
      </c>
      <c r="CC131" s="225">
        <f>CC130*PrSettings!$F$4</f>
        <v>0</v>
      </c>
      <c r="CD131" s="225">
        <f>CD130*PrSettings!$F$5</f>
        <v>0</v>
      </c>
      <c r="CE131" s="225">
        <f>CE130*PrSettings!$F$6</f>
        <v>0</v>
      </c>
      <c r="CF131" s="225">
        <f>CF130*PrSettings!$F$7</f>
        <v>0</v>
      </c>
      <c r="CG131" s="226">
        <f>CG130*PrSettings!$F$8</f>
        <v>0</v>
      </c>
      <c r="CL131" s="853" t="str">
        <f>Language!$E$207</f>
        <v>Points:</v>
      </c>
      <c r="CM131" s="854"/>
      <c r="CN131" s="855"/>
      <c r="CO131" s="225">
        <f>CO130*PrSettings!$F$9</f>
        <v>0</v>
      </c>
      <c r="CP131" s="225">
        <f>CP130*PrSettings!$F$4</f>
        <v>0</v>
      </c>
      <c r="CQ131" s="225">
        <f>CQ130*PrSettings!$F$5</f>
        <v>0</v>
      </c>
      <c r="CR131" s="225">
        <f>CR130*PrSettings!$F$6</f>
        <v>0</v>
      </c>
      <c r="CS131" s="225">
        <f>CS130*PrSettings!$F$7</f>
        <v>0</v>
      </c>
      <c r="CT131" s="226">
        <f>CT130*PrSettings!$F$8</f>
        <v>0</v>
      </c>
      <c r="CY131" s="853" t="str">
        <f>Language!$E$207</f>
        <v>Points:</v>
      </c>
      <c r="CZ131" s="854"/>
      <c r="DA131" s="855"/>
      <c r="DB131" s="225">
        <f>DB130*PrSettings!$F$9</f>
        <v>0</v>
      </c>
      <c r="DC131" s="225">
        <f>DC130*PrSettings!$F$4</f>
        <v>0</v>
      </c>
      <c r="DD131" s="225">
        <f>DD130*PrSettings!$F$5</f>
        <v>0</v>
      </c>
      <c r="DE131" s="225">
        <f>DE130*PrSettings!$F$6</f>
        <v>0</v>
      </c>
      <c r="DF131" s="225">
        <f>DF130*PrSettings!$F$7</f>
        <v>0</v>
      </c>
      <c r="DG131" s="226">
        <f>DG130*PrSettings!$F$8</f>
        <v>0</v>
      </c>
      <c r="DL131" s="853" t="str">
        <f>Language!$E$207</f>
        <v>Points:</v>
      </c>
      <c r="DM131" s="854"/>
      <c r="DN131" s="855"/>
      <c r="DO131" s="225">
        <f>DO130*PrSettings!$F$9</f>
        <v>0</v>
      </c>
      <c r="DP131" s="225">
        <f>DP130*PrSettings!$F$4</f>
        <v>0</v>
      </c>
      <c r="DQ131" s="225">
        <f>DQ130*PrSettings!$F$5</f>
        <v>0</v>
      </c>
      <c r="DR131" s="225">
        <f>DR130*PrSettings!$F$6</f>
        <v>0</v>
      </c>
      <c r="DS131" s="225">
        <f>DS130*PrSettings!$F$7</f>
        <v>0</v>
      </c>
      <c r="DT131" s="226">
        <f>DT130*PrSettings!$F$8</f>
        <v>0</v>
      </c>
      <c r="DY131" s="853" t="str">
        <f>Language!$E$207</f>
        <v>Points:</v>
      </c>
      <c r="DZ131" s="854"/>
      <c r="EA131" s="855"/>
      <c r="EB131" s="225">
        <f>EB130*PrSettings!$F$9</f>
        <v>0</v>
      </c>
      <c r="EC131" s="225">
        <f>EC130*PrSettings!$F$4</f>
        <v>0</v>
      </c>
      <c r="ED131" s="225">
        <f>ED130*PrSettings!$F$5</f>
        <v>0</v>
      </c>
      <c r="EE131" s="225">
        <f>EE130*PrSettings!$F$6</f>
        <v>0</v>
      </c>
      <c r="EF131" s="225">
        <f>EF130*PrSettings!$F$7</f>
        <v>0</v>
      </c>
      <c r="EG131" s="226">
        <f>EG130*PrSettings!$F$8</f>
        <v>0</v>
      </c>
      <c r="EL131" s="853" t="str">
        <f>Language!$E$207</f>
        <v>Points:</v>
      </c>
      <c r="EM131" s="854"/>
      <c r="EN131" s="855"/>
      <c r="EO131" s="225">
        <f>EO130*PrSettings!$F$9</f>
        <v>0</v>
      </c>
      <c r="EP131" s="225">
        <f>EP130*PrSettings!$F$4</f>
        <v>0</v>
      </c>
      <c r="EQ131" s="225">
        <f>EQ130*PrSettings!$F$5</f>
        <v>0</v>
      </c>
      <c r="ER131" s="225">
        <f>ER130*PrSettings!$F$6</f>
        <v>0</v>
      </c>
      <c r="ES131" s="225">
        <f>ES130*PrSettings!$F$7</f>
        <v>0</v>
      </c>
      <c r="ET131" s="226">
        <f>ET130*PrSettings!$F$8</f>
        <v>0</v>
      </c>
      <c r="EY131" s="853" t="str">
        <f>Language!$E$207</f>
        <v>Points:</v>
      </c>
      <c r="EZ131" s="854"/>
      <c r="FA131" s="855"/>
      <c r="FB131" s="225">
        <f>FB130*PrSettings!$F$9</f>
        <v>0</v>
      </c>
      <c r="FC131" s="225">
        <f>FC130*PrSettings!$F$4</f>
        <v>0</v>
      </c>
      <c r="FD131" s="225">
        <f>FD130*PrSettings!$F$5</f>
        <v>0</v>
      </c>
      <c r="FE131" s="225">
        <f>FE130*PrSettings!$F$6</f>
        <v>0</v>
      </c>
      <c r="FF131" s="225">
        <f>FF130*PrSettings!$F$7</f>
        <v>0</v>
      </c>
      <c r="FG131" s="226">
        <f>FG130*PrSettings!$F$8</f>
        <v>0</v>
      </c>
      <c r="FL131" s="853" t="str">
        <f>Language!$E$207</f>
        <v>Points:</v>
      </c>
      <c r="FM131" s="854"/>
      <c r="FN131" s="855"/>
      <c r="FO131" s="225">
        <f>FO130*PrSettings!$F$9</f>
        <v>0</v>
      </c>
      <c r="FP131" s="225">
        <f>FP130*PrSettings!$F$4</f>
        <v>0</v>
      </c>
      <c r="FQ131" s="225">
        <f>FQ130*PrSettings!$F$5</f>
        <v>0</v>
      </c>
      <c r="FR131" s="225">
        <f>FR130*PrSettings!$F$6</f>
        <v>0</v>
      </c>
      <c r="FS131" s="225">
        <f>FS130*PrSettings!$F$7</f>
        <v>0</v>
      </c>
      <c r="FT131" s="226">
        <f>FT130*PrSettings!$F$8</f>
        <v>0</v>
      </c>
      <c r="FY131" s="853" t="str">
        <f>Language!$E$207</f>
        <v>Points:</v>
      </c>
      <c r="FZ131" s="854"/>
      <c r="GA131" s="855"/>
      <c r="GB131" s="225">
        <f>GB130*PrSettings!$F$9</f>
        <v>0</v>
      </c>
      <c r="GC131" s="225">
        <f>GC130*PrSettings!$F$4</f>
        <v>0</v>
      </c>
      <c r="GD131" s="225">
        <f>GD130*PrSettings!$F$5</f>
        <v>0</v>
      </c>
      <c r="GE131" s="225">
        <f>GE130*PrSettings!$F$6</f>
        <v>0</v>
      </c>
      <c r="GF131" s="225">
        <f>GF130*PrSettings!$F$7</f>
        <v>0</v>
      </c>
      <c r="GG131" s="226">
        <f>GG130*PrSettings!$F$8</f>
        <v>0</v>
      </c>
      <c r="GL131" s="853" t="str">
        <f>Language!$E$207</f>
        <v>Points:</v>
      </c>
      <c r="GM131" s="854"/>
      <c r="GN131" s="855"/>
      <c r="GO131" s="225">
        <f>GO130*PrSettings!$F$9</f>
        <v>0</v>
      </c>
      <c r="GP131" s="225">
        <f>GP130*PrSettings!$F$4</f>
        <v>0</v>
      </c>
      <c r="GQ131" s="225">
        <f>GQ130*PrSettings!$F$5</f>
        <v>0</v>
      </c>
      <c r="GR131" s="225">
        <f>GR130*PrSettings!$F$6</f>
        <v>0</v>
      </c>
      <c r="GS131" s="225">
        <f>GS130*PrSettings!$F$7</f>
        <v>0</v>
      </c>
      <c r="GT131" s="226">
        <f>GT130*PrSettings!$F$8</f>
        <v>0</v>
      </c>
      <c r="GY131" s="853" t="str">
        <f>Language!$E$207</f>
        <v>Points:</v>
      </c>
      <c r="GZ131" s="854"/>
      <c r="HA131" s="855"/>
      <c r="HB131" s="225">
        <f>HB130*PrSettings!$F$9</f>
        <v>0</v>
      </c>
      <c r="HC131" s="225">
        <f>HC130*PrSettings!$F$4</f>
        <v>0</v>
      </c>
      <c r="HD131" s="225">
        <f>HD130*PrSettings!$F$5</f>
        <v>0</v>
      </c>
      <c r="HE131" s="225">
        <f>HE130*PrSettings!$F$6</f>
        <v>0</v>
      </c>
      <c r="HF131" s="225">
        <f>HF130*PrSettings!$F$7</f>
        <v>0</v>
      </c>
      <c r="HG131" s="226">
        <f>HG130*PrSettings!$F$8</f>
        <v>0</v>
      </c>
      <c r="HL131" s="853" t="str">
        <f>Language!$E$207</f>
        <v>Points:</v>
      </c>
      <c r="HM131" s="854"/>
      <c r="HN131" s="855"/>
      <c r="HO131" s="225">
        <f>HO130*PrSettings!$F$9</f>
        <v>0</v>
      </c>
      <c r="HP131" s="225">
        <f>HP130*PrSettings!$F$4</f>
        <v>0</v>
      </c>
      <c r="HQ131" s="225">
        <f>HQ130*PrSettings!$F$5</f>
        <v>0</v>
      </c>
      <c r="HR131" s="225">
        <f>HR130*PrSettings!$F$6</f>
        <v>0</v>
      </c>
      <c r="HS131" s="225">
        <f>HS130*PrSettings!$F$7</f>
        <v>0</v>
      </c>
      <c r="HT131" s="226">
        <f>HT130*PrSettings!$F$8</f>
        <v>0</v>
      </c>
      <c r="HY131" s="853" t="str">
        <f>Language!$E$207</f>
        <v>Points:</v>
      </c>
      <c r="HZ131" s="854"/>
      <c r="IA131" s="855"/>
      <c r="IB131" s="225">
        <f>IB130*PrSettings!$F$9</f>
        <v>0</v>
      </c>
      <c r="IC131" s="225">
        <f>IC130*PrSettings!$F$4</f>
        <v>0</v>
      </c>
      <c r="ID131" s="225">
        <f>ID130*PrSettings!$F$5</f>
        <v>0</v>
      </c>
      <c r="IE131" s="225">
        <f>IE130*PrSettings!$F$6</f>
        <v>0</v>
      </c>
      <c r="IF131" s="225">
        <f>IF130*PrSettings!$F$7</f>
        <v>0</v>
      </c>
      <c r="IG131" s="226">
        <f>IG130*PrSettings!$F$8</f>
        <v>0</v>
      </c>
      <c r="IL131" s="853" t="str">
        <f>Language!$E$207</f>
        <v>Points:</v>
      </c>
      <c r="IM131" s="854"/>
      <c r="IN131" s="855"/>
      <c r="IO131" s="225">
        <f>IO130*PrSettings!$F$9</f>
        <v>0</v>
      </c>
      <c r="IP131" s="225">
        <f>IP130*PrSettings!$F$4</f>
        <v>0</v>
      </c>
      <c r="IQ131" s="225">
        <f>IQ130*PrSettings!$F$5</f>
        <v>0</v>
      </c>
      <c r="IR131" s="225">
        <f>IR130*PrSettings!$F$6</f>
        <v>0</v>
      </c>
      <c r="IS131" s="225">
        <f>IS130*PrSettings!$F$7</f>
        <v>0</v>
      </c>
      <c r="IT131" s="226">
        <f>IT130*PrSettings!$F$8</f>
        <v>0</v>
      </c>
      <c r="IY131" s="853" t="str">
        <f>Language!$E$207</f>
        <v>Points:</v>
      </c>
      <c r="IZ131" s="854"/>
      <c r="JA131" s="855"/>
      <c r="JB131" s="225">
        <f>JB130*PrSettings!$F$9</f>
        <v>0</v>
      </c>
      <c r="JC131" s="225">
        <f>JC130*PrSettings!$F$4</f>
        <v>0</v>
      </c>
      <c r="JD131" s="225">
        <f>JD130*PrSettings!$F$5</f>
        <v>0</v>
      </c>
      <c r="JE131" s="225">
        <f>JE130*PrSettings!$F$6</f>
        <v>0</v>
      </c>
      <c r="JF131" s="225">
        <f>JF130*PrSettings!$F$7</f>
        <v>0</v>
      </c>
      <c r="JG131" s="226">
        <f>JG130*PrSettings!$F$8</f>
        <v>0</v>
      </c>
      <c r="JL131" s="853" t="str">
        <f>Language!$E$207</f>
        <v>Points:</v>
      </c>
      <c r="JM131" s="854"/>
      <c r="JN131" s="855"/>
      <c r="JO131" s="225">
        <f>JO130*PrSettings!$F$9</f>
        <v>0</v>
      </c>
      <c r="JP131" s="225">
        <f>JP130*PrSettings!$F$4</f>
        <v>0</v>
      </c>
      <c r="JQ131" s="225">
        <f>JQ130*PrSettings!$F$5</f>
        <v>0</v>
      </c>
      <c r="JR131" s="225">
        <f>JR130*PrSettings!$F$6</f>
        <v>0</v>
      </c>
      <c r="JS131" s="225">
        <f>JS130*PrSettings!$F$7</f>
        <v>0</v>
      </c>
      <c r="JT131" s="226">
        <f>JT130*PrSettings!$F$8</f>
        <v>0</v>
      </c>
      <c r="JY131" s="853" t="str">
        <f>Language!$E$207</f>
        <v>Points:</v>
      </c>
      <c r="JZ131" s="854"/>
      <c r="KA131" s="855"/>
      <c r="KB131" s="225">
        <f>KB130*PrSettings!$F$9</f>
        <v>0</v>
      </c>
      <c r="KC131" s="225">
        <f>KC130*PrSettings!$F$4</f>
        <v>0</v>
      </c>
      <c r="KD131" s="225">
        <f>KD130*PrSettings!$F$5</f>
        <v>0</v>
      </c>
      <c r="KE131" s="225">
        <f>KE130*PrSettings!$F$6</f>
        <v>0</v>
      </c>
      <c r="KF131" s="225">
        <f>KF130*PrSettings!$F$7</f>
        <v>0</v>
      </c>
      <c r="KG131" s="226">
        <f>KG130*PrSettings!$F$8</f>
        <v>0</v>
      </c>
      <c r="KL131" s="853" t="str">
        <f>Language!$E$207</f>
        <v>Points:</v>
      </c>
      <c r="KM131" s="854"/>
      <c r="KN131" s="855"/>
      <c r="KO131" s="225">
        <f>KO130*PrSettings!$F$9</f>
        <v>0</v>
      </c>
      <c r="KP131" s="225">
        <f>KP130*PrSettings!$F$4</f>
        <v>0</v>
      </c>
      <c r="KQ131" s="225">
        <f>KQ130*PrSettings!$F$5</f>
        <v>0</v>
      </c>
      <c r="KR131" s="225">
        <f>KR130*PrSettings!$F$6</f>
        <v>0</v>
      </c>
      <c r="KS131" s="225">
        <f>KS130*PrSettings!$F$7</f>
        <v>0</v>
      </c>
      <c r="KT131" s="226">
        <f>KT130*PrSettings!$F$8</f>
        <v>0</v>
      </c>
      <c r="KY131" s="853" t="str">
        <f>Language!$E$207</f>
        <v>Points:</v>
      </c>
      <c r="KZ131" s="854"/>
      <c r="LA131" s="855"/>
      <c r="LB131" s="225">
        <f>LB130*PrSettings!$F$9</f>
        <v>0</v>
      </c>
      <c r="LC131" s="225">
        <f>LC130*PrSettings!$F$4</f>
        <v>0</v>
      </c>
      <c r="LD131" s="225">
        <f>LD130*PrSettings!$F$5</f>
        <v>0</v>
      </c>
      <c r="LE131" s="225">
        <f>LE130*PrSettings!$F$6</f>
        <v>0</v>
      </c>
      <c r="LF131" s="225">
        <f>LF130*PrSettings!$F$7</f>
        <v>0</v>
      </c>
      <c r="LG131" s="226">
        <f>LG130*PrSettings!$F$8</f>
        <v>0</v>
      </c>
      <c r="LL131" s="853" t="str">
        <f>Language!$E$207</f>
        <v>Points:</v>
      </c>
      <c r="LM131" s="854"/>
      <c r="LN131" s="855"/>
      <c r="LO131" s="225">
        <f>LO130*PrSettings!$F$9</f>
        <v>0</v>
      </c>
      <c r="LP131" s="225">
        <f>LP130*PrSettings!$F$4</f>
        <v>0</v>
      </c>
      <c r="LQ131" s="225">
        <f>LQ130*PrSettings!$F$5</f>
        <v>0</v>
      </c>
      <c r="LR131" s="225">
        <f>LR130*PrSettings!$F$6</f>
        <v>0</v>
      </c>
      <c r="LS131" s="225">
        <f>LS130*PrSettings!$F$7</f>
        <v>0</v>
      </c>
      <c r="LT131" s="226">
        <f>LT130*PrSettings!$F$8</f>
        <v>0</v>
      </c>
      <c r="LY131" s="853" t="str">
        <f>Language!$E$207</f>
        <v>Points:</v>
      </c>
      <c r="LZ131" s="854"/>
      <c r="MA131" s="855"/>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59" t="str">
        <f>Language!$E$208</f>
        <v>Sum:</v>
      </c>
      <c r="M132" s="860"/>
      <c r="N132" s="861"/>
      <c r="O132" s="862">
        <f>SUM(O131:T131)</f>
        <v>0</v>
      </c>
      <c r="P132" s="863"/>
      <c r="Q132" s="863"/>
      <c r="R132" s="863"/>
      <c r="S132" s="863"/>
      <c r="T132" s="864"/>
      <c r="Y132" s="859" t="str">
        <f>Language!$E$208</f>
        <v>Sum:</v>
      </c>
      <c r="Z132" s="860"/>
      <c r="AA132" s="861"/>
      <c r="AB132" s="862">
        <f>SUM(AB131:AG131)</f>
        <v>0</v>
      </c>
      <c r="AC132" s="863"/>
      <c r="AD132" s="863"/>
      <c r="AE132" s="863"/>
      <c r="AF132" s="863"/>
      <c r="AG132" s="864"/>
      <c r="AL132" s="859" t="str">
        <f>Language!$E$208</f>
        <v>Sum:</v>
      </c>
      <c r="AM132" s="860"/>
      <c r="AN132" s="861"/>
      <c r="AO132" s="862">
        <f>SUM(AO131:AT131)</f>
        <v>0</v>
      </c>
      <c r="AP132" s="863"/>
      <c r="AQ132" s="863"/>
      <c r="AR132" s="863"/>
      <c r="AS132" s="863"/>
      <c r="AT132" s="864"/>
      <c r="AY132" s="859" t="str">
        <f>Language!$E$208</f>
        <v>Sum:</v>
      </c>
      <c r="AZ132" s="860"/>
      <c r="BA132" s="861"/>
      <c r="BB132" s="862">
        <f>SUM(BB131:BG131)</f>
        <v>0</v>
      </c>
      <c r="BC132" s="863"/>
      <c r="BD132" s="863"/>
      <c r="BE132" s="863"/>
      <c r="BF132" s="863"/>
      <c r="BG132" s="864"/>
      <c r="BL132" s="859" t="str">
        <f>Language!$E$208</f>
        <v>Sum:</v>
      </c>
      <c r="BM132" s="860"/>
      <c r="BN132" s="861"/>
      <c r="BO132" s="862">
        <f>SUM(BO131:BT131)</f>
        <v>0</v>
      </c>
      <c r="BP132" s="863"/>
      <c r="BQ132" s="863"/>
      <c r="BR132" s="863"/>
      <c r="BS132" s="863"/>
      <c r="BT132" s="864"/>
      <c r="BY132" s="859" t="str">
        <f>Language!$E$208</f>
        <v>Sum:</v>
      </c>
      <c r="BZ132" s="860"/>
      <c r="CA132" s="861"/>
      <c r="CB132" s="862">
        <f>SUM(CB131:CG131)</f>
        <v>0</v>
      </c>
      <c r="CC132" s="863"/>
      <c r="CD132" s="863"/>
      <c r="CE132" s="863"/>
      <c r="CF132" s="863"/>
      <c r="CG132" s="864"/>
      <c r="CL132" s="859" t="str">
        <f>Language!$E$208</f>
        <v>Sum:</v>
      </c>
      <c r="CM132" s="860"/>
      <c r="CN132" s="861"/>
      <c r="CO132" s="862">
        <f>SUM(CO131:CT131)</f>
        <v>0</v>
      </c>
      <c r="CP132" s="863"/>
      <c r="CQ132" s="863"/>
      <c r="CR132" s="863"/>
      <c r="CS132" s="863"/>
      <c r="CT132" s="864"/>
      <c r="CY132" s="859" t="str">
        <f>Language!$E$208</f>
        <v>Sum:</v>
      </c>
      <c r="CZ132" s="860"/>
      <c r="DA132" s="861"/>
      <c r="DB132" s="862">
        <f>SUM(DB131:DG131)</f>
        <v>0</v>
      </c>
      <c r="DC132" s="863"/>
      <c r="DD132" s="863"/>
      <c r="DE132" s="863"/>
      <c r="DF132" s="863"/>
      <c r="DG132" s="864"/>
      <c r="DL132" s="859" t="str">
        <f>Language!$E$208</f>
        <v>Sum:</v>
      </c>
      <c r="DM132" s="860"/>
      <c r="DN132" s="861"/>
      <c r="DO132" s="862">
        <f>SUM(DO131:DT131)</f>
        <v>0</v>
      </c>
      <c r="DP132" s="863"/>
      <c r="DQ132" s="863"/>
      <c r="DR132" s="863"/>
      <c r="DS132" s="863"/>
      <c r="DT132" s="864"/>
      <c r="DY132" s="859" t="str">
        <f>Language!$E$208</f>
        <v>Sum:</v>
      </c>
      <c r="DZ132" s="860"/>
      <c r="EA132" s="861"/>
      <c r="EB132" s="862">
        <f>SUM(EB131:EG131)</f>
        <v>0</v>
      </c>
      <c r="EC132" s="863"/>
      <c r="ED132" s="863"/>
      <c r="EE132" s="863"/>
      <c r="EF132" s="863"/>
      <c r="EG132" s="864"/>
      <c r="EL132" s="859" t="str">
        <f>Language!$E$208</f>
        <v>Sum:</v>
      </c>
      <c r="EM132" s="860"/>
      <c r="EN132" s="861"/>
      <c r="EO132" s="862">
        <f>SUM(EO131:ET131)</f>
        <v>0</v>
      </c>
      <c r="EP132" s="863"/>
      <c r="EQ132" s="863"/>
      <c r="ER132" s="863"/>
      <c r="ES132" s="863"/>
      <c r="ET132" s="864"/>
      <c r="EY132" s="859" t="str">
        <f>Language!$E$208</f>
        <v>Sum:</v>
      </c>
      <c r="EZ132" s="860"/>
      <c r="FA132" s="861"/>
      <c r="FB132" s="862">
        <f>SUM(FB131:FG131)</f>
        <v>0</v>
      </c>
      <c r="FC132" s="863"/>
      <c r="FD132" s="863"/>
      <c r="FE132" s="863"/>
      <c r="FF132" s="863"/>
      <c r="FG132" s="864"/>
      <c r="FL132" s="859" t="str">
        <f>Language!$E$208</f>
        <v>Sum:</v>
      </c>
      <c r="FM132" s="860"/>
      <c r="FN132" s="861"/>
      <c r="FO132" s="862">
        <f>SUM(FO131:FT131)</f>
        <v>0</v>
      </c>
      <c r="FP132" s="863"/>
      <c r="FQ132" s="863"/>
      <c r="FR132" s="863"/>
      <c r="FS132" s="863"/>
      <c r="FT132" s="864"/>
      <c r="FY132" s="859" t="str">
        <f>Language!$E$208</f>
        <v>Sum:</v>
      </c>
      <c r="FZ132" s="860"/>
      <c r="GA132" s="861"/>
      <c r="GB132" s="862">
        <f>SUM(GB131:GG131)</f>
        <v>0</v>
      </c>
      <c r="GC132" s="863"/>
      <c r="GD132" s="863"/>
      <c r="GE132" s="863"/>
      <c r="GF132" s="863"/>
      <c r="GG132" s="864"/>
      <c r="GL132" s="859" t="str">
        <f>Language!$E$208</f>
        <v>Sum:</v>
      </c>
      <c r="GM132" s="860"/>
      <c r="GN132" s="861"/>
      <c r="GO132" s="862">
        <f>SUM(GO131:GT131)</f>
        <v>0</v>
      </c>
      <c r="GP132" s="863"/>
      <c r="GQ132" s="863"/>
      <c r="GR132" s="863"/>
      <c r="GS132" s="863"/>
      <c r="GT132" s="864"/>
      <c r="GY132" s="859" t="str">
        <f>Language!$E$208</f>
        <v>Sum:</v>
      </c>
      <c r="GZ132" s="860"/>
      <c r="HA132" s="861"/>
      <c r="HB132" s="862">
        <f>SUM(HB131:HG131)</f>
        <v>0</v>
      </c>
      <c r="HC132" s="863"/>
      <c r="HD132" s="863"/>
      <c r="HE132" s="863"/>
      <c r="HF132" s="863"/>
      <c r="HG132" s="864"/>
      <c r="HL132" s="859" t="str">
        <f>Language!$E$208</f>
        <v>Sum:</v>
      </c>
      <c r="HM132" s="860"/>
      <c r="HN132" s="861"/>
      <c r="HO132" s="862">
        <f>SUM(HO131:HT131)</f>
        <v>0</v>
      </c>
      <c r="HP132" s="863"/>
      <c r="HQ132" s="863"/>
      <c r="HR132" s="863"/>
      <c r="HS132" s="863"/>
      <c r="HT132" s="864"/>
      <c r="HY132" s="859" t="str">
        <f>Language!$E$208</f>
        <v>Sum:</v>
      </c>
      <c r="HZ132" s="860"/>
      <c r="IA132" s="861"/>
      <c r="IB132" s="862">
        <f>SUM(IB131:IG131)</f>
        <v>0</v>
      </c>
      <c r="IC132" s="863"/>
      <c r="ID132" s="863"/>
      <c r="IE132" s="863"/>
      <c r="IF132" s="863"/>
      <c r="IG132" s="864"/>
      <c r="IL132" s="859" t="str">
        <f>Language!$E$208</f>
        <v>Sum:</v>
      </c>
      <c r="IM132" s="860"/>
      <c r="IN132" s="861"/>
      <c r="IO132" s="862">
        <f>SUM(IO131:IT131)</f>
        <v>0</v>
      </c>
      <c r="IP132" s="863"/>
      <c r="IQ132" s="863"/>
      <c r="IR132" s="863"/>
      <c r="IS132" s="863"/>
      <c r="IT132" s="864"/>
      <c r="IY132" s="859" t="str">
        <f>Language!$E$208</f>
        <v>Sum:</v>
      </c>
      <c r="IZ132" s="860"/>
      <c r="JA132" s="861"/>
      <c r="JB132" s="862">
        <f>SUM(JB131:JG131)</f>
        <v>0</v>
      </c>
      <c r="JC132" s="863"/>
      <c r="JD132" s="863"/>
      <c r="JE132" s="863"/>
      <c r="JF132" s="863"/>
      <c r="JG132" s="864"/>
      <c r="JL132" s="859" t="str">
        <f>Language!$E$208</f>
        <v>Sum:</v>
      </c>
      <c r="JM132" s="860"/>
      <c r="JN132" s="861"/>
      <c r="JO132" s="862">
        <f>SUM(JO131:JT131)</f>
        <v>0</v>
      </c>
      <c r="JP132" s="863"/>
      <c r="JQ132" s="863"/>
      <c r="JR132" s="863"/>
      <c r="JS132" s="863"/>
      <c r="JT132" s="864"/>
      <c r="JY132" s="859" t="str">
        <f>Language!$E$208</f>
        <v>Sum:</v>
      </c>
      <c r="JZ132" s="860"/>
      <c r="KA132" s="861"/>
      <c r="KB132" s="862">
        <f>SUM(KB131:KG131)</f>
        <v>0</v>
      </c>
      <c r="KC132" s="863"/>
      <c r="KD132" s="863"/>
      <c r="KE132" s="863"/>
      <c r="KF132" s="863"/>
      <c r="KG132" s="864"/>
      <c r="KL132" s="859" t="str">
        <f>Language!$E$208</f>
        <v>Sum:</v>
      </c>
      <c r="KM132" s="860"/>
      <c r="KN132" s="861"/>
      <c r="KO132" s="862">
        <f>SUM(KO131:KT131)</f>
        <v>0</v>
      </c>
      <c r="KP132" s="863"/>
      <c r="KQ132" s="863"/>
      <c r="KR132" s="863"/>
      <c r="KS132" s="863"/>
      <c r="KT132" s="864"/>
      <c r="KY132" s="859" t="str">
        <f>Language!$E$208</f>
        <v>Sum:</v>
      </c>
      <c r="KZ132" s="860"/>
      <c r="LA132" s="861"/>
      <c r="LB132" s="862">
        <f>SUM(LB131:LG131)</f>
        <v>0</v>
      </c>
      <c r="LC132" s="863"/>
      <c r="LD132" s="863"/>
      <c r="LE132" s="863"/>
      <c r="LF132" s="863"/>
      <c r="LG132" s="864"/>
      <c r="LL132" s="859" t="str">
        <f>Language!$E$208</f>
        <v>Sum:</v>
      </c>
      <c r="LM132" s="860"/>
      <c r="LN132" s="861"/>
      <c r="LO132" s="862">
        <f>SUM(LO131:LT131)</f>
        <v>0</v>
      </c>
      <c r="LP132" s="863"/>
      <c r="LQ132" s="863"/>
      <c r="LR132" s="863"/>
      <c r="LS132" s="863"/>
      <c r="LT132" s="864"/>
      <c r="LY132" s="859" t="str">
        <f>Language!$E$208</f>
        <v>Sum:</v>
      </c>
      <c r="LZ132" s="860"/>
      <c r="MA132" s="861"/>
      <c r="MB132" s="862">
        <f>SUM(MB131:MG131)</f>
        <v>0</v>
      </c>
      <c r="MC132" s="863"/>
      <c r="MD132" s="863"/>
      <c r="ME132" s="863"/>
      <c r="MF132" s="863"/>
      <c r="MG132" s="864"/>
    </row>
    <row r="133" spans="2:345" ht="30.75" customHeight="1" thickTop="1"/>
    <row r="134" spans="2:345" ht="16.2" thickBot="1">
      <c r="B134" s="882" t="str">
        <f>Language!$E$221</f>
        <v>Hint</v>
      </c>
      <c r="C134" s="882"/>
      <c r="D134" s="882"/>
      <c r="E134" s="882"/>
      <c r="F134" s="882"/>
      <c r="G134" s="882"/>
      <c r="H134" s="882"/>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67" t="str">
        <f>Language!$E$230</f>
        <v>For example, to add ten more people, select columns HI through MG and copy them to the right. Finished.
(Remove sheet protection!)</v>
      </c>
      <c r="C135" s="868"/>
      <c r="D135" s="868"/>
      <c r="E135" s="868"/>
      <c r="F135" s="868"/>
      <c r="G135" s="868"/>
      <c r="H135" s="869"/>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70"/>
      <c r="C136" s="871"/>
      <c r="D136" s="871"/>
      <c r="E136" s="871"/>
      <c r="F136" s="871"/>
      <c r="G136" s="871"/>
      <c r="H136" s="872"/>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70"/>
      <c r="C137" s="871"/>
      <c r="D137" s="871"/>
      <c r="E137" s="871"/>
      <c r="F137" s="871"/>
      <c r="G137" s="871"/>
      <c r="H137" s="872"/>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70" t="str">
        <f>Language!$E$231</f>
        <v>To predict the teams in the KO round, enter the team numbers in the yellow fields.</v>
      </c>
      <c r="C138" s="871"/>
      <c r="D138" s="871"/>
      <c r="E138" s="871"/>
      <c r="F138" s="871"/>
      <c r="G138" s="871"/>
      <c r="H138" s="872"/>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70"/>
      <c r="C139" s="871"/>
      <c r="D139" s="871"/>
      <c r="E139" s="871"/>
      <c r="F139" s="871"/>
      <c r="G139" s="871"/>
      <c r="H139" s="872"/>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70"/>
      <c r="C140" s="871"/>
      <c r="D140" s="871"/>
      <c r="E140" s="871"/>
      <c r="F140" s="871"/>
      <c r="G140" s="871"/>
      <c r="H140" s="872"/>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70" t="str">
        <f>Language!$E$232</f>
        <v>The factors for the individual categories and other presettings can be selected on the 'PrSettings' worksheet.</v>
      </c>
      <c r="C141" s="871"/>
      <c r="D141" s="871"/>
      <c r="E141" s="871"/>
      <c r="F141" s="871"/>
      <c r="G141" s="871"/>
      <c r="H141" s="872"/>
    </row>
    <row r="142" spans="2:345">
      <c r="B142" s="870"/>
      <c r="C142" s="871"/>
      <c r="D142" s="871"/>
      <c r="E142" s="871"/>
      <c r="F142" s="871"/>
      <c r="G142" s="871"/>
      <c r="H142" s="872"/>
    </row>
    <row r="143" spans="2:345" ht="16.2" thickBot="1">
      <c r="B143" s="873"/>
      <c r="C143" s="874"/>
      <c r="D143" s="874"/>
      <c r="E143" s="874"/>
      <c r="F143" s="874"/>
      <c r="G143" s="874"/>
      <c r="H143" s="875"/>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8" t="str">
        <f>Language!$E$204</f>
        <v>Predictions</v>
      </c>
      <c r="C1" s="888"/>
      <c r="D1" s="888"/>
      <c r="E1" s="888"/>
      <c r="F1" s="888"/>
      <c r="G1" s="888"/>
    </row>
    <row r="2" spans="1:345" ht="18.75" customHeight="1">
      <c r="A2" s="194"/>
      <c r="B2" s="194"/>
      <c r="C2" s="50"/>
      <c r="D2" s="50"/>
      <c r="E2" s="50"/>
      <c r="I2" s="887">
        <f>O130</f>
        <v>0</v>
      </c>
      <c r="J2" s="887"/>
      <c r="K2" s="887"/>
      <c r="L2" s="887"/>
      <c r="M2" s="887"/>
      <c r="N2" s="887"/>
      <c r="O2" s="887"/>
      <c r="P2" s="887"/>
      <c r="Q2" s="887"/>
      <c r="R2" s="887"/>
      <c r="S2" s="887"/>
      <c r="T2" s="887"/>
      <c r="V2" s="887">
        <f>AB130</f>
        <v>0</v>
      </c>
      <c r="W2" s="887"/>
      <c r="X2" s="887"/>
      <c r="Y2" s="887"/>
      <c r="Z2" s="887"/>
      <c r="AA2" s="887"/>
      <c r="AB2" s="887"/>
      <c r="AC2" s="887"/>
      <c r="AD2" s="887"/>
      <c r="AE2" s="887"/>
      <c r="AF2" s="887"/>
      <c r="AG2" s="887"/>
      <c r="AI2" s="887">
        <f>AO130</f>
        <v>0</v>
      </c>
      <c r="AJ2" s="887"/>
      <c r="AK2" s="887"/>
      <c r="AL2" s="887"/>
      <c r="AM2" s="887"/>
      <c r="AN2" s="887"/>
      <c r="AO2" s="887"/>
      <c r="AP2" s="887"/>
      <c r="AQ2" s="887"/>
      <c r="AR2" s="887"/>
      <c r="AS2" s="887"/>
      <c r="AT2" s="887"/>
      <c r="AV2" s="887">
        <f>BB130</f>
        <v>0</v>
      </c>
      <c r="AW2" s="887"/>
      <c r="AX2" s="887"/>
      <c r="AY2" s="887"/>
      <c r="AZ2" s="887"/>
      <c r="BA2" s="887"/>
      <c r="BB2" s="887"/>
      <c r="BC2" s="887"/>
      <c r="BD2" s="887"/>
      <c r="BE2" s="887"/>
      <c r="BF2" s="887"/>
      <c r="BG2" s="887"/>
      <c r="BI2" s="887">
        <f>BO130</f>
        <v>0</v>
      </c>
      <c r="BJ2" s="887"/>
      <c r="BK2" s="887"/>
      <c r="BL2" s="887"/>
      <c r="BM2" s="887"/>
      <c r="BN2" s="887"/>
      <c r="BO2" s="887"/>
      <c r="BP2" s="887"/>
      <c r="BQ2" s="887"/>
      <c r="BR2" s="887"/>
      <c r="BS2" s="887"/>
      <c r="BT2" s="887"/>
      <c r="BV2" s="887">
        <f>CB130</f>
        <v>0</v>
      </c>
      <c r="BW2" s="887"/>
      <c r="BX2" s="887"/>
      <c r="BY2" s="887"/>
      <c r="BZ2" s="887"/>
      <c r="CA2" s="887"/>
      <c r="CB2" s="887"/>
      <c r="CC2" s="887"/>
      <c r="CD2" s="887"/>
      <c r="CE2" s="887"/>
      <c r="CF2" s="887"/>
      <c r="CG2" s="887"/>
      <c r="CI2" s="887">
        <f>CO130</f>
        <v>0</v>
      </c>
      <c r="CJ2" s="887"/>
      <c r="CK2" s="887"/>
      <c r="CL2" s="887"/>
      <c r="CM2" s="887"/>
      <c r="CN2" s="887"/>
      <c r="CO2" s="887"/>
      <c r="CP2" s="887"/>
      <c r="CQ2" s="887"/>
      <c r="CR2" s="887"/>
      <c r="CS2" s="887"/>
      <c r="CT2" s="887"/>
      <c r="CV2" s="887">
        <f>DB130</f>
        <v>0</v>
      </c>
      <c r="CW2" s="887"/>
      <c r="CX2" s="887"/>
      <c r="CY2" s="887"/>
      <c r="CZ2" s="887"/>
      <c r="DA2" s="887"/>
      <c r="DB2" s="887"/>
      <c r="DC2" s="887"/>
      <c r="DD2" s="887"/>
      <c r="DE2" s="887"/>
      <c r="DF2" s="887"/>
      <c r="DG2" s="887"/>
      <c r="DI2" s="887">
        <f>DO130</f>
        <v>0</v>
      </c>
      <c r="DJ2" s="887"/>
      <c r="DK2" s="887"/>
      <c r="DL2" s="887"/>
      <c r="DM2" s="887"/>
      <c r="DN2" s="887"/>
      <c r="DO2" s="887"/>
      <c r="DP2" s="887"/>
      <c r="DQ2" s="887"/>
      <c r="DR2" s="887"/>
      <c r="DS2" s="887"/>
      <c r="DT2" s="887"/>
      <c r="DV2" s="887">
        <f>EB130</f>
        <v>0</v>
      </c>
      <c r="DW2" s="887"/>
      <c r="DX2" s="887"/>
      <c r="DY2" s="887"/>
      <c r="DZ2" s="887"/>
      <c r="EA2" s="887"/>
      <c r="EB2" s="887"/>
      <c r="EC2" s="887"/>
      <c r="ED2" s="887"/>
      <c r="EE2" s="887"/>
      <c r="EF2" s="887"/>
      <c r="EG2" s="887"/>
      <c r="EI2" s="887">
        <f>EO130</f>
        <v>0</v>
      </c>
      <c r="EJ2" s="887"/>
      <c r="EK2" s="887"/>
      <c r="EL2" s="887"/>
      <c r="EM2" s="887"/>
      <c r="EN2" s="887"/>
      <c r="EO2" s="887"/>
      <c r="EP2" s="887"/>
      <c r="EQ2" s="887"/>
      <c r="ER2" s="887"/>
      <c r="ES2" s="887"/>
      <c r="ET2" s="887"/>
      <c r="EV2" s="887">
        <f>FB130</f>
        <v>0</v>
      </c>
      <c r="EW2" s="887"/>
      <c r="EX2" s="887"/>
      <c r="EY2" s="887"/>
      <c r="EZ2" s="887"/>
      <c r="FA2" s="887"/>
      <c r="FB2" s="887"/>
      <c r="FC2" s="887"/>
      <c r="FD2" s="887"/>
      <c r="FE2" s="887"/>
      <c r="FF2" s="887"/>
      <c r="FG2" s="887"/>
      <c r="FI2" s="887">
        <f>FO130</f>
        <v>0</v>
      </c>
      <c r="FJ2" s="887"/>
      <c r="FK2" s="887"/>
      <c r="FL2" s="887"/>
      <c r="FM2" s="887"/>
      <c r="FN2" s="887"/>
      <c r="FO2" s="887"/>
      <c r="FP2" s="887"/>
      <c r="FQ2" s="887"/>
      <c r="FR2" s="887"/>
      <c r="FS2" s="887"/>
      <c r="FT2" s="887"/>
      <c r="FV2" s="887">
        <f>GB130</f>
        <v>0</v>
      </c>
      <c r="FW2" s="887"/>
      <c r="FX2" s="887"/>
      <c r="FY2" s="887"/>
      <c r="FZ2" s="887"/>
      <c r="GA2" s="887"/>
      <c r="GB2" s="887"/>
      <c r="GC2" s="887"/>
      <c r="GD2" s="887"/>
      <c r="GE2" s="887"/>
      <c r="GF2" s="887"/>
      <c r="GG2" s="887"/>
      <c r="GI2" s="887">
        <f>GO130</f>
        <v>0</v>
      </c>
      <c r="GJ2" s="887"/>
      <c r="GK2" s="887"/>
      <c r="GL2" s="887"/>
      <c r="GM2" s="887"/>
      <c r="GN2" s="887"/>
      <c r="GO2" s="887"/>
      <c r="GP2" s="887"/>
      <c r="GQ2" s="887"/>
      <c r="GR2" s="887"/>
      <c r="GS2" s="887"/>
      <c r="GT2" s="887"/>
      <c r="GV2" s="887">
        <f>HB130</f>
        <v>0</v>
      </c>
      <c r="GW2" s="887"/>
      <c r="GX2" s="887"/>
      <c r="GY2" s="887"/>
      <c r="GZ2" s="887"/>
      <c r="HA2" s="887"/>
      <c r="HB2" s="887"/>
      <c r="HC2" s="887"/>
      <c r="HD2" s="887"/>
      <c r="HE2" s="887"/>
      <c r="HF2" s="887"/>
      <c r="HG2" s="887"/>
      <c r="HI2" s="887">
        <f>HO130</f>
        <v>0</v>
      </c>
      <c r="HJ2" s="887"/>
      <c r="HK2" s="887"/>
      <c r="HL2" s="887"/>
      <c r="HM2" s="887"/>
      <c r="HN2" s="887"/>
      <c r="HO2" s="887"/>
      <c r="HP2" s="887"/>
      <c r="HQ2" s="887"/>
      <c r="HR2" s="887"/>
      <c r="HS2" s="887"/>
      <c r="HT2" s="887"/>
      <c r="HV2" s="887">
        <f>IB130</f>
        <v>0</v>
      </c>
      <c r="HW2" s="887"/>
      <c r="HX2" s="887"/>
      <c r="HY2" s="887"/>
      <c r="HZ2" s="887"/>
      <c r="IA2" s="887"/>
      <c r="IB2" s="887"/>
      <c r="IC2" s="887"/>
      <c r="ID2" s="887"/>
      <c r="IE2" s="887"/>
      <c r="IF2" s="887"/>
      <c r="IG2" s="887"/>
      <c r="II2" s="887">
        <f>IO130</f>
        <v>0</v>
      </c>
      <c r="IJ2" s="887"/>
      <c r="IK2" s="887"/>
      <c r="IL2" s="887"/>
      <c r="IM2" s="887"/>
      <c r="IN2" s="887"/>
      <c r="IO2" s="887"/>
      <c r="IP2" s="887"/>
      <c r="IQ2" s="887"/>
      <c r="IR2" s="887"/>
      <c r="IS2" s="887"/>
      <c r="IT2" s="887"/>
      <c r="IV2" s="887">
        <f>JB130</f>
        <v>0</v>
      </c>
      <c r="IW2" s="887"/>
      <c r="IX2" s="887"/>
      <c r="IY2" s="887"/>
      <c r="IZ2" s="887"/>
      <c r="JA2" s="887"/>
      <c r="JB2" s="887"/>
      <c r="JC2" s="887"/>
      <c r="JD2" s="887"/>
      <c r="JE2" s="887"/>
      <c r="JF2" s="887"/>
      <c r="JG2" s="887"/>
      <c r="JI2" s="887">
        <f>JO130</f>
        <v>0</v>
      </c>
      <c r="JJ2" s="887"/>
      <c r="JK2" s="887"/>
      <c r="JL2" s="887"/>
      <c r="JM2" s="887"/>
      <c r="JN2" s="887"/>
      <c r="JO2" s="887"/>
      <c r="JP2" s="887"/>
      <c r="JQ2" s="887"/>
      <c r="JR2" s="887"/>
      <c r="JS2" s="887"/>
      <c r="JT2" s="887"/>
      <c r="JV2" s="887">
        <f>KB130</f>
        <v>0</v>
      </c>
      <c r="JW2" s="887"/>
      <c r="JX2" s="887"/>
      <c r="JY2" s="887"/>
      <c r="JZ2" s="887"/>
      <c r="KA2" s="887"/>
      <c r="KB2" s="887"/>
      <c r="KC2" s="887"/>
      <c r="KD2" s="887"/>
      <c r="KE2" s="887"/>
      <c r="KF2" s="887"/>
      <c r="KG2" s="887"/>
      <c r="KI2" s="887">
        <f>KO130</f>
        <v>0</v>
      </c>
      <c r="KJ2" s="887"/>
      <c r="KK2" s="887"/>
      <c r="KL2" s="887"/>
      <c r="KM2" s="887"/>
      <c r="KN2" s="887"/>
      <c r="KO2" s="887"/>
      <c r="KP2" s="887"/>
      <c r="KQ2" s="887"/>
      <c r="KR2" s="887"/>
      <c r="KS2" s="887"/>
      <c r="KT2" s="887"/>
      <c r="KV2" s="887">
        <f>LB130</f>
        <v>0</v>
      </c>
      <c r="KW2" s="887"/>
      <c r="KX2" s="887"/>
      <c r="KY2" s="887"/>
      <c r="KZ2" s="887"/>
      <c r="LA2" s="887"/>
      <c r="LB2" s="887"/>
      <c r="LC2" s="887"/>
      <c r="LD2" s="887"/>
      <c r="LE2" s="887"/>
      <c r="LF2" s="887"/>
      <c r="LG2" s="887"/>
      <c r="LI2" s="887">
        <f>LO130</f>
        <v>0</v>
      </c>
      <c r="LJ2" s="887"/>
      <c r="LK2" s="887"/>
      <c r="LL2" s="887"/>
      <c r="LM2" s="887"/>
      <c r="LN2" s="887"/>
      <c r="LO2" s="887"/>
      <c r="LP2" s="887"/>
      <c r="LQ2" s="887"/>
      <c r="LR2" s="887"/>
      <c r="LS2" s="887"/>
      <c r="LT2" s="887"/>
      <c r="LV2" s="887">
        <f>MB130</f>
        <v>0</v>
      </c>
      <c r="LW2" s="887"/>
      <c r="LX2" s="887"/>
      <c r="LY2" s="887"/>
      <c r="LZ2" s="887"/>
      <c r="MA2" s="887"/>
      <c r="MB2" s="887"/>
      <c r="MC2" s="887"/>
      <c r="MD2" s="887"/>
      <c r="ME2" s="887"/>
      <c r="MF2" s="887"/>
      <c r="MG2" s="887"/>
    </row>
    <row r="3" spans="1:345" ht="24.75" customHeight="1" thickBot="1">
      <c r="A3" s="194"/>
      <c r="B3" s="877" t="str">
        <f>Language!$E$205</f>
        <v>Correct Results</v>
      </c>
      <c r="C3" s="878"/>
      <c r="D3" s="878"/>
      <c r="E3" s="878"/>
      <c r="F3" s="878"/>
      <c r="G3" s="879"/>
      <c r="I3" s="884" t="s">
        <v>560</v>
      </c>
      <c r="J3" s="885"/>
      <c r="K3" s="885"/>
      <c r="L3" s="885"/>
      <c r="M3" s="885"/>
      <c r="N3" s="885"/>
      <c r="O3" s="885"/>
      <c r="P3" s="885"/>
      <c r="Q3" s="885"/>
      <c r="R3" s="885"/>
      <c r="S3" s="885"/>
      <c r="T3" s="886"/>
      <c r="V3" s="884" t="s">
        <v>1643</v>
      </c>
      <c r="W3" s="885"/>
      <c r="X3" s="885"/>
      <c r="Y3" s="885"/>
      <c r="Z3" s="885"/>
      <c r="AA3" s="885"/>
      <c r="AB3" s="885"/>
      <c r="AC3" s="885"/>
      <c r="AD3" s="885"/>
      <c r="AE3" s="885"/>
      <c r="AF3" s="885"/>
      <c r="AG3" s="886"/>
      <c r="AI3" s="884"/>
      <c r="AJ3" s="885"/>
      <c r="AK3" s="885"/>
      <c r="AL3" s="885"/>
      <c r="AM3" s="885"/>
      <c r="AN3" s="885"/>
      <c r="AO3" s="885"/>
      <c r="AP3" s="885"/>
      <c r="AQ3" s="885"/>
      <c r="AR3" s="885"/>
      <c r="AS3" s="885"/>
      <c r="AT3" s="886"/>
      <c r="AV3" s="884"/>
      <c r="AW3" s="885"/>
      <c r="AX3" s="885"/>
      <c r="AY3" s="885"/>
      <c r="AZ3" s="885"/>
      <c r="BA3" s="885"/>
      <c r="BB3" s="885"/>
      <c r="BC3" s="885"/>
      <c r="BD3" s="885"/>
      <c r="BE3" s="885"/>
      <c r="BF3" s="885"/>
      <c r="BG3" s="886"/>
      <c r="BI3" s="884"/>
      <c r="BJ3" s="885"/>
      <c r="BK3" s="885"/>
      <c r="BL3" s="885"/>
      <c r="BM3" s="885"/>
      <c r="BN3" s="885"/>
      <c r="BO3" s="885"/>
      <c r="BP3" s="885"/>
      <c r="BQ3" s="885"/>
      <c r="BR3" s="885"/>
      <c r="BS3" s="885"/>
      <c r="BT3" s="886"/>
      <c r="BV3" s="884"/>
      <c r="BW3" s="885"/>
      <c r="BX3" s="885"/>
      <c r="BY3" s="885"/>
      <c r="BZ3" s="885"/>
      <c r="CA3" s="885"/>
      <c r="CB3" s="885"/>
      <c r="CC3" s="885"/>
      <c r="CD3" s="885"/>
      <c r="CE3" s="885"/>
      <c r="CF3" s="885"/>
      <c r="CG3" s="886"/>
      <c r="CI3" s="884"/>
      <c r="CJ3" s="885"/>
      <c r="CK3" s="885"/>
      <c r="CL3" s="885"/>
      <c r="CM3" s="885"/>
      <c r="CN3" s="885"/>
      <c r="CO3" s="885"/>
      <c r="CP3" s="885"/>
      <c r="CQ3" s="885"/>
      <c r="CR3" s="885"/>
      <c r="CS3" s="885"/>
      <c r="CT3" s="886"/>
      <c r="CV3" s="884"/>
      <c r="CW3" s="885"/>
      <c r="CX3" s="885"/>
      <c r="CY3" s="885"/>
      <c r="CZ3" s="885"/>
      <c r="DA3" s="885"/>
      <c r="DB3" s="885"/>
      <c r="DC3" s="885"/>
      <c r="DD3" s="885"/>
      <c r="DE3" s="885"/>
      <c r="DF3" s="885"/>
      <c r="DG3" s="886"/>
      <c r="DI3" s="884"/>
      <c r="DJ3" s="885"/>
      <c r="DK3" s="885"/>
      <c r="DL3" s="885"/>
      <c r="DM3" s="885"/>
      <c r="DN3" s="885"/>
      <c r="DO3" s="885"/>
      <c r="DP3" s="885"/>
      <c r="DQ3" s="885"/>
      <c r="DR3" s="885"/>
      <c r="DS3" s="885"/>
      <c r="DT3" s="886"/>
      <c r="DV3" s="884"/>
      <c r="DW3" s="885"/>
      <c r="DX3" s="885"/>
      <c r="DY3" s="885"/>
      <c r="DZ3" s="885"/>
      <c r="EA3" s="885"/>
      <c r="EB3" s="885"/>
      <c r="EC3" s="885"/>
      <c r="ED3" s="885"/>
      <c r="EE3" s="885"/>
      <c r="EF3" s="885"/>
      <c r="EG3" s="886"/>
      <c r="EI3" s="884"/>
      <c r="EJ3" s="885"/>
      <c r="EK3" s="885"/>
      <c r="EL3" s="885"/>
      <c r="EM3" s="885"/>
      <c r="EN3" s="885"/>
      <c r="EO3" s="885"/>
      <c r="EP3" s="885"/>
      <c r="EQ3" s="885"/>
      <c r="ER3" s="885"/>
      <c r="ES3" s="885"/>
      <c r="ET3" s="886"/>
      <c r="EV3" s="884"/>
      <c r="EW3" s="885"/>
      <c r="EX3" s="885"/>
      <c r="EY3" s="885"/>
      <c r="EZ3" s="885"/>
      <c r="FA3" s="885"/>
      <c r="FB3" s="885"/>
      <c r="FC3" s="885"/>
      <c r="FD3" s="885"/>
      <c r="FE3" s="885"/>
      <c r="FF3" s="885"/>
      <c r="FG3" s="886"/>
      <c r="FI3" s="884"/>
      <c r="FJ3" s="885"/>
      <c r="FK3" s="885"/>
      <c r="FL3" s="885"/>
      <c r="FM3" s="885"/>
      <c r="FN3" s="885"/>
      <c r="FO3" s="885"/>
      <c r="FP3" s="885"/>
      <c r="FQ3" s="885"/>
      <c r="FR3" s="885"/>
      <c r="FS3" s="885"/>
      <c r="FT3" s="886"/>
      <c r="FV3" s="884"/>
      <c r="FW3" s="885"/>
      <c r="FX3" s="885"/>
      <c r="FY3" s="885"/>
      <c r="FZ3" s="885"/>
      <c r="GA3" s="885"/>
      <c r="GB3" s="885"/>
      <c r="GC3" s="885"/>
      <c r="GD3" s="885"/>
      <c r="GE3" s="885"/>
      <c r="GF3" s="885"/>
      <c r="GG3" s="886"/>
      <c r="GI3" s="884"/>
      <c r="GJ3" s="885"/>
      <c r="GK3" s="885"/>
      <c r="GL3" s="885"/>
      <c r="GM3" s="885"/>
      <c r="GN3" s="885"/>
      <c r="GO3" s="885"/>
      <c r="GP3" s="885"/>
      <c r="GQ3" s="885"/>
      <c r="GR3" s="885"/>
      <c r="GS3" s="885"/>
      <c r="GT3" s="886"/>
      <c r="GV3" s="884"/>
      <c r="GW3" s="885"/>
      <c r="GX3" s="885"/>
      <c r="GY3" s="885"/>
      <c r="GZ3" s="885"/>
      <c r="HA3" s="885"/>
      <c r="HB3" s="885"/>
      <c r="HC3" s="885"/>
      <c r="HD3" s="885"/>
      <c r="HE3" s="885"/>
      <c r="HF3" s="885"/>
      <c r="HG3" s="886"/>
      <c r="HI3" s="884"/>
      <c r="HJ3" s="885"/>
      <c r="HK3" s="885"/>
      <c r="HL3" s="885"/>
      <c r="HM3" s="885"/>
      <c r="HN3" s="885"/>
      <c r="HO3" s="885"/>
      <c r="HP3" s="885"/>
      <c r="HQ3" s="885"/>
      <c r="HR3" s="885"/>
      <c r="HS3" s="885"/>
      <c r="HT3" s="886"/>
      <c r="HV3" s="884"/>
      <c r="HW3" s="885"/>
      <c r="HX3" s="885"/>
      <c r="HY3" s="885"/>
      <c r="HZ3" s="885"/>
      <c r="IA3" s="885"/>
      <c r="IB3" s="885"/>
      <c r="IC3" s="885"/>
      <c r="ID3" s="885"/>
      <c r="IE3" s="885"/>
      <c r="IF3" s="885"/>
      <c r="IG3" s="886"/>
      <c r="II3" s="884"/>
      <c r="IJ3" s="885"/>
      <c r="IK3" s="885"/>
      <c r="IL3" s="885"/>
      <c r="IM3" s="885"/>
      <c r="IN3" s="885"/>
      <c r="IO3" s="885"/>
      <c r="IP3" s="885"/>
      <c r="IQ3" s="885"/>
      <c r="IR3" s="885"/>
      <c r="IS3" s="885"/>
      <c r="IT3" s="886"/>
      <c r="IV3" s="884"/>
      <c r="IW3" s="885"/>
      <c r="IX3" s="885"/>
      <c r="IY3" s="885"/>
      <c r="IZ3" s="885"/>
      <c r="JA3" s="885"/>
      <c r="JB3" s="885"/>
      <c r="JC3" s="885"/>
      <c r="JD3" s="885"/>
      <c r="JE3" s="885"/>
      <c r="JF3" s="885"/>
      <c r="JG3" s="886"/>
      <c r="JI3" s="884"/>
      <c r="JJ3" s="885"/>
      <c r="JK3" s="885"/>
      <c r="JL3" s="885"/>
      <c r="JM3" s="885"/>
      <c r="JN3" s="885"/>
      <c r="JO3" s="885"/>
      <c r="JP3" s="885"/>
      <c r="JQ3" s="885"/>
      <c r="JR3" s="885"/>
      <c r="JS3" s="885"/>
      <c r="JT3" s="886"/>
      <c r="JV3" s="884"/>
      <c r="JW3" s="885"/>
      <c r="JX3" s="885"/>
      <c r="JY3" s="885"/>
      <c r="JZ3" s="885"/>
      <c r="KA3" s="885"/>
      <c r="KB3" s="885"/>
      <c r="KC3" s="885"/>
      <c r="KD3" s="885"/>
      <c r="KE3" s="885"/>
      <c r="KF3" s="885"/>
      <c r="KG3" s="886"/>
      <c r="KI3" s="884"/>
      <c r="KJ3" s="885"/>
      <c r="KK3" s="885"/>
      <c r="KL3" s="885"/>
      <c r="KM3" s="885"/>
      <c r="KN3" s="885"/>
      <c r="KO3" s="885"/>
      <c r="KP3" s="885"/>
      <c r="KQ3" s="885"/>
      <c r="KR3" s="885"/>
      <c r="KS3" s="885"/>
      <c r="KT3" s="886"/>
      <c r="KV3" s="884"/>
      <c r="KW3" s="885"/>
      <c r="KX3" s="885"/>
      <c r="KY3" s="885"/>
      <c r="KZ3" s="885"/>
      <c r="LA3" s="885"/>
      <c r="LB3" s="885"/>
      <c r="LC3" s="885"/>
      <c r="LD3" s="885"/>
      <c r="LE3" s="885"/>
      <c r="LF3" s="885"/>
      <c r="LG3" s="886"/>
      <c r="LI3" s="884"/>
      <c r="LJ3" s="885"/>
      <c r="LK3" s="885"/>
      <c r="LL3" s="885"/>
      <c r="LM3" s="885"/>
      <c r="LN3" s="885"/>
      <c r="LO3" s="885"/>
      <c r="LP3" s="885"/>
      <c r="LQ3" s="885"/>
      <c r="LR3" s="885"/>
      <c r="LS3" s="885"/>
      <c r="LT3" s="886"/>
      <c r="LV3" s="884"/>
      <c r="LW3" s="885"/>
      <c r="LX3" s="885"/>
      <c r="LY3" s="885"/>
      <c r="LZ3" s="885"/>
      <c r="MA3" s="885"/>
      <c r="MB3" s="885"/>
      <c r="MC3" s="885"/>
      <c r="MD3" s="885"/>
      <c r="ME3" s="885"/>
      <c r="MF3" s="885"/>
      <c r="MG3" s="886"/>
    </row>
    <row r="4" spans="1:345" ht="40.5" customHeight="1" thickTop="1">
      <c r="A4" s="194"/>
      <c r="B4" s="214"/>
      <c r="C4" s="215"/>
      <c r="D4" s="215"/>
      <c r="E4" s="216"/>
      <c r="F4" s="880" t="str">
        <f>Language!$E$209</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3</v>
      </c>
      <c r="G7" s="200">
        <f>CalcA!$S$23</f>
        <v>0</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2</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2</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4</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0</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2</v>
      </c>
      <c r="G38" s="200">
        <f>CalcE!$S$26</f>
        <v>3</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3</v>
      </c>
      <c r="G41" s="200">
        <f>CalcF!$S$22</f>
        <v>2</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3</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3</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2</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3</v>
      </c>
      <c r="G65" s="200">
        <f>CalcI!$S$25</f>
        <v>2</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4</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2</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0</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t="str">
        <f>CalcJ!$R$26</f>
        <v/>
      </c>
      <c r="G73" s="200" t="str">
        <f>CalcJ!$S$26</f>
        <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1</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1</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2</v>
      </c>
      <c r="G90" s="200">
        <f>IF(AND('World Cup'!$B$51&lt;&gt;"",'World Cup'!$C$51&lt;&gt;""),'World Cup'!$C$51,"")</f>
        <v>1</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2</v>
      </c>
      <c r="G91" s="200">
        <f>IF(AND('World Cup'!$E$51&lt;&gt;"",'World Cup'!$F$51&lt;&gt;""),'World Cup'!$F$51,"")</f>
        <v>0</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15</v>
      </c>
      <c r="C92" s="197" t="str">
        <f>'World Cup'!$H$50</f>
        <v>Mexico</v>
      </c>
      <c r="D92" s="198">
        <f>IF(E92="","",INDEX(Groups!$C$7:$C$65,MATCH(E92,Groups!$D$7:$D$65,0)))</f>
        <v>30</v>
      </c>
      <c r="E92" s="197" t="str">
        <f>'World Cup'!$I$50</f>
        <v>Canada</v>
      </c>
      <c r="F92" s="199">
        <f>IF(AND('World Cup'!$H$51&lt;&gt;"",'World Cup'!$I$51&lt;&gt;""),'World Cup'!$H$51,"")</f>
        <v>1</v>
      </c>
      <c r="G92" s="200">
        <f>IF(AND('World Cup'!$H$51&lt;&gt;"",'World Cup'!$I$51&lt;&gt;""),'World Cup'!$I$51,"")</f>
        <v>0</v>
      </c>
      <c r="I92" s="196">
        <f t="shared" si="1482"/>
        <v>15</v>
      </c>
      <c r="J92" s="197" t="str">
        <f t="shared" si="1483"/>
        <v>Mexico</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15</v>
      </c>
      <c r="W92" s="197" t="str">
        <f t="shared" si="1488"/>
        <v>Mexico</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15</v>
      </c>
      <c r="AJ92" s="197" t="str">
        <f t="shared" si="1493"/>
        <v>Mexico</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15</v>
      </c>
      <c r="AW92" s="197" t="str">
        <f t="shared" si="1498"/>
        <v>Mexico</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15</v>
      </c>
      <c r="BJ92" s="197" t="str">
        <f t="shared" si="1503"/>
        <v>Mexico</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15</v>
      </c>
      <c r="BW92" s="197" t="str">
        <f t="shared" si="1508"/>
        <v>Mexico</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15</v>
      </c>
      <c r="CJ92" s="197" t="str">
        <f t="shared" si="1513"/>
        <v>Mexico</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15</v>
      </c>
      <c r="CW92" s="197" t="str">
        <f t="shared" si="1518"/>
        <v>Mexico</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15</v>
      </c>
      <c r="DJ92" s="197" t="str">
        <f t="shared" si="1523"/>
        <v>Mexico</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15</v>
      </c>
      <c r="DW92" s="197" t="str">
        <f t="shared" si="1528"/>
        <v>Mexico</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15</v>
      </c>
      <c r="EJ92" s="197" t="str">
        <f t="shared" si="1533"/>
        <v>Mexico</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15</v>
      </c>
      <c r="EW92" s="197" t="str">
        <f t="shared" si="1538"/>
        <v>Mexico</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15</v>
      </c>
      <c r="FJ92" s="197" t="str">
        <f t="shared" si="1543"/>
        <v>Mexico</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15</v>
      </c>
      <c r="FW92" s="197" t="str">
        <f t="shared" si="1548"/>
        <v>Mexico</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15</v>
      </c>
      <c r="GJ92" s="197" t="str">
        <f t="shared" si="1553"/>
        <v>Mexico</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15</v>
      </c>
      <c r="GW92" s="197" t="str">
        <f t="shared" si="1558"/>
        <v>Mexico</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15</v>
      </c>
      <c r="HJ92" s="197" t="str">
        <f t="shared" si="1563"/>
        <v>Mexico</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15</v>
      </c>
      <c r="HW92" s="197" t="str">
        <f t="shared" si="1568"/>
        <v>Mexico</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15</v>
      </c>
      <c r="IJ92" s="197" t="str">
        <f t="shared" si="1573"/>
        <v>Mexico</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15</v>
      </c>
      <c r="IW92" s="197" t="str">
        <f t="shared" si="1578"/>
        <v>Mexico</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15</v>
      </c>
      <c r="JJ92" s="197" t="str">
        <f t="shared" si="1583"/>
        <v>Mexico</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15</v>
      </c>
      <c r="JW92" s="197" t="str">
        <f t="shared" si="1588"/>
        <v>Mexico</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15</v>
      </c>
      <c r="KJ92" s="197" t="str">
        <f t="shared" si="1593"/>
        <v>Mexico</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15</v>
      </c>
      <c r="KW92" s="197" t="str">
        <f t="shared" si="1598"/>
        <v>Mexico</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15</v>
      </c>
      <c r="LJ92" s="197" t="str">
        <f t="shared" si="1603"/>
        <v>Mexico</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15</v>
      </c>
      <c r="LW92" s="197" t="str">
        <f t="shared" si="1608"/>
        <v>Mexico</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2</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14</v>
      </c>
      <c r="E96" s="197" t="str">
        <f>'World Cup'!$U$50</f>
        <v>Senegal</v>
      </c>
      <c r="F96" s="199">
        <f>IF(AND('World Cup'!$T$51&lt;&gt;"",'World Cup'!$U$51&lt;&gt;""),'World Cup'!$T$51,"")</f>
        <v>1</v>
      </c>
      <c r="G96" s="200">
        <f>IF(AND('World Cup'!$T$51&lt;&gt;"",'World Cup'!$U$51&lt;&gt;""),'World Cup'!$U$51,"")</f>
        <v>2</v>
      </c>
      <c r="I96" s="196">
        <f t="shared" si="1482"/>
        <v>22</v>
      </c>
      <c r="J96" s="197" t="str">
        <f t="shared" si="1483"/>
        <v>Turkey</v>
      </c>
      <c r="K96" s="198">
        <f t="shared" si="1484"/>
        <v>14</v>
      </c>
      <c r="L96" s="197" t="str">
        <f t="shared" si="1485"/>
        <v>Senegal</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14</v>
      </c>
      <c r="Y96" s="197" t="str">
        <f t="shared" si="1490"/>
        <v>Senegal</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14</v>
      </c>
      <c r="AL96" s="197" t="str">
        <f t="shared" si="1495"/>
        <v>Senegal</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14</v>
      </c>
      <c r="AY96" s="197" t="str">
        <f t="shared" si="1500"/>
        <v>Senegal</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14</v>
      </c>
      <c r="BL96" s="197" t="str">
        <f t="shared" si="1505"/>
        <v>Senegal</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14</v>
      </c>
      <c r="BY96" s="197" t="str">
        <f t="shared" si="1510"/>
        <v>Senegal</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14</v>
      </c>
      <c r="CL96" s="197" t="str">
        <f t="shared" si="1515"/>
        <v>Senegal</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14</v>
      </c>
      <c r="CY96" s="197" t="str">
        <f t="shared" si="1520"/>
        <v>Senegal</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14</v>
      </c>
      <c r="DL96" s="197" t="str">
        <f t="shared" si="1525"/>
        <v>Senegal</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14</v>
      </c>
      <c r="DY96" s="197" t="str">
        <f t="shared" si="1530"/>
        <v>Senegal</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14</v>
      </c>
      <c r="EL96" s="197" t="str">
        <f t="shared" si="1535"/>
        <v>Senegal</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14</v>
      </c>
      <c r="EY96" s="197" t="str">
        <f t="shared" si="1540"/>
        <v>Senegal</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14</v>
      </c>
      <c r="FL96" s="197" t="str">
        <f t="shared" si="1545"/>
        <v>Senegal</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14</v>
      </c>
      <c r="FY96" s="197" t="str">
        <f t="shared" si="1550"/>
        <v>Senegal</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14</v>
      </c>
      <c r="GL96" s="197" t="str">
        <f t="shared" si="1555"/>
        <v>Senegal</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14</v>
      </c>
      <c r="GY96" s="197" t="str">
        <f t="shared" si="1560"/>
        <v>Senegal</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14</v>
      </c>
      <c r="HL96" s="197" t="str">
        <f t="shared" si="1565"/>
        <v>Senegal</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14</v>
      </c>
      <c r="HY96" s="197" t="str">
        <f t="shared" si="1570"/>
        <v>Senegal</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14</v>
      </c>
      <c r="IL96" s="197" t="str">
        <f t="shared" si="1575"/>
        <v>Senegal</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14</v>
      </c>
      <c r="IY96" s="197" t="str">
        <f t="shared" si="1580"/>
        <v>Senegal</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14</v>
      </c>
      <c r="JL96" s="197" t="str">
        <f t="shared" si="1585"/>
        <v>Senegal</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14</v>
      </c>
      <c r="JY96" s="197" t="str">
        <f t="shared" si="1590"/>
        <v>Senegal</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14</v>
      </c>
      <c r="KL96" s="197" t="str">
        <f t="shared" si="1595"/>
        <v>Senegal</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14</v>
      </c>
      <c r="KY96" s="197" t="str">
        <f t="shared" si="1600"/>
        <v>Senegal</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14</v>
      </c>
      <c r="LL96" s="197" t="str">
        <f t="shared" si="1605"/>
        <v>Senegal</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14</v>
      </c>
      <c r="LY96" s="197" t="str">
        <f t="shared" si="1610"/>
        <v>Senegal</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41</v>
      </c>
      <c r="E97" s="197" t="str">
        <f>'World Cup'!$X$50</f>
        <v>Czech Rep.</v>
      </c>
      <c r="F97" s="199">
        <f>IF(AND('World Cup'!$W$51&lt;&gt;"",'World Cup'!$X$51&lt;&gt;""),'World Cup'!$W$51,"")</f>
        <v>2</v>
      </c>
      <c r="G97" s="200">
        <f>IF(AND('World Cup'!$W$51&lt;&gt;"",'World Cup'!$X$51&lt;&gt;""),'World Cup'!$X$51,"")</f>
        <v>0</v>
      </c>
      <c r="I97" s="196">
        <f t="shared" si="1482"/>
        <v>9</v>
      </c>
      <c r="J97" s="197" t="str">
        <f t="shared" si="1483"/>
        <v>Belgium</v>
      </c>
      <c r="K97" s="198">
        <f t="shared" si="1484"/>
        <v>41</v>
      </c>
      <c r="L97" s="197" t="str">
        <f t="shared" si="1485"/>
        <v>Czech Rep.</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41</v>
      </c>
      <c r="Y97" s="197" t="str">
        <f t="shared" si="1490"/>
        <v>Czech Rep.</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41</v>
      </c>
      <c r="AL97" s="197" t="str">
        <f t="shared" si="1495"/>
        <v>Czech Rep.</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41</v>
      </c>
      <c r="AY97" s="197" t="str">
        <f t="shared" si="1500"/>
        <v>Czech Rep.</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41</v>
      </c>
      <c r="BL97" s="197" t="str">
        <f t="shared" si="1505"/>
        <v>Czech Rep.</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41</v>
      </c>
      <c r="BY97" s="197" t="str">
        <f t="shared" si="1510"/>
        <v>Czech Rep.</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41</v>
      </c>
      <c r="CL97" s="197" t="str">
        <f t="shared" si="1515"/>
        <v>Czech Rep.</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41</v>
      </c>
      <c r="CY97" s="197" t="str">
        <f t="shared" si="1520"/>
        <v>Czech Rep.</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41</v>
      </c>
      <c r="DL97" s="197" t="str">
        <f t="shared" si="1525"/>
        <v>Czech Rep.</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41</v>
      </c>
      <c r="DY97" s="197" t="str">
        <f t="shared" si="1530"/>
        <v>Czech Rep.</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41</v>
      </c>
      <c r="EL97" s="197" t="str">
        <f t="shared" si="1535"/>
        <v>Czech Rep.</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41</v>
      </c>
      <c r="EY97" s="197" t="str">
        <f t="shared" si="1540"/>
        <v>Czech Rep.</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41</v>
      </c>
      <c r="FL97" s="197" t="str">
        <f t="shared" si="1545"/>
        <v>Czech Rep.</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41</v>
      </c>
      <c r="FY97" s="197" t="str">
        <f t="shared" si="1550"/>
        <v>Czech Rep.</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41</v>
      </c>
      <c r="GL97" s="197" t="str">
        <f t="shared" si="1555"/>
        <v>Czech Rep.</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41</v>
      </c>
      <c r="GY97" s="197" t="str">
        <f t="shared" si="1560"/>
        <v>Czech Rep.</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41</v>
      </c>
      <c r="HL97" s="197" t="str">
        <f t="shared" si="1565"/>
        <v>Czech Rep.</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41</v>
      </c>
      <c r="HY97" s="197" t="str">
        <f t="shared" si="1570"/>
        <v>Czech Rep.</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41</v>
      </c>
      <c r="IL97" s="197" t="str">
        <f t="shared" si="1575"/>
        <v>Czech Rep.</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41</v>
      </c>
      <c r="IY97" s="197" t="str">
        <f t="shared" si="1580"/>
        <v>Czech Rep.</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41</v>
      </c>
      <c r="JL97" s="197" t="str">
        <f t="shared" si="1585"/>
        <v>Czech Rep.</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41</v>
      </c>
      <c r="JY97" s="197" t="str">
        <f t="shared" si="1590"/>
        <v>Czech Rep.</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41</v>
      </c>
      <c r="KL97" s="197" t="str">
        <f t="shared" si="1595"/>
        <v>Czech Rep.</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41</v>
      </c>
      <c r="KY97" s="197" t="str">
        <f t="shared" si="1600"/>
        <v>Czech Rep.</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41</v>
      </c>
      <c r="LL97" s="197" t="str">
        <f t="shared" si="1605"/>
        <v>Czech Rep.</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41</v>
      </c>
      <c r="LY97" s="197" t="str">
        <f t="shared" si="1610"/>
        <v>Czech Rep.</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3</v>
      </c>
      <c r="G98" s="200">
        <f>IF(AND('World Cup'!$Z$51&lt;&gt;"",'World Cup'!$AA$51&lt;&gt;""),'World Cup'!$AA$51,"")</f>
        <v>1</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0</v>
      </c>
      <c r="G99" s="200">
        <f>IF(AND('World Cup'!$AC$51&lt;&gt;"",'World Cup'!$AD$51&lt;&gt;""),'World Cup'!$AD$51,"")</f>
        <v>1</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25</v>
      </c>
      <c r="C100" s="197" t="str">
        <f>'World Cup'!$AF$50</f>
        <v>Rep. of Korea</v>
      </c>
      <c r="D100" s="198">
        <f>IF(E100="","",INDEX(Groups!$C$7:$C$65,MATCH(E100,Groups!$D$7:$D$65,0)))</f>
        <v>61</v>
      </c>
      <c r="E100" s="197" t="str">
        <f>'World Cup'!$AG$50</f>
        <v>Saudi Arabia</v>
      </c>
      <c r="F100" s="199">
        <f>IF(AND('World Cup'!$AF$51&lt;&gt;"",'World Cup'!$AG$51&lt;&gt;""),'World Cup'!$AF$51,"")</f>
        <v>2</v>
      </c>
      <c r="G100" s="200">
        <f>IF(AND('World Cup'!$AF$51&lt;&gt;"",'World Cup'!$AG$51&lt;&gt;""),'World Cup'!$AG$51,"")</f>
        <v>0</v>
      </c>
      <c r="I100" s="196">
        <f t="shared" si="1482"/>
        <v>25</v>
      </c>
      <c r="J100" s="197" t="str">
        <f t="shared" si="1483"/>
        <v>Rep. of Korea</v>
      </c>
      <c r="K100" s="198">
        <f t="shared" si="1484"/>
        <v>61</v>
      </c>
      <c r="L100" s="197" t="str">
        <f t="shared" si="1485"/>
        <v>Saudi Arabia</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25</v>
      </c>
      <c r="W100" s="197" t="str">
        <f t="shared" si="1488"/>
        <v>Rep. of Korea</v>
      </c>
      <c r="X100" s="198">
        <f t="shared" si="1489"/>
        <v>61</v>
      </c>
      <c r="Y100" s="197" t="str">
        <f t="shared" si="1490"/>
        <v>Saudi Arabia</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25</v>
      </c>
      <c r="AJ100" s="197" t="str">
        <f t="shared" si="1493"/>
        <v>Rep. of Korea</v>
      </c>
      <c r="AK100" s="198">
        <f t="shared" si="1494"/>
        <v>61</v>
      </c>
      <c r="AL100" s="197" t="str">
        <f t="shared" si="1495"/>
        <v>Saudi Arabia</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25</v>
      </c>
      <c r="AW100" s="197" t="str">
        <f t="shared" si="1498"/>
        <v>Rep. of Korea</v>
      </c>
      <c r="AX100" s="198">
        <f t="shared" si="1499"/>
        <v>61</v>
      </c>
      <c r="AY100" s="197" t="str">
        <f t="shared" si="1500"/>
        <v>Saudi Arabia</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25</v>
      </c>
      <c r="BJ100" s="197" t="str">
        <f t="shared" si="1503"/>
        <v>Rep. of Korea</v>
      </c>
      <c r="BK100" s="198">
        <f t="shared" si="1504"/>
        <v>61</v>
      </c>
      <c r="BL100" s="197" t="str">
        <f t="shared" si="1505"/>
        <v>Saudi Arabia</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25</v>
      </c>
      <c r="BW100" s="197" t="str">
        <f t="shared" si="1508"/>
        <v>Rep. of Korea</v>
      </c>
      <c r="BX100" s="198">
        <f t="shared" si="1509"/>
        <v>61</v>
      </c>
      <c r="BY100" s="197" t="str">
        <f t="shared" si="1510"/>
        <v>Saudi Arabia</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25</v>
      </c>
      <c r="CJ100" s="197" t="str">
        <f t="shared" si="1513"/>
        <v>Rep. of Korea</v>
      </c>
      <c r="CK100" s="198">
        <f t="shared" si="1514"/>
        <v>61</v>
      </c>
      <c r="CL100" s="197" t="str">
        <f t="shared" si="1515"/>
        <v>Saudi Arabia</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25</v>
      </c>
      <c r="CW100" s="197" t="str">
        <f t="shared" si="1518"/>
        <v>Rep. of Korea</v>
      </c>
      <c r="CX100" s="198">
        <f t="shared" si="1519"/>
        <v>61</v>
      </c>
      <c r="CY100" s="197" t="str">
        <f t="shared" si="1520"/>
        <v>Saudi Arabia</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25</v>
      </c>
      <c r="DJ100" s="197" t="str">
        <f t="shared" si="1523"/>
        <v>Rep. of Korea</v>
      </c>
      <c r="DK100" s="198">
        <f t="shared" si="1524"/>
        <v>61</v>
      </c>
      <c r="DL100" s="197" t="str">
        <f t="shared" si="1525"/>
        <v>Saudi Arabia</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25</v>
      </c>
      <c r="DW100" s="197" t="str">
        <f t="shared" si="1528"/>
        <v>Rep. of Korea</v>
      </c>
      <c r="DX100" s="198">
        <f t="shared" si="1529"/>
        <v>61</v>
      </c>
      <c r="DY100" s="197" t="str">
        <f t="shared" si="1530"/>
        <v>Saudi Arabia</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25</v>
      </c>
      <c r="EJ100" s="197" t="str">
        <f t="shared" si="1533"/>
        <v>Rep. of Korea</v>
      </c>
      <c r="EK100" s="198">
        <f t="shared" si="1534"/>
        <v>61</v>
      </c>
      <c r="EL100" s="197" t="str">
        <f t="shared" si="1535"/>
        <v>Saudi Arabia</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25</v>
      </c>
      <c r="EW100" s="197" t="str">
        <f t="shared" si="1538"/>
        <v>Rep. of Korea</v>
      </c>
      <c r="EX100" s="198">
        <f t="shared" si="1539"/>
        <v>61</v>
      </c>
      <c r="EY100" s="197" t="str">
        <f t="shared" si="1540"/>
        <v>Saudi Arabia</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25</v>
      </c>
      <c r="FJ100" s="197" t="str">
        <f t="shared" si="1543"/>
        <v>Rep. of Korea</v>
      </c>
      <c r="FK100" s="198">
        <f t="shared" si="1544"/>
        <v>61</v>
      </c>
      <c r="FL100" s="197" t="str">
        <f t="shared" si="1545"/>
        <v>Saudi Arabia</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25</v>
      </c>
      <c r="FW100" s="197" t="str">
        <f t="shared" si="1548"/>
        <v>Rep. of Korea</v>
      </c>
      <c r="FX100" s="198">
        <f t="shared" si="1549"/>
        <v>61</v>
      </c>
      <c r="FY100" s="197" t="str">
        <f t="shared" si="1550"/>
        <v>Saudi Arabia</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25</v>
      </c>
      <c r="GJ100" s="197" t="str">
        <f t="shared" si="1553"/>
        <v>Rep. of Korea</v>
      </c>
      <c r="GK100" s="198">
        <f t="shared" si="1554"/>
        <v>61</v>
      </c>
      <c r="GL100" s="197" t="str">
        <f t="shared" si="1555"/>
        <v>Saudi Arabia</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25</v>
      </c>
      <c r="GW100" s="197" t="str">
        <f t="shared" si="1558"/>
        <v>Rep. of Korea</v>
      </c>
      <c r="GX100" s="198">
        <f t="shared" si="1559"/>
        <v>61</v>
      </c>
      <c r="GY100" s="197" t="str">
        <f t="shared" si="1560"/>
        <v>Saudi Arabia</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25</v>
      </c>
      <c r="HJ100" s="197" t="str">
        <f t="shared" si="1563"/>
        <v>Rep. of Korea</v>
      </c>
      <c r="HK100" s="198">
        <f t="shared" si="1564"/>
        <v>61</v>
      </c>
      <c r="HL100" s="197" t="str">
        <f t="shared" si="1565"/>
        <v>Saudi Arabia</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25</v>
      </c>
      <c r="HW100" s="197" t="str">
        <f t="shared" si="1568"/>
        <v>Rep. of Korea</v>
      </c>
      <c r="HX100" s="198">
        <f t="shared" si="1569"/>
        <v>61</v>
      </c>
      <c r="HY100" s="197" t="str">
        <f t="shared" si="1570"/>
        <v>Saudi Arabia</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25</v>
      </c>
      <c r="IJ100" s="197" t="str">
        <f t="shared" si="1573"/>
        <v>Rep. of Korea</v>
      </c>
      <c r="IK100" s="198">
        <f t="shared" si="1574"/>
        <v>61</v>
      </c>
      <c r="IL100" s="197" t="str">
        <f t="shared" si="1575"/>
        <v>Saudi Arabia</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25</v>
      </c>
      <c r="IW100" s="197" t="str">
        <f t="shared" si="1578"/>
        <v>Rep. of Korea</v>
      </c>
      <c r="IX100" s="198">
        <f t="shared" si="1579"/>
        <v>61</v>
      </c>
      <c r="IY100" s="197" t="str">
        <f t="shared" si="1580"/>
        <v>Saudi Arabia</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25</v>
      </c>
      <c r="JJ100" s="197" t="str">
        <f t="shared" si="1583"/>
        <v>Rep. of Korea</v>
      </c>
      <c r="JK100" s="198">
        <f t="shared" si="1584"/>
        <v>61</v>
      </c>
      <c r="JL100" s="197" t="str">
        <f t="shared" si="1585"/>
        <v>Saudi Arabia</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25</v>
      </c>
      <c r="JW100" s="197" t="str">
        <f t="shared" si="1588"/>
        <v>Rep. of Korea</v>
      </c>
      <c r="JX100" s="198">
        <f t="shared" si="1589"/>
        <v>61</v>
      </c>
      <c r="JY100" s="197" t="str">
        <f t="shared" si="1590"/>
        <v>Saudi Arabia</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25</v>
      </c>
      <c r="KJ100" s="197" t="str">
        <f t="shared" si="1593"/>
        <v>Rep. of Korea</v>
      </c>
      <c r="KK100" s="198">
        <f t="shared" si="1594"/>
        <v>61</v>
      </c>
      <c r="KL100" s="197" t="str">
        <f t="shared" si="1595"/>
        <v>Saudi Arabia</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25</v>
      </c>
      <c r="KW100" s="197" t="str">
        <f t="shared" si="1598"/>
        <v>Rep. of Korea</v>
      </c>
      <c r="KX100" s="198">
        <f t="shared" si="1599"/>
        <v>61</v>
      </c>
      <c r="KY100" s="197" t="str">
        <f t="shared" si="1600"/>
        <v>Saudi Arabia</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25</v>
      </c>
      <c r="LJ100" s="197" t="str">
        <f t="shared" si="1603"/>
        <v>Rep. of Korea</v>
      </c>
      <c r="LK100" s="198">
        <f t="shared" si="1604"/>
        <v>61</v>
      </c>
      <c r="LL100" s="197" t="str">
        <f t="shared" si="1605"/>
        <v>Saudi Arabia</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25</v>
      </c>
      <c r="LW100" s="197" t="str">
        <f t="shared" si="1608"/>
        <v>Rep. of Korea</v>
      </c>
      <c r="LX100" s="198">
        <f t="shared" si="1609"/>
        <v>61</v>
      </c>
      <c r="LY100" s="197" t="str">
        <f t="shared" si="1610"/>
        <v>Saudi Arabia</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f>
        <v>2</v>
      </c>
      <c r="G101" s="200">
        <f>IF(AND('World Cup'!$AI$51&lt;&gt;"",'World Cup'!$AJ$51&lt;&gt;""),'World Cup'!$AJ$51,"")</f>
        <v>0</v>
      </c>
      <c r="I101" s="196">
        <f t="shared" si="1482"/>
        <v>4</v>
      </c>
      <c r="J101" s="197" t="str">
        <f t="shared" si="1483"/>
        <v>England</v>
      </c>
      <c r="K101" s="198">
        <f t="shared" si="1484"/>
        <v>50</v>
      </c>
      <c r="L101" s="197" t="str">
        <f t="shared" si="1485"/>
        <v>Uzbekistan</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50</v>
      </c>
      <c r="Y101" s="197" t="str">
        <f t="shared" si="1490"/>
        <v>Uzbekistan</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50</v>
      </c>
      <c r="AL101" s="197" t="str">
        <f t="shared" si="1495"/>
        <v>Uzbekistan</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50</v>
      </c>
      <c r="AY101" s="197" t="str">
        <f t="shared" si="1500"/>
        <v>Uzbekistan</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50</v>
      </c>
      <c r="BL101" s="197" t="str">
        <f t="shared" si="1505"/>
        <v>Uzbekistan</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50</v>
      </c>
      <c r="BY101" s="197" t="str">
        <f t="shared" si="1510"/>
        <v>Uzbekistan</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50</v>
      </c>
      <c r="CL101" s="197" t="str">
        <f t="shared" si="1515"/>
        <v>Uzbekistan</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50</v>
      </c>
      <c r="CY101" s="197" t="str">
        <f t="shared" si="1520"/>
        <v>Uzbekistan</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50</v>
      </c>
      <c r="DL101" s="197" t="str">
        <f t="shared" si="1525"/>
        <v>Uzbekistan</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50</v>
      </c>
      <c r="DY101" s="197" t="str">
        <f t="shared" si="1530"/>
        <v>Uzbekistan</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50</v>
      </c>
      <c r="EL101" s="197" t="str">
        <f t="shared" si="1535"/>
        <v>Uzbekistan</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50</v>
      </c>
      <c r="EY101" s="197" t="str">
        <f t="shared" si="1540"/>
        <v>Uzbekistan</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50</v>
      </c>
      <c r="FL101" s="197" t="str">
        <f t="shared" si="1545"/>
        <v>Uzbekistan</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50</v>
      </c>
      <c r="FY101" s="197" t="str">
        <f t="shared" si="1550"/>
        <v>Uzbekistan</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50</v>
      </c>
      <c r="GL101" s="197" t="str">
        <f t="shared" si="1555"/>
        <v>Uzbekistan</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50</v>
      </c>
      <c r="GY101" s="197" t="str">
        <f t="shared" si="1560"/>
        <v>Uzbekistan</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50</v>
      </c>
      <c r="HL101" s="197" t="str">
        <f t="shared" si="1565"/>
        <v>Uzbekistan</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50</v>
      </c>
      <c r="HY101" s="197" t="str">
        <f t="shared" si="1570"/>
        <v>Uzbekistan</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50</v>
      </c>
      <c r="IL101" s="197" t="str">
        <f t="shared" si="1575"/>
        <v>Uzbekistan</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50</v>
      </c>
      <c r="IY101" s="197" t="str">
        <f t="shared" si="1580"/>
        <v>Uzbekistan</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50</v>
      </c>
      <c r="JL101" s="197" t="str">
        <f t="shared" si="1585"/>
        <v>Uzbekistan</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50</v>
      </c>
      <c r="JY101" s="197" t="str">
        <f t="shared" si="1590"/>
        <v>Uzbekistan</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50</v>
      </c>
      <c r="KL101" s="197" t="str">
        <f t="shared" si="1595"/>
        <v>Uzbekistan</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50</v>
      </c>
      <c r="KY101" s="197" t="str">
        <f t="shared" si="1600"/>
        <v>Uzbekistan</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50</v>
      </c>
      <c r="LL101" s="197" t="str">
        <f t="shared" si="1605"/>
        <v>Uzbekistan</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50</v>
      </c>
      <c r="LY101" s="197" t="str">
        <f t="shared" si="1610"/>
        <v>Uzbekistan</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1</v>
      </c>
      <c r="G102" s="200">
        <f>IF(AND('World Cup'!$AL$51&lt;&gt;"",'World Cup'!$AM$51&lt;&gt;""),'World Cup'!$AM$51,"")</f>
        <v>0</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f>
        <v>2</v>
      </c>
      <c r="G103" s="200">
        <f>IF(AND('World Cup'!$AO$51&lt;&gt;"",'World Cup'!$AP$51&lt;&gt;""),'World Cup'!$AP$51,"")</f>
        <v>2</v>
      </c>
      <c r="I103" s="196">
        <f t="shared" si="1482"/>
        <v>16</v>
      </c>
      <c r="J103" s="197" t="str">
        <f t="shared" si="1483"/>
        <v>USA</v>
      </c>
      <c r="K103" s="198">
        <f t="shared" si="1484"/>
        <v>21</v>
      </c>
      <c r="L103" s="197" t="str">
        <f t="shared" si="1485"/>
        <v>IR Iran</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21</v>
      </c>
      <c r="Y103" s="197" t="str">
        <f t="shared" si="1490"/>
        <v>IR Iran</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21</v>
      </c>
      <c r="AL103" s="197" t="str">
        <f t="shared" si="1495"/>
        <v>IR Iran</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21</v>
      </c>
      <c r="AY103" s="197" t="str">
        <f t="shared" si="1500"/>
        <v>IR Iran</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21</v>
      </c>
      <c r="BL103" s="197" t="str">
        <f t="shared" si="1505"/>
        <v>IR Iran</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21</v>
      </c>
      <c r="BY103" s="197" t="str">
        <f t="shared" si="1510"/>
        <v>IR Iran</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21</v>
      </c>
      <c r="CL103" s="197" t="str">
        <f t="shared" si="1515"/>
        <v>IR Iran</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21</v>
      </c>
      <c r="CY103" s="197" t="str">
        <f t="shared" si="1520"/>
        <v>IR Iran</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21</v>
      </c>
      <c r="DL103" s="197" t="str">
        <f t="shared" si="1525"/>
        <v>IR Iran</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21</v>
      </c>
      <c r="DY103" s="197" t="str">
        <f t="shared" si="1530"/>
        <v>IR Iran</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21</v>
      </c>
      <c r="EL103" s="197" t="str">
        <f t="shared" si="1535"/>
        <v>IR Iran</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21</v>
      </c>
      <c r="EY103" s="197" t="str">
        <f t="shared" si="1540"/>
        <v>IR Iran</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21</v>
      </c>
      <c r="FL103" s="197" t="str">
        <f t="shared" si="1545"/>
        <v>IR Iran</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21</v>
      </c>
      <c r="FY103" s="197" t="str">
        <f t="shared" si="1550"/>
        <v>IR Iran</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21</v>
      </c>
      <c r="GL103" s="197" t="str">
        <f t="shared" si="1555"/>
        <v>IR Iran</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21</v>
      </c>
      <c r="GY103" s="197" t="str">
        <f t="shared" si="1560"/>
        <v>IR Iran</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21</v>
      </c>
      <c r="HL103" s="197" t="str">
        <f t="shared" si="1565"/>
        <v>IR Iran</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21</v>
      </c>
      <c r="HY103" s="197" t="str">
        <f t="shared" si="1570"/>
        <v>IR Iran</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21</v>
      </c>
      <c r="IL103" s="197" t="str">
        <f t="shared" si="1575"/>
        <v>IR Iran</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21</v>
      </c>
      <c r="IY103" s="197" t="str">
        <f t="shared" si="1580"/>
        <v>IR Iran</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21</v>
      </c>
      <c r="JL103" s="197" t="str">
        <f t="shared" si="1585"/>
        <v>IR Iran</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21</v>
      </c>
      <c r="JY103" s="197" t="str">
        <f t="shared" si="1590"/>
        <v>IR Iran</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21</v>
      </c>
      <c r="KL103" s="197" t="str">
        <f t="shared" si="1595"/>
        <v>IR Iran</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21</v>
      </c>
      <c r="KY103" s="197" t="str">
        <f t="shared" si="1600"/>
        <v>IR Iran</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21</v>
      </c>
      <c r="LL103" s="197" t="str">
        <f t="shared" si="1605"/>
        <v>IR Iran</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21</v>
      </c>
      <c r="LY103" s="197" t="str">
        <f t="shared" si="1610"/>
        <v>IR Iran</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f>
        <v>2</v>
      </c>
      <c r="G104" s="200">
        <f>IF(AND('World Cup'!$AR$51&lt;&gt;"",'World Cup'!$AS$51&lt;&gt;""),'World Cup'!$AS$51,"")</f>
        <v>1</v>
      </c>
      <c r="I104" s="196">
        <f t="shared" si="1482"/>
        <v>19</v>
      </c>
      <c r="J104" s="197" t="str">
        <f t="shared" si="1483"/>
        <v>Switzerland</v>
      </c>
      <c r="K104" s="198">
        <f t="shared" si="1484"/>
        <v>29</v>
      </c>
      <c r="L104" s="197" t="str">
        <f t="shared" si="1485"/>
        <v>Egypt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29</v>
      </c>
      <c r="Y104" s="197" t="str">
        <f t="shared" si="1490"/>
        <v>Egypt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29</v>
      </c>
      <c r="AL104" s="197" t="str">
        <f t="shared" si="1495"/>
        <v>Egypt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29</v>
      </c>
      <c r="AY104" s="197" t="str">
        <f t="shared" si="1500"/>
        <v>Egypt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29</v>
      </c>
      <c r="BL104" s="197" t="str">
        <f t="shared" si="1505"/>
        <v>Egypt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29</v>
      </c>
      <c r="BY104" s="197" t="str">
        <f t="shared" si="1510"/>
        <v>Egypt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29</v>
      </c>
      <c r="CL104" s="197" t="str">
        <f t="shared" si="1515"/>
        <v>Egypt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29</v>
      </c>
      <c r="CY104" s="197" t="str">
        <f t="shared" si="1520"/>
        <v>Egypt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29</v>
      </c>
      <c r="DL104" s="197" t="str">
        <f t="shared" si="1525"/>
        <v>Egypt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29</v>
      </c>
      <c r="DY104" s="197" t="str">
        <f t="shared" si="1530"/>
        <v>Egypt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29</v>
      </c>
      <c r="EL104" s="197" t="str">
        <f t="shared" si="1535"/>
        <v>Egypt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29</v>
      </c>
      <c r="EY104" s="197" t="str">
        <f t="shared" si="1540"/>
        <v>Egypt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29</v>
      </c>
      <c r="FL104" s="197" t="str">
        <f t="shared" si="1545"/>
        <v>Egypt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29</v>
      </c>
      <c r="FY104" s="197" t="str">
        <f t="shared" si="1550"/>
        <v>Egypt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29</v>
      </c>
      <c r="GL104" s="197" t="str">
        <f t="shared" si="1555"/>
        <v>Egypt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29</v>
      </c>
      <c r="GY104" s="197" t="str">
        <f t="shared" si="1560"/>
        <v>Egypt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29</v>
      </c>
      <c r="HL104" s="197" t="str">
        <f t="shared" si="1565"/>
        <v>Egypt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29</v>
      </c>
      <c r="HY104" s="197" t="str">
        <f t="shared" si="1570"/>
        <v>Egypt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29</v>
      </c>
      <c r="IL104" s="197" t="str">
        <f t="shared" si="1575"/>
        <v>Egypt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29</v>
      </c>
      <c r="IY104" s="197" t="str">
        <f t="shared" si="1580"/>
        <v>Egypt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29</v>
      </c>
      <c r="JL104" s="197" t="str">
        <f t="shared" si="1585"/>
        <v>Egypt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29</v>
      </c>
      <c r="JY104" s="197" t="str">
        <f t="shared" si="1590"/>
        <v>Egypt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29</v>
      </c>
      <c r="KL104" s="197" t="str">
        <f t="shared" si="1595"/>
        <v>Egypt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29</v>
      </c>
      <c r="KY104" s="197" t="str">
        <f t="shared" si="1600"/>
        <v>Egypt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29</v>
      </c>
      <c r="LL104" s="197" t="str">
        <f t="shared" si="1605"/>
        <v>Egypt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29</v>
      </c>
      <c r="LY104" s="197" t="str">
        <f t="shared" si="1610"/>
        <v>Egypt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2</v>
      </c>
      <c r="G105" s="200">
        <f>IF(AND('World Cup'!$AU$51&lt;&gt;"",'World Cup'!$AV$51&lt;&gt;""),'World Cup'!$AV$51,"")</f>
        <v>0</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3</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15</v>
      </c>
      <c r="C108" s="197" t="str">
        <f>'World Cup'!$E$60</f>
        <v>Mexico</v>
      </c>
      <c r="D108" s="198">
        <f>IF(E108="","",INDEX(Groups!$C$7:$C$65,MATCH(E108,Groups!$D$7:$D$65,0)))</f>
        <v>7</v>
      </c>
      <c r="E108" s="197" t="str">
        <f>'World Cup'!$F$60</f>
        <v>Netherlands</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14</v>
      </c>
      <c r="C110" s="197" t="str">
        <f>'World Cup'!$K$60</f>
        <v>Senegal</v>
      </c>
      <c r="D110" s="198">
        <f>IF(E110="","",INDEX(Groups!$C$7:$C$65,MATCH(E110,Groups!$D$7:$D$65,0)))</f>
        <v>9</v>
      </c>
      <c r="E110" s="197" t="str">
        <f>'World Cup'!$L$60</f>
        <v>Belgium</v>
      </c>
      <c r="F110" s="199">
        <f>IF(AND('World Cup'!$K$61&lt;&gt;"",'World Cup'!$L$61&lt;&gt;""),'World Cup'!$K$61,"")</f>
        <v>2</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2</v>
      </c>
      <c r="G111" s="200">
        <f>IF(AND('World Cup'!$N$61&lt;&gt;"",'World Cup'!$O$61&lt;&gt;""),'World Cup'!$O$61,"")</f>
        <v>2</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25</v>
      </c>
      <c r="C112" s="197" t="str">
        <f>'World Cup'!$Q$60</f>
        <v>Rep. of Korea</v>
      </c>
      <c r="D112" s="198">
        <f>IF(E112="","",INDEX(Groups!$C$7:$C$65,MATCH(E112,Groups!$D$7:$D$65,0)))</f>
        <v>4</v>
      </c>
      <c r="E112" s="197" t="str">
        <f>'World Cup'!$R$60</f>
        <v>England</v>
      </c>
      <c r="F112" s="199">
        <f>IF(AND('World Cup'!$Q$61&lt;&gt;"",'World Cup'!$R$61&lt;&gt;""),'World Cup'!$Q$61,"")</f>
        <v>0</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1</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2</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14</v>
      </c>
      <c r="E117" s="197" t="str">
        <f>'World Cup'!$K$70</f>
        <v>Senegal</v>
      </c>
      <c r="F117" s="199">
        <f>IF(AND('World Cup'!$I$71&lt;&gt;"",'World Cup'!$K$71&lt;&gt;""),'World Cup'!$I$71,"")</f>
        <v>2</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2</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0</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2</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f>
        <v>1</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6</v>
      </c>
      <c r="E124" s="197" t="str">
        <f>'World Cup'!$N$88</f>
        <v>Brazil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1</v>
      </c>
      <c r="C126" s="202" t="str">
        <f>'World Cup'!$L$98</f>
        <v>France</v>
      </c>
      <c r="D126" s="203">
        <f>IF(E126="","",INDEX(Groups!$C$7:$C$65,MATCH(E126,Groups!$D$7:$D$65,0)))</f>
        <v>3</v>
      </c>
      <c r="E126" s="204" t="str">
        <f>'World Cup'!$N$98</f>
        <v>Argentina</v>
      </c>
      <c r="F126" s="305">
        <f>IF(AND('World Cup'!$L$99&lt;&gt;"",'World Cup'!$N$99&lt;&gt;""),'World Cup'!$L$99+IF(AND('World Cup'!$L$101&lt;&gt;"",'World Cup'!$N$101&lt;&gt;"",'World Cup'!$L$99='World Cup'!$N$99),'World Cup'!$L$101,0),"")</f>
        <v>4</v>
      </c>
      <c r="G126" s="306">
        <f>IF(AND('World Cup'!$L$99&lt;&gt;"",'World Cup'!$N$99&lt;&gt;""),'World Cup'!$N$99+IF(AND('World Cup'!$L$101&lt;&gt;"",'World Cup'!$N$101&lt;&gt;"",'World Cup'!$L$99='World Cup'!$N$99),'World Cup'!$N$101,0),"")</f>
        <v>5</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50" t="str">
        <f>Language!$E$245</f>
        <v>Number:</v>
      </c>
      <c r="M128" s="851"/>
      <c r="N128" s="852"/>
      <c r="O128" s="198">
        <f>SUM(O124:O126)</f>
        <v>0</v>
      </c>
      <c r="P128" s="198">
        <f>SUM(P6:P122)</f>
        <v>0</v>
      </c>
      <c r="Q128" s="198">
        <f>SUM(Q6:Q126)</f>
        <v>0</v>
      </c>
      <c r="R128" s="198">
        <f>SUM(R6:R126)</f>
        <v>0</v>
      </c>
      <c r="S128" s="198">
        <f>SUM(S6:S126)</f>
        <v>0</v>
      </c>
      <c r="T128" s="219">
        <f>SUM(T107:T122)+SUM(T126:T126)</f>
        <v>0</v>
      </c>
      <c r="Y128" s="850" t="str">
        <f>Language!$E$245</f>
        <v>Number:</v>
      </c>
      <c r="Z128" s="851"/>
      <c r="AA128" s="852"/>
      <c r="AB128" s="198">
        <f>SUM(AB124:AB126)</f>
        <v>0</v>
      </c>
      <c r="AC128" s="198">
        <f>SUM(AC6:AC122)</f>
        <v>0</v>
      </c>
      <c r="AD128" s="198">
        <f>SUM(AD6:AD126)</f>
        <v>0</v>
      </c>
      <c r="AE128" s="198">
        <f>SUM(AE6:AE126)</f>
        <v>0</v>
      </c>
      <c r="AF128" s="198">
        <f>SUM(AF6:AF126)</f>
        <v>0</v>
      </c>
      <c r="AG128" s="219">
        <f>SUM(AG107:AG122)+SUM(AG126:AG126)</f>
        <v>0</v>
      </c>
      <c r="AL128" s="850" t="str">
        <f>Language!$E$245</f>
        <v>Number:</v>
      </c>
      <c r="AM128" s="851"/>
      <c r="AN128" s="852"/>
      <c r="AO128" s="198">
        <f>SUM(AO124:AO126)</f>
        <v>0</v>
      </c>
      <c r="AP128" s="198">
        <f>SUM(AP6:AP122)</f>
        <v>0</v>
      </c>
      <c r="AQ128" s="198">
        <f>SUM(AQ6:AQ126)</f>
        <v>0</v>
      </c>
      <c r="AR128" s="198">
        <f>SUM(AR6:AR126)</f>
        <v>0</v>
      </c>
      <c r="AS128" s="198">
        <f>SUM(AS6:AS126)</f>
        <v>0</v>
      </c>
      <c r="AT128" s="219">
        <f>SUM(AT107:AT122)+SUM(AT126:AT126)</f>
        <v>0</v>
      </c>
      <c r="AY128" s="850" t="str">
        <f>Language!$E$245</f>
        <v>Number:</v>
      </c>
      <c r="AZ128" s="851"/>
      <c r="BA128" s="852"/>
      <c r="BB128" s="198">
        <f>SUM(BB124:BB126)</f>
        <v>0</v>
      </c>
      <c r="BC128" s="198">
        <f>SUM(BC6:BC122)</f>
        <v>0</v>
      </c>
      <c r="BD128" s="198">
        <f>SUM(BD6:BD126)</f>
        <v>0</v>
      </c>
      <c r="BE128" s="198">
        <f>SUM(BE6:BE126)</f>
        <v>0</v>
      </c>
      <c r="BF128" s="198">
        <f>SUM(BF6:BF126)</f>
        <v>0</v>
      </c>
      <c r="BG128" s="219">
        <f>SUM(BG107:BG122)+SUM(BG126:BG126)</f>
        <v>0</v>
      </c>
      <c r="BL128" s="850" t="str">
        <f>Language!$E$245</f>
        <v>Number:</v>
      </c>
      <c r="BM128" s="851"/>
      <c r="BN128" s="852"/>
      <c r="BO128" s="198">
        <f>SUM(BO124:BO126)</f>
        <v>0</v>
      </c>
      <c r="BP128" s="198">
        <f>SUM(BP6:BP122)</f>
        <v>0</v>
      </c>
      <c r="BQ128" s="198">
        <f>SUM(BQ6:BQ126)</f>
        <v>0</v>
      </c>
      <c r="BR128" s="198">
        <f>SUM(BR6:BR126)</f>
        <v>0</v>
      </c>
      <c r="BS128" s="198">
        <f>SUM(BS6:BS126)</f>
        <v>0</v>
      </c>
      <c r="BT128" s="219">
        <f>SUM(BT107:BT122)+SUM(BT126:BT126)</f>
        <v>0</v>
      </c>
      <c r="BY128" s="850" t="str">
        <f>Language!$E$245</f>
        <v>Number:</v>
      </c>
      <c r="BZ128" s="851"/>
      <c r="CA128" s="852"/>
      <c r="CB128" s="198">
        <f>SUM(CB124:CB126)</f>
        <v>0</v>
      </c>
      <c r="CC128" s="198">
        <f>SUM(CC6:CC122)</f>
        <v>0</v>
      </c>
      <c r="CD128" s="198">
        <f>SUM(CD6:CD126)</f>
        <v>0</v>
      </c>
      <c r="CE128" s="198">
        <f>SUM(CE6:CE126)</f>
        <v>0</v>
      </c>
      <c r="CF128" s="198">
        <f>SUM(CF6:CF126)</f>
        <v>0</v>
      </c>
      <c r="CG128" s="219">
        <f>SUM(CG107:CG122)+SUM(CG126:CG126)</f>
        <v>0</v>
      </c>
      <c r="CL128" s="850" t="str">
        <f>Language!$E$245</f>
        <v>Number:</v>
      </c>
      <c r="CM128" s="851"/>
      <c r="CN128" s="852"/>
      <c r="CO128" s="198">
        <f>SUM(CO124:CO126)</f>
        <v>0</v>
      </c>
      <c r="CP128" s="198">
        <f>SUM(CP6:CP122)</f>
        <v>0</v>
      </c>
      <c r="CQ128" s="198">
        <f>SUM(CQ6:CQ126)</f>
        <v>0</v>
      </c>
      <c r="CR128" s="198">
        <f>SUM(CR6:CR126)</f>
        <v>0</v>
      </c>
      <c r="CS128" s="198">
        <f>SUM(CS6:CS126)</f>
        <v>0</v>
      </c>
      <c r="CT128" s="219">
        <f>SUM(CT107:CT122)+SUM(CT126:CT126)</f>
        <v>0</v>
      </c>
      <c r="CY128" s="850" t="str">
        <f>Language!$E$245</f>
        <v>Number:</v>
      </c>
      <c r="CZ128" s="851"/>
      <c r="DA128" s="852"/>
      <c r="DB128" s="198">
        <f>SUM(DB124:DB126)</f>
        <v>0</v>
      </c>
      <c r="DC128" s="198">
        <f>SUM(DC6:DC122)</f>
        <v>0</v>
      </c>
      <c r="DD128" s="198">
        <f>SUM(DD6:DD126)</f>
        <v>0</v>
      </c>
      <c r="DE128" s="198">
        <f>SUM(DE6:DE126)</f>
        <v>0</v>
      </c>
      <c r="DF128" s="198">
        <f>SUM(DF6:DF126)</f>
        <v>0</v>
      </c>
      <c r="DG128" s="219">
        <f>SUM(DG107:DG122)+SUM(DG126:DG126)</f>
        <v>0</v>
      </c>
      <c r="DL128" s="850" t="str">
        <f>Language!$E$245</f>
        <v>Number:</v>
      </c>
      <c r="DM128" s="851"/>
      <c r="DN128" s="852"/>
      <c r="DO128" s="198">
        <f>SUM(DO124:DO126)</f>
        <v>0</v>
      </c>
      <c r="DP128" s="198">
        <f>SUM(DP6:DP122)</f>
        <v>0</v>
      </c>
      <c r="DQ128" s="198">
        <f>SUM(DQ6:DQ126)</f>
        <v>0</v>
      </c>
      <c r="DR128" s="198">
        <f>SUM(DR6:DR126)</f>
        <v>0</v>
      </c>
      <c r="DS128" s="198">
        <f>SUM(DS6:DS126)</f>
        <v>0</v>
      </c>
      <c r="DT128" s="219">
        <f>SUM(DT107:DT122)+SUM(DT126:DT126)</f>
        <v>0</v>
      </c>
      <c r="DY128" s="850" t="str">
        <f>Language!$E$245</f>
        <v>Number:</v>
      </c>
      <c r="DZ128" s="851"/>
      <c r="EA128" s="852"/>
      <c r="EB128" s="198">
        <f>SUM(EB124:EB126)</f>
        <v>0</v>
      </c>
      <c r="EC128" s="198">
        <f>SUM(EC6:EC122)</f>
        <v>0</v>
      </c>
      <c r="ED128" s="198">
        <f>SUM(ED6:ED126)</f>
        <v>0</v>
      </c>
      <c r="EE128" s="198">
        <f>SUM(EE6:EE126)</f>
        <v>0</v>
      </c>
      <c r="EF128" s="198">
        <f>SUM(EF6:EF126)</f>
        <v>0</v>
      </c>
      <c r="EG128" s="219">
        <f>SUM(EG107:EG122)+SUM(EG126:EG126)</f>
        <v>0</v>
      </c>
      <c r="EL128" s="850" t="str">
        <f>Language!$E$245</f>
        <v>Number:</v>
      </c>
      <c r="EM128" s="851"/>
      <c r="EN128" s="852"/>
      <c r="EO128" s="198">
        <f>SUM(EO124:EO126)</f>
        <v>0</v>
      </c>
      <c r="EP128" s="198">
        <f>SUM(EP6:EP122)</f>
        <v>0</v>
      </c>
      <c r="EQ128" s="198">
        <f>SUM(EQ6:EQ126)</f>
        <v>0</v>
      </c>
      <c r="ER128" s="198">
        <f>SUM(ER6:ER126)</f>
        <v>0</v>
      </c>
      <c r="ES128" s="198">
        <f>SUM(ES6:ES126)</f>
        <v>0</v>
      </c>
      <c r="ET128" s="219">
        <f>SUM(ET107:ET122)+SUM(ET126:ET126)</f>
        <v>0</v>
      </c>
      <c r="EY128" s="850" t="str">
        <f>Language!$E$245</f>
        <v>Number:</v>
      </c>
      <c r="EZ128" s="851"/>
      <c r="FA128" s="852"/>
      <c r="FB128" s="198">
        <f>SUM(FB124:FB126)</f>
        <v>0</v>
      </c>
      <c r="FC128" s="198">
        <f>SUM(FC6:FC122)</f>
        <v>0</v>
      </c>
      <c r="FD128" s="198">
        <f>SUM(FD6:FD126)</f>
        <v>0</v>
      </c>
      <c r="FE128" s="198">
        <f>SUM(FE6:FE126)</f>
        <v>0</v>
      </c>
      <c r="FF128" s="198">
        <f>SUM(FF6:FF126)</f>
        <v>0</v>
      </c>
      <c r="FG128" s="219">
        <f>SUM(FG107:FG122)+SUM(FG126:FG126)</f>
        <v>0</v>
      </c>
      <c r="FL128" s="850" t="str">
        <f>Language!$E$245</f>
        <v>Number:</v>
      </c>
      <c r="FM128" s="851"/>
      <c r="FN128" s="852"/>
      <c r="FO128" s="198">
        <f>SUM(FO124:FO126)</f>
        <v>0</v>
      </c>
      <c r="FP128" s="198">
        <f>SUM(FP6:FP122)</f>
        <v>0</v>
      </c>
      <c r="FQ128" s="198">
        <f>SUM(FQ6:FQ126)</f>
        <v>0</v>
      </c>
      <c r="FR128" s="198">
        <f>SUM(FR6:FR126)</f>
        <v>0</v>
      </c>
      <c r="FS128" s="198">
        <f>SUM(FS6:FS126)</f>
        <v>0</v>
      </c>
      <c r="FT128" s="219">
        <f>SUM(FT107:FT122)+SUM(FT126:FT126)</f>
        <v>0</v>
      </c>
      <c r="FY128" s="850" t="str">
        <f>Language!$E$245</f>
        <v>Number:</v>
      </c>
      <c r="FZ128" s="851"/>
      <c r="GA128" s="852"/>
      <c r="GB128" s="198">
        <f>SUM(GB124:GB126)</f>
        <v>0</v>
      </c>
      <c r="GC128" s="198">
        <f>SUM(GC6:GC122)</f>
        <v>0</v>
      </c>
      <c r="GD128" s="198">
        <f>SUM(GD6:GD126)</f>
        <v>0</v>
      </c>
      <c r="GE128" s="198">
        <f>SUM(GE6:GE126)</f>
        <v>0</v>
      </c>
      <c r="GF128" s="198">
        <f>SUM(GF6:GF126)</f>
        <v>0</v>
      </c>
      <c r="GG128" s="219">
        <f>SUM(GG107:GG122)+SUM(GG126:GG126)</f>
        <v>0</v>
      </c>
      <c r="GL128" s="850" t="str">
        <f>Language!$E$245</f>
        <v>Number:</v>
      </c>
      <c r="GM128" s="851"/>
      <c r="GN128" s="852"/>
      <c r="GO128" s="198">
        <f>SUM(GO124:GO126)</f>
        <v>0</v>
      </c>
      <c r="GP128" s="198">
        <f>SUM(GP6:GP122)</f>
        <v>0</v>
      </c>
      <c r="GQ128" s="198">
        <f>SUM(GQ6:GQ126)</f>
        <v>0</v>
      </c>
      <c r="GR128" s="198">
        <f>SUM(GR6:GR126)</f>
        <v>0</v>
      </c>
      <c r="GS128" s="198">
        <f>SUM(GS6:GS126)</f>
        <v>0</v>
      </c>
      <c r="GT128" s="219">
        <f>SUM(GT107:GT122)+SUM(GT126:GT126)</f>
        <v>0</v>
      </c>
      <c r="GY128" s="850" t="str">
        <f>Language!$E$245</f>
        <v>Number:</v>
      </c>
      <c r="GZ128" s="851"/>
      <c r="HA128" s="852"/>
      <c r="HB128" s="198">
        <f>SUM(HB124:HB126)</f>
        <v>0</v>
      </c>
      <c r="HC128" s="198">
        <f>SUM(HC6:HC122)</f>
        <v>0</v>
      </c>
      <c r="HD128" s="198">
        <f>SUM(HD6:HD126)</f>
        <v>0</v>
      </c>
      <c r="HE128" s="198">
        <f>SUM(HE6:HE126)</f>
        <v>0</v>
      </c>
      <c r="HF128" s="198">
        <f>SUM(HF6:HF126)</f>
        <v>0</v>
      </c>
      <c r="HG128" s="219">
        <f>SUM(HG107:HG122)+SUM(HG126:HG126)</f>
        <v>0</v>
      </c>
      <c r="HL128" s="850" t="str">
        <f>Language!$E$245</f>
        <v>Number:</v>
      </c>
      <c r="HM128" s="851"/>
      <c r="HN128" s="852"/>
      <c r="HO128" s="198">
        <f>SUM(HO124:HO126)</f>
        <v>0</v>
      </c>
      <c r="HP128" s="198">
        <f>SUM(HP6:HP122)</f>
        <v>0</v>
      </c>
      <c r="HQ128" s="198">
        <f>SUM(HQ6:HQ126)</f>
        <v>0</v>
      </c>
      <c r="HR128" s="198">
        <f>SUM(HR6:HR126)</f>
        <v>0</v>
      </c>
      <c r="HS128" s="198">
        <f>SUM(HS6:HS126)</f>
        <v>0</v>
      </c>
      <c r="HT128" s="219">
        <f>SUM(HT107:HT122)+SUM(HT126:HT126)</f>
        <v>0</v>
      </c>
      <c r="HY128" s="850" t="str">
        <f>Language!$E$245</f>
        <v>Number:</v>
      </c>
      <c r="HZ128" s="851"/>
      <c r="IA128" s="852"/>
      <c r="IB128" s="198">
        <f>SUM(IB124:IB126)</f>
        <v>0</v>
      </c>
      <c r="IC128" s="198">
        <f>SUM(IC6:IC122)</f>
        <v>0</v>
      </c>
      <c r="ID128" s="198">
        <f>SUM(ID6:ID126)</f>
        <v>0</v>
      </c>
      <c r="IE128" s="198">
        <f>SUM(IE6:IE126)</f>
        <v>0</v>
      </c>
      <c r="IF128" s="198">
        <f>SUM(IF6:IF126)</f>
        <v>0</v>
      </c>
      <c r="IG128" s="219">
        <f>SUM(IG107:IG122)+SUM(IG126:IG126)</f>
        <v>0</v>
      </c>
      <c r="IL128" s="850" t="str">
        <f>Language!$E$245</f>
        <v>Number:</v>
      </c>
      <c r="IM128" s="851"/>
      <c r="IN128" s="852"/>
      <c r="IO128" s="198">
        <f>SUM(IO124:IO126)</f>
        <v>0</v>
      </c>
      <c r="IP128" s="198">
        <f>SUM(IP6:IP122)</f>
        <v>0</v>
      </c>
      <c r="IQ128" s="198">
        <f>SUM(IQ6:IQ126)</f>
        <v>0</v>
      </c>
      <c r="IR128" s="198">
        <f>SUM(IR6:IR126)</f>
        <v>0</v>
      </c>
      <c r="IS128" s="198">
        <f>SUM(IS6:IS126)</f>
        <v>0</v>
      </c>
      <c r="IT128" s="219">
        <f>SUM(IT107:IT122)+SUM(IT126:IT126)</f>
        <v>0</v>
      </c>
      <c r="IY128" s="850" t="str">
        <f>Language!$E$245</f>
        <v>Number:</v>
      </c>
      <c r="IZ128" s="851"/>
      <c r="JA128" s="852"/>
      <c r="JB128" s="198">
        <f>SUM(JB124:JB126)</f>
        <v>0</v>
      </c>
      <c r="JC128" s="198">
        <f>SUM(JC6:JC122)</f>
        <v>0</v>
      </c>
      <c r="JD128" s="198">
        <f>SUM(JD6:JD126)</f>
        <v>0</v>
      </c>
      <c r="JE128" s="198">
        <f>SUM(JE6:JE126)</f>
        <v>0</v>
      </c>
      <c r="JF128" s="198">
        <f>SUM(JF6:JF126)</f>
        <v>0</v>
      </c>
      <c r="JG128" s="219">
        <f>SUM(JG107:JG122)+SUM(JG126:JG126)</f>
        <v>0</v>
      </c>
      <c r="JL128" s="850" t="str">
        <f>Language!$E$245</f>
        <v>Number:</v>
      </c>
      <c r="JM128" s="851"/>
      <c r="JN128" s="852"/>
      <c r="JO128" s="198">
        <f>SUM(JO124:JO126)</f>
        <v>0</v>
      </c>
      <c r="JP128" s="198">
        <f>SUM(JP6:JP122)</f>
        <v>0</v>
      </c>
      <c r="JQ128" s="198">
        <f>SUM(JQ6:JQ126)</f>
        <v>0</v>
      </c>
      <c r="JR128" s="198">
        <f>SUM(JR6:JR126)</f>
        <v>0</v>
      </c>
      <c r="JS128" s="198">
        <f>SUM(JS6:JS126)</f>
        <v>0</v>
      </c>
      <c r="JT128" s="219">
        <f>SUM(JT107:JT122)+SUM(JT126:JT126)</f>
        <v>0</v>
      </c>
      <c r="JY128" s="850" t="str">
        <f>Language!$E$245</f>
        <v>Number:</v>
      </c>
      <c r="JZ128" s="851"/>
      <c r="KA128" s="852"/>
      <c r="KB128" s="198">
        <f>SUM(KB124:KB126)</f>
        <v>0</v>
      </c>
      <c r="KC128" s="198">
        <f>SUM(KC6:KC122)</f>
        <v>0</v>
      </c>
      <c r="KD128" s="198">
        <f>SUM(KD6:KD126)</f>
        <v>0</v>
      </c>
      <c r="KE128" s="198">
        <f>SUM(KE6:KE126)</f>
        <v>0</v>
      </c>
      <c r="KF128" s="198">
        <f>SUM(KF6:KF126)</f>
        <v>0</v>
      </c>
      <c r="KG128" s="219">
        <f>SUM(KG107:KG122)+SUM(KG126:KG126)</f>
        <v>0</v>
      </c>
      <c r="KL128" s="850" t="str">
        <f>Language!$E$245</f>
        <v>Number:</v>
      </c>
      <c r="KM128" s="851"/>
      <c r="KN128" s="852"/>
      <c r="KO128" s="198">
        <f>SUM(KO124:KO126)</f>
        <v>0</v>
      </c>
      <c r="KP128" s="198">
        <f>SUM(KP6:KP122)</f>
        <v>0</v>
      </c>
      <c r="KQ128" s="198">
        <f>SUM(KQ6:KQ126)</f>
        <v>0</v>
      </c>
      <c r="KR128" s="198">
        <f>SUM(KR6:KR126)</f>
        <v>0</v>
      </c>
      <c r="KS128" s="198">
        <f>SUM(KS6:KS126)</f>
        <v>0</v>
      </c>
      <c r="KT128" s="219">
        <f>SUM(KT107:KT122)+SUM(KT126:KT126)</f>
        <v>0</v>
      </c>
      <c r="KY128" s="850" t="str">
        <f>Language!$E$245</f>
        <v>Number:</v>
      </c>
      <c r="KZ128" s="851"/>
      <c r="LA128" s="852"/>
      <c r="LB128" s="198">
        <f>SUM(LB124:LB126)</f>
        <v>0</v>
      </c>
      <c r="LC128" s="198">
        <f>SUM(LC6:LC122)</f>
        <v>0</v>
      </c>
      <c r="LD128" s="198">
        <f>SUM(LD6:LD126)</f>
        <v>0</v>
      </c>
      <c r="LE128" s="198">
        <f>SUM(LE6:LE126)</f>
        <v>0</v>
      </c>
      <c r="LF128" s="198">
        <f>SUM(LF6:LF126)</f>
        <v>0</v>
      </c>
      <c r="LG128" s="219">
        <f>SUM(LG107:LG122)+SUM(LG126:LG126)</f>
        <v>0</v>
      </c>
      <c r="LL128" s="850" t="str">
        <f>Language!$E$245</f>
        <v>Number:</v>
      </c>
      <c r="LM128" s="851"/>
      <c r="LN128" s="852"/>
      <c r="LO128" s="198">
        <f>SUM(LO124:LO126)</f>
        <v>0</v>
      </c>
      <c r="LP128" s="198">
        <f>SUM(LP6:LP122)</f>
        <v>0</v>
      </c>
      <c r="LQ128" s="198">
        <f>SUM(LQ6:LQ126)</f>
        <v>0</v>
      </c>
      <c r="LR128" s="198">
        <f>SUM(LR6:LR126)</f>
        <v>0</v>
      </c>
      <c r="LS128" s="198">
        <f>SUM(LS6:LS126)</f>
        <v>0</v>
      </c>
      <c r="LT128" s="219">
        <f>SUM(LT107:LT122)+SUM(LT126:LT126)</f>
        <v>0</v>
      </c>
      <c r="LY128" s="850" t="str">
        <f>Language!$E$245</f>
        <v>Number:</v>
      </c>
      <c r="LZ128" s="851"/>
      <c r="MA128" s="852"/>
      <c r="MB128" s="198">
        <f>SUM(MB124:MB126)</f>
        <v>0</v>
      </c>
      <c r="MC128" s="198">
        <f>SUM(MC6:MC122)</f>
        <v>0</v>
      </c>
      <c r="MD128" s="198">
        <f>SUM(MD6:MD126)</f>
        <v>0</v>
      </c>
      <c r="ME128" s="198">
        <f>SUM(ME6:ME126)</f>
        <v>0</v>
      </c>
      <c r="MF128" s="198">
        <f>SUM(MF6:MF126)</f>
        <v>0</v>
      </c>
      <c r="MG128" s="219">
        <f>SUM(MG107:MG122)+SUM(MG126:MG126)</f>
        <v>0</v>
      </c>
    </row>
    <row r="129" spans="2:345" ht="16.2" thickBot="1">
      <c r="L129" s="889" t="str">
        <f>Language!$E$207</f>
        <v>Points:</v>
      </c>
      <c r="M129" s="890"/>
      <c r="N129" s="891"/>
      <c r="O129" s="516">
        <f>O128*PrSettings!$F$9</f>
        <v>0</v>
      </c>
      <c r="P129" s="516">
        <f>P128*PrSettings!$F$4</f>
        <v>0</v>
      </c>
      <c r="Q129" s="516">
        <f>Q128*PrSettings!$F$5</f>
        <v>0</v>
      </c>
      <c r="R129" s="516">
        <f>R128*PrSettings!$F$6</f>
        <v>0</v>
      </c>
      <c r="S129" s="516">
        <f>S128*PrSettings!$F$7</f>
        <v>0</v>
      </c>
      <c r="T129" s="517">
        <f>T128*PrSettings!$F$8</f>
        <v>0</v>
      </c>
      <c r="Y129" s="853" t="str">
        <f>Language!$E$207</f>
        <v>Points:</v>
      </c>
      <c r="Z129" s="854"/>
      <c r="AA129" s="855"/>
      <c r="AB129" s="225">
        <f>AB128*PrSettings!$F$9</f>
        <v>0</v>
      </c>
      <c r="AC129" s="225">
        <f>AC128*PrSettings!$F$4</f>
        <v>0</v>
      </c>
      <c r="AD129" s="225">
        <f>AD128*PrSettings!$F$5</f>
        <v>0</v>
      </c>
      <c r="AE129" s="225">
        <f>AE128*PrSettings!$F$6</f>
        <v>0</v>
      </c>
      <c r="AF129" s="225">
        <f>AF128*PrSettings!$F$7</f>
        <v>0</v>
      </c>
      <c r="AG129" s="226">
        <f>AG128*PrSettings!$F$8</f>
        <v>0</v>
      </c>
      <c r="AL129" s="853" t="str">
        <f>Language!$E$207</f>
        <v>Points:</v>
      </c>
      <c r="AM129" s="854"/>
      <c r="AN129" s="855"/>
      <c r="AO129" s="225">
        <f>AO128*PrSettings!$F$9</f>
        <v>0</v>
      </c>
      <c r="AP129" s="225">
        <f>AP128*PrSettings!$F$4</f>
        <v>0</v>
      </c>
      <c r="AQ129" s="225">
        <f>AQ128*PrSettings!$F$5</f>
        <v>0</v>
      </c>
      <c r="AR129" s="225">
        <f>AR128*PrSettings!$F$6</f>
        <v>0</v>
      </c>
      <c r="AS129" s="225">
        <f>AS128*PrSettings!$F$7</f>
        <v>0</v>
      </c>
      <c r="AT129" s="226">
        <f>AT128*PrSettings!$F$8</f>
        <v>0</v>
      </c>
      <c r="AY129" s="853" t="str">
        <f>Language!$E$207</f>
        <v>Points:</v>
      </c>
      <c r="AZ129" s="854"/>
      <c r="BA129" s="855"/>
      <c r="BB129" s="225">
        <f>BB128*PrSettings!$F$9</f>
        <v>0</v>
      </c>
      <c r="BC129" s="225">
        <f>BC128*PrSettings!$F$4</f>
        <v>0</v>
      </c>
      <c r="BD129" s="225">
        <f>BD128*PrSettings!$F$5</f>
        <v>0</v>
      </c>
      <c r="BE129" s="225">
        <f>BE128*PrSettings!$F$6</f>
        <v>0</v>
      </c>
      <c r="BF129" s="225">
        <f>BF128*PrSettings!$F$7</f>
        <v>0</v>
      </c>
      <c r="BG129" s="226">
        <f>BG128*PrSettings!$F$8</f>
        <v>0</v>
      </c>
      <c r="BL129" s="853" t="str">
        <f>Language!$E$207</f>
        <v>Points:</v>
      </c>
      <c r="BM129" s="854"/>
      <c r="BN129" s="855"/>
      <c r="BO129" s="225">
        <f>BO128*PrSettings!$F$9</f>
        <v>0</v>
      </c>
      <c r="BP129" s="225">
        <f>BP128*PrSettings!$F$4</f>
        <v>0</v>
      </c>
      <c r="BQ129" s="225">
        <f>BQ128*PrSettings!$F$5</f>
        <v>0</v>
      </c>
      <c r="BR129" s="225">
        <f>BR128*PrSettings!$F$6</f>
        <v>0</v>
      </c>
      <c r="BS129" s="225">
        <f>BS128*PrSettings!$F$7</f>
        <v>0</v>
      </c>
      <c r="BT129" s="226">
        <f>BT128*PrSettings!$F$8</f>
        <v>0</v>
      </c>
      <c r="BY129" s="853" t="str">
        <f>Language!$E$207</f>
        <v>Points:</v>
      </c>
      <c r="BZ129" s="854"/>
      <c r="CA129" s="855"/>
      <c r="CB129" s="225">
        <f>CB128*PrSettings!$F$9</f>
        <v>0</v>
      </c>
      <c r="CC129" s="225">
        <f>CC128*PrSettings!$F$4</f>
        <v>0</v>
      </c>
      <c r="CD129" s="225">
        <f>CD128*PrSettings!$F$5</f>
        <v>0</v>
      </c>
      <c r="CE129" s="225">
        <f>CE128*PrSettings!$F$6</f>
        <v>0</v>
      </c>
      <c r="CF129" s="225">
        <f>CF128*PrSettings!$F$7</f>
        <v>0</v>
      </c>
      <c r="CG129" s="226">
        <f>CG128*PrSettings!$F$8</f>
        <v>0</v>
      </c>
      <c r="CL129" s="853" t="str">
        <f>Language!$E$207</f>
        <v>Points:</v>
      </c>
      <c r="CM129" s="854"/>
      <c r="CN129" s="855"/>
      <c r="CO129" s="225">
        <f>CO128*PrSettings!$F$9</f>
        <v>0</v>
      </c>
      <c r="CP129" s="225">
        <f>CP128*PrSettings!$F$4</f>
        <v>0</v>
      </c>
      <c r="CQ129" s="225">
        <f>CQ128*PrSettings!$F$5</f>
        <v>0</v>
      </c>
      <c r="CR129" s="225">
        <f>CR128*PrSettings!$F$6</f>
        <v>0</v>
      </c>
      <c r="CS129" s="225">
        <f>CS128*PrSettings!$F$7</f>
        <v>0</v>
      </c>
      <c r="CT129" s="226">
        <f>CT128*PrSettings!$F$8</f>
        <v>0</v>
      </c>
      <c r="CY129" s="853" t="str">
        <f>Language!$E$207</f>
        <v>Points:</v>
      </c>
      <c r="CZ129" s="854"/>
      <c r="DA129" s="855"/>
      <c r="DB129" s="225">
        <f>DB128*PrSettings!$F$9</f>
        <v>0</v>
      </c>
      <c r="DC129" s="225">
        <f>DC128*PrSettings!$F$4</f>
        <v>0</v>
      </c>
      <c r="DD129" s="225">
        <f>DD128*PrSettings!$F$5</f>
        <v>0</v>
      </c>
      <c r="DE129" s="225">
        <f>DE128*PrSettings!$F$6</f>
        <v>0</v>
      </c>
      <c r="DF129" s="225">
        <f>DF128*PrSettings!$F$7</f>
        <v>0</v>
      </c>
      <c r="DG129" s="226">
        <f>DG128*PrSettings!$F$8</f>
        <v>0</v>
      </c>
      <c r="DL129" s="853" t="str">
        <f>Language!$E$207</f>
        <v>Points:</v>
      </c>
      <c r="DM129" s="854"/>
      <c r="DN129" s="855"/>
      <c r="DO129" s="225">
        <f>DO128*PrSettings!$F$9</f>
        <v>0</v>
      </c>
      <c r="DP129" s="225">
        <f>DP128*PrSettings!$F$4</f>
        <v>0</v>
      </c>
      <c r="DQ129" s="225">
        <f>DQ128*PrSettings!$F$5</f>
        <v>0</v>
      </c>
      <c r="DR129" s="225">
        <f>DR128*PrSettings!$F$6</f>
        <v>0</v>
      </c>
      <c r="DS129" s="225">
        <f>DS128*PrSettings!$F$7</f>
        <v>0</v>
      </c>
      <c r="DT129" s="226">
        <f>DT128*PrSettings!$F$8</f>
        <v>0</v>
      </c>
      <c r="DY129" s="853" t="str">
        <f>Language!$E$207</f>
        <v>Points:</v>
      </c>
      <c r="DZ129" s="854"/>
      <c r="EA129" s="855"/>
      <c r="EB129" s="225">
        <f>EB128*PrSettings!$F$9</f>
        <v>0</v>
      </c>
      <c r="EC129" s="225">
        <f>EC128*PrSettings!$F$4</f>
        <v>0</v>
      </c>
      <c r="ED129" s="225">
        <f>ED128*PrSettings!$F$5</f>
        <v>0</v>
      </c>
      <c r="EE129" s="225">
        <f>EE128*PrSettings!$F$6</f>
        <v>0</v>
      </c>
      <c r="EF129" s="225">
        <f>EF128*PrSettings!$F$7</f>
        <v>0</v>
      </c>
      <c r="EG129" s="226">
        <f>EG128*PrSettings!$F$8</f>
        <v>0</v>
      </c>
      <c r="EL129" s="853" t="str">
        <f>Language!$E$207</f>
        <v>Points:</v>
      </c>
      <c r="EM129" s="854"/>
      <c r="EN129" s="855"/>
      <c r="EO129" s="225">
        <f>EO128*PrSettings!$F$9</f>
        <v>0</v>
      </c>
      <c r="EP129" s="225">
        <f>EP128*PrSettings!$F$4</f>
        <v>0</v>
      </c>
      <c r="EQ129" s="225">
        <f>EQ128*PrSettings!$F$5</f>
        <v>0</v>
      </c>
      <c r="ER129" s="225">
        <f>ER128*PrSettings!$F$6</f>
        <v>0</v>
      </c>
      <c r="ES129" s="225">
        <f>ES128*PrSettings!$F$7</f>
        <v>0</v>
      </c>
      <c r="ET129" s="226">
        <f>ET128*PrSettings!$F$8</f>
        <v>0</v>
      </c>
      <c r="EY129" s="853" t="str">
        <f>Language!$E$207</f>
        <v>Points:</v>
      </c>
      <c r="EZ129" s="854"/>
      <c r="FA129" s="855"/>
      <c r="FB129" s="225">
        <f>FB128*PrSettings!$F$9</f>
        <v>0</v>
      </c>
      <c r="FC129" s="225">
        <f>FC128*PrSettings!$F$4</f>
        <v>0</v>
      </c>
      <c r="FD129" s="225">
        <f>FD128*PrSettings!$F$5</f>
        <v>0</v>
      </c>
      <c r="FE129" s="225">
        <f>FE128*PrSettings!$F$6</f>
        <v>0</v>
      </c>
      <c r="FF129" s="225">
        <f>FF128*PrSettings!$F$7</f>
        <v>0</v>
      </c>
      <c r="FG129" s="226">
        <f>FG128*PrSettings!$F$8</f>
        <v>0</v>
      </c>
      <c r="FL129" s="853" t="str">
        <f>Language!$E$207</f>
        <v>Points:</v>
      </c>
      <c r="FM129" s="854"/>
      <c r="FN129" s="855"/>
      <c r="FO129" s="225">
        <f>FO128*PrSettings!$F$9</f>
        <v>0</v>
      </c>
      <c r="FP129" s="225">
        <f>FP128*PrSettings!$F$4</f>
        <v>0</v>
      </c>
      <c r="FQ129" s="225">
        <f>FQ128*PrSettings!$F$5</f>
        <v>0</v>
      </c>
      <c r="FR129" s="225">
        <f>FR128*PrSettings!$F$6</f>
        <v>0</v>
      </c>
      <c r="FS129" s="225">
        <f>FS128*PrSettings!$F$7</f>
        <v>0</v>
      </c>
      <c r="FT129" s="226">
        <f>FT128*PrSettings!$F$8</f>
        <v>0</v>
      </c>
      <c r="FY129" s="853" t="str">
        <f>Language!$E$207</f>
        <v>Points:</v>
      </c>
      <c r="FZ129" s="854"/>
      <c r="GA129" s="855"/>
      <c r="GB129" s="225">
        <f>GB128*PrSettings!$F$9</f>
        <v>0</v>
      </c>
      <c r="GC129" s="225">
        <f>GC128*PrSettings!$F$4</f>
        <v>0</v>
      </c>
      <c r="GD129" s="225">
        <f>GD128*PrSettings!$F$5</f>
        <v>0</v>
      </c>
      <c r="GE129" s="225">
        <f>GE128*PrSettings!$F$6</f>
        <v>0</v>
      </c>
      <c r="GF129" s="225">
        <f>GF128*PrSettings!$F$7</f>
        <v>0</v>
      </c>
      <c r="GG129" s="226">
        <f>GG128*PrSettings!$F$8</f>
        <v>0</v>
      </c>
      <c r="GL129" s="853" t="str">
        <f>Language!$E$207</f>
        <v>Points:</v>
      </c>
      <c r="GM129" s="854"/>
      <c r="GN129" s="855"/>
      <c r="GO129" s="225">
        <f>GO128*PrSettings!$F$9</f>
        <v>0</v>
      </c>
      <c r="GP129" s="225">
        <f>GP128*PrSettings!$F$4</f>
        <v>0</v>
      </c>
      <c r="GQ129" s="225">
        <f>GQ128*PrSettings!$F$5</f>
        <v>0</v>
      </c>
      <c r="GR129" s="225">
        <f>GR128*PrSettings!$F$6</f>
        <v>0</v>
      </c>
      <c r="GS129" s="225">
        <f>GS128*PrSettings!$F$7</f>
        <v>0</v>
      </c>
      <c r="GT129" s="226">
        <f>GT128*PrSettings!$F$8</f>
        <v>0</v>
      </c>
      <c r="GY129" s="853" t="str">
        <f>Language!$E$207</f>
        <v>Points:</v>
      </c>
      <c r="GZ129" s="854"/>
      <c r="HA129" s="855"/>
      <c r="HB129" s="225">
        <f>HB128*PrSettings!$F$9</f>
        <v>0</v>
      </c>
      <c r="HC129" s="225">
        <f>HC128*PrSettings!$F$4</f>
        <v>0</v>
      </c>
      <c r="HD129" s="225">
        <f>HD128*PrSettings!$F$5</f>
        <v>0</v>
      </c>
      <c r="HE129" s="225">
        <f>HE128*PrSettings!$F$6</f>
        <v>0</v>
      </c>
      <c r="HF129" s="225">
        <f>HF128*PrSettings!$F$7</f>
        <v>0</v>
      </c>
      <c r="HG129" s="226">
        <f>HG128*PrSettings!$F$8</f>
        <v>0</v>
      </c>
      <c r="HL129" s="853" t="str">
        <f>Language!$E$207</f>
        <v>Points:</v>
      </c>
      <c r="HM129" s="854"/>
      <c r="HN129" s="855"/>
      <c r="HO129" s="225">
        <f>HO128*PrSettings!$F$9</f>
        <v>0</v>
      </c>
      <c r="HP129" s="225">
        <f>HP128*PrSettings!$F$4</f>
        <v>0</v>
      </c>
      <c r="HQ129" s="225">
        <f>HQ128*PrSettings!$F$5</f>
        <v>0</v>
      </c>
      <c r="HR129" s="225">
        <f>HR128*PrSettings!$F$6</f>
        <v>0</v>
      </c>
      <c r="HS129" s="225">
        <f>HS128*PrSettings!$F$7</f>
        <v>0</v>
      </c>
      <c r="HT129" s="226">
        <f>HT128*PrSettings!$F$8</f>
        <v>0</v>
      </c>
      <c r="HY129" s="853" t="str">
        <f>Language!$E$207</f>
        <v>Points:</v>
      </c>
      <c r="HZ129" s="854"/>
      <c r="IA129" s="855"/>
      <c r="IB129" s="225">
        <f>IB128*PrSettings!$F$9</f>
        <v>0</v>
      </c>
      <c r="IC129" s="225">
        <f>IC128*PrSettings!$F$4</f>
        <v>0</v>
      </c>
      <c r="ID129" s="225">
        <f>ID128*PrSettings!$F$5</f>
        <v>0</v>
      </c>
      <c r="IE129" s="225">
        <f>IE128*PrSettings!$F$6</f>
        <v>0</v>
      </c>
      <c r="IF129" s="225">
        <f>IF128*PrSettings!$F$7</f>
        <v>0</v>
      </c>
      <c r="IG129" s="226">
        <f>IG128*PrSettings!$F$8</f>
        <v>0</v>
      </c>
      <c r="IL129" s="853" t="str">
        <f>Language!$E$207</f>
        <v>Points:</v>
      </c>
      <c r="IM129" s="854"/>
      <c r="IN129" s="855"/>
      <c r="IO129" s="225">
        <f>IO128*PrSettings!$F$9</f>
        <v>0</v>
      </c>
      <c r="IP129" s="225">
        <f>IP128*PrSettings!$F$4</f>
        <v>0</v>
      </c>
      <c r="IQ129" s="225">
        <f>IQ128*PrSettings!$F$5</f>
        <v>0</v>
      </c>
      <c r="IR129" s="225">
        <f>IR128*PrSettings!$F$6</f>
        <v>0</v>
      </c>
      <c r="IS129" s="225">
        <f>IS128*PrSettings!$F$7</f>
        <v>0</v>
      </c>
      <c r="IT129" s="226">
        <f>IT128*PrSettings!$F$8</f>
        <v>0</v>
      </c>
      <c r="IY129" s="853" t="str">
        <f>Language!$E$207</f>
        <v>Points:</v>
      </c>
      <c r="IZ129" s="854"/>
      <c r="JA129" s="855"/>
      <c r="JB129" s="225">
        <f>JB128*PrSettings!$F$9</f>
        <v>0</v>
      </c>
      <c r="JC129" s="225">
        <f>JC128*PrSettings!$F$4</f>
        <v>0</v>
      </c>
      <c r="JD129" s="225">
        <f>JD128*PrSettings!$F$5</f>
        <v>0</v>
      </c>
      <c r="JE129" s="225">
        <f>JE128*PrSettings!$F$6</f>
        <v>0</v>
      </c>
      <c r="JF129" s="225">
        <f>JF128*PrSettings!$F$7</f>
        <v>0</v>
      </c>
      <c r="JG129" s="226">
        <f>JG128*PrSettings!$F$8</f>
        <v>0</v>
      </c>
      <c r="JL129" s="853" t="str">
        <f>Language!$E$207</f>
        <v>Points:</v>
      </c>
      <c r="JM129" s="854"/>
      <c r="JN129" s="855"/>
      <c r="JO129" s="225">
        <f>JO128*PrSettings!$F$9</f>
        <v>0</v>
      </c>
      <c r="JP129" s="225">
        <f>JP128*PrSettings!$F$4</f>
        <v>0</v>
      </c>
      <c r="JQ129" s="225">
        <f>JQ128*PrSettings!$F$5</f>
        <v>0</v>
      </c>
      <c r="JR129" s="225">
        <f>JR128*PrSettings!$F$6</f>
        <v>0</v>
      </c>
      <c r="JS129" s="225">
        <f>JS128*PrSettings!$F$7</f>
        <v>0</v>
      </c>
      <c r="JT129" s="226">
        <f>JT128*PrSettings!$F$8</f>
        <v>0</v>
      </c>
      <c r="JY129" s="853" t="str">
        <f>Language!$E$207</f>
        <v>Points:</v>
      </c>
      <c r="JZ129" s="854"/>
      <c r="KA129" s="855"/>
      <c r="KB129" s="225">
        <f>KB128*PrSettings!$F$9</f>
        <v>0</v>
      </c>
      <c r="KC129" s="225">
        <f>KC128*PrSettings!$F$4</f>
        <v>0</v>
      </c>
      <c r="KD129" s="225">
        <f>KD128*PrSettings!$F$5</f>
        <v>0</v>
      </c>
      <c r="KE129" s="225">
        <f>KE128*PrSettings!$F$6</f>
        <v>0</v>
      </c>
      <c r="KF129" s="225">
        <f>KF128*PrSettings!$F$7</f>
        <v>0</v>
      </c>
      <c r="KG129" s="226">
        <f>KG128*PrSettings!$F$8</f>
        <v>0</v>
      </c>
      <c r="KL129" s="853" t="str">
        <f>Language!$E$207</f>
        <v>Points:</v>
      </c>
      <c r="KM129" s="854"/>
      <c r="KN129" s="855"/>
      <c r="KO129" s="225">
        <f>KO128*PrSettings!$F$9</f>
        <v>0</v>
      </c>
      <c r="KP129" s="225">
        <f>KP128*PrSettings!$F$4</f>
        <v>0</v>
      </c>
      <c r="KQ129" s="225">
        <f>KQ128*PrSettings!$F$5</f>
        <v>0</v>
      </c>
      <c r="KR129" s="225">
        <f>KR128*PrSettings!$F$6</f>
        <v>0</v>
      </c>
      <c r="KS129" s="225">
        <f>KS128*PrSettings!$F$7</f>
        <v>0</v>
      </c>
      <c r="KT129" s="226">
        <f>KT128*PrSettings!$F$8</f>
        <v>0</v>
      </c>
      <c r="KY129" s="853" t="str">
        <f>Language!$E$207</f>
        <v>Points:</v>
      </c>
      <c r="KZ129" s="854"/>
      <c r="LA129" s="855"/>
      <c r="LB129" s="225">
        <f>LB128*PrSettings!$F$9</f>
        <v>0</v>
      </c>
      <c r="LC129" s="225">
        <f>LC128*PrSettings!$F$4</f>
        <v>0</v>
      </c>
      <c r="LD129" s="225">
        <f>LD128*PrSettings!$F$5</f>
        <v>0</v>
      </c>
      <c r="LE129" s="225">
        <f>LE128*PrSettings!$F$6</f>
        <v>0</v>
      </c>
      <c r="LF129" s="225">
        <f>LF128*PrSettings!$F$7</f>
        <v>0</v>
      </c>
      <c r="LG129" s="226">
        <f>LG128*PrSettings!$F$8</f>
        <v>0</v>
      </c>
      <c r="LL129" s="853" t="str">
        <f>Language!$E$207</f>
        <v>Points:</v>
      </c>
      <c r="LM129" s="854"/>
      <c r="LN129" s="855"/>
      <c r="LO129" s="225">
        <f>LO128*PrSettings!$F$9</f>
        <v>0</v>
      </c>
      <c r="LP129" s="225">
        <f>LP128*PrSettings!$F$4</f>
        <v>0</v>
      </c>
      <c r="LQ129" s="225">
        <f>LQ128*PrSettings!$F$5</f>
        <v>0</v>
      </c>
      <c r="LR129" s="225">
        <f>LR128*PrSettings!$F$6</f>
        <v>0</v>
      </c>
      <c r="LS129" s="225">
        <f>LS128*PrSettings!$F$7</f>
        <v>0</v>
      </c>
      <c r="LT129" s="226">
        <f>LT128*PrSettings!$F$8</f>
        <v>0</v>
      </c>
      <c r="LY129" s="853" t="str">
        <f>Language!$E$207</f>
        <v>Points:</v>
      </c>
      <c r="LZ129" s="854"/>
      <c r="MA129" s="855"/>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59" t="str">
        <f>Language!$E$208</f>
        <v>Sum:</v>
      </c>
      <c r="M130" s="860"/>
      <c r="N130" s="861"/>
      <c r="O130" s="862">
        <f>SUM(O129:T129)</f>
        <v>0</v>
      </c>
      <c r="P130" s="863"/>
      <c r="Q130" s="863"/>
      <c r="R130" s="863"/>
      <c r="S130" s="863"/>
      <c r="T130" s="864"/>
      <c r="Y130" s="859" t="str">
        <f>Language!$E$208</f>
        <v>Sum:</v>
      </c>
      <c r="Z130" s="860"/>
      <c r="AA130" s="861"/>
      <c r="AB130" s="862">
        <f>SUM(AB129:AG129)</f>
        <v>0</v>
      </c>
      <c r="AC130" s="863"/>
      <c r="AD130" s="863"/>
      <c r="AE130" s="863"/>
      <c r="AF130" s="863"/>
      <c r="AG130" s="864"/>
      <c r="AL130" s="859" t="str">
        <f>Language!$E$208</f>
        <v>Sum:</v>
      </c>
      <c r="AM130" s="860"/>
      <c r="AN130" s="861"/>
      <c r="AO130" s="862">
        <f>SUM(AO129:AT129)</f>
        <v>0</v>
      </c>
      <c r="AP130" s="863"/>
      <c r="AQ130" s="863"/>
      <c r="AR130" s="863"/>
      <c r="AS130" s="863"/>
      <c r="AT130" s="864"/>
      <c r="AY130" s="859" t="str">
        <f>Language!$E$208</f>
        <v>Sum:</v>
      </c>
      <c r="AZ130" s="860"/>
      <c r="BA130" s="861"/>
      <c r="BB130" s="862">
        <f>SUM(BB129:BG129)</f>
        <v>0</v>
      </c>
      <c r="BC130" s="863"/>
      <c r="BD130" s="863"/>
      <c r="BE130" s="863"/>
      <c r="BF130" s="863"/>
      <c r="BG130" s="864"/>
      <c r="BL130" s="859" t="str">
        <f>Language!$E$208</f>
        <v>Sum:</v>
      </c>
      <c r="BM130" s="860"/>
      <c r="BN130" s="861"/>
      <c r="BO130" s="862">
        <f>SUM(BO129:BT129)</f>
        <v>0</v>
      </c>
      <c r="BP130" s="863"/>
      <c r="BQ130" s="863"/>
      <c r="BR130" s="863"/>
      <c r="BS130" s="863"/>
      <c r="BT130" s="864"/>
      <c r="BY130" s="859" t="str">
        <f>Language!$E$208</f>
        <v>Sum:</v>
      </c>
      <c r="BZ130" s="860"/>
      <c r="CA130" s="861"/>
      <c r="CB130" s="862">
        <f>SUM(CB129:CG129)</f>
        <v>0</v>
      </c>
      <c r="CC130" s="863"/>
      <c r="CD130" s="863"/>
      <c r="CE130" s="863"/>
      <c r="CF130" s="863"/>
      <c r="CG130" s="864"/>
      <c r="CL130" s="859" t="str">
        <f>Language!$E$208</f>
        <v>Sum:</v>
      </c>
      <c r="CM130" s="860"/>
      <c r="CN130" s="861"/>
      <c r="CO130" s="862">
        <f>SUM(CO129:CT129)</f>
        <v>0</v>
      </c>
      <c r="CP130" s="863"/>
      <c r="CQ130" s="863"/>
      <c r="CR130" s="863"/>
      <c r="CS130" s="863"/>
      <c r="CT130" s="864"/>
      <c r="CY130" s="859" t="str">
        <f>Language!$E$208</f>
        <v>Sum:</v>
      </c>
      <c r="CZ130" s="860"/>
      <c r="DA130" s="861"/>
      <c r="DB130" s="862">
        <f>SUM(DB129:DG129)</f>
        <v>0</v>
      </c>
      <c r="DC130" s="863"/>
      <c r="DD130" s="863"/>
      <c r="DE130" s="863"/>
      <c r="DF130" s="863"/>
      <c r="DG130" s="864"/>
      <c r="DL130" s="859" t="str">
        <f>Language!$E$208</f>
        <v>Sum:</v>
      </c>
      <c r="DM130" s="860"/>
      <c r="DN130" s="861"/>
      <c r="DO130" s="862">
        <f>SUM(DO129:DT129)</f>
        <v>0</v>
      </c>
      <c r="DP130" s="863"/>
      <c r="DQ130" s="863"/>
      <c r="DR130" s="863"/>
      <c r="DS130" s="863"/>
      <c r="DT130" s="864"/>
      <c r="DY130" s="859" t="str">
        <f>Language!$E$208</f>
        <v>Sum:</v>
      </c>
      <c r="DZ130" s="860"/>
      <c r="EA130" s="861"/>
      <c r="EB130" s="862">
        <f>SUM(EB129:EG129)</f>
        <v>0</v>
      </c>
      <c r="EC130" s="863"/>
      <c r="ED130" s="863"/>
      <c r="EE130" s="863"/>
      <c r="EF130" s="863"/>
      <c r="EG130" s="864"/>
      <c r="EL130" s="859" t="str">
        <f>Language!$E$208</f>
        <v>Sum:</v>
      </c>
      <c r="EM130" s="860"/>
      <c r="EN130" s="861"/>
      <c r="EO130" s="862">
        <f>SUM(EO129:ET129)</f>
        <v>0</v>
      </c>
      <c r="EP130" s="863"/>
      <c r="EQ130" s="863"/>
      <c r="ER130" s="863"/>
      <c r="ES130" s="863"/>
      <c r="ET130" s="864"/>
      <c r="EY130" s="859" t="str">
        <f>Language!$E$208</f>
        <v>Sum:</v>
      </c>
      <c r="EZ130" s="860"/>
      <c r="FA130" s="861"/>
      <c r="FB130" s="862">
        <f>SUM(FB129:FG129)</f>
        <v>0</v>
      </c>
      <c r="FC130" s="863"/>
      <c r="FD130" s="863"/>
      <c r="FE130" s="863"/>
      <c r="FF130" s="863"/>
      <c r="FG130" s="864"/>
      <c r="FL130" s="859" t="str">
        <f>Language!$E$208</f>
        <v>Sum:</v>
      </c>
      <c r="FM130" s="860"/>
      <c r="FN130" s="861"/>
      <c r="FO130" s="862">
        <f>SUM(FO129:FT129)</f>
        <v>0</v>
      </c>
      <c r="FP130" s="863"/>
      <c r="FQ130" s="863"/>
      <c r="FR130" s="863"/>
      <c r="FS130" s="863"/>
      <c r="FT130" s="864"/>
      <c r="FY130" s="859" t="str">
        <f>Language!$E$208</f>
        <v>Sum:</v>
      </c>
      <c r="FZ130" s="860"/>
      <c r="GA130" s="861"/>
      <c r="GB130" s="862">
        <f>SUM(GB129:GG129)</f>
        <v>0</v>
      </c>
      <c r="GC130" s="863"/>
      <c r="GD130" s="863"/>
      <c r="GE130" s="863"/>
      <c r="GF130" s="863"/>
      <c r="GG130" s="864"/>
      <c r="GL130" s="859" t="str">
        <f>Language!$E$208</f>
        <v>Sum:</v>
      </c>
      <c r="GM130" s="860"/>
      <c r="GN130" s="861"/>
      <c r="GO130" s="862">
        <f>SUM(GO129:GT129)</f>
        <v>0</v>
      </c>
      <c r="GP130" s="863"/>
      <c r="GQ130" s="863"/>
      <c r="GR130" s="863"/>
      <c r="GS130" s="863"/>
      <c r="GT130" s="864"/>
      <c r="GY130" s="859" t="str">
        <f>Language!$E$208</f>
        <v>Sum:</v>
      </c>
      <c r="GZ130" s="860"/>
      <c r="HA130" s="861"/>
      <c r="HB130" s="862">
        <f>SUM(HB129:HG129)</f>
        <v>0</v>
      </c>
      <c r="HC130" s="863"/>
      <c r="HD130" s="863"/>
      <c r="HE130" s="863"/>
      <c r="HF130" s="863"/>
      <c r="HG130" s="864"/>
      <c r="HL130" s="859" t="str">
        <f>Language!$E$208</f>
        <v>Sum:</v>
      </c>
      <c r="HM130" s="860"/>
      <c r="HN130" s="861"/>
      <c r="HO130" s="862">
        <f>SUM(HO129:HT129)</f>
        <v>0</v>
      </c>
      <c r="HP130" s="863"/>
      <c r="HQ130" s="863"/>
      <c r="HR130" s="863"/>
      <c r="HS130" s="863"/>
      <c r="HT130" s="864"/>
      <c r="HY130" s="859" t="str">
        <f>Language!$E$208</f>
        <v>Sum:</v>
      </c>
      <c r="HZ130" s="860"/>
      <c r="IA130" s="861"/>
      <c r="IB130" s="862">
        <f>SUM(IB129:IG129)</f>
        <v>0</v>
      </c>
      <c r="IC130" s="863"/>
      <c r="ID130" s="863"/>
      <c r="IE130" s="863"/>
      <c r="IF130" s="863"/>
      <c r="IG130" s="864"/>
      <c r="IL130" s="859" t="str">
        <f>Language!$E$208</f>
        <v>Sum:</v>
      </c>
      <c r="IM130" s="860"/>
      <c r="IN130" s="861"/>
      <c r="IO130" s="862">
        <f>SUM(IO129:IT129)</f>
        <v>0</v>
      </c>
      <c r="IP130" s="863"/>
      <c r="IQ130" s="863"/>
      <c r="IR130" s="863"/>
      <c r="IS130" s="863"/>
      <c r="IT130" s="864"/>
      <c r="IY130" s="859" t="str">
        <f>Language!$E$208</f>
        <v>Sum:</v>
      </c>
      <c r="IZ130" s="860"/>
      <c r="JA130" s="861"/>
      <c r="JB130" s="862">
        <f>SUM(JB129:JG129)</f>
        <v>0</v>
      </c>
      <c r="JC130" s="863"/>
      <c r="JD130" s="863"/>
      <c r="JE130" s="863"/>
      <c r="JF130" s="863"/>
      <c r="JG130" s="864"/>
      <c r="JL130" s="859" t="str">
        <f>Language!$E$208</f>
        <v>Sum:</v>
      </c>
      <c r="JM130" s="860"/>
      <c r="JN130" s="861"/>
      <c r="JO130" s="862">
        <f>SUM(JO129:JT129)</f>
        <v>0</v>
      </c>
      <c r="JP130" s="863"/>
      <c r="JQ130" s="863"/>
      <c r="JR130" s="863"/>
      <c r="JS130" s="863"/>
      <c r="JT130" s="864"/>
      <c r="JY130" s="859" t="str">
        <f>Language!$E$208</f>
        <v>Sum:</v>
      </c>
      <c r="JZ130" s="860"/>
      <c r="KA130" s="861"/>
      <c r="KB130" s="862">
        <f>SUM(KB129:KG129)</f>
        <v>0</v>
      </c>
      <c r="KC130" s="863"/>
      <c r="KD130" s="863"/>
      <c r="KE130" s="863"/>
      <c r="KF130" s="863"/>
      <c r="KG130" s="864"/>
      <c r="KL130" s="859" t="str">
        <f>Language!$E$208</f>
        <v>Sum:</v>
      </c>
      <c r="KM130" s="860"/>
      <c r="KN130" s="861"/>
      <c r="KO130" s="862">
        <f>SUM(KO129:KT129)</f>
        <v>0</v>
      </c>
      <c r="KP130" s="863"/>
      <c r="KQ130" s="863"/>
      <c r="KR130" s="863"/>
      <c r="KS130" s="863"/>
      <c r="KT130" s="864"/>
      <c r="KY130" s="859" t="str">
        <f>Language!$E$208</f>
        <v>Sum:</v>
      </c>
      <c r="KZ130" s="860"/>
      <c r="LA130" s="861"/>
      <c r="LB130" s="862">
        <f>SUM(LB129:LG129)</f>
        <v>0</v>
      </c>
      <c r="LC130" s="863"/>
      <c r="LD130" s="863"/>
      <c r="LE130" s="863"/>
      <c r="LF130" s="863"/>
      <c r="LG130" s="864"/>
      <c r="LL130" s="859" t="str">
        <f>Language!$E$208</f>
        <v>Sum:</v>
      </c>
      <c r="LM130" s="860"/>
      <c r="LN130" s="861"/>
      <c r="LO130" s="862">
        <f>SUM(LO129:LT129)</f>
        <v>0</v>
      </c>
      <c r="LP130" s="863"/>
      <c r="LQ130" s="863"/>
      <c r="LR130" s="863"/>
      <c r="LS130" s="863"/>
      <c r="LT130" s="864"/>
      <c r="LY130" s="859" t="str">
        <f>Language!$E$208</f>
        <v>Sum:</v>
      </c>
      <c r="LZ130" s="860"/>
      <c r="MA130" s="861"/>
      <c r="MB130" s="862">
        <f>SUM(MB129:MG129)</f>
        <v>0</v>
      </c>
      <c r="MC130" s="863"/>
      <c r="MD130" s="863"/>
      <c r="ME130" s="863"/>
      <c r="MF130" s="863"/>
      <c r="MG130" s="864"/>
    </row>
    <row r="131" spans="2:345" ht="30.75" customHeight="1" thickTop="1"/>
    <row r="132" spans="2:345" ht="16.2" thickBot="1">
      <c r="B132" s="882" t="str">
        <f>Language!$E$221</f>
        <v>Hint</v>
      </c>
      <c r="C132" s="882"/>
      <c r="D132" s="882"/>
      <c r="E132" s="882"/>
      <c r="F132" s="882"/>
      <c r="G132" s="882"/>
      <c r="H132" s="882"/>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67" t="str">
        <f>Language!$E$230</f>
        <v>For example, to add ten more people, select columns HI through MG and copy them to the right. Finished.
(Remove sheet protection!)</v>
      </c>
      <c r="C133" s="868"/>
      <c r="D133" s="868"/>
      <c r="E133" s="868"/>
      <c r="F133" s="868"/>
      <c r="G133" s="868"/>
      <c r="H133" s="869"/>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70"/>
      <c r="C134" s="871"/>
      <c r="D134" s="871"/>
      <c r="E134" s="871"/>
      <c r="F134" s="871"/>
      <c r="G134" s="871"/>
      <c r="H134" s="872"/>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70"/>
      <c r="C135" s="871"/>
      <c r="D135" s="871"/>
      <c r="E135" s="871"/>
      <c r="F135" s="871"/>
      <c r="G135" s="871"/>
      <c r="H135" s="872"/>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70" t="str">
        <f>Language!$E$244</f>
        <v>In the round of 16, quarter-finals and semi-finals, the result is predicted without a penalty shoot-out. A tie can also be entered. In the final and third-place match, the total score (including penalty shoot-outs) must be entered.</v>
      </c>
      <c r="C136" s="871"/>
      <c r="D136" s="871"/>
      <c r="E136" s="871"/>
      <c r="F136" s="871"/>
      <c r="G136" s="871"/>
      <c r="H136" s="872"/>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70"/>
      <c r="C137" s="871"/>
      <c r="D137" s="871"/>
      <c r="E137" s="871"/>
      <c r="F137" s="871"/>
      <c r="G137" s="871"/>
      <c r="H137" s="872"/>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70"/>
      <c r="C138" s="871"/>
      <c r="D138" s="871"/>
      <c r="E138" s="871"/>
      <c r="F138" s="871"/>
      <c r="G138" s="871"/>
      <c r="H138" s="872"/>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70" t="str">
        <f>Language!$E$232</f>
        <v>The factors for the individual categories and other presettings can be selected on the 'PrSettings' worksheet.</v>
      </c>
      <c r="C139" s="871"/>
      <c r="D139" s="871"/>
      <c r="E139" s="871"/>
      <c r="F139" s="871"/>
      <c r="G139" s="871"/>
      <c r="H139" s="872"/>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70"/>
      <c r="C140" s="871"/>
      <c r="D140" s="871"/>
      <c r="E140" s="871"/>
      <c r="F140" s="871"/>
      <c r="G140" s="871"/>
      <c r="H140" s="872"/>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73"/>
      <c r="C141" s="874"/>
      <c r="D141" s="874"/>
      <c r="E141" s="874"/>
      <c r="F141" s="874"/>
      <c r="G141" s="874"/>
      <c r="H141" s="875"/>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919" t="str">
        <f>Language!$E$223</f>
        <v>Settings</v>
      </c>
      <c r="C1" s="919"/>
      <c r="D1" s="919"/>
      <c r="E1" s="919"/>
      <c r="F1" s="919"/>
    </row>
    <row r="2" spans="2:15"/>
    <row r="3" spans="2:15" ht="16.2" thickBot="1">
      <c r="B3" s="923" t="str">
        <f>Language!$E$222</f>
        <v>Factors</v>
      </c>
      <c r="C3" s="923"/>
      <c r="D3" s="923"/>
      <c r="E3" s="923"/>
      <c r="F3" s="923"/>
      <c r="H3" s="923" t="str">
        <f>Language!$E$223</f>
        <v>Settings</v>
      </c>
      <c r="I3" s="923"/>
      <c r="J3" s="923"/>
      <c r="K3" s="923"/>
      <c r="L3" s="923"/>
      <c r="M3" s="923"/>
      <c r="N3" s="923"/>
      <c r="O3" s="923"/>
    </row>
    <row r="4" spans="2:15" ht="24" thickTop="1">
      <c r="B4" s="927" t="str">
        <f>Language!$E$225</f>
        <v>Won/Draw/Loss:</v>
      </c>
      <c r="C4" s="928"/>
      <c r="D4" s="928"/>
      <c r="E4" s="928"/>
      <c r="F4" s="299">
        <v>5</v>
      </c>
      <c r="H4" s="920" t="str">
        <f>Language!$E$236</f>
        <v>Points for goal difference in the event of a tie:</v>
      </c>
      <c r="I4" s="921"/>
      <c r="J4" s="921"/>
      <c r="K4" s="921"/>
      <c r="L4" s="922"/>
      <c r="M4" s="294" t="s">
        <v>1691</v>
      </c>
      <c r="N4" s="292"/>
      <c r="O4" s="293" t="str">
        <f>IF(M4="●",Language!E237,Language!E238)</f>
        <v>yes</v>
      </c>
    </row>
    <row r="5" spans="2:15" ht="18" customHeight="1">
      <c r="B5" s="897" t="str">
        <f>Language!$E$226</f>
        <v>goal difference:</v>
      </c>
      <c r="C5" s="898"/>
      <c r="D5" s="898"/>
      <c r="E5" s="898"/>
      <c r="F5" s="300">
        <v>5</v>
      </c>
      <c r="H5" s="924"/>
      <c r="I5" s="925"/>
      <c r="J5" s="925"/>
      <c r="K5" s="925"/>
      <c r="L5" s="925"/>
      <c r="M5" s="925"/>
      <c r="N5" s="925"/>
      <c r="O5" s="926"/>
    </row>
    <row r="6" spans="2:15" ht="18" customHeight="1">
      <c r="B6" s="897" t="str">
        <f>Language!$E$228</f>
        <v>goals exact:</v>
      </c>
      <c r="C6" s="898"/>
      <c r="D6" s="898"/>
      <c r="E6" s="898"/>
      <c r="F6" s="300">
        <v>10</v>
      </c>
      <c r="H6" s="892" t="str">
        <f>Language!$E$239</f>
        <v>Minimum number for 'Many Goals' in the event of a tie:</v>
      </c>
      <c r="I6" s="893"/>
      <c r="J6" s="893"/>
      <c r="K6" s="893"/>
      <c r="L6" s="894"/>
      <c r="M6" s="295">
        <v>4</v>
      </c>
      <c r="N6" s="297"/>
      <c r="O6" s="290"/>
    </row>
    <row r="7" spans="2:15" ht="18" customHeight="1">
      <c r="B7" s="897" t="str">
        <f>Language!$E$227</f>
        <v>Many goals - good approximation</v>
      </c>
      <c r="C7" s="898"/>
      <c r="D7" s="898"/>
      <c r="E7" s="898"/>
      <c r="F7" s="300">
        <v>3</v>
      </c>
      <c r="H7" s="892" t="str">
        <f>Language!$E$240</f>
        <v>Minimum number for a large goal difference:</v>
      </c>
      <c r="I7" s="893"/>
      <c r="J7" s="893"/>
      <c r="K7" s="893"/>
      <c r="L7" s="894"/>
      <c r="M7" s="295">
        <v>4</v>
      </c>
      <c r="N7" s="298"/>
      <c r="O7" s="290"/>
    </row>
    <row r="8" spans="2:15" ht="18" customHeight="1">
      <c r="B8" s="905" t="str">
        <f>Language!$E$229</f>
        <v>correct team (knockout phase):</v>
      </c>
      <c r="C8" s="906"/>
      <c r="D8" s="906"/>
      <c r="E8" s="906"/>
      <c r="F8" s="301">
        <v>10</v>
      </c>
      <c r="H8" s="892" t="str">
        <f>Language!$E$243</f>
        <v>Minimum number for a large sum of goals:</v>
      </c>
      <c r="I8" s="893"/>
      <c r="J8" s="893"/>
      <c r="K8" s="893"/>
      <c r="L8" s="894"/>
      <c r="M8" s="295">
        <v>8</v>
      </c>
      <c r="O8" s="290"/>
    </row>
    <row r="9" spans="2:15" ht="18" customHeight="1" thickBot="1">
      <c r="B9" s="917" t="str">
        <f>Language!$E$235</f>
        <v>Final/Third-Place Winner:</v>
      </c>
      <c r="C9" s="918"/>
      <c r="D9" s="918"/>
      <c r="E9" s="918"/>
      <c r="F9" s="302">
        <v>10</v>
      </c>
      <c r="H9" s="895"/>
      <c r="I9" s="896"/>
      <c r="J9" s="896"/>
      <c r="K9" s="896"/>
      <c r="L9" s="896"/>
      <c r="M9" s="304"/>
      <c r="N9" s="304"/>
      <c r="O9" s="291"/>
    </row>
    <row r="10" spans="2:15" ht="15" thickTop="1"/>
    <row r="11" spans="2:15"/>
    <row r="12" spans="2:15" ht="16.2" thickBot="1">
      <c r="H12" s="907" t="str">
        <f>Language!$E$221</f>
        <v>Hint</v>
      </c>
      <c r="I12" s="907"/>
      <c r="J12" s="907"/>
      <c r="K12" s="907"/>
      <c r="L12" s="907"/>
      <c r="M12" s="907"/>
      <c r="N12" s="907"/>
      <c r="O12" s="907"/>
    </row>
    <row r="13" spans="2:15" ht="21.75" customHeight="1" thickTop="1">
      <c r="H13" s="911" t="s">
        <v>26</v>
      </c>
      <c r="I13" s="912"/>
      <c r="J13" s="912"/>
      <c r="K13" s="912"/>
      <c r="L13" s="912"/>
      <c r="M13" s="912"/>
      <c r="N13" s="912"/>
      <c r="O13" s="913"/>
    </row>
    <row r="14" spans="2:15" ht="15" customHeight="1">
      <c r="H14" s="89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00"/>
      <c r="J14" s="900"/>
      <c r="K14" s="900"/>
      <c r="L14" s="900"/>
      <c r="M14" s="900"/>
      <c r="N14" s="900"/>
      <c r="O14" s="901"/>
    </row>
    <row r="15" spans="2:15" ht="15" customHeight="1">
      <c r="H15" s="899"/>
      <c r="I15" s="900"/>
      <c r="J15" s="900"/>
      <c r="K15" s="900"/>
      <c r="L15" s="900"/>
      <c r="M15" s="900"/>
      <c r="N15" s="900"/>
      <c r="O15" s="901"/>
    </row>
    <row r="16" spans="2:15" ht="15" customHeight="1">
      <c r="H16" s="899"/>
      <c r="I16" s="900"/>
      <c r="J16" s="900"/>
      <c r="K16" s="900"/>
      <c r="L16" s="900"/>
      <c r="M16" s="900"/>
      <c r="N16" s="900"/>
      <c r="O16" s="901"/>
    </row>
    <row r="17" spans="8:15" ht="15" customHeight="1">
      <c r="H17" s="899"/>
      <c r="I17" s="900"/>
      <c r="J17" s="900"/>
      <c r="K17" s="900"/>
      <c r="L17" s="900"/>
      <c r="M17" s="900"/>
      <c r="N17" s="900"/>
      <c r="O17" s="901"/>
    </row>
    <row r="18" spans="8:15" ht="15" customHeight="1">
      <c r="H18" s="908"/>
      <c r="I18" s="909"/>
      <c r="J18" s="909"/>
      <c r="K18" s="909"/>
      <c r="L18" s="909"/>
      <c r="M18" s="909"/>
      <c r="N18" s="909"/>
      <c r="O18" s="910"/>
    </row>
    <row r="19" spans="8:15" ht="30" customHeight="1">
      <c r="H19" s="914" t="s">
        <v>27</v>
      </c>
      <c r="I19" s="915"/>
      <c r="J19" s="915"/>
      <c r="K19" s="915"/>
      <c r="L19" s="915"/>
      <c r="M19" s="915"/>
      <c r="N19" s="915"/>
      <c r="O19" s="916"/>
    </row>
    <row r="20" spans="8:15" ht="15" customHeight="1">
      <c r="H20" s="89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00"/>
      <c r="J20" s="900"/>
      <c r="K20" s="900"/>
      <c r="L20" s="900"/>
      <c r="M20" s="900"/>
      <c r="N20" s="900"/>
      <c r="O20" s="901"/>
    </row>
    <row r="21" spans="8:15">
      <c r="H21" s="899"/>
      <c r="I21" s="900"/>
      <c r="J21" s="900"/>
      <c r="K21" s="900"/>
      <c r="L21" s="900"/>
      <c r="M21" s="900"/>
      <c r="N21" s="900"/>
      <c r="O21" s="901"/>
    </row>
    <row r="22" spans="8:15">
      <c r="H22" s="899"/>
      <c r="I22" s="900"/>
      <c r="J22" s="900"/>
      <c r="K22" s="900"/>
      <c r="L22" s="900"/>
      <c r="M22" s="900"/>
      <c r="N22" s="900"/>
      <c r="O22" s="901"/>
    </row>
    <row r="23" spans="8:15">
      <c r="H23" s="899"/>
      <c r="I23" s="900"/>
      <c r="J23" s="900"/>
      <c r="K23" s="900"/>
      <c r="L23" s="900"/>
      <c r="M23" s="900"/>
      <c r="N23" s="900"/>
      <c r="O23" s="901"/>
    </row>
    <row r="24" spans="8:15">
      <c r="H24" s="899"/>
      <c r="I24" s="900"/>
      <c r="J24" s="900"/>
      <c r="K24" s="900"/>
      <c r="L24" s="900"/>
      <c r="M24" s="900"/>
      <c r="N24" s="900"/>
      <c r="O24" s="901"/>
    </row>
    <row r="25" spans="8:15">
      <c r="H25" s="899"/>
      <c r="I25" s="900"/>
      <c r="J25" s="900"/>
      <c r="K25" s="900"/>
      <c r="L25" s="900"/>
      <c r="M25" s="900"/>
      <c r="N25" s="900"/>
      <c r="O25" s="901"/>
    </row>
    <row r="26" spans="8:15">
      <c r="H26" s="899"/>
      <c r="I26" s="900"/>
      <c r="J26" s="900"/>
      <c r="K26" s="900"/>
      <c r="L26" s="900"/>
      <c r="M26" s="900"/>
      <c r="N26" s="900"/>
      <c r="O26" s="901"/>
    </row>
    <row r="27" spans="8:15">
      <c r="H27" s="899"/>
      <c r="I27" s="900"/>
      <c r="J27" s="900"/>
      <c r="K27" s="900"/>
      <c r="L27" s="900"/>
      <c r="M27" s="900"/>
      <c r="N27" s="900"/>
      <c r="O27" s="901"/>
    </row>
    <row r="28" spans="8:15" ht="15" thickBot="1">
      <c r="H28" s="902"/>
      <c r="I28" s="903"/>
      <c r="J28" s="903"/>
      <c r="K28" s="903"/>
      <c r="L28" s="903"/>
      <c r="M28" s="903"/>
      <c r="N28" s="903"/>
      <c r="O28" s="904"/>
    </row>
    <row r="29" spans="8:15" ht="15" thickTop="1"/>
    <row r="30" spans="8:15"/>
    <row r="31" spans="8:15"/>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76" t="str">
        <f>Language!$E$124</f>
        <v>Choose time zone</v>
      </c>
      <c r="B1" s="876"/>
      <c r="C1" s="876"/>
      <c r="D1" s="876"/>
      <c r="E1" s="876"/>
      <c r="F1" s="876"/>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Saudi Arabia</v>
      </c>
      <c r="O69" s="532" t="str">
        <f>IFERROR(VLOOKUP(ThirdPlaced!$I$30,AssignThird!$C$8:$K$502,2,0),"")</f>
        <v>H</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Egypt</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Senegal</v>
      </c>
      <c r="O71" s="536" t="str">
        <f>IFERROR(VLOOKUP(ThirdPlaced!$I$30,AssignThird!$C$8:$K$502,4,0),"")</f>
        <v>I</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Czech Rep.</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Uzbekistan</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Mexico</v>
      </c>
      <c r="J77" s="86" t="str">
        <f>VLOOKUP(D77,$M$77:$N$108,2,0)</f>
        <v>Canada</v>
      </c>
      <c r="K77" s="168">
        <v>1</v>
      </c>
      <c r="M77" s="523" t="s">
        <v>2</v>
      </c>
      <c r="N77" s="524" t="str">
        <f>'World Cup'!$B$42</f>
        <v>Rep. of Korea</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Mexico</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Rep. of Korea</v>
      </c>
      <c r="J83" s="86" t="str">
        <f t="shared" si="2"/>
        <v>Saudi Arabia</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Uzbekistan</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Senegal</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Czech Rep.</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Egypt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IR Iran</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IR Iran</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Saudi Arabia</v>
      </c>
    </row>
    <row r="102" spans="2:25">
      <c r="B102" s="57" t="s">
        <v>133</v>
      </c>
      <c r="C102" s="71"/>
      <c r="D102" s="71"/>
      <c r="E102" s="42"/>
      <c r="F102" s="43"/>
      <c r="G102" s="153"/>
      <c r="H102" s="43"/>
      <c r="I102" s="43"/>
      <c r="J102" s="43"/>
      <c r="K102" s="81"/>
      <c r="M102" s="525" t="str">
        <f>AssignThird!$E$4</f>
        <v>3-EFGIJ</v>
      </c>
      <c r="N102" s="526" t="str">
        <f t="shared" ref="N102:N108" si="3">IF(L70,N70,"")</f>
        <v>Egypt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Senegal</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Czech Rep.</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Uzbekistan</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Czech Rep.</v>
      </c>
      <c r="D4" s="454">
        <f>CalcA!$E$24</f>
        <v>3</v>
      </c>
      <c r="E4" s="454">
        <f>F4-G4</f>
        <v>-3</v>
      </c>
      <c r="F4" s="454">
        <f>CalcA!$F$24</f>
        <v>1</v>
      </c>
      <c r="G4" s="454">
        <f>CalcA!$G$24</f>
        <v>4</v>
      </c>
      <c r="H4" s="456">
        <f t="shared" ref="H4:H15" si="0">$D4*$S$4+($E4+$S$5/2)*$S$5+$F4*$S$6+$K4*$S$7+$L4*$S$8</f>
        <v>3497001.0000590002</v>
      </c>
      <c r="I4" s="454" t="s">
        <v>24</v>
      </c>
      <c r="J4" s="454"/>
      <c r="K4" s="454">
        <f>SUMIFS(FairPlay!$C$6:$C$27,FairPlay!$B$6:$B$27,$C4)+SUMIFS(FairPlay!$F$6:$F$27,FairPlay!$E$6:$E$27,$C4)+SUMIFS(FairPlay!$I$6:$I$27,FairPlay!$H$6:$H$27,$C4)</f>
        <v>0</v>
      </c>
      <c r="L4" s="454">
        <f>100-INDEX(Language!$D$5:$D$100,MATCH($C4,Language!$E$5:$E$100,0),1)</f>
        <v>59</v>
      </c>
      <c r="R4" s="723" t="s">
        <v>1798</v>
      </c>
      <c r="S4" s="724">
        <v>1000000</v>
      </c>
    </row>
    <row r="5" spans="1:19">
      <c r="A5" s="22"/>
      <c r="B5" s="22" t="s">
        <v>27</v>
      </c>
      <c r="C5" t="str">
        <f>CalcB!$D$24</f>
        <v>Bosnia/Herzeg.</v>
      </c>
      <c r="D5" s="22">
        <f>CalcB!$E$24</f>
        <v>2</v>
      </c>
      <c r="E5" s="22">
        <f t="shared" ref="E5:E15" si="1">F5-G5</f>
        <v>-2</v>
      </c>
      <c r="F5" s="22">
        <f>CalcB!$F$24</f>
        <v>4</v>
      </c>
      <c r="G5" s="22">
        <f>CalcB!$G$24</f>
        <v>6</v>
      </c>
      <c r="H5" s="457">
        <f t="shared" si="0"/>
        <v>2498004.000035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3</v>
      </c>
      <c r="E6" s="22">
        <f t="shared" si="1"/>
        <v>-4</v>
      </c>
      <c r="F6" s="22">
        <f>CalcC!$F$24</f>
        <v>3</v>
      </c>
      <c r="G6" s="22">
        <f>CalcC!$G$24</f>
        <v>7</v>
      </c>
      <c r="H6" s="457">
        <f t="shared" si="0"/>
        <v>3496003.0000570002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3</v>
      </c>
      <c r="E7" s="22">
        <f t="shared" si="1"/>
        <v>-1</v>
      </c>
      <c r="F7" s="22">
        <f>CalcD!$F$24</f>
        <v>3</v>
      </c>
      <c r="G7" s="22">
        <f>CalcD!$G$24</f>
        <v>4</v>
      </c>
      <c r="H7" s="457">
        <f t="shared" si="0"/>
        <v>3499003.00006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3</v>
      </c>
      <c r="E8" s="22">
        <f t="shared" si="1"/>
        <v>-4</v>
      </c>
      <c r="F8" s="22">
        <f>CalcE!$F$24</f>
        <v>3</v>
      </c>
      <c r="G8" s="22">
        <f>CalcE!$G$24</f>
        <v>7</v>
      </c>
      <c r="H8" s="457">
        <f t="shared" si="0"/>
        <v>3496003.000066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3</v>
      </c>
      <c r="E9" s="22">
        <f t="shared" si="1"/>
        <v>0</v>
      </c>
      <c r="F9" s="22">
        <f>CalcF!$F$24</f>
        <v>6</v>
      </c>
      <c r="G9" s="22">
        <f>CalcF!$G$24</f>
        <v>6</v>
      </c>
      <c r="H9" s="457">
        <f t="shared" si="0"/>
        <v>3500006.0000820002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Egypt</v>
      </c>
      <c r="D10" s="22">
        <f>CalcG!$E$24</f>
        <v>3</v>
      </c>
      <c r="E10" s="22">
        <f t="shared" si="1"/>
        <v>-2</v>
      </c>
      <c r="F10" s="22">
        <f>CalcG!$F$24</f>
        <v>4</v>
      </c>
      <c r="G10" s="22">
        <f>CalcG!$G$24</f>
        <v>6</v>
      </c>
      <c r="H10" s="457">
        <f t="shared" si="0"/>
        <v>3498004.0000709998</v>
      </c>
      <c r="I10" s="22" t="s">
        <v>272</v>
      </c>
      <c r="J10" s="22"/>
      <c r="K10" s="22">
        <f>SUMIFS(FairPlay!$C$6:$C$27,FairPlay!$B$6:$B$27,$C10)+SUMIFS(FairPlay!$F$6:$F$27,FairPlay!$E$6:$E$27,$C10)+SUMIFS(FairPlay!$I$6:$I$27,FairPlay!$H$6:$H$27,$C10)</f>
        <v>0</v>
      </c>
      <c r="L10" s="22">
        <f>100-INDEX(Language!$D$5:$D$100,MATCH($C10,Language!$E$5:$E$100,0),1)</f>
        <v>71</v>
      </c>
    </row>
    <row r="11" spans="1:19">
      <c r="A11" s="22"/>
      <c r="B11" s="22" t="s">
        <v>1116</v>
      </c>
      <c r="C11" t="str">
        <f>CalcH!$D$24</f>
        <v>Saudi Arabia</v>
      </c>
      <c r="D11" s="22">
        <f>CalcH!$E$24</f>
        <v>4</v>
      </c>
      <c r="E11" s="22">
        <f t="shared" si="1"/>
        <v>0</v>
      </c>
      <c r="F11" s="22">
        <f>CalcH!$F$24</f>
        <v>5</v>
      </c>
      <c r="G11" s="22">
        <f>CalcH!$G$24</f>
        <v>5</v>
      </c>
      <c r="H11" s="457">
        <f t="shared" si="0"/>
        <v>4500005.0000390001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3</v>
      </c>
      <c r="E12" s="22">
        <f t="shared" si="1"/>
        <v>2</v>
      </c>
      <c r="F12" s="22">
        <f>CalcI!$F$24</f>
        <v>7</v>
      </c>
      <c r="G12" s="22">
        <f>CalcI!$G$24</f>
        <v>5</v>
      </c>
      <c r="H12" s="457">
        <f t="shared" si="0"/>
        <v>3502007.0000860002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1</v>
      </c>
      <c r="E13" s="22">
        <f t="shared" si="1"/>
        <v>-2</v>
      </c>
      <c r="F13" s="22">
        <f>CalcJ!$F$24</f>
        <v>0</v>
      </c>
      <c r="G13" s="22">
        <f>CalcJ!$G$24</f>
        <v>2</v>
      </c>
      <c r="H13" s="457">
        <f t="shared" si="0"/>
        <v>1498000.0000720001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3</v>
      </c>
      <c r="E14" s="22">
        <f t="shared" si="1"/>
        <v>-1</v>
      </c>
      <c r="F14" s="22">
        <f>CalcK!$F$24</f>
        <v>2</v>
      </c>
      <c r="G14" s="22">
        <f>CalcK!$G$24</f>
        <v>3</v>
      </c>
      <c r="H14" s="457">
        <f t="shared" si="0"/>
        <v>3499002.0000499999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4</v>
      </c>
      <c r="E15" s="28">
        <f t="shared" si="1"/>
        <v>1</v>
      </c>
      <c r="F15" s="28">
        <f>CalcL!$F$24</f>
        <v>4</v>
      </c>
      <c r="G15" s="28">
        <f>CalcL!$G$24</f>
        <v>3</v>
      </c>
      <c r="H15" s="458">
        <f t="shared" si="0"/>
        <v>4501004.0000259997</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Ghana</v>
      </c>
      <c r="D17" s="408">
        <f t="shared" si="2"/>
        <v>4</v>
      </c>
      <c r="E17" s="409">
        <f t="shared" si="2"/>
        <v>1</v>
      </c>
      <c r="F17" s="410">
        <f t="shared" si="2"/>
        <v>4</v>
      </c>
      <c r="G17" s="411">
        <f t="shared" si="2"/>
        <v>3</v>
      </c>
      <c r="H17" s="412">
        <f t="shared" ref="H17:H22" si="3">LARGE($H$4:$H$15,ROW(A1))</f>
        <v>4501004.0000259997</v>
      </c>
      <c r="I17" s="413" t="str">
        <f t="shared" ref="I17:I22" si="4">INDEX(I$4:I$15,MATCH($H17,$H$4:$H$15,0))</f>
        <v>L</v>
      </c>
      <c r="J17" s="451"/>
      <c r="K17" s="409">
        <f t="array" ref="K17">SUM(IF($I$17:$I$24 &lt; $I17,1))</f>
        <v>7</v>
      </c>
      <c r="L17" s="409" t="str">
        <f>INDEX($I$17:$I$24,MATCH(ROW(A1)-1,$K$17:$K$24,0))</f>
        <v>A</v>
      </c>
      <c r="M17" s="408">
        <f>D17</f>
        <v>4</v>
      </c>
      <c r="N17" s="414">
        <f>F17</f>
        <v>4</v>
      </c>
      <c r="O17" s="415" t="s">
        <v>1113</v>
      </c>
      <c r="P17" s="416">
        <f>G17</f>
        <v>3</v>
      </c>
    </row>
    <row r="18" spans="2:16">
      <c r="B18" s="417" t="s">
        <v>27</v>
      </c>
      <c r="C18" s="418" t="str">
        <f t="shared" si="2"/>
        <v>Saudi Arabia</v>
      </c>
      <c r="D18" s="419">
        <f t="shared" si="2"/>
        <v>4</v>
      </c>
      <c r="E18" s="420">
        <f t="shared" si="2"/>
        <v>0</v>
      </c>
      <c r="F18" s="421">
        <f t="shared" si="2"/>
        <v>5</v>
      </c>
      <c r="G18" s="422">
        <f t="shared" si="2"/>
        <v>5</v>
      </c>
      <c r="H18" s="423">
        <f t="shared" si="3"/>
        <v>4500005.0000390001</v>
      </c>
      <c r="I18" s="424" t="str">
        <f t="shared" si="4"/>
        <v>H</v>
      </c>
      <c r="J18" s="452"/>
      <c r="K18" s="420">
        <f t="array" ref="K18">SUM(IF($I$17:$I$24 &lt; $I18,1))</f>
        <v>4</v>
      </c>
      <c r="L18" s="420" t="str">
        <f>INDEX($I$17:$I$24,MATCH(ROW(A2)-1,$K$17:$K$24,0))</f>
        <v>D</v>
      </c>
      <c r="M18" s="419">
        <f t="shared" ref="M18:M22" si="5">D18</f>
        <v>4</v>
      </c>
      <c r="N18" s="425">
        <f t="shared" ref="N18:N22" si="6">F18</f>
        <v>5</v>
      </c>
      <c r="O18" s="426" t="s">
        <v>1113</v>
      </c>
      <c r="P18" s="427">
        <f t="shared" ref="P18:P22" si="7">G18</f>
        <v>5</v>
      </c>
    </row>
    <row r="19" spans="2:16">
      <c r="B19" s="417" t="s">
        <v>28</v>
      </c>
      <c r="C19" s="418" t="str">
        <f t="shared" si="2"/>
        <v>Senegal</v>
      </c>
      <c r="D19" s="419">
        <f t="shared" si="2"/>
        <v>3</v>
      </c>
      <c r="E19" s="420">
        <f t="shared" si="2"/>
        <v>2</v>
      </c>
      <c r="F19" s="421">
        <f t="shared" si="2"/>
        <v>7</v>
      </c>
      <c r="G19" s="422">
        <f t="shared" si="2"/>
        <v>5</v>
      </c>
      <c r="H19" s="423">
        <f t="shared" si="3"/>
        <v>3502007.0000860002</v>
      </c>
      <c r="I19" s="424" t="str">
        <f t="shared" si="4"/>
        <v>I</v>
      </c>
      <c r="J19" s="452"/>
      <c r="K19" s="420">
        <f t="array" ref="K19">SUM(IF($I$17:$I$24 &lt; $I19,1))</f>
        <v>5</v>
      </c>
      <c r="L19" s="420" t="str">
        <f t="shared" ref="L19:L24" si="8">INDEX($I$17:$I$24,MATCH(ROW(A3)-1,$K$17:$K$24,0))</f>
        <v>F</v>
      </c>
      <c r="M19" s="419">
        <f t="shared" si="5"/>
        <v>3</v>
      </c>
      <c r="N19" s="425">
        <f t="shared" si="6"/>
        <v>7</v>
      </c>
      <c r="O19" s="426" t="s">
        <v>1113</v>
      </c>
      <c r="P19" s="427">
        <f t="shared" si="7"/>
        <v>5</v>
      </c>
    </row>
    <row r="20" spans="2:16">
      <c r="B20" s="417" t="s">
        <v>29</v>
      </c>
      <c r="C20" s="418" t="str">
        <f t="shared" si="2"/>
        <v>Japan</v>
      </c>
      <c r="D20" s="419">
        <f t="shared" si="2"/>
        <v>3</v>
      </c>
      <c r="E20" s="420">
        <f t="shared" si="2"/>
        <v>0</v>
      </c>
      <c r="F20" s="421">
        <f t="shared" si="2"/>
        <v>6</v>
      </c>
      <c r="G20" s="422">
        <f t="shared" si="2"/>
        <v>6</v>
      </c>
      <c r="H20" s="423">
        <f t="shared" si="3"/>
        <v>3500006.0000820002</v>
      </c>
      <c r="I20" s="424" t="str">
        <f t="shared" si="4"/>
        <v>F</v>
      </c>
      <c r="J20" s="452"/>
      <c r="K20" s="420">
        <f t="array" ref="K20">SUM(IF($I$17:$I$24 &lt; $I20,1))</f>
        <v>2</v>
      </c>
      <c r="L20" s="420" t="str">
        <f t="shared" si="8"/>
        <v>G</v>
      </c>
      <c r="M20" s="419">
        <f t="shared" si="5"/>
        <v>3</v>
      </c>
      <c r="N20" s="425">
        <f t="shared" si="6"/>
        <v>6</v>
      </c>
      <c r="O20" s="426" t="s">
        <v>1113</v>
      </c>
      <c r="P20" s="427">
        <f t="shared" si="7"/>
        <v>6</v>
      </c>
    </row>
    <row r="21" spans="2:16">
      <c r="B21" s="417" t="s">
        <v>1111</v>
      </c>
      <c r="C21" s="418" t="str">
        <f t="shared" si="2"/>
        <v>Paraguay</v>
      </c>
      <c r="D21" s="419">
        <f t="shared" si="2"/>
        <v>3</v>
      </c>
      <c r="E21" s="420">
        <f t="shared" si="2"/>
        <v>-1</v>
      </c>
      <c r="F21" s="421">
        <f t="shared" si="2"/>
        <v>3</v>
      </c>
      <c r="G21" s="422">
        <f t="shared" si="2"/>
        <v>4</v>
      </c>
      <c r="H21" s="423">
        <f t="shared" si="3"/>
        <v>3499003.00006</v>
      </c>
      <c r="I21" s="424" t="str">
        <f t="shared" si="4"/>
        <v>D</v>
      </c>
      <c r="J21" s="452"/>
      <c r="K21" s="420">
        <f t="array" ref="K21">SUM(IF($I$17:$I$24 &lt; $I21,1))</f>
        <v>1</v>
      </c>
      <c r="L21" s="420" t="str">
        <f t="shared" si="8"/>
        <v>H</v>
      </c>
      <c r="M21" s="419">
        <f t="shared" si="5"/>
        <v>3</v>
      </c>
      <c r="N21" s="425">
        <f t="shared" si="6"/>
        <v>3</v>
      </c>
      <c r="O21" s="426" t="s">
        <v>1113</v>
      </c>
      <c r="P21" s="427">
        <f t="shared" si="7"/>
        <v>4</v>
      </c>
    </row>
    <row r="22" spans="2:16">
      <c r="B22" s="440" t="s">
        <v>1112</v>
      </c>
      <c r="C22" s="441" t="str">
        <f t="shared" si="2"/>
        <v>Uzbekistan</v>
      </c>
      <c r="D22" s="442">
        <f t="shared" si="2"/>
        <v>3</v>
      </c>
      <c r="E22" s="443">
        <f t="shared" si="2"/>
        <v>-1</v>
      </c>
      <c r="F22" s="444">
        <f t="shared" si="2"/>
        <v>2</v>
      </c>
      <c r="G22" s="445">
        <f t="shared" si="2"/>
        <v>3</v>
      </c>
      <c r="H22" s="446">
        <f t="shared" si="3"/>
        <v>3499002.0000499999</v>
      </c>
      <c r="I22" s="447" t="str">
        <f t="shared" si="4"/>
        <v>K</v>
      </c>
      <c r="J22" s="452"/>
      <c r="K22" s="420">
        <f t="array" ref="K22">SUM(IF($I$17:$I$24 &lt; $I22,1))</f>
        <v>6</v>
      </c>
      <c r="L22" s="420" t="str">
        <f t="shared" si="8"/>
        <v>I</v>
      </c>
      <c r="M22" s="442">
        <f t="shared" si="5"/>
        <v>3</v>
      </c>
      <c r="N22" s="448">
        <f t="shared" si="6"/>
        <v>2</v>
      </c>
      <c r="O22" s="449" t="s">
        <v>1113</v>
      </c>
      <c r="P22" s="450">
        <f t="shared" si="7"/>
        <v>3</v>
      </c>
    </row>
    <row r="23" spans="2:16">
      <c r="B23" s="440" t="s">
        <v>1115</v>
      </c>
      <c r="C23" s="441" t="str">
        <f t="shared" ref="C23:G28" si="9">INDEX(C$4:C$15,MATCH($H23,$H$4:$H$15,0))</f>
        <v>Egypt</v>
      </c>
      <c r="D23" s="442">
        <f t="shared" si="9"/>
        <v>3</v>
      </c>
      <c r="E23" s="443">
        <f t="shared" si="9"/>
        <v>-2</v>
      </c>
      <c r="F23" s="444">
        <f t="shared" si="9"/>
        <v>4</v>
      </c>
      <c r="G23" s="445">
        <f t="shared" si="9"/>
        <v>6</v>
      </c>
      <c r="H23" s="446">
        <f t="shared" ref="H23:H28" si="10">LARGE($H$4:$H$15,ROW(A7))</f>
        <v>3498004.0000709998</v>
      </c>
      <c r="I23" s="447" t="str">
        <f t="shared" ref="I23:I28" si="11">INDEX(I$4:I$15,MATCH($H23,$H$4:$H$15,0))</f>
        <v>G</v>
      </c>
      <c r="K23" s="420">
        <f t="array" ref="K23">SUM(IF($I$17:$I$24 &lt; $I23,1))</f>
        <v>3</v>
      </c>
      <c r="L23" s="420" t="str">
        <f t="shared" si="8"/>
        <v>K</v>
      </c>
      <c r="M23" s="442">
        <f t="shared" ref="M23:M28" si="12">D23</f>
        <v>3</v>
      </c>
      <c r="N23" s="448">
        <f t="shared" ref="N23:N28" si="13">F23</f>
        <v>4</v>
      </c>
      <c r="O23" s="449" t="s">
        <v>1113</v>
      </c>
      <c r="P23" s="450">
        <f t="shared" ref="P23:P28" si="14">G23</f>
        <v>6</v>
      </c>
    </row>
    <row r="24" spans="2:16">
      <c r="B24" s="440" t="s">
        <v>1116</v>
      </c>
      <c r="C24" s="441" t="str">
        <f t="shared" si="9"/>
        <v>Czech Rep.</v>
      </c>
      <c r="D24" s="442">
        <f t="shared" si="9"/>
        <v>3</v>
      </c>
      <c r="E24" s="443">
        <f t="shared" si="9"/>
        <v>-3</v>
      </c>
      <c r="F24" s="444">
        <f t="shared" si="9"/>
        <v>1</v>
      </c>
      <c r="G24" s="445">
        <f t="shared" si="9"/>
        <v>4</v>
      </c>
      <c r="H24" s="446">
        <f t="shared" si="10"/>
        <v>3497001.0000590002</v>
      </c>
      <c r="I24" s="447" t="str">
        <f t="shared" si="11"/>
        <v>A</v>
      </c>
      <c r="K24" s="420">
        <f t="array" ref="K24">SUM(IF($I$17:$I$24 &lt; $I24,1))</f>
        <v>0</v>
      </c>
      <c r="L24" s="420" t="str">
        <f t="shared" si="8"/>
        <v>L</v>
      </c>
      <c r="M24" s="442">
        <f t="shared" si="12"/>
        <v>3</v>
      </c>
      <c r="N24" s="448">
        <f t="shared" si="13"/>
        <v>1</v>
      </c>
      <c r="O24" s="449" t="s">
        <v>1113</v>
      </c>
      <c r="P24" s="450">
        <f t="shared" si="14"/>
        <v>4</v>
      </c>
    </row>
    <row r="25" spans="2:16">
      <c r="B25" s="440" t="s">
        <v>1117</v>
      </c>
      <c r="C25" s="441" t="str">
        <f t="shared" si="9"/>
        <v>Ivory Coast</v>
      </c>
      <c r="D25" s="442">
        <f t="shared" si="9"/>
        <v>3</v>
      </c>
      <c r="E25" s="443">
        <f t="shared" si="9"/>
        <v>-4</v>
      </c>
      <c r="F25" s="444">
        <f t="shared" si="9"/>
        <v>3</v>
      </c>
      <c r="G25" s="445">
        <f t="shared" si="9"/>
        <v>7</v>
      </c>
      <c r="H25" s="446">
        <f t="shared" si="10"/>
        <v>3496003.000066</v>
      </c>
      <c r="I25" s="447" t="str">
        <f t="shared" si="11"/>
        <v>E</v>
      </c>
      <c r="L25" s="25"/>
      <c r="M25" s="442">
        <f t="shared" si="12"/>
        <v>3</v>
      </c>
      <c r="N25" s="448">
        <f t="shared" si="13"/>
        <v>3</v>
      </c>
      <c r="O25" s="449" t="s">
        <v>1113</v>
      </c>
      <c r="P25" s="450">
        <f t="shared" si="14"/>
        <v>7</v>
      </c>
    </row>
    <row r="26" spans="2:16">
      <c r="B26" s="440" t="s">
        <v>1118</v>
      </c>
      <c r="C26" s="441" t="str">
        <f t="shared" si="9"/>
        <v>Scotland</v>
      </c>
      <c r="D26" s="442">
        <f t="shared" si="9"/>
        <v>3</v>
      </c>
      <c r="E26" s="443">
        <f t="shared" si="9"/>
        <v>-4</v>
      </c>
      <c r="F26" s="444">
        <f t="shared" si="9"/>
        <v>3</v>
      </c>
      <c r="G26" s="445">
        <f t="shared" si="9"/>
        <v>7</v>
      </c>
      <c r="H26" s="446">
        <f t="shared" si="10"/>
        <v>3496003.0000570002</v>
      </c>
      <c r="I26" s="447" t="str">
        <f t="shared" si="11"/>
        <v>C</v>
      </c>
      <c r="L26" s="25"/>
      <c r="M26" s="442">
        <f t="shared" si="12"/>
        <v>3</v>
      </c>
      <c r="N26" s="448">
        <f t="shared" si="13"/>
        <v>3</v>
      </c>
      <c r="O26" s="449" t="s">
        <v>1113</v>
      </c>
      <c r="P26" s="450">
        <f t="shared" si="14"/>
        <v>7</v>
      </c>
    </row>
    <row r="27" spans="2:16">
      <c r="B27" s="440" t="s">
        <v>1119</v>
      </c>
      <c r="C27" s="441" t="str">
        <f t="shared" si="9"/>
        <v>Bosnia/Herzeg.</v>
      </c>
      <c r="D27" s="442">
        <f t="shared" si="9"/>
        <v>2</v>
      </c>
      <c r="E27" s="443">
        <f t="shared" si="9"/>
        <v>-2</v>
      </c>
      <c r="F27" s="444">
        <f t="shared" si="9"/>
        <v>4</v>
      </c>
      <c r="G27" s="445">
        <f t="shared" si="9"/>
        <v>6</v>
      </c>
      <c r="H27" s="446">
        <f t="shared" si="10"/>
        <v>2498004.000035</v>
      </c>
      <c r="I27" s="447" t="str">
        <f t="shared" si="11"/>
        <v>B</v>
      </c>
      <c r="L27" s="25"/>
      <c r="M27" s="442">
        <f t="shared" si="12"/>
        <v>2</v>
      </c>
      <c r="N27" s="448">
        <f t="shared" si="13"/>
        <v>4</v>
      </c>
      <c r="O27" s="449" t="s">
        <v>1113</v>
      </c>
      <c r="P27" s="450">
        <f t="shared" si="14"/>
        <v>6</v>
      </c>
    </row>
    <row r="28" spans="2:16" ht="15" thickBot="1">
      <c r="B28" s="428" t="s">
        <v>1120</v>
      </c>
      <c r="C28" s="429" t="str">
        <f t="shared" si="9"/>
        <v>Algeria</v>
      </c>
      <c r="D28" s="430">
        <f t="shared" si="9"/>
        <v>1</v>
      </c>
      <c r="E28" s="431">
        <f t="shared" si="9"/>
        <v>-2</v>
      </c>
      <c r="F28" s="432">
        <f t="shared" si="9"/>
        <v>0</v>
      </c>
      <c r="G28" s="433">
        <f t="shared" si="9"/>
        <v>2</v>
      </c>
      <c r="H28" s="434">
        <f t="shared" si="10"/>
        <v>1498000.0000720001</v>
      </c>
      <c r="I28" s="435" t="str">
        <f t="shared" si="11"/>
        <v>J</v>
      </c>
      <c r="J28" s="403"/>
      <c r="K28" s="403"/>
      <c r="L28" s="453"/>
      <c r="M28" s="430">
        <f t="shared" si="12"/>
        <v>1</v>
      </c>
      <c r="N28" s="436">
        <f t="shared" si="13"/>
        <v>0</v>
      </c>
      <c r="O28" s="437" t="s">
        <v>1113</v>
      </c>
      <c r="P28" s="438">
        <f t="shared" si="14"/>
        <v>2</v>
      </c>
    </row>
    <row r="29" spans="2:16" ht="15" thickTop="1">
      <c r="L29" s="25"/>
    </row>
    <row r="30" spans="2:16">
      <c r="D30" s="22"/>
      <c r="E30" s="22"/>
      <c r="F30" s="22"/>
      <c r="G30" s="956" t="s">
        <v>1083</v>
      </c>
      <c r="H30" s="956"/>
      <c r="I30" s="420" t="str">
        <f>IF(Distinctness!$G$17&gt;0,L17&amp;L18&amp;L19&amp;L20&amp;L21&amp;L22&amp;L23&amp;L24,"")</f>
        <v>ADFGHIKL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H.</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1</v>
      </c>
      <c r="E11" s="22" t="str">
        <f t="shared" si="0"/>
        <v>H</v>
      </c>
      <c r="F11" s="22">
        <f t="shared" si="1"/>
        <v>1</v>
      </c>
      <c r="G11" s="22">
        <f>SUM($F$4:$F11)</f>
        <v>1</v>
      </c>
      <c r="H11" t="str">
        <f>IF($E11&lt;&gt;"",$E11&amp;IF($G11=$G$15,"",IF($G11&lt;$G$15-1,", ",Language!$E$191)),"")</f>
        <v>H</v>
      </c>
    </row>
    <row r="12" spans="2:14">
      <c r="B12" s="22" t="s">
        <v>32</v>
      </c>
      <c r="C12" s="22" t="b">
        <f>CalcI!$AU$14</f>
        <v>0</v>
      </c>
      <c r="E12" s="22" t="str">
        <f t="shared" si="0"/>
        <v/>
      </c>
      <c r="F12" s="22">
        <f t="shared" si="1"/>
        <v>0</v>
      </c>
      <c r="G12" s="22">
        <f>SUM($F$4:$F12)</f>
        <v>1</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H</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71</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4</v>
      </c>
      <c r="I5" s="586">
        <f>SUMIFS($S$22:$S$27,$P$22:$P$27,$D5)+SUMIFS($R$22:$R$27,$Q$22:$Q$27,$D5)</f>
        <v>3</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South Africa</v>
      </c>
      <c r="E6" s="774"/>
      <c r="F6" s="594"/>
      <c r="G6" s="605"/>
      <c r="H6" s="586">
        <f>SUMIFS($R$22:$R$27,$P$22:$P$27,$D6)+SUMIFS($S$22:$S$27,$Q$22:$Q$27,$D6)</f>
        <v>1</v>
      </c>
      <c r="I6" s="586">
        <f>SUMIFS($S$22:$S$27,$P$22:$P$27,$D6)+SUMIFS($R$22:$R$27,$Q$22:$Q$27,$D6)</f>
        <v>5</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Rep. of Korea</v>
      </c>
      <c r="E7" s="774"/>
      <c r="F7" s="594"/>
      <c r="G7" s="605"/>
      <c r="H7" s="586">
        <f>SUMIFS($R$22:$R$27,$P$22:$P$27,$D7)+SUMIFS($S$22:$S$27,$Q$22:$Q$27,$D7)</f>
        <v>7</v>
      </c>
      <c r="I7" s="586">
        <f>SUMIFS($S$22:$S$27,$P$22:$P$27,$D7)+SUMIFS($R$22:$R$27,$Q$22:$Q$27,$D7)</f>
        <v>1</v>
      </c>
      <c r="J7" s="586">
        <f t="shared" si="0"/>
        <v>6</v>
      </c>
      <c r="K7" s="595">
        <f t="shared" si="1"/>
        <v>9</v>
      </c>
      <c r="L7" s="586">
        <f t="shared" si="2"/>
        <v>3</v>
      </c>
      <c r="M7" s="586">
        <f>SUMPRODUCT(($P$22:$P$27=D7)*($R$22:$R$27&gt;$S$22:$S$27))+SUMPRODUCT(($Q$22:$Q$27=D7)*($R$22:$R$27&lt;$S$22:$S$27))</f>
        <v>3</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1</v>
      </c>
      <c r="I8" s="586">
        <f>SUMIFS($S$22:$S$27,$P$22:$P$27,$D8)+SUMIFS($R$22:$R$27,$Q$22:$Q$27,$D8)</f>
        <v>4</v>
      </c>
      <c r="J8" s="586">
        <f t="shared" si="0"/>
        <v>-3</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Rep. of Korea</v>
      </c>
      <c r="I21" s="637" t="str">
        <v>Mexico</v>
      </c>
      <c r="J21" s="637" t="str">
        <v>Czech Rep.</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Rep. of Korea</v>
      </c>
      <c r="E22" s="709">
        <f>VLOOKUP($D22,$D$5:$K$8,8,0)</f>
        <v>9</v>
      </c>
      <c r="F22" s="642">
        <f>VLOOKUP($D22,$D$5:$K$8,5,0)</f>
        <v>7</v>
      </c>
      <c r="G22" s="710">
        <f>VLOOKUP($D22,$D$5:$K$8,6,0)</f>
        <v>1</v>
      </c>
      <c r="H22" s="641" t="str">
        <f t="array" ref="H22:K25">IFERROR(VLOOKUP($D$22:$D$25&amp;$H$21:$K$21,$Z$22:$AA$33,2,0),"")</f>
        <v/>
      </c>
      <c r="I22" s="642" t="str">
        <v>2 - 1</v>
      </c>
      <c r="J22" s="642" t="str">
        <v>3 - 0</v>
      </c>
      <c r="K22" s="706" t="str">
        <v>2 - 0</v>
      </c>
      <c r="L22" s="695" t="b">
        <f>OR($E22&gt;0,$G22&gt;0)</f>
        <v>1</v>
      </c>
      <c r="M22" s="695" t="b">
        <f t="array" ref="M22:M25">VLOOKUP($D$22:$D$25,$D$14:$AV$17,45,0)</f>
        <v>0</v>
      </c>
      <c r="N22" s="586">
        <f>VLOOKUP($D22,$D$5:$Q$8,14,0)</f>
        <v>25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Mexico</v>
      </c>
      <c r="E23" s="704">
        <f t="shared" ref="E23:E25" si="36">VLOOKUP($D23,$D$5:$K$8,8,0)</f>
        <v>6</v>
      </c>
      <c r="F23" s="586">
        <f t="shared" ref="F23:F25" si="37">VLOOKUP($D23,$D$5:$K$8,5,0)</f>
        <v>4</v>
      </c>
      <c r="G23" s="711">
        <f t="shared" ref="G23:G25" si="38">VLOOKUP($D23,$D$5:$K$8,6,0)</f>
        <v>3</v>
      </c>
      <c r="H23" s="643" t="str">
        <v>1 - 2</v>
      </c>
      <c r="I23" s="644" t="str">
        <v/>
      </c>
      <c r="J23" s="586" t="str">
        <v>1 - 0</v>
      </c>
      <c r="K23" s="707" t="str">
        <v>2 - 1</v>
      </c>
      <c r="L23" s="695" t="b">
        <f t="shared" ref="L23:L25" si="39">OR($E23&gt;0,$G23&gt;0)</f>
        <v>1</v>
      </c>
      <c r="M23" s="695" t="b">
        <v>0</v>
      </c>
      <c r="N23" s="586">
        <f t="shared" ref="N23:N25" si="40">VLOOKUP($D23,$D$5:$Q$8,14,0)</f>
        <v>15</v>
      </c>
      <c r="O23" s="659" t="s">
        <v>27</v>
      </c>
      <c r="P23" s="685" t="str">
        <f>INDEX('World Cup'!$B$13:$AJ$38,6,1+(CODE($B$1)-65)*3)</f>
        <v>Rep. of Korea</v>
      </c>
      <c r="Q23" s="686" t="str">
        <f>INDEX('World Cup'!$B$13:$AJ$38,6,2+(CODE($B$1)-65)*3)</f>
        <v>Czech Rep.</v>
      </c>
      <c r="R23" s="686">
        <f>IF(OR(INDEX('World Cup'!$B$14:$AJ$39,6,1+(CODE($B$1)-65)*3)="",INDEX('World Cup'!$B$14:$AJ$39,6,2+(CODE($B$1)-65)*3)=""),"",INDEX('World Cup'!$B$14:$AJ$39,6,1+(CODE($B$1)-65)*3))</f>
        <v>3</v>
      </c>
      <c r="S23" s="687">
        <f>IF(OR(INDEX('World Cup'!$B$14:$AJ$39,6,1+(CODE($B$1)-65)*3)="",INDEX('World Cup'!$B$14:$AJ$39,6,2+(CODE($B$1)-65)*3)=""),"",INDEX('World Cup'!$B$14:$AJ$39,6,2+(CODE($B$1)-65)*3))</f>
        <v>0</v>
      </c>
      <c r="T23" s="586">
        <f t="shared" si="28"/>
        <v>1</v>
      </c>
      <c r="U23" s="661">
        <f t="shared" si="29"/>
        <v>3</v>
      </c>
      <c r="V23" s="586">
        <f t="shared" si="30"/>
        <v>0</v>
      </c>
      <c r="W23" s="662">
        <f t="shared" si="31"/>
        <v>3</v>
      </c>
      <c r="X23" s="663">
        <f t="shared" si="32"/>
        <v>3</v>
      </c>
      <c r="Y23" s="664">
        <f t="shared" si="33"/>
        <v>0</v>
      </c>
      <c r="Z23" s="665" t="str">
        <f t="shared" si="34"/>
        <v>Rep. of KoreaCzech Rep.</v>
      </c>
      <c r="AA23" s="666" t="str">
        <f>IF($T23,$X23&amp;Language!$E$197&amp;$Y23,"")</f>
        <v>3 - 0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Czech Rep.</v>
      </c>
      <c r="E24" s="704">
        <f t="shared" si="36"/>
        <v>3</v>
      </c>
      <c r="F24" s="586">
        <f t="shared" si="37"/>
        <v>1</v>
      </c>
      <c r="G24" s="711">
        <f t="shared" si="38"/>
        <v>4</v>
      </c>
      <c r="H24" s="643" t="str">
        <v>0 - 3</v>
      </c>
      <c r="I24" s="586" t="str">
        <v>0 - 1</v>
      </c>
      <c r="J24" s="644" t="str">
        <v/>
      </c>
      <c r="K24" s="707" t="str">
        <v>1 - 0</v>
      </c>
      <c r="L24" s="695" t="b">
        <f t="shared" si="39"/>
        <v>1</v>
      </c>
      <c r="M24" s="695" t="b">
        <v>0</v>
      </c>
      <c r="N24" s="586">
        <f t="shared" si="40"/>
        <v>41</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1</v>
      </c>
      <c r="G25" s="713">
        <f t="shared" si="38"/>
        <v>5</v>
      </c>
      <c r="H25" s="645" t="str">
        <v>0 - 2</v>
      </c>
      <c r="I25" s="646" t="str">
        <v>1 - 2</v>
      </c>
      <c r="J25" s="646" t="str">
        <v>0 - 1</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MexicoRep. of Korea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0</v>
      </c>
      <c r="S26" s="687">
        <f>IF(OR(INDEX('World Cup'!$B$14:$AJ$39,21,1+(CODE($B$1)-65)*3)="",INDEX('World Cup'!$B$14:$AJ$39,21,2+(CODE($B$1)-65)*3)=""),"",INDEX('World Cup'!$B$14:$AJ$39,21,2+(CODE($B$1)-65)*3))</f>
        <v>1</v>
      </c>
      <c r="T26" s="586">
        <f t="shared" si="28"/>
        <v>1</v>
      </c>
      <c r="U26" s="661">
        <f t="shared" si="29"/>
        <v>0</v>
      </c>
      <c r="V26" s="586">
        <f t="shared" si="30"/>
        <v>3</v>
      </c>
      <c r="W26" s="662">
        <f t="shared" si="31"/>
        <v>-1</v>
      </c>
      <c r="X26" s="663">
        <f t="shared" si="32"/>
        <v>0</v>
      </c>
      <c r="Y26" s="664">
        <f t="shared" si="33"/>
        <v>1</v>
      </c>
      <c r="Z26" s="665" t="str">
        <f t="shared" si="34"/>
        <v>Czech Rep.Mexico</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2</v>
      </c>
      <c r="T27" s="671">
        <f t="shared" si="28"/>
        <v>1</v>
      </c>
      <c r="U27" s="672">
        <f t="shared" si="29"/>
        <v>0</v>
      </c>
      <c r="V27" s="671">
        <f t="shared" si="30"/>
        <v>3</v>
      </c>
      <c r="W27" s="673">
        <f t="shared" si="31"/>
        <v>-2</v>
      </c>
      <c r="X27" s="674">
        <f t="shared" si="32"/>
        <v>0</v>
      </c>
      <c r="Y27" s="675">
        <f t="shared" si="33"/>
        <v>2</v>
      </c>
      <c r="Z27" s="676" t="str">
        <f t="shared" si="34"/>
        <v>South AfricaRep. of Korea</v>
      </c>
      <c r="AA27" s="677" t="str">
        <f>IF($T27,$X27&amp;Language!$E$197&amp;$Y27,"")</f>
        <v>0 - 2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0 - 3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5</v>
      </c>
      <c r="I5" s="586">
        <f>SUMIFS($S$22:$S$27,$P$22:$P$27,$D5)+SUMIFS($R$22:$R$27,$Q$22:$Q$27,$D5)</f>
        <v>4</v>
      </c>
      <c r="J5" s="586">
        <f t="shared" ref="J5:J8" si="0">H5-I5</f>
        <v>1</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4</v>
      </c>
      <c r="I6" s="586">
        <f>SUMIFS($S$22:$S$27,$P$22:$P$27,$D6)+SUMIFS($R$22:$R$27,$Q$22:$Q$27,$D6)</f>
        <v>6</v>
      </c>
      <c r="J6" s="586">
        <f t="shared" si="0"/>
        <v>-2</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Qatar</v>
      </c>
      <c r="E7" s="774"/>
      <c r="F7" s="594"/>
      <c r="G7" s="605"/>
      <c r="H7" s="586">
        <f>SUMIFS($R$22:$R$27,$P$22:$P$27,$D7)+SUMIFS($S$22:$S$27,$Q$22:$Q$27,$D7)</f>
        <v>3</v>
      </c>
      <c r="I7" s="586">
        <f>SUMIFS($S$22:$S$27,$P$22:$P$27,$D7)+SUMIFS($R$22:$R$27,$Q$22:$Q$27,$D7)</f>
        <v>7</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Switzerland</v>
      </c>
      <c r="E8" s="774"/>
      <c r="F8" s="594"/>
      <c r="G8" s="605"/>
      <c r="H8" s="586">
        <f>SUMIFS($R$22:$R$27,$P$22:$P$27,$D8)+SUMIFS($S$22:$S$27,$Q$22:$Q$27,$D8)</f>
        <v>7</v>
      </c>
      <c r="I8" s="586">
        <f>SUMIFS($S$22:$S$27,$P$22:$P$27,$D8)+SUMIFS($R$22:$R$27,$Q$22:$Q$27,$D8)</f>
        <v>2</v>
      </c>
      <c r="J8" s="586">
        <f t="shared" si="0"/>
        <v>5</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7</v>
      </c>
      <c r="G22" s="710">
        <f>VLOOKUP($D22,$D$5:$K$8,6,0)</f>
        <v>2</v>
      </c>
      <c r="H22" s="641" t="str">
        <f t="array" ref="H22:K25">IFERROR(VLOOKUP($D$22:$D$25&amp;$H$21:$K$21,$Z$22:$AA$33,2,0),"")</f>
        <v/>
      </c>
      <c r="I22" s="642" t="str">
        <v>2 - 1</v>
      </c>
      <c r="J22" s="642" t="str">
        <v>2 - 0</v>
      </c>
      <c r="K22" s="706" t="str">
        <v>3 - 1</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CanadaBosnia/Herzeg.</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4</v>
      </c>
      <c r="F23" s="586">
        <f t="shared" ref="F23:F25" si="37">VLOOKUP($D23,$D$5:$K$8,5,0)</f>
        <v>5</v>
      </c>
      <c r="G23" s="711">
        <f t="shared" ref="G23:G25" si="38">VLOOKUP($D23,$D$5:$K$8,6,0)</f>
        <v>4</v>
      </c>
      <c r="H23" s="643" t="str">
        <v>1 - 2</v>
      </c>
      <c r="I23" s="644" t="str">
        <v/>
      </c>
      <c r="J23" s="586" t="str">
        <v>2 - 2</v>
      </c>
      <c r="K23" s="707" t="str">
        <v>2 - 0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QatarSwitzerland</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2</v>
      </c>
      <c r="F24" s="586">
        <f t="shared" si="37"/>
        <v>4</v>
      </c>
      <c r="G24" s="711">
        <f t="shared" si="38"/>
        <v>6</v>
      </c>
      <c r="H24" s="643" t="str">
        <v>0 - 2</v>
      </c>
      <c r="I24" s="586" t="str">
        <v>2 - 2</v>
      </c>
      <c r="J24" s="644" t="str">
        <v/>
      </c>
      <c r="K24" s="707" t="str">
        <v>2 - 2</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SwitzerlandBosnia/Herzeg.</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1</v>
      </c>
      <c r="F25" s="646">
        <f t="shared" si="37"/>
        <v>3</v>
      </c>
      <c r="G25" s="713">
        <f t="shared" si="38"/>
        <v>7</v>
      </c>
      <c r="H25" s="645" t="str">
        <v>1 - 3</v>
      </c>
      <c r="I25" s="646" t="str">
        <v>0 - 2</v>
      </c>
      <c r="J25" s="646" t="str">
        <v>2 - 2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CanadaQatar</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SwitzerlandCanada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2</v>
      </c>
      <c r="T27" s="671">
        <f t="shared" si="42"/>
        <v>1</v>
      </c>
      <c r="U27" s="672">
        <f t="shared" si="43"/>
        <v>1</v>
      </c>
      <c r="V27" s="671">
        <f t="shared" si="44"/>
        <v>1</v>
      </c>
      <c r="W27" s="673">
        <f t="shared" si="45"/>
        <v>0</v>
      </c>
      <c r="X27" s="674">
        <f t="shared" si="46"/>
        <v>2</v>
      </c>
      <c r="Y27" s="675">
        <f t="shared" si="47"/>
        <v>2</v>
      </c>
      <c r="Z27" s="676" t="str">
        <f t="shared" si="48"/>
        <v>Bosnia/Herzeg.Qatar</v>
      </c>
      <c r="AA27" s="677" t="str">
        <f>IF($T27,$X27&amp;Language!$E$197&amp;$Y27,"")</f>
        <v>2 - 2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2 - 2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11</v>
      </c>
      <c r="I5" s="586">
        <f>SUMIFS($S$22:$S$27,$P$22:$P$27,$D5)+SUMIFS($R$22:$R$27,$Q$22:$Q$27,$D5)</f>
        <v>3</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6</v>
      </c>
      <c r="I6" s="586">
        <f>SUMIFS($S$22:$S$27,$P$22:$P$27,$D6)+SUMIFS($R$22:$R$27,$Q$22:$Q$27,$D6)</f>
        <v>3</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Haiti</v>
      </c>
      <c r="E7" s="774"/>
      <c r="F7" s="594"/>
      <c r="G7" s="605"/>
      <c r="H7" s="586">
        <f>SUMIFS($R$22:$R$27,$P$22:$P$27,$D7)+SUMIFS($S$22:$S$27,$Q$22:$Q$27,$D7)</f>
        <v>1</v>
      </c>
      <c r="I7" s="586">
        <f>SUMIFS($S$22:$S$27,$P$22:$P$27,$D7)+SUMIFS($R$22:$R$27,$Q$22:$Q$27,$D7)</f>
        <v>8</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Scotland</v>
      </c>
      <c r="E8" s="774"/>
      <c r="F8" s="594"/>
      <c r="G8" s="605"/>
      <c r="H8" s="586">
        <f>SUMIFS($R$22:$R$27,$P$22:$P$27,$D8)+SUMIFS($S$22:$S$27,$Q$22:$Q$27,$D8)</f>
        <v>3</v>
      </c>
      <c r="I8" s="586">
        <f>SUMIFS($S$22:$S$27,$P$22:$P$27,$D8)+SUMIFS($R$22:$R$27,$Q$22:$Q$27,$D8)</f>
        <v>7</v>
      </c>
      <c r="J8" s="586">
        <f t="shared" si="0"/>
        <v>-4</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11</v>
      </c>
      <c r="G22" s="710">
        <f>VLOOKUP($D22,$D$5:$K$8,6,0)</f>
        <v>3</v>
      </c>
      <c r="H22" s="641" t="str">
        <f t="array" ref="H22:K25">IFERROR(VLOOKUP($D$22:$D$25&amp;$H$21:$K$21,$Z$22:$AA$33,2,0),"")</f>
        <v/>
      </c>
      <c r="I22" s="642" t="str">
        <v>3 - 2</v>
      </c>
      <c r="J22" s="642" t="str">
        <v>4 - 1</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BrazilMorocco</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6</v>
      </c>
      <c r="G23" s="711">
        <f t="shared" ref="G23:G25" si="38">VLOOKUP($D23,$D$5:$K$8,6,0)</f>
        <v>3</v>
      </c>
      <c r="H23" s="643" t="str">
        <v>2 - 3</v>
      </c>
      <c r="I23" s="644" t="str">
        <v/>
      </c>
      <c r="J23" s="586" t="str">
        <v>2 - 0</v>
      </c>
      <c r="K23" s="707" t="str">
        <v>2 - 0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HaitiScotland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3</v>
      </c>
      <c r="G24" s="711">
        <f t="shared" si="38"/>
        <v>7</v>
      </c>
      <c r="H24" s="643" t="str">
        <v>1 - 4</v>
      </c>
      <c r="I24" s="586" t="str">
        <v>0 - 2</v>
      </c>
      <c r="J24" s="644" t="str">
        <v/>
      </c>
      <c r="K24" s="707" t="str">
        <v>2 - 1</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2</v>
      </c>
      <c r="T24" s="586">
        <f t="shared" si="28"/>
        <v>1</v>
      </c>
      <c r="U24" s="661">
        <f t="shared" si="29"/>
        <v>0</v>
      </c>
      <c r="V24" s="586">
        <f t="shared" si="30"/>
        <v>3</v>
      </c>
      <c r="W24" s="662">
        <f t="shared" si="31"/>
        <v>-2</v>
      </c>
      <c r="X24" s="663">
        <f t="shared" si="32"/>
        <v>0</v>
      </c>
      <c r="Y24" s="664">
        <f t="shared" si="33"/>
        <v>2</v>
      </c>
      <c r="Z24" s="665" t="str">
        <f t="shared" si="34"/>
        <v>ScotlandMorocco</v>
      </c>
      <c r="AA24" s="666" t="str">
        <f>IF($T24,$X24&amp;Language!$E$197&amp;$Y24,"")</f>
        <v>0 - 2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8</v>
      </c>
      <c r="H25" s="645" t="str">
        <v>0 - 4</v>
      </c>
      <c r="I25" s="646" t="str">
        <v>0 - 2</v>
      </c>
      <c r="J25" s="646" t="str">
        <v>1 - 2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1</v>
      </c>
      <c r="Y26" s="664">
        <f t="shared" ref="Y26:Y27" si="47">IF(OR(R26="",S26=""),0,S26)</f>
        <v>4</v>
      </c>
      <c r="Z26" s="665" t="str">
        <f t="shared" ref="Z26:Z27" si="48">P26&amp;Q26</f>
        <v>ScotlandBrazil</v>
      </c>
      <c r="AA26" s="666" t="str">
        <f>IF($T26,$X26&amp;Language!$E$197&amp;$Y26,"")</f>
        <v>1 - 4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4 - 1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4</v>
      </c>
      <c r="I5" s="586">
        <f>SUMIFS($S$22:$S$27,$P$22:$P$27,$D5)+SUMIFS($R$22:$R$27,$Q$22:$Q$27,$D5)</f>
        <v>4</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3</v>
      </c>
      <c r="I6" s="586">
        <f>SUMIFS($S$22:$S$27,$P$22:$P$27,$D6)+SUMIFS($R$22:$R$27,$Q$22:$Q$27,$D6)</f>
        <v>4</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2</v>
      </c>
      <c r="I7" s="586">
        <f>SUMIFS($S$22:$S$27,$P$22:$P$27,$D7)+SUMIFS($R$22:$R$27,$Q$22:$Q$27,$D7)</f>
        <v>3</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Turkey</v>
      </c>
      <c r="E8" s="774"/>
      <c r="F8" s="594"/>
      <c r="G8" s="605"/>
      <c r="H8" s="586">
        <f>SUMIFS($R$22:$R$27,$P$22:$P$27,$D8)+SUMIFS($S$22:$S$27,$Q$22:$Q$27,$D8)</f>
        <v>6</v>
      </c>
      <c r="I8" s="586">
        <f>SUMIFS($S$22:$S$27,$P$22:$P$27,$D8)+SUMIFS($R$22:$R$27,$Q$22:$Q$27,$D8)</f>
        <v>4</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Paraguay</v>
      </c>
      <c r="BH13" s="610" t="str">
        <v>Australia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3</v>
      </c>
      <c r="L15" s="586">
        <f>COUNTIFS($K$14:$K$17,"&gt;"&amp;$K15,$I$14:$I$17,"="&amp;$I15)</f>
        <v>0</v>
      </c>
      <c r="M15" s="599">
        <f t="shared" si="10"/>
        <v>3</v>
      </c>
      <c r="N15" s="598"/>
      <c r="O15" s="586">
        <f t="array" ref="O15">SUMPRODUCT($W$22:$W$27*($P$22:$P$27=$D15)*ISNUMBER(MATCH($Q$22:$Q$27,IF($I$14:$I$17=$I15,$D$14:$D$17,""),0)))+SUMPRODUCT(-$W$22:$W$27*($Q$22:$Q$27=$D15)*ISNUMBER(MATCH($P$22:$P$27,IF($I$14:$I$17=$I15,$D$14:$D$17,""),0)))</f>
        <v>1</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0</v>
      </c>
      <c r="L16" s="586">
        <f>COUNTIFS($K$14:$K$17,"&gt;"&amp;$K16,$I$14:$I$17,"="&amp;$I16)</f>
        <v>1</v>
      </c>
      <c r="M16" s="599">
        <f t="shared" si="10"/>
        <v>4</v>
      </c>
      <c r="N16" s="598"/>
      <c r="O16" s="586">
        <f t="array" ref="O16">SUMPRODUCT($W$22:$W$27*($P$22:$P$27=$D16)*ISNUMBER(MATCH($Q$22:$Q$27,IF($I$14:$I$17=$I16,$D$14:$D$17,""),0)))+SUMPRODUCT(-$W$22:$W$27*($Q$22:$Q$27=$D16)*ISNUMBER(MATCH($P$22:$P$27,IF($I$14:$I$17=$I16,$D$14:$D$17,""),0)))</f>
        <v>-1</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Paraguay</v>
      </c>
      <c r="BA16" s="605">
        <v>3</v>
      </c>
      <c r="BB16" s="605">
        <v>1</v>
      </c>
      <c r="BC16" s="621">
        <v>1</v>
      </c>
      <c r="BE16" s="626" t="str">
        <v/>
      </c>
      <c r="BF16" s="628" t="str">
        <v/>
      </c>
      <c r="BG16" s="627" t="str">
        <v/>
      </c>
      <c r="BH16" s="629" t="str">
        <v>1 - 0</v>
      </c>
      <c r="BI16" s="628"/>
      <c r="BJ16" s="628"/>
      <c r="BK16" s="602">
        <v>4</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Australia</v>
      </c>
      <c r="BA17" s="619">
        <v>0</v>
      </c>
      <c r="BB17" s="619">
        <v>-1</v>
      </c>
      <c r="BC17" s="622">
        <v>0</v>
      </c>
      <c r="BE17" s="630" t="str">
        <v/>
      </c>
      <c r="BF17" s="631" t="str">
        <v/>
      </c>
      <c r="BG17" s="631" t="str">
        <v>0 - 1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7</v>
      </c>
      <c r="F22" s="642">
        <f>VLOOKUP($D22,$D$5:$K$8,5,0)</f>
        <v>6</v>
      </c>
      <c r="G22" s="710">
        <f>VLOOKUP($D22,$D$5:$K$8,6,0)</f>
        <v>4</v>
      </c>
      <c r="H22" s="641" t="str">
        <f t="array" ref="H22:K25">IFERROR(VLOOKUP($D$22:$D$25&amp;$H$21:$K$21,$Z$22:$AA$33,2,0),"")</f>
        <v/>
      </c>
      <c r="I22" s="642" t="str">
        <v>2 - 2</v>
      </c>
      <c r="J22" s="642" t="str">
        <v>2 - 1</v>
      </c>
      <c r="K22" s="706" t="str">
        <v>2 - 1</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4</v>
      </c>
      <c r="F23" s="586">
        <f t="shared" ref="F23:F25" si="37">VLOOKUP($D23,$D$5:$K$8,5,0)</f>
        <v>4</v>
      </c>
      <c r="G23" s="711">
        <f t="shared" ref="G23:G25" si="38">VLOOKUP($D23,$D$5:$K$8,6,0)</f>
        <v>4</v>
      </c>
      <c r="H23" s="643" t="str">
        <v>2 - 2</v>
      </c>
      <c r="I23" s="644" t="str">
        <v/>
      </c>
      <c r="J23" s="586" t="str">
        <v>2 - 1</v>
      </c>
      <c r="K23" s="707" t="str">
        <v>0 - 1</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3</v>
      </c>
      <c r="F24" s="586">
        <f t="shared" si="37"/>
        <v>3</v>
      </c>
      <c r="G24" s="711">
        <f t="shared" si="38"/>
        <v>4</v>
      </c>
      <c r="H24" s="643" t="str">
        <v>1 - 2</v>
      </c>
      <c r="I24" s="586" t="str">
        <v>1 - 2</v>
      </c>
      <c r="J24" s="644" t="str">
        <v/>
      </c>
      <c r="K24" s="707" t="str">
        <v>1 - 0</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0</v>
      </c>
      <c r="S24" s="687">
        <f>IF(OR(INDEX('World Cup'!$B$14:$AJ$39,11,1+(CODE($B$1)-65)*3)="",INDEX('World Cup'!$B$14:$AJ$39,11,2+(CODE($B$1)-65)*3)=""),"",INDEX('World Cup'!$B$14:$AJ$39,11,2+(CODE($B$1)-65)*3))</f>
        <v>1</v>
      </c>
      <c r="T24" s="586">
        <f t="shared" si="28"/>
        <v>1</v>
      </c>
      <c r="U24" s="661">
        <f t="shared" si="29"/>
        <v>0</v>
      </c>
      <c r="V24" s="586">
        <f t="shared" si="30"/>
        <v>3</v>
      </c>
      <c r="W24" s="662">
        <f t="shared" si="31"/>
        <v>-1</v>
      </c>
      <c r="X24" s="663">
        <f t="shared" si="32"/>
        <v>0</v>
      </c>
      <c r="Y24" s="664">
        <f t="shared" si="33"/>
        <v>1</v>
      </c>
      <c r="Z24" s="665" t="str">
        <f t="shared" si="34"/>
        <v>USAAustralia</v>
      </c>
      <c r="AA24" s="666" t="str">
        <f>IF($T24,$X24&amp;Language!$E$197&amp;$Y24,"")</f>
        <v>0 - 1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3</v>
      </c>
      <c r="F25" s="646">
        <f t="shared" si="37"/>
        <v>2</v>
      </c>
      <c r="G25" s="713">
        <f t="shared" si="38"/>
        <v>3</v>
      </c>
      <c r="H25" s="645" t="str">
        <v>1 - 2</v>
      </c>
      <c r="I25" s="646" t="str">
        <v>1 - 0</v>
      </c>
      <c r="J25" s="646" t="str">
        <v>0 - 1</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TurkeyUSA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ParaguayAustralia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2</v>
      </c>
      <c r="I6" s="586">
        <f>SUMIFS($S$22:$S$27,$P$22:$P$27,$D6)+SUMIFS($R$22:$R$27,$Q$22:$Q$27,$D6)</f>
        <v>9</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3</v>
      </c>
      <c r="I7" s="586">
        <f>SUMIFS($S$22:$S$27,$P$22:$P$27,$D7)+SUMIFS($R$22:$R$27,$Q$22:$Q$27,$D7)</f>
        <v>7</v>
      </c>
      <c r="J7" s="586">
        <f t="shared" si="0"/>
        <v>-4</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7</v>
      </c>
      <c r="I8" s="586">
        <f>SUMIFS($S$22:$S$27,$P$22:$P$27,$D8)+SUMIFS($R$22:$R$27,$Q$22:$Q$27,$D8)</f>
        <v>3</v>
      </c>
      <c r="J8" s="586">
        <f t="shared" si="0"/>
        <v>4</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9</v>
      </c>
      <c r="G22" s="710">
        <f>VLOOKUP($D22,$D$5:$K$8,6,0)</f>
        <v>2</v>
      </c>
      <c r="H22" s="641" t="str">
        <f t="array" ref="H22:K25">IFERROR(VLOOKUP($D$22:$D$25&amp;$H$21:$K$21,$Z$22:$AA$33,2,0),"")</f>
        <v/>
      </c>
      <c r="I22" s="642" t="str">
        <v>3 - 2</v>
      </c>
      <c r="J22" s="642" t="str">
        <v>3 - 0</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7</v>
      </c>
      <c r="G23" s="711">
        <f t="shared" ref="G23:G25" si="38">VLOOKUP($D23,$D$5:$K$8,6,0)</f>
        <v>3</v>
      </c>
      <c r="H23" s="643" t="str">
        <v>2 - 3</v>
      </c>
      <c r="I23" s="644" t="str">
        <v/>
      </c>
      <c r="J23" s="586" t="str">
        <v>2 - 0</v>
      </c>
      <c r="K23" s="707" t="str">
        <v>3 - 0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Ivory CoastEcuador</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3</v>
      </c>
      <c r="G24" s="711">
        <f t="shared" si="38"/>
        <v>7</v>
      </c>
      <c r="H24" s="643" t="str">
        <v>0 - 3</v>
      </c>
      <c r="I24" s="586" t="str">
        <v>0 - 2</v>
      </c>
      <c r="J24" s="644" t="str">
        <v/>
      </c>
      <c r="K24" s="707" t="str">
        <v>3 - 2</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GermanyIvory Coast</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2</v>
      </c>
      <c r="G25" s="713">
        <f t="shared" si="38"/>
        <v>9</v>
      </c>
      <c r="H25" s="645" t="str">
        <v>0 - 3</v>
      </c>
      <c r="I25" s="646" t="str">
        <v>0 - 3</v>
      </c>
      <c r="J25" s="646" t="str">
        <v>2 - 3</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EcuadorCuraçao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CuraçaoIvory Coast</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2</v>
      </c>
      <c r="S27" s="690">
        <f>IF(OR(INDEX('World Cup'!$B$14:$AJ$39,26,1+(CODE($B$1)-65)*3)="",INDEX('World Cup'!$B$14:$AJ$39,26,2+(CODE($B$1)-65)*3)=""),"",INDEX('World Cup'!$B$14:$AJ$39,26,2+(CODE($B$1)-65)*3))</f>
        <v>3</v>
      </c>
      <c r="T27" s="671">
        <f t="shared" si="42"/>
        <v>1</v>
      </c>
      <c r="U27" s="672">
        <f t="shared" si="43"/>
        <v>0</v>
      </c>
      <c r="V27" s="671">
        <f t="shared" si="44"/>
        <v>3</v>
      </c>
      <c r="W27" s="673">
        <f t="shared" si="45"/>
        <v>-1</v>
      </c>
      <c r="X27" s="674">
        <f t="shared" si="46"/>
        <v>2</v>
      </c>
      <c r="Y27" s="675">
        <f t="shared" si="47"/>
        <v>3</v>
      </c>
      <c r="Z27" s="676" t="str">
        <f t="shared" si="48"/>
        <v>EcuadorGermany</v>
      </c>
      <c r="AA27" s="677" t="str">
        <f>IF($T27,$X27&amp;Language!$E$197&amp;$Y27,"")</f>
        <v>2 - 3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3 - 2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8</v>
      </c>
      <c r="I5" s="586">
        <f>SUMIFS($S$22:$S$27,$P$22:$P$27,$D5)+SUMIFS($R$22:$R$27,$Q$22:$Q$27,$D5)</f>
        <v>4</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Japan</v>
      </c>
      <c r="E6" s="774"/>
      <c r="F6" s="594"/>
      <c r="G6" s="605"/>
      <c r="H6" s="586">
        <f>SUMIFS($R$22:$R$27,$P$22:$P$27,$D6)+SUMIFS($S$22:$S$27,$Q$22:$Q$27,$D6)</f>
        <v>6</v>
      </c>
      <c r="I6" s="586">
        <f>SUMIFS($S$22:$S$27,$P$22:$P$27,$D6)+SUMIFS($R$22:$R$27,$Q$22:$Q$27,$D6)</f>
        <v>6</v>
      </c>
      <c r="J6" s="586">
        <f t="shared" si="0"/>
        <v>0</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Sweden</v>
      </c>
      <c r="E7" s="774"/>
      <c r="F7" s="594"/>
      <c r="G7" s="605"/>
      <c r="H7" s="586">
        <f>SUMIFS($R$22:$R$27,$P$22:$P$27,$D7)+SUMIFS($S$22:$S$27,$Q$22:$Q$27,$D7)</f>
        <v>6</v>
      </c>
      <c r="I7" s="586">
        <f>SUMIFS($S$22:$S$27,$P$22:$P$27,$D7)+SUMIFS($R$22:$R$27,$Q$22:$Q$27,$D7)</f>
        <v>3</v>
      </c>
      <c r="J7" s="586">
        <f t="shared" si="0"/>
        <v>3</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2</v>
      </c>
      <c r="I8" s="586">
        <f>SUMIFS($S$22:$S$27,$P$22:$P$27,$D8)+SUMIFS($R$22:$R$27,$Q$22:$Q$27,$D8)</f>
        <v>9</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9</v>
      </c>
      <c r="F22" s="642">
        <f>VLOOKUP($D22,$D$5:$K$8,5,0)</f>
        <v>8</v>
      </c>
      <c r="G22" s="710">
        <f>VLOOKUP($D22,$D$5:$K$8,6,0)</f>
        <v>4</v>
      </c>
      <c r="H22" s="641" t="str">
        <f t="array" ref="H22:K25">IFERROR(VLOOKUP($D$22:$D$25&amp;$H$21:$K$21,$Z$22:$AA$33,2,0),"")</f>
        <v/>
      </c>
      <c r="I22" s="642" t="str">
        <v>2 - 1</v>
      </c>
      <c r="J22" s="642" t="str">
        <v>3 - 2</v>
      </c>
      <c r="K22" s="706" t="str">
        <v>3 - 1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NetherlandsJapan</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6</v>
      </c>
      <c r="F23" s="586">
        <f t="shared" ref="F23:F25" si="37">VLOOKUP($D23,$D$5:$K$8,5,0)</f>
        <v>6</v>
      </c>
      <c r="G23" s="711">
        <f t="shared" ref="G23:G25" si="38">VLOOKUP($D23,$D$5:$K$8,6,0)</f>
        <v>3</v>
      </c>
      <c r="H23" s="643" t="str">
        <v>1 - 2</v>
      </c>
      <c r="I23" s="644" t="str">
        <v/>
      </c>
      <c r="J23" s="586" t="str">
        <v>2 - 1</v>
      </c>
      <c r="K23" s="707" t="str">
        <v>3 - 0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3</v>
      </c>
      <c r="S23" s="687">
        <f>IF(OR(INDEX('World Cup'!$B$14:$AJ$39,6,1+(CODE($B$1)-65)*3)="",INDEX('World Cup'!$B$14:$AJ$39,6,2+(CODE($B$1)-65)*3)=""),"",INDEX('World Cup'!$B$14:$AJ$39,6,2+(CODE($B$1)-65)*3))</f>
        <v>0</v>
      </c>
      <c r="T23" s="586">
        <f t="shared" si="28"/>
        <v>1</v>
      </c>
      <c r="U23" s="661">
        <f t="shared" si="29"/>
        <v>3</v>
      </c>
      <c r="V23" s="586">
        <f t="shared" si="30"/>
        <v>0</v>
      </c>
      <c r="W23" s="662">
        <f t="shared" si="31"/>
        <v>3</v>
      </c>
      <c r="X23" s="663">
        <f t="shared" si="32"/>
        <v>3</v>
      </c>
      <c r="Y23" s="664">
        <f t="shared" si="33"/>
        <v>0</v>
      </c>
      <c r="Z23" s="665" t="str">
        <f t="shared" si="34"/>
        <v>SwedenTunisia</v>
      </c>
      <c r="AA23" s="666" t="str">
        <f>IF($T23,$X23&amp;Language!$E$197&amp;$Y23,"")</f>
        <v>3 - 0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3</v>
      </c>
      <c r="F24" s="586">
        <f t="shared" si="37"/>
        <v>6</v>
      </c>
      <c r="G24" s="711">
        <f t="shared" si="38"/>
        <v>6</v>
      </c>
      <c r="H24" s="643" t="str">
        <v>2 - 3</v>
      </c>
      <c r="I24" s="586" t="str">
        <v>1 - 2</v>
      </c>
      <c r="J24" s="644" t="str">
        <v/>
      </c>
      <c r="K24" s="707" t="str">
        <v>3 - 1</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2</v>
      </c>
      <c r="G25" s="713">
        <f t="shared" si="38"/>
        <v>9</v>
      </c>
      <c r="H25" s="645" t="str">
        <v>1 - 3</v>
      </c>
      <c r="I25" s="646" t="str">
        <v>0 - 3</v>
      </c>
      <c r="J25" s="646" t="str">
        <v>1 - 3</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3</v>
      </c>
      <c r="T25" s="586">
        <f t="shared" si="28"/>
        <v>1</v>
      </c>
      <c r="U25" s="661">
        <f t="shared" si="29"/>
        <v>0</v>
      </c>
      <c r="V25" s="586">
        <f t="shared" si="30"/>
        <v>3</v>
      </c>
      <c r="W25" s="662">
        <f t="shared" si="31"/>
        <v>-2</v>
      </c>
      <c r="X25" s="663">
        <f t="shared" si="32"/>
        <v>1</v>
      </c>
      <c r="Y25" s="664">
        <f t="shared" si="33"/>
        <v>3</v>
      </c>
      <c r="Z25" s="665" t="str">
        <f t="shared" si="34"/>
        <v>TunisiaJapan</v>
      </c>
      <c r="AA25" s="666" t="str">
        <f>IF($T25,$X25&amp;Language!$E$197&amp;$Y25,"")</f>
        <v>1 - 3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JapanSweden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TunisiaNetherlands</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3 - 1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4</v>
      </c>
      <c r="I6" s="586">
        <f>SUMIFS($S$22:$S$27,$P$22:$P$27,$D6)+SUMIFS($R$22:$R$27,$Q$22:$Q$27,$D6)</f>
        <v>6</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4</v>
      </c>
      <c r="I7" s="586">
        <f>SUMIFS($S$22:$S$27,$P$22:$P$27,$D7)+SUMIFS($R$22:$R$27,$Q$22:$Q$27,$D7)</f>
        <v>3</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New Zealand</v>
      </c>
      <c r="E8" s="774"/>
      <c r="F8" s="594"/>
      <c r="G8" s="605"/>
      <c r="H8" s="586">
        <f>SUMIFS($R$22:$R$27,$P$22:$P$27,$D8)+SUMIFS($S$22:$S$27,$Q$22:$Q$27,$D8)</f>
        <v>2</v>
      </c>
      <c r="I8" s="586">
        <f>SUMIFS($S$22:$S$27,$P$22:$P$27,$D8)+SUMIFS($R$22:$R$27,$Q$22:$Q$27,$D8)</f>
        <v>7</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IR Iran</v>
      </c>
      <c r="J21" s="637" t="str">
        <v>Egypt</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8</v>
      </c>
      <c r="G22" s="710">
        <f>VLOOKUP($D22,$D$5:$K$8,6,0)</f>
        <v>2</v>
      </c>
      <c r="H22" s="641" t="str">
        <f t="array" ref="H22:K25">IFERROR(VLOOKUP($D$22:$D$25&amp;$H$21:$K$21,$Z$22:$AA$33,2,0),"")</f>
        <v/>
      </c>
      <c r="I22" s="642" t="str">
        <v>2 - 0</v>
      </c>
      <c r="J22" s="642" t="str">
        <v>3 - 1</v>
      </c>
      <c r="K22" s="706" t="str">
        <v>3 - 1</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BelgiumEgypt</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IR Iran</v>
      </c>
      <c r="E23" s="704">
        <f t="shared" ref="E23:E25" si="36">VLOOKUP($D23,$D$5:$K$8,8,0)</f>
        <v>6</v>
      </c>
      <c r="F23" s="586">
        <f t="shared" ref="F23:F25" si="37">VLOOKUP($D23,$D$5:$K$8,5,0)</f>
        <v>4</v>
      </c>
      <c r="G23" s="711">
        <f t="shared" ref="G23:G25" si="38">VLOOKUP($D23,$D$5:$K$8,6,0)</f>
        <v>3</v>
      </c>
      <c r="H23" s="643" t="str">
        <v>0 - 2</v>
      </c>
      <c r="I23" s="644" t="str">
        <v/>
      </c>
      <c r="J23" s="586" t="str">
        <v>2 - 1</v>
      </c>
      <c r="K23" s="707" t="str">
        <v>2 - 0</v>
      </c>
      <c r="L23" s="695" t="b">
        <f t="shared" ref="L23:L25" si="39">OR($E23&gt;0,$G23&gt;0)</f>
        <v>1</v>
      </c>
      <c r="M23" s="695" t="b">
        <v>0</v>
      </c>
      <c r="N23" s="586">
        <f t="shared" ref="N23:N25" si="40">VLOOKUP($D23,$D$5:$Q$8,14,0)</f>
        <v>21</v>
      </c>
      <c r="O23" s="659" t="s">
        <v>27</v>
      </c>
      <c r="P23" s="685" t="str">
        <f>INDEX('World Cup'!$B$13:$AJ$38,6,1+(CODE($B$1)-65)*3)</f>
        <v>IR Iran</v>
      </c>
      <c r="Q23" s="686" t="str">
        <f>INDEX('World Cup'!$B$13:$AJ$38,6,2+(CODE($B$1)-65)*3)</f>
        <v>New Zealand</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IR IranNew Zealand</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Egypt</v>
      </c>
      <c r="E24" s="704">
        <f t="shared" si="36"/>
        <v>3</v>
      </c>
      <c r="F24" s="586">
        <f t="shared" si="37"/>
        <v>4</v>
      </c>
      <c r="G24" s="711">
        <f t="shared" si="38"/>
        <v>6</v>
      </c>
      <c r="H24" s="643" t="str">
        <v>1 - 3</v>
      </c>
      <c r="I24" s="586" t="str">
        <v>1 - 2</v>
      </c>
      <c r="J24" s="644" t="str">
        <v/>
      </c>
      <c r="K24" s="707" t="str">
        <v>2 - 1</v>
      </c>
      <c r="L24" s="695" t="b">
        <f t="shared" si="39"/>
        <v>1</v>
      </c>
      <c r="M24" s="695" t="b">
        <v>0</v>
      </c>
      <c r="N24" s="586">
        <f t="shared" si="40"/>
        <v>29</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2</v>
      </c>
      <c r="G25" s="713">
        <f t="shared" si="38"/>
        <v>7</v>
      </c>
      <c r="H25" s="645" t="str">
        <v>1 - 3</v>
      </c>
      <c r="I25" s="646" t="str">
        <v>0 - 2</v>
      </c>
      <c r="J25" s="646" t="str">
        <v>1 - 2</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New ZealandEgypt</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EgyptIR Iran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New ZealandBelgium</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1</v>
      </c>
      <c r="I6" s="586">
        <f>SUMIFS($S$22:$S$27,$P$22:$P$27,$D6)+SUMIFS($R$22:$R$27,$Q$22:$Q$27,$D6)</f>
        <v>8</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Saudi Arabia</v>
      </c>
      <c r="E7" s="774"/>
      <c r="F7" s="594"/>
      <c r="G7" s="605"/>
      <c r="H7" s="586">
        <f>SUMIFS($R$22:$R$27,$P$22:$P$27,$D7)+SUMIFS($S$22:$S$27,$Q$22:$Q$27,$D7)</f>
        <v>5</v>
      </c>
      <c r="I7" s="586">
        <f>SUMIFS($S$22:$S$27,$P$22:$P$27,$D7)+SUMIFS($R$22:$R$27,$Q$22:$Q$27,$D7)</f>
        <v>5</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Uruguay</v>
      </c>
      <c r="E8" s="774"/>
      <c r="F8" s="594"/>
      <c r="G8" s="605"/>
      <c r="H8" s="586">
        <f>SUMIFS($R$22:$R$27,$P$22:$P$27,$D8)+SUMIFS($S$22:$S$27,$Q$22:$Q$27,$D8)</f>
        <v>5</v>
      </c>
      <c r="I8" s="586">
        <f>SUMIFS($S$22:$S$27,$P$22:$P$27,$D8)+SUMIFS($R$22:$R$27,$Q$22:$Q$27,$D8)</f>
        <v>5</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Uruguay</v>
      </c>
      <c r="BG13" s="609" t="str">
        <v>Saudi Arabia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Uruguay</v>
      </c>
      <c r="BA15" s="605">
        <v>1</v>
      </c>
      <c r="BB15" s="605">
        <v>0</v>
      </c>
      <c r="BC15" s="621">
        <v>2</v>
      </c>
      <c r="BE15" s="626" t="str">
        <v/>
      </c>
      <c r="BF15" s="627" t="str">
        <v/>
      </c>
      <c r="BG15" s="628" t="str">
        <v>2 - 2</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1</v>
      </c>
      <c r="AS16" s="599">
        <f t="shared" si="17"/>
        <v>3</v>
      </c>
      <c r="AT16" s="598"/>
      <c r="AV16" s="628" t="b">
        <f t="shared" si="26"/>
        <v>1</v>
      </c>
      <c r="AX16" s="605"/>
      <c r="AY16" s="628">
        <f t="shared" si="27"/>
        <v>3</v>
      </c>
      <c r="AZ16" s="616" t="str">
        <v>Saudi Arabia</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1</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9</v>
      </c>
      <c r="G22" s="710">
        <f>VLOOKUP($D22,$D$5:$K$8,6,0)</f>
        <v>2</v>
      </c>
      <c r="H22" s="641" t="str">
        <f t="array" ref="H22:K25">IFERROR(VLOOKUP($D$22:$D$25&amp;$H$21:$K$21,$Z$22:$AA$33,2,0),"")</f>
        <v/>
      </c>
      <c r="I22" s="642" t="str">
        <v>3 - 1</v>
      </c>
      <c r="J22" s="642" t="str">
        <v>2 - 1</v>
      </c>
      <c r="K22" s="706" t="str">
        <v>4 - 0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SpainCape Verde</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4</v>
      </c>
      <c r="F23" s="586">
        <f t="shared" ref="F23:F25" si="37">VLOOKUP($D23,$D$5:$K$8,5,0)</f>
        <v>5</v>
      </c>
      <c r="G23" s="711">
        <f t="shared" ref="G23:G25" si="38">VLOOKUP($D23,$D$5:$K$8,6,0)</f>
        <v>5</v>
      </c>
      <c r="H23" s="643" t="str">
        <v>1 - 3</v>
      </c>
      <c r="I23" s="644" t="str">
        <v/>
      </c>
      <c r="J23" s="586" t="str">
        <v>2 - 2</v>
      </c>
      <c r="K23" s="707" t="str">
        <v>2 - 0</v>
      </c>
      <c r="L23" s="695" t="b">
        <f t="shared" ref="L23:L25" si="39">OR($E23&gt;0,$G23&gt;0)</f>
        <v>1</v>
      </c>
      <c r="M23" s="695" t="b">
        <v>1</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Saudi ArabiaUruguay</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4</v>
      </c>
      <c r="F24" s="586">
        <f t="shared" si="37"/>
        <v>5</v>
      </c>
      <c r="G24" s="711">
        <f t="shared" si="38"/>
        <v>5</v>
      </c>
      <c r="H24" s="643" t="str">
        <v>1 - 2</v>
      </c>
      <c r="I24" s="586" t="str">
        <v>2 - 2</v>
      </c>
      <c r="J24" s="644" t="str">
        <v/>
      </c>
      <c r="K24" s="707" t="str">
        <v>2 - 1</v>
      </c>
      <c r="L24" s="695" t="b">
        <f t="shared" si="39"/>
        <v>1</v>
      </c>
      <c r="M24" s="695" t="b">
        <v>1</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SpainSaudi Arabia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1</v>
      </c>
      <c r="G25" s="713">
        <f t="shared" si="38"/>
        <v>8</v>
      </c>
      <c r="H25" s="645" t="str">
        <v>0 - 4</v>
      </c>
      <c r="I25" s="646" t="str">
        <v>0 - 2</v>
      </c>
      <c r="J25" s="646" t="str">
        <v>1 - 2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Cape VerdeSaudi Arabia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UruguaySpain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7</v>
      </c>
      <c r="I5" s="586">
        <f>SUMIFS($S$22:$S$27,$P$22:$P$27,$D5)+SUMIFS($R$22:$R$27,$Q$22:$Q$27,$D5)</f>
        <v>3</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7</v>
      </c>
      <c r="I6" s="586">
        <f>SUMIFS($S$22:$S$27,$P$22:$P$27,$D6)+SUMIFS($R$22:$R$27,$Q$22:$Q$27,$D6)</f>
        <v>5</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Iraq</v>
      </c>
      <c r="E7" s="774"/>
      <c r="F7" s="594"/>
      <c r="G7" s="605"/>
      <c r="H7" s="586">
        <f>SUMIFS($R$22:$R$27,$P$22:$P$27,$D7)+SUMIFS($S$22:$S$27,$Q$22:$Q$27,$D7)</f>
        <v>1</v>
      </c>
      <c r="I7" s="586">
        <f>SUMIFS($S$22:$S$27,$P$22:$P$27,$D7)+SUMIFS($R$22:$R$27,$Q$22:$Q$27,$D7)</f>
        <v>10</v>
      </c>
      <c r="J7" s="586">
        <f t="shared" si="0"/>
        <v>-9</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Norway</v>
      </c>
      <c r="E8" s="774"/>
      <c r="F8" s="594"/>
      <c r="G8" s="605"/>
      <c r="H8" s="586">
        <f>SUMIFS($R$22:$R$27,$P$22:$P$27,$D8)+SUMIFS($S$22:$S$27,$Q$22:$Q$27,$D8)</f>
        <v>7</v>
      </c>
      <c r="I8" s="586">
        <f>SUMIFS($S$22:$S$27,$P$22:$P$27,$D8)+SUMIFS($R$22:$R$27,$Q$22:$Q$27,$D8)</f>
        <v>4</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7</v>
      </c>
      <c r="G22" s="710">
        <f>VLOOKUP($D22,$D$5:$K$8,6,0)</f>
        <v>3</v>
      </c>
      <c r="H22" s="641" t="str">
        <f t="array" ref="H22:K25">IFERROR(VLOOKUP($D$22:$D$25&amp;$H$21:$K$21,$Z$22:$AA$33,2,0),"")</f>
        <v/>
      </c>
      <c r="I22" s="642" t="str">
        <v>2 - 1</v>
      </c>
      <c r="J22" s="642" t="str">
        <v>2 - 1</v>
      </c>
      <c r="K22" s="706" t="str">
        <v>3 - 1</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7</v>
      </c>
      <c r="G23" s="711">
        <f t="shared" ref="G23:G25" si="38">VLOOKUP($D23,$D$5:$K$8,6,0)</f>
        <v>4</v>
      </c>
      <c r="H23" s="643" t="str">
        <v>1 - 2</v>
      </c>
      <c r="I23" s="644" t="str">
        <v/>
      </c>
      <c r="J23" s="586" t="str">
        <v>3 - 2</v>
      </c>
      <c r="K23" s="707" t="str">
        <v>3 - 0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IraqNorway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7</v>
      </c>
      <c r="G24" s="711">
        <f t="shared" si="38"/>
        <v>5</v>
      </c>
      <c r="H24" s="643" t="str">
        <v>1 - 2</v>
      </c>
      <c r="I24" s="586" t="str">
        <v>2 - 3</v>
      </c>
      <c r="J24" s="644" t="str">
        <v/>
      </c>
      <c r="K24" s="707" t="str">
        <v>4 - 0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FranceIraq</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10</v>
      </c>
      <c r="H25" s="645" t="str">
        <v>1 - 3</v>
      </c>
      <c r="I25" s="646" t="str">
        <v>0 - 3</v>
      </c>
      <c r="J25" s="646" t="str">
        <v>0 - 4</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3</v>
      </c>
      <c r="S25" s="687">
        <f>IF(OR(INDEX('World Cup'!$B$14:$AJ$39,16,1+(CODE($B$1)-65)*3)="",INDEX('World Cup'!$B$14:$AJ$39,16,2+(CODE($B$1)-65)*3)=""),"",INDEX('World Cup'!$B$14:$AJ$39,16,2+(CODE($B$1)-65)*3))</f>
        <v>2</v>
      </c>
      <c r="T25" s="586">
        <f t="shared" si="28"/>
        <v>1</v>
      </c>
      <c r="U25" s="661">
        <f t="shared" si="29"/>
        <v>3</v>
      </c>
      <c r="V25" s="586">
        <f t="shared" si="30"/>
        <v>0</v>
      </c>
      <c r="W25" s="662">
        <f t="shared" si="31"/>
        <v>1</v>
      </c>
      <c r="X25" s="663">
        <f t="shared" si="32"/>
        <v>3</v>
      </c>
      <c r="Y25" s="664">
        <f t="shared" si="33"/>
        <v>2</v>
      </c>
      <c r="Z25" s="665" t="str">
        <f t="shared" si="34"/>
        <v>NorwaySenegal</v>
      </c>
      <c r="AA25" s="666" t="str">
        <f>IF($T25,$X25&amp;Language!$E$197&amp;$Y25,"")</f>
        <v>3 - 2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4</v>
      </c>
      <c r="S27" s="690">
        <f>IF(OR(INDEX('World Cup'!$B$14:$AJ$39,26,1+(CODE($B$1)-65)*3)="",INDEX('World Cup'!$B$14:$AJ$39,26,2+(CODE($B$1)-65)*3)=""),"",INDEX('World Cup'!$B$14:$AJ$39,26,2+(CODE($B$1)-65)*3))</f>
        <v>0</v>
      </c>
      <c r="T27" s="671">
        <f t="shared" si="42"/>
        <v>1</v>
      </c>
      <c r="U27" s="672">
        <f t="shared" si="43"/>
        <v>3</v>
      </c>
      <c r="V27" s="671">
        <f t="shared" si="44"/>
        <v>0</v>
      </c>
      <c r="W27" s="673">
        <f t="shared" si="45"/>
        <v>4</v>
      </c>
      <c r="X27" s="674">
        <f t="shared" si="46"/>
        <v>4</v>
      </c>
      <c r="Y27" s="675">
        <f t="shared" si="47"/>
        <v>0</v>
      </c>
      <c r="Z27" s="676" t="str">
        <f t="shared" si="48"/>
        <v>SenegalIraq</v>
      </c>
      <c r="AA27" s="677" t="str">
        <f>IF($T27,$X27&amp;Language!$E$197&amp;$Y27,"")</f>
        <v>4 - 0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2 - 3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0 - 4</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6</v>
      </c>
      <c r="I5" s="586">
        <f>SUMIFS($S$22:$S$27,$P$22:$P$27,$D5)+SUMIFS($R$22:$R$27,$Q$22:$Q$27,$D5)</f>
        <v>2</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Algeria</v>
      </c>
      <c r="E6" s="774"/>
      <c r="F6" s="594"/>
      <c r="G6" s="605"/>
      <c r="H6" s="586">
        <f>SUMIFS($R$22:$R$27,$P$22:$P$27,$D6)+SUMIFS($S$22:$S$27,$Q$22:$Q$27,$D6)</f>
        <v>0</v>
      </c>
      <c r="I6" s="586">
        <f>SUMIFS($S$22:$S$27,$P$22:$P$27,$D6)+SUMIFS($R$22:$R$27,$Q$22:$Q$27,$D6)</f>
        <v>2</v>
      </c>
      <c r="J6" s="586">
        <f t="shared" si="0"/>
        <v>-2</v>
      </c>
      <c r="K6" s="595">
        <f t="shared" ref="K6:K8" si="1">M6*3+N6</f>
        <v>1</v>
      </c>
      <c r="L6" s="586">
        <f t="shared" ref="L6:L8" si="2">M6+N6+O6</f>
        <v>2</v>
      </c>
      <c r="M6" s="586">
        <f>SUMPRODUCT(($P$22:$P$27=D6)*($R$22:$R$27&gt;$S$22:$S$27))+SUMPRODUCT(($Q$22:$Q$27=D6)*($R$22:$R$27&lt;$S$22:$S$27))</f>
        <v>0</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Austria</v>
      </c>
      <c r="E7" s="774"/>
      <c r="F7" s="594"/>
      <c r="G7" s="605"/>
      <c r="H7" s="586">
        <f>SUMIFS($R$22:$R$27,$P$22:$P$27,$D7)+SUMIFS($S$22:$S$27,$Q$22:$Q$27,$D7)</f>
        <v>4</v>
      </c>
      <c r="I7" s="586">
        <f>SUMIFS($S$22:$S$27,$P$22:$P$27,$D7)+SUMIFS($R$22:$R$27,$Q$22:$Q$27,$D7)</f>
        <v>3</v>
      </c>
      <c r="J7" s="586">
        <f t="shared" si="0"/>
        <v>1</v>
      </c>
      <c r="K7" s="595">
        <f t="shared" si="1"/>
        <v>4</v>
      </c>
      <c r="L7" s="586">
        <f t="shared" si="2"/>
        <v>2</v>
      </c>
      <c r="M7" s="586">
        <f>SUMPRODUCT(($P$22:$P$27=D7)*($R$22:$R$27&gt;$S$22:$S$27))+SUMPRODUCT(($Q$22:$Q$27=D7)*($R$22:$R$27&lt;$S$22:$S$27))</f>
        <v>1</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Jordan</v>
      </c>
      <c r="E8" s="774"/>
      <c r="F8" s="594"/>
      <c r="G8" s="605"/>
      <c r="H8" s="586">
        <f>SUMIFS($R$22:$R$27,$P$22:$P$27,$D8)+SUMIFS($S$22:$S$27,$Q$22:$Q$27,$D8)</f>
        <v>1</v>
      </c>
      <c r="I8" s="586">
        <f>SUMIFS($S$22:$S$27,$P$22:$P$27,$D8)+SUMIFS($R$22:$R$27,$Q$22:$Q$27,$D8)</f>
        <v>4</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Algeria</v>
      </c>
      <c r="BH13" s="610" t="str">
        <v>Jordan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Algeria</v>
      </c>
      <c r="BA16" s="605">
        <v>1</v>
      </c>
      <c r="BB16" s="605">
        <v>0</v>
      </c>
      <c r="BC16" s="621">
        <v>0</v>
      </c>
      <c r="BE16" s="626" t="str">
        <v/>
      </c>
      <c r="BF16" s="628" t="str">
        <v/>
      </c>
      <c r="BG16" s="627" t="str">
        <v/>
      </c>
      <c r="BH16" s="629" t="str">
        <v>0 - 0</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1</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4</v>
      </c>
      <c r="AZ17" s="617" t="str">
        <v>Jordan</v>
      </c>
      <c r="BA17" s="619">
        <v>1</v>
      </c>
      <c r="BB17" s="619">
        <v>0</v>
      </c>
      <c r="BC17" s="622">
        <v>0</v>
      </c>
      <c r="BE17" s="630" t="str">
        <v/>
      </c>
      <c r="BF17" s="631" t="str">
        <v/>
      </c>
      <c r="BG17" s="631" t="str">
        <v>0 - 0</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7</v>
      </c>
      <c r="F22" s="642">
        <f>VLOOKUP($D22,$D$5:$K$8,5,0)</f>
        <v>6</v>
      </c>
      <c r="G22" s="710">
        <f>VLOOKUP($D22,$D$5:$K$8,6,0)</f>
        <v>2</v>
      </c>
      <c r="H22" s="641" t="str">
        <f t="array" ref="H22:K25">IFERROR(VLOOKUP($D$22:$D$25&amp;$H$21:$K$21,$Z$22:$AA$33,2,0),"")</f>
        <v/>
      </c>
      <c r="I22" s="642" t="str">
        <v>2 - 2</v>
      </c>
      <c r="J22" s="642" t="str">
        <v>2 - 0</v>
      </c>
      <c r="K22" s="706" t="str">
        <v>2 - 0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4</v>
      </c>
      <c r="F23" s="586">
        <f t="shared" ref="F23:F25" si="37">VLOOKUP($D23,$D$5:$K$8,5,0)</f>
        <v>4</v>
      </c>
      <c r="G23" s="711">
        <f t="shared" ref="G23:G25" si="38">VLOOKUP($D23,$D$5:$K$8,6,0)</f>
        <v>3</v>
      </c>
      <c r="H23" s="643" t="str">
        <v>2 - 2</v>
      </c>
      <c r="I23" s="644" t="str">
        <v/>
      </c>
      <c r="J23" s="586" t="str">
        <v/>
      </c>
      <c r="K23" s="707" t="str">
        <v>2 - 1</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AustriaJordan</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1</v>
      </c>
      <c r="F24" s="586">
        <f t="shared" si="37"/>
        <v>0</v>
      </c>
      <c r="G24" s="711">
        <f t="shared" si="38"/>
        <v>2</v>
      </c>
      <c r="H24" s="643" t="str">
        <v>0 - 2</v>
      </c>
      <c r="I24" s="586" t="str">
        <v/>
      </c>
      <c r="J24" s="644" t="str">
        <v/>
      </c>
      <c r="K24" s="707" t="str">
        <v>0 - 0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ArgentinaAustria</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1</v>
      </c>
      <c r="F25" s="646">
        <f t="shared" si="37"/>
        <v>1</v>
      </c>
      <c r="G25" s="713">
        <f t="shared" si="38"/>
        <v>4</v>
      </c>
      <c r="H25" s="645" t="str">
        <v>0 - 2</v>
      </c>
      <c r="I25" s="646" t="str">
        <v>1 - 2</v>
      </c>
      <c r="J25" s="646" t="str">
        <v>0 - 0</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0</v>
      </c>
      <c r="T25" s="586">
        <f t="shared" si="28"/>
        <v>1</v>
      </c>
      <c r="U25" s="661">
        <f t="shared" si="29"/>
        <v>1</v>
      </c>
      <c r="V25" s="586">
        <f t="shared" si="30"/>
        <v>1</v>
      </c>
      <c r="W25" s="662">
        <f t="shared" si="31"/>
        <v>0</v>
      </c>
      <c r="X25" s="663">
        <f t="shared" si="32"/>
        <v>0</v>
      </c>
      <c r="Y25" s="664">
        <f t="shared" si="33"/>
        <v>0</v>
      </c>
      <c r="Z25" s="665" t="str">
        <f t="shared" si="34"/>
        <v>JordanAlgeria</v>
      </c>
      <c r="AA25" s="666" t="str">
        <f>IF($T25,$X25&amp;Language!$E$197&amp;$Y25,"")</f>
        <v>0 - 0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AlgeriaAustria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JordanArgentina</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0 - 0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5</v>
      </c>
      <c r="I5" s="586">
        <f>SUMIFS($S$22:$S$27,$P$22:$P$27,$D5)+SUMIFS($R$22:$R$27,$Q$22:$Q$27,$D5)</f>
        <v>0</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1</v>
      </c>
      <c r="I6" s="586">
        <f>SUMIFS($S$22:$S$27,$P$22:$P$27,$D6)+SUMIFS($R$22:$R$27,$Q$22:$Q$27,$D6)</f>
        <v>5</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2</v>
      </c>
      <c r="I7" s="586">
        <f>SUMIFS($S$22:$S$27,$P$22:$P$27,$D7)+SUMIFS($R$22:$R$27,$Q$22:$Q$27,$D7)</f>
        <v>3</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Colombia</v>
      </c>
      <c r="E8" s="774"/>
      <c r="F8" s="594"/>
      <c r="G8" s="605"/>
      <c r="H8" s="586">
        <f>SUMIFS($R$22:$R$27,$P$22:$P$27,$D8)+SUMIFS($S$22:$S$27,$Q$22:$Q$27,$D8)</f>
        <v>4</v>
      </c>
      <c r="I8" s="586">
        <f>SUMIFS($S$22:$S$27,$P$22:$P$27,$D8)+SUMIFS($R$22:$R$27,$Q$22:$Q$27,$D8)</f>
        <v>4</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5</v>
      </c>
      <c r="G22" s="710">
        <f>VLOOKUP($D22,$D$5:$K$8,6,0)</f>
        <v>0</v>
      </c>
      <c r="H22" s="641" t="str">
        <f t="array" ref="H22:K25">IFERROR(VLOOKUP($D$22:$D$25&amp;$H$21:$K$21,$Z$22:$AA$33,2,0),"")</f>
        <v/>
      </c>
      <c r="I22" s="642" t="str">
        <v>2 - 0</v>
      </c>
      <c r="J22" s="642" t="str">
        <v>1 - 0</v>
      </c>
      <c r="K22" s="706" t="str">
        <v>2 - 0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4</v>
      </c>
      <c r="G23" s="711">
        <f t="shared" ref="G23:G25" si="38">VLOOKUP($D23,$D$5:$K$8,6,0)</f>
        <v>4</v>
      </c>
      <c r="H23" s="643" t="str">
        <v>0 - 2</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3</v>
      </c>
      <c r="F24" s="586">
        <f t="shared" si="37"/>
        <v>2</v>
      </c>
      <c r="G24" s="711">
        <f t="shared" si="38"/>
        <v>3</v>
      </c>
      <c r="H24" s="643" t="str">
        <v>0 - 1</v>
      </c>
      <c r="I24" s="586" t="str">
        <v>1 - 2</v>
      </c>
      <c r="J24" s="644" t="str">
        <v/>
      </c>
      <c r="K24" s="707" t="str">
        <v>1 - 0</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PortugalUzbekistan</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0</v>
      </c>
      <c r="F25" s="646">
        <f t="shared" si="37"/>
        <v>1</v>
      </c>
      <c r="G25" s="713">
        <f t="shared" si="38"/>
        <v>5</v>
      </c>
      <c r="H25" s="645" t="str">
        <v>0 - 2</v>
      </c>
      <c r="I25" s="646" t="str">
        <v>1 - 2</v>
      </c>
      <c r="J25" s="646" t="str">
        <v>0 - 1</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ColombiaPortugal</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DR CongoUzbekistan</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5</v>
      </c>
      <c r="I5" s="586">
        <f>SUMIFS($S$22:$S$27,$P$22:$P$27,$D5)+SUMIFS($R$22:$R$27,$Q$22:$Q$27,$D5)</f>
        <v>1</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4</v>
      </c>
      <c r="I6" s="586">
        <f>SUMIFS($S$22:$S$27,$P$22:$P$27,$D6)+SUMIFS($R$22:$R$27,$Q$22:$Q$27,$D6)</f>
        <v>2</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Ghana</v>
      </c>
      <c r="E7" s="774"/>
      <c r="F7" s="594"/>
      <c r="G7" s="605"/>
      <c r="H7" s="586">
        <f>SUMIFS($R$22:$R$27,$P$22:$P$27,$D7)+SUMIFS($S$22:$S$27,$Q$22:$Q$27,$D7)</f>
        <v>4</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Panama</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7</v>
      </c>
      <c r="F22" s="642">
        <f>VLOOKUP($D22,$D$5:$K$8,5,0)</f>
        <v>5</v>
      </c>
      <c r="G22" s="710">
        <f>VLOOKUP($D22,$D$5:$K$8,6,0)</f>
        <v>1</v>
      </c>
      <c r="H22" s="641" t="str">
        <f t="array" ref="H22:K25">IFERROR(VLOOKUP($D$22:$D$25&amp;$H$21:$K$21,$Z$22:$AA$33,2,0),"")</f>
        <v/>
      </c>
      <c r="I22" s="642" t="str">
        <v>1 - 0</v>
      </c>
      <c r="J22" s="642" t="str">
        <v>1 - 1</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EnglandCroatia</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4</v>
      </c>
      <c r="G23" s="711">
        <f t="shared" ref="G23:G25" si="38">VLOOKUP($D23,$D$5:$K$8,6,0)</f>
        <v>2</v>
      </c>
      <c r="H23" s="643" t="str">
        <v>0 - 1</v>
      </c>
      <c r="I23" s="644" t="str">
        <v/>
      </c>
      <c r="J23" s="586" t="str">
        <v>2 - 1</v>
      </c>
      <c r="K23" s="707" t="str">
        <v>2 - 0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GhanaPanama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4</v>
      </c>
      <c r="F24" s="586">
        <f t="shared" si="37"/>
        <v>4</v>
      </c>
      <c r="G24" s="711">
        <f t="shared" si="38"/>
        <v>3</v>
      </c>
      <c r="H24" s="643" t="str">
        <v>1 - 1</v>
      </c>
      <c r="I24" s="586" t="str">
        <v>1 - 2</v>
      </c>
      <c r="J24" s="644" t="str">
        <v/>
      </c>
      <c r="K24" s="707" t="str">
        <v>2 - 0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EnglandGhana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Hegert Härm</cp:lastModifiedBy>
  <cp:lastPrinted>2024-08-12T08:42:52Z</cp:lastPrinted>
  <dcterms:created xsi:type="dcterms:W3CDTF">2018-06-13T10:24:55Z</dcterms:created>
  <dcterms:modified xsi:type="dcterms:W3CDTF">2026-06-10T18:47:09Z</dcterms:modified>
</cp:coreProperties>
</file>