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HenriHärm\Downloads\"/>
    </mc:Choice>
  </mc:AlternateContent>
  <xr:revisionPtr revIDLastSave="0" documentId="8_{92C8200C-F833-4332-88D4-07D33D70949B}" xr6:coauthVersionLast="47" xr6:coauthVersionMax="47" xr10:uidLastSave="{00000000-0000-0000-0000-000000000000}"/>
  <bookViews>
    <workbookView xWindow="-108" yWindow="-108" windowWidth="23256" windowHeight="12456"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28"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P85" i="73"/>
  <c r="G85" i="73"/>
  <c r="AN77" i="73"/>
  <c r="AC77" i="73"/>
  <c r="AA77" i="73"/>
  <c r="P77" i="73"/>
  <c r="AN69" i="73"/>
  <c r="AB69" i="73"/>
  <c r="R69" i="73"/>
  <c r="G69" i="73"/>
  <c r="AN61" i="73"/>
  <c r="AL61" i="73"/>
  <c r="F61" i="73"/>
  <c r="AC53" i="73"/>
  <c r="R53" i="73"/>
  <c r="P53" i="73"/>
  <c r="G53" i="73"/>
  <c r="AN45" i="73"/>
  <c r="R45" i="73"/>
  <c r="AN37" i="73"/>
  <c r="AL37" i="73"/>
  <c r="AC37" i="73"/>
  <c r="AA37" i="73"/>
  <c r="R37" i="73"/>
  <c r="P37" i="73"/>
  <c r="G37" i="73"/>
  <c r="E37" i="73"/>
  <c r="AN29" i="73"/>
  <c r="AC29" i="73"/>
  <c r="R29" i="73"/>
  <c r="G29" i="73"/>
  <c r="AL21" i="73"/>
  <c r="AA21" i="73"/>
  <c r="R21" i="73"/>
  <c r="P21" i="73"/>
  <c r="G21" i="73"/>
  <c r="F21" i="73"/>
  <c r="E21" i="73"/>
  <c r="AN13" i="73"/>
  <c r="R13" i="73"/>
  <c r="G13" i="73"/>
  <c r="E139" i="18"/>
  <c r="AK3" i="73" s="1"/>
  <c r="E138" i="18"/>
  <c r="Z3" i="73" s="1"/>
  <c r="E137" i="18"/>
  <c r="O3" i="73" s="1"/>
  <c r="E140" i="18"/>
  <c r="D3" i="73" s="1"/>
  <c r="AN5" i="73"/>
  <c r="AA5" i="73"/>
  <c r="R5" i="73"/>
  <c r="P5" i="73"/>
  <c r="G5" i="73"/>
  <c r="E5" i="73"/>
  <c r="E122" i="18"/>
  <c r="D1" i="73" s="1"/>
  <c r="E174" i="18"/>
  <c r="C11" i="3" s="1"/>
  <c r="E130" i="18"/>
  <c r="B54" i="47" s="1"/>
  <c r="I17" i="3"/>
  <c r="B82" i="47"/>
  <c r="BV82" i="47" s="1"/>
  <c r="B33" i="47"/>
  <c r="BV33" i="47" s="1"/>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EI61" i="28"/>
  <c r="EI47" i="28"/>
  <c r="DV61" i="28"/>
  <c r="DV5" i="28"/>
  <c r="DI47" i="28"/>
  <c r="CI5" i="28"/>
  <c r="BV61" i="28"/>
  <c r="BV47" i="28"/>
  <c r="BI5" i="28"/>
  <c r="AV61" i="28"/>
  <c r="AV47" i="28"/>
  <c r="AV5" i="28"/>
  <c r="V47" i="28"/>
  <c r="V5" i="28"/>
  <c r="F80" i="28"/>
  <c r="G126" i="47"/>
  <c r="HO126" i="47" s="1"/>
  <c r="HS126" i="47" s="1"/>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JC105" i="47" s="1"/>
  <c r="JD105" i="47" s="1"/>
  <c r="JE105" i="47" s="1"/>
  <c r="F105" i="47"/>
  <c r="G104" i="47"/>
  <c r="F104" i="47"/>
  <c r="G103" i="47"/>
  <c r="F103" i="47"/>
  <c r="JC103" i="47" s="1"/>
  <c r="JD103" i="47" s="1"/>
  <c r="JE103" i="47" s="1"/>
  <c r="G102" i="47"/>
  <c r="F102" i="47"/>
  <c r="KP102" i="47" s="1"/>
  <c r="KS102" i="47" s="1"/>
  <c r="G101" i="47"/>
  <c r="LC101" i="47" s="1"/>
  <c r="LD101" i="47" s="1"/>
  <c r="LE101" i="47" s="1"/>
  <c r="F101" i="47"/>
  <c r="G100" i="47"/>
  <c r="F100" i="47"/>
  <c r="HP100" i="47" s="1"/>
  <c r="HQ100" i="47" s="1"/>
  <c r="HR100" i="47" s="1"/>
  <c r="G99" i="47"/>
  <c r="F99" i="47"/>
  <c r="IP99" i="47" s="1"/>
  <c r="IQ99" i="47" s="1"/>
  <c r="IR99" i="47" s="1"/>
  <c r="G98" i="47"/>
  <c r="F98" i="47"/>
  <c r="LC98" i="47" s="1"/>
  <c r="G97" i="47"/>
  <c r="DC97" i="47" s="1"/>
  <c r="DD97" i="47" s="1"/>
  <c r="DE97" i="47" s="1"/>
  <c r="F97" i="47"/>
  <c r="G96" i="47"/>
  <c r="F96" i="47"/>
  <c r="G95" i="47"/>
  <c r="F95" i="47"/>
  <c r="G94" i="47"/>
  <c r="F94" i="47"/>
  <c r="P94" i="47" s="1"/>
  <c r="G93" i="47"/>
  <c r="KP93" i="47" s="1"/>
  <c r="KQ93" i="47" s="1"/>
  <c r="KR93" i="47" s="1"/>
  <c r="F93" i="47"/>
  <c r="G92" i="47"/>
  <c r="F92" i="47"/>
  <c r="G91" i="47"/>
  <c r="F91" i="47"/>
  <c r="G90" i="47"/>
  <c r="FC90" i="47" s="1"/>
  <c r="FD90" i="47" s="1"/>
  <c r="FE90" i="47" s="1"/>
  <c r="F90" i="47"/>
  <c r="G126" i="28"/>
  <c r="LO128" i="28" s="1"/>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H106" i="48" s="1"/>
  <c r="D84" i="22"/>
  <c r="D83" i="22"/>
  <c r="H102" i="48" s="1"/>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6" i="19"/>
  <c r="O8" i="19"/>
  <c r="O12" i="19"/>
  <c r="O14" i="19"/>
  <c r="O16"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G106" i="48"/>
  <c r="H105" i="48"/>
  <c r="G105" i="48"/>
  <c r="H104" i="48"/>
  <c r="G104"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96" i="47"/>
  <c r="MF96" i="47" s="1"/>
  <c r="MC92" i="47"/>
  <c r="MC103" i="47"/>
  <c r="MF103" i="47" s="1"/>
  <c r="MC98" i="47"/>
  <c r="LP96" i="47"/>
  <c r="LP92" i="47"/>
  <c r="LC96" i="47"/>
  <c r="LC92" i="47"/>
  <c r="LD92" i="47" s="1"/>
  <c r="LE92" i="47" s="1"/>
  <c r="LC103" i="47"/>
  <c r="LF103" i="47" s="1"/>
  <c r="KP96" i="47"/>
  <c r="KQ96" i="47" s="1"/>
  <c r="KR96" i="47" s="1"/>
  <c r="KP92" i="47"/>
  <c r="KQ92" i="47" s="1"/>
  <c r="KR92" i="47" s="1"/>
  <c r="KC96" i="47"/>
  <c r="KC92" i="47"/>
  <c r="KF92" i="47" s="1"/>
  <c r="KC103" i="47"/>
  <c r="JP96" i="47"/>
  <c r="JP92" i="47"/>
  <c r="JQ92" i="47" s="1"/>
  <c r="JR92" i="47" s="1"/>
  <c r="JC96" i="47"/>
  <c r="JC92" i="47"/>
  <c r="IP96" i="47"/>
  <c r="IP92" i="47"/>
  <c r="IS92" i="47" s="1"/>
  <c r="IC96" i="47"/>
  <c r="IF96" i="47" s="1"/>
  <c r="IC92" i="47"/>
  <c r="HP96" i="47"/>
  <c r="HS96" i="47" s="1"/>
  <c r="HP92" i="47"/>
  <c r="HC96" i="47"/>
  <c r="HD96" i="47" s="1"/>
  <c r="HE96" i="47" s="1"/>
  <c r="HC92" i="47"/>
  <c r="HD92" i="47" s="1"/>
  <c r="HE92" i="47" s="1"/>
  <c r="GP96" i="47"/>
  <c r="GQ96" i="47" s="1"/>
  <c r="GR96" i="47" s="1"/>
  <c r="GP92" i="47"/>
  <c r="GS92" i="47" s="1"/>
  <c r="GP94" i="47"/>
  <c r="GQ94" i="47" s="1"/>
  <c r="GR94" i="47" s="1"/>
  <c r="GP103" i="47"/>
  <c r="GS103" i="47" s="1"/>
  <c r="GC96" i="47"/>
  <c r="GD96" i="47" s="1"/>
  <c r="GE96" i="47" s="1"/>
  <c r="GC92" i="47"/>
  <c r="GD92" i="47" s="1"/>
  <c r="GE92" i="47" s="1"/>
  <c r="FP96" i="47"/>
  <c r="FQ96" i="47" s="1"/>
  <c r="FR96" i="47" s="1"/>
  <c r="FP92" i="47"/>
  <c r="FQ92" i="47" s="1"/>
  <c r="FR92" i="47" s="1"/>
  <c r="FP103" i="47"/>
  <c r="FC96" i="47"/>
  <c r="FF96" i="47" s="1"/>
  <c r="FC92" i="47"/>
  <c r="FF92" i="47" s="1"/>
  <c r="EP96" i="47"/>
  <c r="EQ96" i="47" s="1"/>
  <c r="ER96" i="47" s="1"/>
  <c r="EP92" i="47"/>
  <c r="EP103" i="47"/>
  <c r="ES103" i="47" s="1"/>
  <c r="EC96" i="47"/>
  <c r="ED96" i="47" s="1"/>
  <c r="EE96" i="47" s="1"/>
  <c r="EC92" i="47"/>
  <c r="EF92" i="47" s="1"/>
  <c r="DP96" i="47"/>
  <c r="DS96" i="47" s="1"/>
  <c r="DP92" i="47"/>
  <c r="DS92" i="47" s="1"/>
  <c r="DP103" i="47"/>
  <c r="DS103" i="47" s="1"/>
  <c r="DC96" i="47"/>
  <c r="DC92" i="47"/>
  <c r="DF92" i="47" s="1"/>
  <c r="CP96" i="47"/>
  <c r="CQ96" i="47" s="1"/>
  <c r="CR96" i="47" s="1"/>
  <c r="CP92" i="47"/>
  <c r="CQ92" i="47" s="1"/>
  <c r="CR92" i="47" s="1"/>
  <c r="CP103" i="47"/>
  <c r="CQ103" i="47" s="1"/>
  <c r="CR103" i="47" s="1"/>
  <c r="CC96" i="47"/>
  <c r="CC92" i="47"/>
  <c r="CD92" i="47" s="1"/>
  <c r="CE92" i="47" s="1"/>
  <c r="BP96" i="47"/>
  <c r="BS96" i="47" s="1"/>
  <c r="BP92" i="47"/>
  <c r="BS92" i="47" s="1"/>
  <c r="BP103" i="47"/>
  <c r="BS103" i="47" s="1"/>
  <c r="BC96" i="47"/>
  <c r="BD96" i="47" s="1"/>
  <c r="BE96" i="47" s="1"/>
  <c r="BC92" i="47"/>
  <c r="BF92" i="47" s="1"/>
  <c r="AP96" i="47"/>
  <c r="AQ96" i="47" s="1"/>
  <c r="AR96" i="47" s="1"/>
  <c r="AP92" i="47"/>
  <c r="AS92" i="47" s="1"/>
  <c r="AP103" i="47"/>
  <c r="AS103" i="47" s="1"/>
  <c r="AC92" i="47"/>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2" i="47"/>
  <c r="S92" i="47" s="1"/>
  <c r="M108" i="22"/>
  <c r="M76" i="22"/>
  <c r="M107" i="22"/>
  <c r="M75" i="22"/>
  <c r="M106" i="22"/>
  <c r="M74" i="22" s="1"/>
  <c r="M105" i="22"/>
  <c r="M73" i="22"/>
  <c r="M104" i="22"/>
  <c r="M72" i="22"/>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5"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I118" i="48" s="1"/>
  <c r="E263" i="18"/>
  <c r="E262" i="18"/>
  <c r="M3" i="48" s="1"/>
  <c r="E183" i="18"/>
  <c r="E149" i="18"/>
  <c r="E173" i="18"/>
  <c r="B145" i="48" s="1"/>
  <c r="E243" i="18"/>
  <c r="H8" i="30" s="1"/>
  <c r="E219" i="18"/>
  <c r="MB127" i="47" s="1"/>
  <c r="E118" i="18"/>
  <c r="E169" i="18"/>
  <c r="E207" i="18"/>
  <c r="E175" i="18"/>
  <c r="AR52" i="33" s="1"/>
  <c r="E247" i="18"/>
  <c r="E213" i="18"/>
  <c r="HT4" i="47" s="1"/>
  <c r="E160" i="18"/>
  <c r="E189" i="18"/>
  <c r="E201" i="18"/>
  <c r="E260" i="18"/>
  <c r="B3" i="48" s="1"/>
  <c r="E143" i="18"/>
  <c r="E128" i="18"/>
  <c r="C2" i="44" s="1"/>
  <c r="E124" i="18"/>
  <c r="A1" i="19" s="1"/>
  <c r="E221" i="18"/>
  <c r="H12" i="30" s="1"/>
  <c r="E172" i="18"/>
  <c r="E215" i="18"/>
  <c r="E236" i="18"/>
  <c r="H4" i="30" s="1"/>
  <c r="E109" i="18"/>
  <c r="H84" i="22" s="1"/>
  <c r="I104" i="48" s="1"/>
  <c r="E110" i="18"/>
  <c r="E222" i="18"/>
  <c r="B3" i="30"/>
  <c r="E229" i="18"/>
  <c r="B8" i="30" s="1"/>
  <c r="E230" i="18"/>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H87" i="22" s="1"/>
  <c r="E227" i="18"/>
  <c r="B7" i="30" s="1"/>
  <c r="E135" i="18"/>
  <c r="E256" i="18"/>
  <c r="B93" i="48" s="1"/>
  <c r="E150" i="18"/>
  <c r="E232" i="18"/>
  <c r="B139" i="47" s="1"/>
  <c r="E141" i="18"/>
  <c r="R96" i="33" s="1"/>
  <c r="E211" i="18"/>
  <c r="ID4" i="47" s="1"/>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B89" i="47" s="1"/>
  <c r="FI89" i="47" s="1"/>
  <c r="E161" i="18"/>
  <c r="E210" i="18"/>
  <c r="E252" i="18"/>
  <c r="G3" i="48"/>
  <c r="E181" i="18"/>
  <c r="AN31" i="33" s="1"/>
  <c r="E142" i="18"/>
  <c r="E237" i="18"/>
  <c r="O4" i="30" s="1"/>
  <c r="E105" i="18"/>
  <c r="H113" i="22" s="1"/>
  <c r="E195" i="18"/>
  <c r="E216" i="18"/>
  <c r="B115" i="28" s="1"/>
  <c r="E107" i="18"/>
  <c r="E167" i="18"/>
  <c r="E242" i="18"/>
  <c r="H14" i="30" s="1"/>
  <c r="E208" i="18"/>
  <c r="E250" i="18"/>
  <c r="B1" i="48" s="1"/>
  <c r="E121" i="18"/>
  <c r="E1" i="33" s="1"/>
  <c r="E114" i="18"/>
  <c r="E218" i="18"/>
  <c r="B123" i="28" s="1"/>
  <c r="E176" i="18"/>
  <c r="C3" i="29" s="1"/>
  <c r="E106" i="18"/>
  <c r="H61" i="22" s="1"/>
  <c r="E155" i="18"/>
  <c r="E239" i="18"/>
  <c r="H6" i="30" s="1"/>
  <c r="E144" i="18"/>
  <c r="B2" i="3"/>
  <c r="E246" i="18"/>
  <c r="E153" i="18"/>
  <c r="E134" i="18"/>
  <c r="AG2" i="33" s="1"/>
  <c r="E226" i="18"/>
  <c r="B5" i="30" s="1"/>
  <c r="E158" i="18"/>
  <c r="E127" i="18"/>
  <c r="B1" i="29" s="1"/>
  <c r="E108" i="18"/>
  <c r="H80" i="22" s="1"/>
  <c r="E253" i="18"/>
  <c r="C3" i="48" s="1"/>
  <c r="E240" i="18"/>
  <c r="H7" i="30" s="1"/>
  <c r="E190" i="18"/>
  <c r="J5" i="16" s="1"/>
  <c r="E148" i="18"/>
  <c r="E185" i="18"/>
  <c r="I3" i="48" s="1"/>
  <c r="E187" i="18"/>
  <c r="E258" i="18"/>
  <c r="B129" i="48" s="1"/>
  <c r="E184" i="18"/>
  <c r="J3" i="48" s="1"/>
  <c r="E157" i="18"/>
  <c r="E145" i="18"/>
  <c r="E116" i="18"/>
  <c r="H27" i="22" s="1"/>
  <c r="AF16" i="33" s="1"/>
  <c r="E117" i="18"/>
  <c r="H5" i="22" s="1"/>
  <c r="E166" i="18"/>
  <c r="E159" i="18"/>
  <c r="E223" i="18"/>
  <c r="H3" i="30" s="1"/>
  <c r="E198" i="18"/>
  <c r="G4" i="19" s="1"/>
  <c r="E164" i="18"/>
  <c r="E115" i="18"/>
  <c r="H52" i="22" s="1"/>
  <c r="H31" i="33" s="1"/>
  <c r="E238" i="18"/>
  <c r="E112" i="18"/>
  <c r="E170" i="18"/>
  <c r="K108" i="22" s="1"/>
  <c r="F77" i="33" s="1"/>
  <c r="E255" i="18"/>
  <c r="E3" i="48" s="1"/>
  <c r="E182" i="18"/>
  <c r="AL44" i="33" s="1"/>
  <c r="E179" i="18"/>
  <c r="E147" i="18"/>
  <c r="E152" i="18"/>
  <c r="E136" i="18"/>
  <c r="E192" i="18"/>
  <c r="E224" i="18"/>
  <c r="GS4" i="28" s="1"/>
  <c r="E168" i="18"/>
  <c r="E165" i="18"/>
  <c r="E103" i="18"/>
  <c r="K5" i="44"/>
  <c r="DS4" i="47"/>
  <c r="EF127" i="47"/>
  <c r="CS129" i="28"/>
  <c r="EF4" i="28"/>
  <c r="LG127" i="47"/>
  <c r="HG127" i="47"/>
  <c r="BT4" i="47"/>
  <c r="GT127" i="47"/>
  <c r="FG4" i="47"/>
  <c r="MG127" i="47"/>
  <c r="KT4" i="47"/>
  <c r="KG127" i="47"/>
  <c r="MG4" i="47"/>
  <c r="JT127" i="47"/>
  <c r="FT127" i="47"/>
  <c r="CT129" i="28"/>
  <c r="HT129" i="28"/>
  <c r="GG4" i="28"/>
  <c r="LG4" i="28"/>
  <c r="BT4" i="28"/>
  <c r="FG4" i="28"/>
  <c r="HG129" i="28"/>
  <c r="KG129" i="28"/>
  <c r="KT4" i="28"/>
  <c r="CG4" i="28"/>
  <c r="JT129" i="28"/>
  <c r="DG129" i="28"/>
  <c r="AT129" i="28"/>
  <c r="FT129" i="28"/>
  <c r="MG129" i="28"/>
  <c r="IT4" i="28"/>
  <c r="AG129" i="28"/>
  <c r="T129" i="28"/>
  <c r="GT129" i="28"/>
  <c r="K113" i="22"/>
  <c r="L95" i="33" s="1"/>
  <c r="H68" i="22"/>
  <c r="F5" i="3"/>
  <c r="C5" i="3"/>
  <c r="I5" i="3"/>
  <c r="EC127" i="47"/>
  <c r="CP4" i="47"/>
  <c r="MC4" i="47"/>
  <c r="GC4" i="47"/>
  <c r="FP127" i="47"/>
  <c r="BP127" i="47"/>
  <c r="FP4" i="47"/>
  <c r="BP4" i="47"/>
  <c r="BC127" i="47"/>
  <c r="HC4" i="47"/>
  <c r="DC4" i="47"/>
  <c r="DC4" i="28"/>
  <c r="IC4" i="28"/>
  <c r="CC129" i="28"/>
  <c r="BC4" i="28"/>
  <c r="P129" i="28"/>
  <c r="CC4" i="28"/>
  <c r="DP129" i="28"/>
  <c r="BP4" i="28"/>
  <c r="HC4" i="28"/>
  <c r="GC129" i="28"/>
  <c r="KP4" i="28"/>
  <c r="P4" i="47"/>
  <c r="EP4" i="28"/>
  <c r="C1" i="45"/>
  <c r="AL31" i="33"/>
  <c r="H85" i="22"/>
  <c r="H47" i="22"/>
  <c r="H34" i="22"/>
  <c r="I43" i="48" s="1"/>
  <c r="H23" i="22"/>
  <c r="I28" i="48" s="1"/>
  <c r="KM4" i="47"/>
  <c r="FZ4" i="47"/>
  <c r="DM4" i="47"/>
  <c r="BZ4" i="28"/>
  <c r="FZ4" i="28"/>
  <c r="M4" i="28"/>
  <c r="BM4" i="28"/>
  <c r="GZ4" i="28"/>
  <c r="H15" i="22"/>
  <c r="Q16" i="33" s="1"/>
  <c r="H79" i="22"/>
  <c r="H78" i="22"/>
  <c r="B1" i="47"/>
  <c r="H104" i="22"/>
  <c r="I132" i="48" s="1"/>
  <c r="H7" i="22"/>
  <c r="H91" i="22"/>
  <c r="H6" i="22"/>
  <c r="I7"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4" i="22"/>
  <c r="B11" i="33" s="1"/>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HQ127" i="47"/>
  <c r="GD4" i="47"/>
  <c r="JQ4" i="47"/>
  <c r="HQ4" i="47"/>
  <c r="DQ4" i="47"/>
  <c r="DD127" i="47"/>
  <c r="IQ127" i="47"/>
  <c r="GQ127" i="47"/>
  <c r="EQ127" i="47"/>
  <c r="CQ127" i="47"/>
  <c r="KD127" i="47"/>
  <c r="IQ4" i="47"/>
  <c r="GD127" i="47"/>
  <c r="EQ4" i="47"/>
  <c r="JQ129" i="28"/>
  <c r="ED4" i="28"/>
  <c r="JD129" i="28"/>
  <c r="AD4" i="28"/>
  <c r="GD129" i="28"/>
  <c r="DQ4" i="28"/>
  <c r="AQ4" i="28"/>
  <c r="CD129" i="28"/>
  <c r="DD129" i="28"/>
  <c r="LD129" i="28"/>
  <c r="CQ4" i="28"/>
  <c r="HD4" i="28"/>
  <c r="LQ4" i="28"/>
  <c r="BD129" i="28"/>
  <c r="JD4" i="28"/>
  <c r="GD4" i="28"/>
  <c r="FQ129" i="28"/>
  <c r="FD4" i="28"/>
  <c r="ID4" i="28"/>
  <c r="FD129" i="28"/>
  <c r="KD129" i="28"/>
  <c r="LD4" i="28"/>
  <c r="MD4" i="28"/>
  <c r="DD4" i="28"/>
  <c r="CD4" i="28"/>
  <c r="AQ129" i="28"/>
  <c r="D3" i="32"/>
  <c r="D3" i="29"/>
  <c r="BR4" i="47"/>
  <c r="AE129" i="28"/>
  <c r="Q62" i="33"/>
  <c r="W52" i="33"/>
  <c r="F82" i="33"/>
  <c r="N62" i="33"/>
  <c r="T62" i="33"/>
  <c r="E52" i="33"/>
  <c r="L100" i="33"/>
  <c r="B52" i="33"/>
  <c r="B123" i="47"/>
  <c r="B115" i="47"/>
  <c r="AD2" i="33"/>
  <c r="L2" i="33"/>
  <c r="I2" i="33"/>
  <c r="AY129" i="47"/>
  <c r="Y129" i="47"/>
  <c r="LL129" i="47"/>
  <c r="CY131" i="28"/>
  <c r="HL131" i="28"/>
  <c r="CL129" i="47"/>
  <c r="DL129" i="47"/>
  <c r="KY131" i="28"/>
  <c r="CL131" i="28"/>
  <c r="GY131" i="28"/>
  <c r="H40" i="22"/>
  <c r="H105" i="22"/>
  <c r="I134" i="48" s="1"/>
  <c r="H74" i="22"/>
  <c r="AF31" i="33" s="1"/>
  <c r="H16" i="22"/>
  <c r="H111" i="22"/>
  <c r="L86" i="33" s="1"/>
  <c r="EL130" i="47"/>
  <c r="LL130" i="47"/>
  <c r="HL130" i="47"/>
  <c r="LL132" i="28"/>
  <c r="LY132" i="28"/>
  <c r="H70" i="22"/>
  <c r="I86" i="48" s="1"/>
  <c r="H59" i="22"/>
  <c r="N36" i="33" s="1"/>
  <c r="H81" i="22"/>
  <c r="H96" i="22"/>
  <c r="I120" i="48" s="1"/>
  <c r="H20" i="22"/>
  <c r="I25" i="48" s="1"/>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DI106" i="28" s="1"/>
  <c r="I26" i="28"/>
  <c r="W16" i="33"/>
  <c r="AC16" i="33"/>
  <c r="EI115" i="28"/>
  <c r="DV115" i="28"/>
  <c r="BI115" i="28"/>
  <c r="LV115" i="28"/>
  <c r="FI115" i="28"/>
  <c r="JI115" i="28"/>
  <c r="AI115" i="28"/>
  <c r="KV115" i="28"/>
  <c r="BV115" i="28"/>
  <c r="I4" i="48"/>
  <c r="I58" i="48"/>
  <c r="I143" i="48"/>
  <c r="I82" i="28"/>
  <c r="I22" i="48"/>
  <c r="EI123" i="47"/>
  <c r="FV123" i="47"/>
  <c r="BV123" i="47"/>
  <c r="AV123" i="47"/>
  <c r="BI123" i="47"/>
  <c r="II123" i="47"/>
  <c r="DV123" i="47"/>
  <c r="I54" i="28"/>
  <c r="I19" i="28"/>
  <c r="I75" i="28"/>
  <c r="I47" i="28"/>
  <c r="AC26" i="33"/>
  <c r="AI106" i="28"/>
  <c r="BV106" i="28"/>
  <c r="V106" i="28"/>
  <c r="EI106" i="28"/>
  <c r="DV106" i="28"/>
  <c r="FI106" i="28"/>
  <c r="LI106" i="28"/>
  <c r="BI106" i="28"/>
  <c r="KV106" i="28"/>
  <c r="JI106" i="28"/>
  <c r="JI89" i="47"/>
  <c r="LV89" i="47"/>
  <c r="HV89" i="47"/>
  <c r="LI89" i="47"/>
  <c r="HI89" i="47"/>
  <c r="GV89" i="47"/>
  <c r="GI89" i="47"/>
  <c r="BV89" i="47"/>
  <c r="KI125" i="28"/>
  <c r="FV125" i="28"/>
  <c r="JV125" i="28"/>
  <c r="GV125" i="28"/>
  <c r="LI125" i="28"/>
  <c r="BI125" i="28"/>
  <c r="AV125" i="28"/>
  <c r="EI125" i="28"/>
  <c r="GI125" i="28"/>
  <c r="IV125" i="28"/>
  <c r="I61" i="28"/>
  <c r="BV106" i="47"/>
  <c r="V106" i="47"/>
  <c r="I106" i="47"/>
  <c r="FV106" i="47"/>
  <c r="JI106" i="47"/>
  <c r="FI106" i="47"/>
  <c r="IV106" i="47"/>
  <c r="EV106" i="47"/>
  <c r="II106" i="47"/>
  <c r="AV106" i="47"/>
  <c r="LV106" i="47"/>
  <c r="HV106" i="47"/>
  <c r="BI106" i="47"/>
  <c r="LI106" i="47"/>
  <c r="HI106" i="47"/>
  <c r="CI106" i="47"/>
  <c r="KV106" i="47"/>
  <c r="GV106" i="47"/>
  <c r="KI106" i="47"/>
  <c r="GI106" i="47"/>
  <c r="I52" i="48"/>
  <c r="I5" i="28"/>
  <c r="I12" i="28"/>
  <c r="W26" i="33"/>
  <c r="I88" i="48"/>
  <c r="MC91" i="47"/>
  <c r="MD91" i="47" s="1"/>
  <c r="ME91" i="47" s="1"/>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BC99" i="47"/>
  <c r="MC99" i="47"/>
  <c r="MF99" i="47" s="1"/>
  <c r="LC99" i="47"/>
  <c r="LF99" i="47" s="1"/>
  <c r="JP99" i="47"/>
  <c r="JC99" i="47"/>
  <c r="JD99" i="47" s="1"/>
  <c r="JE99" i="47" s="1"/>
  <c r="KC100" i="47"/>
  <c r="KD100" i="47" s="1"/>
  <c r="KE100" i="47" s="1"/>
  <c r="DC102" i="47"/>
  <c r="DD102" i="47" s="1"/>
  <c r="DE102" i="47" s="1"/>
  <c r="MC102" i="47"/>
  <c r="MF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P100" i="47"/>
  <c r="MC100" i="47"/>
  <c r="MF100" i="47" s="1"/>
  <c r="LP100" i="47"/>
  <c r="LQ100" i="47" s="1"/>
  <c r="LR100" i="47" s="1"/>
  <c r="EC100" i="47"/>
  <c r="FC100" i="47"/>
  <c r="FF100" i="47" s="1"/>
  <c r="DC100" i="47"/>
  <c r="DF100" i="47" s="1"/>
  <c r="AP100" i="47"/>
  <c r="AS100" i="47" s="1"/>
  <c r="IP100" i="47"/>
  <c r="IS100" i="47" s="1"/>
  <c r="GC100" i="47"/>
  <c r="GD100" i="47" s="1"/>
  <c r="GE100" i="47" s="1"/>
  <c r="CC100" i="47"/>
  <c r="BC100" i="47"/>
  <c r="BF100" i="47" s="1"/>
  <c r="GP100" i="47"/>
  <c r="GQ100" i="47" s="1"/>
  <c r="GR100" i="47" s="1"/>
  <c r="BP100" i="47"/>
  <c r="BQ100" i="47" s="1"/>
  <c r="BR100" i="47" s="1"/>
  <c r="HC100" i="47"/>
  <c r="HF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KP90" i="47"/>
  <c r="KQ90" i="47" s="1"/>
  <c r="KR90" i="47" s="1"/>
  <c r="LP90" i="47"/>
  <c r="LQ90" i="47" s="1"/>
  <c r="LR90" i="47" s="1"/>
  <c r="GC97" i="47"/>
  <c r="GD97" i="47" s="1"/>
  <c r="G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C93" i="47"/>
  <c r="LD93" i="47" s="1"/>
  <c r="LE93" i="47" s="1"/>
  <c r="IC93" i="47"/>
  <c r="IF93" i="47" s="1"/>
  <c r="HC93" i="47"/>
  <c r="HD93" i="47" s="1"/>
  <c r="HE93" i="47" s="1"/>
  <c r="EC93" i="47"/>
  <c r="ED93" i="47" s="1"/>
  <c r="EE93" i="47" s="1"/>
  <c r="DC93" i="47"/>
  <c r="DD93" i="47" s="1"/>
  <c r="DE93" i="47" s="1"/>
  <c r="AC93" i="47"/>
  <c r="AD93" i="47" s="1"/>
  <c r="AE93" i="47" s="1"/>
  <c r="IQ100" i="47"/>
  <c r="IR100"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CB126" i="47" l="1"/>
  <c r="CF126" i="47" s="1"/>
  <c r="HO128" i="28"/>
  <c r="JO126" i="47"/>
  <c r="BB126" i="47"/>
  <c r="BD126" i="47" s="1"/>
  <c r="BE126" i="47" s="1"/>
  <c r="IO128" i="28"/>
  <c r="GB128" i="28"/>
  <c r="EB126" i="47"/>
  <c r="ED126" i="47" s="1"/>
  <c r="EE126" i="47" s="1"/>
  <c r="JO128" i="28"/>
  <c r="JO130" i="28" s="1"/>
  <c r="JO131" i="28" s="1"/>
  <c r="IB126" i="47"/>
  <c r="ID126" i="47" s="1"/>
  <c r="IE126" i="47" s="1"/>
  <c r="MB128" i="28"/>
  <c r="HB126" i="47"/>
  <c r="HD126" i="47" s="1"/>
  <c r="HE126" i="47" s="1"/>
  <c r="CB128" i="28"/>
  <c r="EB128" i="28"/>
  <c r="EB130" i="28" s="1"/>
  <c r="EB131" i="28" s="1"/>
  <c r="LO126" i="47"/>
  <c r="LS126" i="47" s="1"/>
  <c r="DO128" i="28"/>
  <c r="DO130" i="28" s="1"/>
  <c r="DO131" i="28" s="1"/>
  <c r="GB126" i="47"/>
  <c r="GD126" i="47" s="1"/>
  <c r="GE126" i="47" s="1"/>
  <c r="CO128" i="28"/>
  <c r="KB126" i="47"/>
  <c r="CO126" i="47"/>
  <c r="CQ126" i="47" s="1"/>
  <c r="CR126" i="47" s="1"/>
  <c r="LB128" i="28"/>
  <c r="LB130" i="28" s="1"/>
  <c r="LB131" i="28" s="1"/>
  <c r="JB128" i="28"/>
  <c r="JB130" i="28" s="1"/>
  <c r="JB131" i="28" s="1"/>
  <c r="AB126" i="47"/>
  <c r="AD126" i="47" s="1"/>
  <c r="AE126" i="47" s="1"/>
  <c r="GO128" i="28"/>
  <c r="GO130" i="28" s="1"/>
  <c r="GO131" i="28" s="1"/>
  <c r="DB126" i="47"/>
  <c r="DF126" i="47" s="1"/>
  <c r="IO126" i="47"/>
  <c r="IB128" i="28"/>
  <c r="AO126" i="47"/>
  <c r="AS126" i="47" s="1"/>
  <c r="HB128" i="28"/>
  <c r="HB130" i="28" s="1"/>
  <c r="HB131" i="28" s="1"/>
  <c r="O126" i="47"/>
  <c r="S126" i="47" s="1"/>
  <c r="BO126" i="47"/>
  <c r="BS126" i="47" s="1"/>
  <c r="MB126" i="47"/>
  <c r="MF126" i="47" s="1"/>
  <c r="AO128" i="28"/>
  <c r="KO128" i="28"/>
  <c r="KO130" i="28" s="1"/>
  <c r="KO131" i="28" s="1"/>
  <c r="DB128" i="28"/>
  <c r="DB130" i="28" s="1"/>
  <c r="DB131" i="28" s="1"/>
  <c r="KO126" i="47"/>
  <c r="KQ126" i="47" s="1"/>
  <c r="KR126" i="47" s="1"/>
  <c r="DO126" i="47"/>
  <c r="DQ126" i="47" s="1"/>
  <c r="DR126" i="47" s="1"/>
  <c r="EO126" i="47"/>
  <c r="EQ126" i="47" s="1"/>
  <c r="ER126" i="47" s="1"/>
  <c r="FO128" i="28"/>
  <c r="FO130" i="28" s="1"/>
  <c r="FO131" i="28" s="1"/>
  <c r="O128" i="28"/>
  <c r="O130" i="28" s="1"/>
  <c r="O131" i="28" s="1"/>
  <c r="BB128" i="28"/>
  <c r="BB130" i="28" s="1"/>
  <c r="BB131" i="28" s="1"/>
  <c r="JB126" i="47"/>
  <c r="FO126" i="47"/>
  <c r="FQ126" i="47" s="1"/>
  <c r="FR126" i="47" s="1"/>
  <c r="GO126" i="47"/>
  <c r="GS126" i="47" s="1"/>
  <c r="EO128" i="28"/>
  <c r="EO130" i="28" s="1"/>
  <c r="EO131" i="28" s="1"/>
  <c r="BO128" i="28"/>
  <c r="BO130" i="28" s="1"/>
  <c r="BO131" i="28" s="1"/>
  <c r="AB128" i="28"/>
  <c r="AB130" i="28" s="1"/>
  <c r="AB131" i="28" s="1"/>
  <c r="FB126" i="47"/>
  <c r="FD126" i="47" s="1"/>
  <c r="FE126" i="47" s="1"/>
  <c r="LB126" i="47"/>
  <c r="LD126" i="47" s="1"/>
  <c r="LE126" i="47" s="1"/>
  <c r="FB128" i="28"/>
  <c r="KB128" i="28"/>
  <c r="LP105" i="47"/>
  <c r="LQ105" i="47" s="1"/>
  <c r="LR105" i="47" s="1"/>
  <c r="BC105" i="47"/>
  <c r="GP105" i="47"/>
  <c r="GQ105" i="47" s="1"/>
  <c r="GR105" i="47" s="1"/>
  <c r="FP105" i="47"/>
  <c r="FS105" i="47" s="1"/>
  <c r="AC105" i="47"/>
  <c r="AF105" i="47" s="1"/>
  <c r="KP105" i="47"/>
  <c r="DP105" i="47"/>
  <c r="DS105" i="47" s="1"/>
  <c r="GC105" i="47"/>
  <c r="GF105" i="47" s="1"/>
  <c r="IP105" i="47"/>
  <c r="IS105" i="47" s="1"/>
  <c r="AP105" i="47"/>
  <c r="AQ105" i="47" s="1"/>
  <c r="AR105" i="47" s="1"/>
  <c r="EC105" i="47"/>
  <c r="LC105" i="47"/>
  <c r="LF105" i="47" s="1"/>
  <c r="MC105" i="47"/>
  <c r="MD105" i="47" s="1"/>
  <c r="ME105" i="47" s="1"/>
  <c r="EP105" i="47"/>
  <c r="ES105" i="47" s="1"/>
  <c r="IC105" i="47"/>
  <c r="IF105" i="47" s="1"/>
  <c r="JP105" i="47"/>
  <c r="JS105" i="47" s="1"/>
  <c r="CP105" i="47"/>
  <c r="CS105" i="47" s="1"/>
  <c r="HC105" i="47"/>
  <c r="HF105" i="47" s="1"/>
  <c r="BP105" i="47"/>
  <c r="BQ105" i="47" s="1"/>
  <c r="BR105" i="47" s="1"/>
  <c r="FC105" i="47"/>
  <c r="FD105" i="47" s="1"/>
  <c r="FE105" i="47" s="1"/>
  <c r="P105" i="47"/>
  <c r="S105" i="47" s="1"/>
  <c r="DC105" i="47"/>
  <c r="DD105" i="47" s="1"/>
  <c r="DE105" i="47" s="1"/>
  <c r="HP105" i="47"/>
  <c r="HS105" i="47" s="1"/>
  <c r="KC105" i="47"/>
  <c r="KD105" i="47" s="1"/>
  <c r="KE105" i="47" s="1"/>
  <c r="CC105" i="47"/>
  <c r="CD105" i="47" s="1"/>
  <c r="CE105" i="47" s="1"/>
  <c r="P103" i="47"/>
  <c r="Q103" i="47" s="1"/>
  <c r="R103" i="47" s="1"/>
  <c r="BC103" i="47"/>
  <c r="BF103" i="47" s="1"/>
  <c r="CC103" i="47"/>
  <c r="CF103" i="47" s="1"/>
  <c r="DC103" i="47"/>
  <c r="DF103" i="47" s="1"/>
  <c r="EC103" i="47"/>
  <c r="EF103" i="47" s="1"/>
  <c r="FC103" i="47"/>
  <c r="FD103" i="47" s="1"/>
  <c r="FE103" i="47" s="1"/>
  <c r="GC103" i="47"/>
  <c r="GF103" i="47" s="1"/>
  <c r="IC103" i="47"/>
  <c r="IF103" i="47" s="1"/>
  <c r="AC103" i="47"/>
  <c r="AF103" i="47" s="1"/>
  <c r="HC103" i="47"/>
  <c r="HP103" i="47"/>
  <c r="HS103" i="47" s="1"/>
  <c r="IP103" i="47"/>
  <c r="IS103" i="47" s="1"/>
  <c r="JP103" i="47"/>
  <c r="JS103" i="47" s="1"/>
  <c r="KP103" i="47"/>
  <c r="KQ103" i="47" s="1"/>
  <c r="KR103" i="47" s="1"/>
  <c r="LP103" i="47"/>
  <c r="LQ103" i="47" s="1"/>
  <c r="LR103" i="47" s="1"/>
  <c r="HC102" i="47"/>
  <c r="HF102" i="47" s="1"/>
  <c r="AC102" i="47"/>
  <c r="AD102" i="47" s="1"/>
  <c r="AE102" i="47" s="1"/>
  <c r="EP102" i="47"/>
  <c r="EQ102" i="47" s="1"/>
  <c r="ER102" i="47" s="1"/>
  <c r="IP102" i="47"/>
  <c r="IQ102" i="47" s="1"/>
  <c r="IR102" i="47" s="1"/>
  <c r="JP102" i="47"/>
  <c r="JS102" i="47" s="1"/>
  <c r="P102" i="47"/>
  <c r="S102" i="47" s="1"/>
  <c r="IC102" i="47"/>
  <c r="IF102" i="47" s="1"/>
  <c r="LC102" i="47"/>
  <c r="LF102" i="47" s="1"/>
  <c r="DP102" i="47"/>
  <c r="DQ102" i="47" s="1"/>
  <c r="DR102" i="47" s="1"/>
  <c r="HP102" i="47"/>
  <c r="HS102" i="47" s="1"/>
  <c r="BC102" i="47"/>
  <c r="BF102" i="47" s="1"/>
  <c r="GC102" i="47"/>
  <c r="JC102" i="47"/>
  <c r="JF102" i="47" s="1"/>
  <c r="EC102" i="47"/>
  <c r="EF102" i="47" s="1"/>
  <c r="CC102" i="47"/>
  <c r="CF102" i="47" s="1"/>
  <c r="FC102" i="47"/>
  <c r="FF102" i="47" s="1"/>
  <c r="KC102" i="47"/>
  <c r="KD102" i="47" s="1"/>
  <c r="KE102" i="47" s="1"/>
  <c r="CP102" i="47"/>
  <c r="CQ102" i="47" s="1"/>
  <c r="CR102" i="47" s="1"/>
  <c r="LP102" i="47"/>
  <c r="LS102" i="47" s="1"/>
  <c r="BP102" i="47"/>
  <c r="BS102" i="47" s="1"/>
  <c r="GP102" i="47"/>
  <c r="GS102" i="47" s="1"/>
  <c r="AP102" i="47"/>
  <c r="AS102" i="47" s="1"/>
  <c r="FP102" i="47"/>
  <c r="FS102" i="47" s="1"/>
  <c r="FC101" i="47"/>
  <c r="FD101" i="47" s="1"/>
  <c r="FE101" i="47" s="1"/>
  <c r="IC101" i="47"/>
  <c r="ID101" i="47" s="1"/>
  <c r="IE101" i="47" s="1"/>
  <c r="CP101" i="47"/>
  <c r="CQ101" i="47" s="1"/>
  <c r="CR101" i="47" s="1"/>
  <c r="P101" i="47"/>
  <c r="Q101" i="47" s="1"/>
  <c r="R101" i="47" s="1"/>
  <c r="KP101" i="47"/>
  <c r="KS101" i="47" s="1"/>
  <c r="DP101" i="47"/>
  <c r="DQ101" i="47" s="1"/>
  <c r="DR101" i="47" s="1"/>
  <c r="GP101" i="47"/>
  <c r="GS101" i="47" s="1"/>
  <c r="EP101" i="47"/>
  <c r="ES101" i="47" s="1"/>
  <c r="AP101" i="47"/>
  <c r="AQ101" i="47" s="1"/>
  <c r="AR101" i="47" s="1"/>
  <c r="BP101" i="47"/>
  <c r="BS101" i="47" s="1"/>
  <c r="HP101" i="47"/>
  <c r="HS101" i="47" s="1"/>
  <c r="JC101" i="47"/>
  <c r="IP101" i="47"/>
  <c r="IQ101" i="47" s="1"/>
  <c r="IR101" i="47" s="1"/>
  <c r="LP101" i="47"/>
  <c r="LS101" i="47" s="1"/>
  <c r="AC101" i="47"/>
  <c r="AF101" i="47" s="1"/>
  <c r="CC101" i="47"/>
  <c r="CF101" i="47" s="1"/>
  <c r="DC101" i="47"/>
  <c r="DF101" i="47" s="1"/>
  <c r="JP101" i="47"/>
  <c r="JQ101" i="47" s="1"/>
  <c r="JR101" i="47" s="1"/>
  <c r="EC101" i="47"/>
  <c r="EF101" i="47" s="1"/>
  <c r="GC101" i="47"/>
  <c r="GD101" i="47" s="1"/>
  <c r="GE101" i="47" s="1"/>
  <c r="HC101" i="47"/>
  <c r="HD101" i="47" s="1"/>
  <c r="HE101" i="47" s="1"/>
  <c r="MC101" i="47"/>
  <c r="MD101" i="47" s="1"/>
  <c r="ME101" i="47" s="1"/>
  <c r="FP101" i="47"/>
  <c r="FS101" i="47" s="1"/>
  <c r="BC101" i="47"/>
  <c r="BF101" i="47" s="1"/>
  <c r="KC101" i="47"/>
  <c r="KF101" i="47" s="1"/>
  <c r="AC100" i="47"/>
  <c r="KP100" i="47"/>
  <c r="KQ100" i="47" s="1"/>
  <c r="KR100" i="47" s="1"/>
  <c r="LC100" i="47"/>
  <c r="LD100" i="47" s="1"/>
  <c r="LE100" i="47" s="1"/>
  <c r="DP99" i="47"/>
  <c r="AC99" i="47"/>
  <c r="AF99" i="47" s="1"/>
  <c r="CC99" i="47"/>
  <c r="CD99" i="47" s="1"/>
  <c r="CE99" i="47" s="1"/>
  <c r="IC99" i="47"/>
  <c r="ID99" i="47" s="1"/>
  <c r="IE99" i="47" s="1"/>
  <c r="EP99" i="47"/>
  <c r="EQ99" i="47" s="1"/>
  <c r="ER99" i="47" s="1"/>
  <c r="BP99" i="47"/>
  <c r="BQ99" i="47" s="1"/>
  <c r="BR99" i="47" s="1"/>
  <c r="P99" i="47"/>
  <c r="Q99" i="47" s="1"/>
  <c r="R99" i="47" s="1"/>
  <c r="KC99" i="47"/>
  <c r="KF99" i="47" s="1"/>
  <c r="LP99" i="47"/>
  <c r="AP99" i="47"/>
  <c r="DC99" i="47"/>
  <c r="DD99" i="47" s="1"/>
  <c r="DE99" i="47" s="1"/>
  <c r="GP99" i="47"/>
  <c r="GQ99" i="47" s="1"/>
  <c r="GR99" i="47" s="1"/>
  <c r="FP99" i="47"/>
  <c r="FQ99" i="47" s="1"/>
  <c r="FR99" i="47" s="1"/>
  <c r="GC99" i="47"/>
  <c r="GF99" i="47" s="1"/>
  <c r="HP99" i="47"/>
  <c r="HQ99" i="47" s="1"/>
  <c r="HR99" i="47" s="1"/>
  <c r="HC99" i="47"/>
  <c r="HF99" i="47" s="1"/>
  <c r="CP99" i="47"/>
  <c r="CS99" i="47" s="1"/>
  <c r="GP98" i="47"/>
  <c r="GS98" i="47" s="1"/>
  <c r="EC98" i="47"/>
  <c r="JP98" i="47"/>
  <c r="CP98" i="47"/>
  <c r="CS98" i="47" s="1"/>
  <c r="IC98" i="47"/>
  <c r="AC98" i="47"/>
  <c r="AD98" i="47" s="1"/>
  <c r="AE98" i="47" s="1"/>
  <c r="DP98" i="47"/>
  <c r="DQ98" i="47" s="1"/>
  <c r="DR98" i="47" s="1"/>
  <c r="JC98" i="47"/>
  <c r="JD98" i="47" s="1"/>
  <c r="JE98" i="47" s="1"/>
  <c r="BC98" i="47"/>
  <c r="BF98" i="47" s="1"/>
  <c r="CC98" i="47"/>
  <c r="CD98" i="47" s="1"/>
  <c r="CE98" i="47" s="1"/>
  <c r="GC98" i="47"/>
  <c r="HP98" i="47"/>
  <c r="HQ98" i="47" s="1"/>
  <c r="HR98" i="47" s="1"/>
  <c r="LP98" i="47"/>
  <c r="LS98" i="47" s="1"/>
  <c r="FC98" i="47"/>
  <c r="AP98" i="47"/>
  <c r="AQ98" i="47" s="1"/>
  <c r="AR98" i="47" s="1"/>
  <c r="EP98" i="47"/>
  <c r="EQ98" i="47" s="1"/>
  <c r="ER98" i="47" s="1"/>
  <c r="KC98" i="47"/>
  <c r="KD98" i="47" s="1"/>
  <c r="KE98" i="47" s="1"/>
  <c r="KP98" i="47"/>
  <c r="KS98" i="47" s="1"/>
  <c r="DC98" i="47"/>
  <c r="DD98" i="47" s="1"/>
  <c r="DE98" i="47" s="1"/>
  <c r="IP98" i="47"/>
  <c r="IS98" i="47" s="1"/>
  <c r="P98" i="47"/>
  <c r="S98" i="47" s="1"/>
  <c r="BP98" i="47"/>
  <c r="BS98" i="47" s="1"/>
  <c r="FP98" i="47"/>
  <c r="FQ98" i="47" s="1"/>
  <c r="FR98" i="47" s="1"/>
  <c r="HC98" i="47"/>
  <c r="HD98" i="47" s="1"/>
  <c r="HE98" i="47" s="1"/>
  <c r="HC97" i="47"/>
  <c r="HF97" i="47" s="1"/>
  <c r="DP97" i="47"/>
  <c r="DS97" i="47" s="1"/>
  <c r="IP97" i="47"/>
  <c r="IQ97" i="47" s="1"/>
  <c r="IR97" i="47" s="1"/>
  <c r="JP97" i="47"/>
  <c r="JS97" i="47" s="1"/>
  <c r="MC97" i="47"/>
  <c r="MD97" i="47" s="1"/>
  <c r="ME97" i="47" s="1"/>
  <c r="JC97" i="47"/>
  <c r="JD97" i="47" s="1"/>
  <c r="JE97" i="47" s="1"/>
  <c r="P97" i="47"/>
  <c r="S97" i="47" s="1"/>
  <c r="AC97" i="47"/>
  <c r="AF97" i="47" s="1"/>
  <c r="BP97" i="47"/>
  <c r="BQ97" i="47" s="1"/>
  <c r="BR97" i="47" s="1"/>
  <c r="HP97" i="47"/>
  <c r="HS97" i="47" s="1"/>
  <c r="BC97" i="47"/>
  <c r="BF97" i="47" s="1"/>
  <c r="KC97" i="47"/>
  <c r="KD97" i="47" s="1"/>
  <c r="KE97" i="47" s="1"/>
  <c r="EC97" i="47"/>
  <c r="ED97" i="47" s="1"/>
  <c r="EE97" i="47" s="1"/>
  <c r="LP97" i="47"/>
  <c r="LQ97" i="47" s="1"/>
  <c r="LR97" i="47" s="1"/>
  <c r="KP97" i="47"/>
  <c r="KS97" i="47" s="1"/>
  <c r="LC97" i="47"/>
  <c r="LF97" i="47" s="1"/>
  <c r="AP97" i="47"/>
  <c r="AS97" i="47" s="1"/>
  <c r="CC97" i="47"/>
  <c r="CD97" i="47" s="1"/>
  <c r="CE97" i="47" s="1"/>
  <c r="GP97" i="47"/>
  <c r="GS97" i="47" s="1"/>
  <c r="CP97" i="47"/>
  <c r="CQ97" i="47" s="1"/>
  <c r="CR97" i="47" s="1"/>
  <c r="FC97" i="47"/>
  <c r="FF97" i="47" s="1"/>
  <c r="IC97" i="47"/>
  <c r="IF97" i="47" s="1"/>
  <c r="FP97" i="47"/>
  <c r="FQ97" i="47" s="1"/>
  <c r="FR97" i="47" s="1"/>
  <c r="EP97" i="47"/>
  <c r="ES97" i="47" s="1"/>
  <c r="AP94" i="47"/>
  <c r="AS94" i="47" s="1"/>
  <c r="KP94" i="47"/>
  <c r="EP94" i="47"/>
  <c r="IP94" i="47"/>
  <c r="IS94" i="47" s="1"/>
  <c r="CP94" i="47"/>
  <c r="CQ94" i="47" s="1"/>
  <c r="CR94" i="47" s="1"/>
  <c r="AC94" i="47"/>
  <c r="AF94" i="47" s="1"/>
  <c r="CC94" i="47"/>
  <c r="CD94" i="47" s="1"/>
  <c r="CE94" i="47" s="1"/>
  <c r="EC94" i="47"/>
  <c r="EF94" i="47" s="1"/>
  <c r="GC94" i="47"/>
  <c r="GF94" i="47" s="1"/>
  <c r="IC94" i="47"/>
  <c r="KC94" i="47"/>
  <c r="KD94" i="47" s="1"/>
  <c r="KE94" i="47" s="1"/>
  <c r="MC94" i="47"/>
  <c r="MD94" i="47" s="1"/>
  <c r="ME94" i="47" s="1"/>
  <c r="BP94" i="47"/>
  <c r="BQ94" i="47" s="1"/>
  <c r="BR94" i="47" s="1"/>
  <c r="DP94" i="47"/>
  <c r="LP94" i="47"/>
  <c r="LQ94" i="47" s="1"/>
  <c r="LR94" i="47" s="1"/>
  <c r="FP94" i="47"/>
  <c r="FS94" i="47" s="1"/>
  <c r="HP94" i="47"/>
  <c r="HQ94" i="47" s="1"/>
  <c r="HR94" i="47" s="1"/>
  <c r="JP94" i="47"/>
  <c r="JS94" i="47" s="1"/>
  <c r="BC94" i="47"/>
  <c r="BD94" i="47" s="1"/>
  <c r="BE94" i="47" s="1"/>
  <c r="DC94" i="47"/>
  <c r="DF94" i="47" s="1"/>
  <c r="FC94" i="47"/>
  <c r="HC94" i="47"/>
  <c r="JC94" i="47"/>
  <c r="JF94" i="47" s="1"/>
  <c r="LC94" i="47"/>
  <c r="LF94" i="47" s="1"/>
  <c r="P93" i="47"/>
  <c r="S93" i="47" s="1"/>
  <c r="DP93" i="47"/>
  <c r="DS93" i="47" s="1"/>
  <c r="HP93" i="47"/>
  <c r="HS93" i="47" s="1"/>
  <c r="LP93" i="47"/>
  <c r="LS93" i="47" s="1"/>
  <c r="AP93" i="47"/>
  <c r="AS93" i="47" s="1"/>
  <c r="EP93" i="47"/>
  <c r="EQ93" i="47" s="1"/>
  <c r="ER93" i="47" s="1"/>
  <c r="IP93" i="47"/>
  <c r="IQ93" i="47" s="1"/>
  <c r="IR93" i="47" s="1"/>
  <c r="BC93" i="47"/>
  <c r="BF93" i="47" s="1"/>
  <c r="FC93" i="47"/>
  <c r="FD93" i="47" s="1"/>
  <c r="FE93" i="47" s="1"/>
  <c r="JC93" i="47"/>
  <c r="JD93" i="47" s="1"/>
  <c r="JE93" i="47" s="1"/>
  <c r="BP93" i="47"/>
  <c r="FP93" i="47"/>
  <c r="FQ93" i="47" s="1"/>
  <c r="FR93" i="47" s="1"/>
  <c r="JP93" i="47"/>
  <c r="CC93" i="47"/>
  <c r="CD93" i="47" s="1"/>
  <c r="CE93" i="47" s="1"/>
  <c r="GC93" i="47"/>
  <c r="GD93" i="47" s="1"/>
  <c r="GE93" i="47" s="1"/>
  <c r="KC93" i="47"/>
  <c r="KF93" i="47" s="1"/>
  <c r="CP93" i="47"/>
  <c r="CS93" i="47" s="1"/>
  <c r="GP93" i="47"/>
  <c r="GQ93" i="47" s="1"/>
  <c r="GR93" i="47" s="1"/>
  <c r="JC90" i="47"/>
  <c r="JD90" i="47" s="1"/>
  <c r="JE90" i="47" s="1"/>
  <c r="LC90" i="47"/>
  <c r="LF90" i="47" s="1"/>
  <c r="EC90" i="47"/>
  <c r="ED90" i="47" s="1"/>
  <c r="EE90" i="47" s="1"/>
  <c r="CP90" i="47"/>
  <c r="CS90" i="47" s="1"/>
  <c r="HP90" i="47"/>
  <c r="HS90" i="47" s="1"/>
  <c r="AC90" i="47"/>
  <c r="AF90" i="47" s="1"/>
  <c r="GP90" i="47"/>
  <c r="GQ90" i="47" s="1"/>
  <c r="GR90" i="47" s="1"/>
  <c r="IC90" i="47"/>
  <c r="IF90" i="47" s="1"/>
  <c r="MC90" i="47"/>
  <c r="MF90" i="47" s="1"/>
  <c r="CC90" i="47"/>
  <c r="CD90" i="47" s="1"/>
  <c r="CE90" i="47" s="1"/>
  <c r="AP90" i="47"/>
  <c r="AQ90" i="47" s="1"/>
  <c r="AR90" i="47" s="1"/>
  <c r="BP90" i="47"/>
  <c r="BQ90" i="47" s="1"/>
  <c r="BR90" i="47" s="1"/>
  <c r="GC90" i="47"/>
  <c r="GD90" i="47" s="1"/>
  <c r="GE90" i="47" s="1"/>
  <c r="EP90" i="47"/>
  <c r="ES90" i="47" s="1"/>
  <c r="FP90" i="47"/>
  <c r="FS90" i="47" s="1"/>
  <c r="KC90" i="47"/>
  <c r="KF90" i="47" s="1"/>
  <c r="IP90" i="47"/>
  <c r="IS90" i="47" s="1"/>
  <c r="JP90" i="47"/>
  <c r="JS90" i="47" s="1"/>
  <c r="DC90" i="47"/>
  <c r="DD90" i="47" s="1"/>
  <c r="DE90" i="47" s="1"/>
  <c r="BC90" i="47"/>
  <c r="BF90" i="47" s="1"/>
  <c r="P90" i="47"/>
  <c r="S90" i="47" s="1"/>
  <c r="DP90" i="47"/>
  <c r="DS90" i="47" s="1"/>
  <c r="HC90" i="47"/>
  <c r="HD90" i="47" s="1"/>
  <c r="HE90" i="47" s="1"/>
  <c r="F69" i="47"/>
  <c r="F71" i="47"/>
  <c r="BP71" i="47" s="1"/>
  <c r="BQ71" i="47" s="1"/>
  <c r="G78" i="47"/>
  <c r="HC78" i="47" s="1"/>
  <c r="HD78" i="47" s="1"/>
  <c r="B16" i="33"/>
  <c r="I5" i="48"/>
  <c r="I75" i="48"/>
  <c r="Q36" i="33"/>
  <c r="H89" i="22"/>
  <c r="I110" i="48" s="1"/>
  <c r="H43" i="22"/>
  <c r="T26" i="33" s="1"/>
  <c r="D7" i="44"/>
  <c r="I7" i="44"/>
  <c r="F30" i="22"/>
  <c r="F101" i="22"/>
  <c r="F67" i="22"/>
  <c r="F9" i="22"/>
  <c r="F54" i="22"/>
  <c r="F89" i="22"/>
  <c r="F43" i="22"/>
  <c r="T27" i="33" s="1"/>
  <c r="H65" i="22"/>
  <c r="H95" i="22"/>
  <c r="FF129" i="28"/>
  <c r="ES4" i="47"/>
  <c r="GY130" i="47"/>
  <c r="GL132" i="28"/>
  <c r="HY130" i="47"/>
  <c r="HY132" i="28"/>
  <c r="F111" i="22"/>
  <c r="B143" i="48" s="1"/>
  <c r="F74" i="22"/>
  <c r="F90" i="22"/>
  <c r="F40" i="22"/>
  <c r="F16" i="22"/>
  <c r="F52" i="22"/>
  <c r="F105" i="22"/>
  <c r="JV106" i="28"/>
  <c r="B141" i="28"/>
  <c r="Y132" i="28"/>
  <c r="JY130" i="47"/>
  <c r="JQ4" i="28"/>
  <c r="BQ129" i="28"/>
  <c r="EQ129" i="28"/>
  <c r="DQ129" i="28"/>
  <c r="AD4" i="47"/>
  <c r="GQ4" i="47"/>
  <c r="FD4" i="47"/>
  <c r="HD127" i="47"/>
  <c r="B31" i="33"/>
  <c r="I69" i="48"/>
  <c r="H72" i="22"/>
  <c r="AC31" i="33" s="1"/>
  <c r="B1" i="32"/>
  <c r="HS129" i="28"/>
  <c r="MF127" i="47"/>
  <c r="IM4" i="47"/>
  <c r="IM4" i="28"/>
  <c r="BM4" i="47"/>
  <c r="HL129" i="47"/>
  <c r="FY131" i="28"/>
  <c r="GL131" i="28"/>
  <c r="B65" i="48"/>
  <c r="O68" i="33"/>
  <c r="E11" i="33"/>
  <c r="I106" i="28"/>
  <c r="HI106" i="28"/>
  <c r="CI106" i="28"/>
  <c r="EV106" i="28"/>
  <c r="GV106" i="28"/>
  <c r="AV106" i="28"/>
  <c r="IV106" i="28"/>
  <c r="KL130" i="47"/>
  <c r="H46" i="22"/>
  <c r="I55" i="48" s="1"/>
  <c r="H92" i="22"/>
  <c r="I114" i="48" s="1"/>
  <c r="ED4" i="47"/>
  <c r="FQ4" i="47"/>
  <c r="HD4" i="47"/>
  <c r="MD127" i="47"/>
  <c r="ED127" i="47"/>
  <c r="GQ129" i="28"/>
  <c r="GQ4" i="28"/>
  <c r="ID129" i="28"/>
  <c r="EQ4" i="28"/>
  <c r="Q4" i="28"/>
  <c r="Q127" i="47"/>
  <c r="CQ129" i="28"/>
  <c r="KD4" i="47"/>
  <c r="LD127" i="47"/>
  <c r="LD4" i="47"/>
  <c r="DD4" i="47"/>
  <c r="ID127" i="47"/>
  <c r="AD127" i="47"/>
  <c r="HQ4" i="28"/>
  <c r="FQ4" i="28"/>
  <c r="IQ4" i="28"/>
  <c r="HQ129" i="28"/>
  <c r="AD129" i="28"/>
  <c r="Q4" i="47"/>
  <c r="F82" i="22"/>
  <c r="F73" i="22"/>
  <c r="F25" i="22"/>
  <c r="F14" i="22"/>
  <c r="C16" i="48" s="1"/>
  <c r="F92" i="22"/>
  <c r="B112" i="48" s="1"/>
  <c r="F108" i="22"/>
  <c r="F98" i="22"/>
  <c r="F46" i="22"/>
  <c r="F60" i="22"/>
  <c r="HS4" i="47"/>
  <c r="KS127" i="47"/>
  <c r="LF4" i="28"/>
  <c r="IF4" i="47"/>
  <c r="JF129" i="28"/>
  <c r="GY132" i="28"/>
  <c r="H99" i="22"/>
  <c r="I124" i="48" s="1"/>
  <c r="H55" i="22"/>
  <c r="F2" i="33"/>
  <c r="O2" i="33"/>
  <c r="H57" i="22"/>
  <c r="H39" i="22"/>
  <c r="KI106" i="28"/>
  <c r="FV106" i="28"/>
  <c r="AI106" i="47"/>
  <c r="DV106" i="47"/>
  <c r="CV106" i="47"/>
  <c r="JV106" i="47"/>
  <c r="EI106" i="47"/>
  <c r="DI106" i="47"/>
  <c r="EY132" i="28"/>
  <c r="JL129" i="47"/>
  <c r="B89" i="28"/>
  <c r="KI123" i="47"/>
  <c r="JV123" i="47"/>
  <c r="HD129" i="28"/>
  <c r="IQ129" i="28"/>
  <c r="Q129" i="28"/>
  <c r="KQ129" i="28"/>
  <c r="MD129" i="28"/>
  <c r="AQ4" i="47"/>
  <c r="KQ4" i="47"/>
  <c r="JD4" i="47"/>
  <c r="LQ4" i="47"/>
  <c r="H108" i="22"/>
  <c r="HZ4" i="47"/>
  <c r="T4" i="47"/>
  <c r="AG4" i="47"/>
  <c r="BG4" i="28"/>
  <c r="AG127" i="47"/>
  <c r="DF4" i="28"/>
  <c r="BV125" i="28"/>
  <c r="DI125" i="28"/>
  <c r="EV125" i="28"/>
  <c r="I125" i="28"/>
  <c r="JV115" i="28"/>
  <c r="IV115" i="28"/>
  <c r="GI115" i="28"/>
  <c r="LI115" i="28"/>
  <c r="IC127" i="47"/>
  <c r="IP4" i="47"/>
  <c r="HP4" i="47"/>
  <c r="CP129" i="28"/>
  <c r="KC129" i="28"/>
  <c r="KP129" i="28"/>
  <c r="KC4" i="47"/>
  <c r="IP127" i="47"/>
  <c r="EC129" i="28"/>
  <c r="AC4" i="47"/>
  <c r="F6" i="22"/>
  <c r="C7" i="48" s="1"/>
  <c r="F65" i="22"/>
  <c r="F49" i="22"/>
  <c r="F87" i="22"/>
  <c r="F36" i="22"/>
  <c r="F24" i="22"/>
  <c r="H26" i="22"/>
  <c r="I30" i="48" s="1"/>
  <c r="H38" i="22"/>
  <c r="H22" i="22"/>
  <c r="AC11" i="33" s="1"/>
  <c r="H37" i="22"/>
  <c r="KL132" i="28"/>
  <c r="F7" i="44"/>
  <c r="LQ129" i="28"/>
  <c r="CD127" i="47"/>
  <c r="H73" i="22"/>
  <c r="AC36" i="33" s="1"/>
  <c r="B135" i="28"/>
  <c r="B133" i="47"/>
  <c r="F58" i="22"/>
  <c r="F94" i="22"/>
  <c r="F32" i="22"/>
  <c r="F71" i="22"/>
  <c r="F45" i="22"/>
  <c r="F12" i="22"/>
  <c r="HV106" i="28"/>
  <c r="LV106" i="28"/>
  <c r="AA2" i="33"/>
  <c r="AQ127" i="47"/>
  <c r="KQ127" i="47"/>
  <c r="CD4" i="47"/>
  <c r="H28" i="22"/>
  <c r="ES4" i="28"/>
  <c r="GI106" i="28"/>
  <c r="II106" i="28"/>
  <c r="CV106" i="28"/>
  <c r="K26" i="33"/>
  <c r="IY130" i="47"/>
  <c r="AJ2" i="33"/>
  <c r="ED129" i="28"/>
  <c r="KQ4" i="28"/>
  <c r="KD4" i="28"/>
  <c r="BD4" i="28"/>
  <c r="BQ4" i="28"/>
  <c r="CQ4" i="47"/>
  <c r="BD4" i="47"/>
  <c r="BQ4" i="47"/>
  <c r="DQ127" i="47"/>
  <c r="C3" i="32"/>
  <c r="S4" i="28"/>
  <c r="EF4" i="47"/>
  <c r="H44" i="22"/>
  <c r="H10" i="22"/>
  <c r="H11" i="33" s="1"/>
  <c r="CI89" i="47"/>
  <c r="KV89" i="47"/>
  <c r="II89" i="47"/>
  <c r="LG4" i="47"/>
  <c r="LT4" i="47"/>
  <c r="DG4" i="47"/>
  <c r="HT127" i="47"/>
  <c r="ET4" i="28"/>
  <c r="ET129" i="28"/>
  <c r="HT4" i="28"/>
  <c r="DT4" i="47"/>
  <c r="CT4" i="47"/>
  <c r="IT129" i="28"/>
  <c r="LT4" i="28"/>
  <c r="GT4" i="28"/>
  <c r="LT129" i="28"/>
  <c r="AV26" i="28"/>
  <c r="V82" i="47"/>
  <c r="O19" i="19"/>
  <c r="O11" i="19"/>
  <c r="O18" i="19"/>
  <c r="O10" i="19"/>
  <c r="E10" i="18"/>
  <c r="O17" i="19"/>
  <c r="O9" i="19"/>
  <c r="E8" i="18"/>
  <c r="D62" i="26" s="1"/>
  <c r="D5" i="67" s="1"/>
  <c r="V26" i="28"/>
  <c r="BV5" i="28"/>
  <c r="AC5" i="73"/>
  <c r="AC13" i="73"/>
  <c r="AC21" i="73"/>
  <c r="F37" i="73"/>
  <c r="G45" i="73"/>
  <c r="AN53" i="73"/>
  <c r="AC69" i="73"/>
  <c r="AC85" i="73"/>
  <c r="O15" i="19"/>
  <c r="O7" i="19"/>
  <c r="BV26" i="28"/>
  <c r="F34" i="22"/>
  <c r="F63" i="22"/>
  <c r="F23" i="22"/>
  <c r="F47" i="22"/>
  <c r="F11" i="22"/>
  <c r="F85" i="22"/>
  <c r="C106" i="48" s="1"/>
  <c r="F113" i="22"/>
  <c r="C146" i="48" s="1"/>
  <c r="F10" i="22"/>
  <c r="F96" i="22"/>
  <c r="F70" i="22"/>
  <c r="F81" i="22"/>
  <c r="F44" i="22"/>
  <c r="F20" i="22"/>
  <c r="F59" i="22"/>
  <c r="N37" i="33" s="1"/>
  <c r="AI5" i="28"/>
  <c r="GI5" i="28"/>
  <c r="AN21" i="73"/>
  <c r="AC45" i="73"/>
  <c r="AC61" i="73"/>
  <c r="I96" i="48"/>
  <c r="O13" i="19"/>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GI123" i="28" s="1"/>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HO130" i="28"/>
  <c r="HO131" i="28" s="1"/>
  <c r="LO130" i="28"/>
  <c r="LO131" i="28" s="1"/>
  <c r="AG130" i="28"/>
  <c r="AG131" i="28" s="1"/>
  <c r="EG130" i="28"/>
  <c r="EG131" i="28" s="1"/>
  <c r="IG130" i="28"/>
  <c r="IG131" i="28" s="1"/>
  <c r="MG130" i="28"/>
  <c r="MG131" i="28" s="1"/>
  <c r="IB130" i="28"/>
  <c r="IB131" i="28" s="1"/>
  <c r="MB130" i="28"/>
  <c r="MB131" i="28" s="1"/>
  <c r="DT130" i="28"/>
  <c r="DT131" i="28" s="1"/>
  <c r="HT130" i="28"/>
  <c r="HT131" i="28" s="1"/>
  <c r="LT130" i="28"/>
  <c r="LT131" i="28" s="1"/>
  <c r="CO130" i="28"/>
  <c r="CO131" i="28" s="1"/>
  <c r="AO130" i="28"/>
  <c r="AO131" i="28" s="1"/>
  <c r="FB130" i="28"/>
  <c r="FB131" i="28" s="1"/>
  <c r="DG130" i="28"/>
  <c r="DG131" i="28" s="1"/>
  <c r="HG130" i="28"/>
  <c r="HG131" i="28" s="1"/>
  <c r="LG130" i="28"/>
  <c r="LG131" i="28" s="1"/>
  <c r="GB130" i="28"/>
  <c r="GB131" i="28" s="1"/>
  <c r="KB130" i="28"/>
  <c r="KB131" i="28" s="1"/>
  <c r="CT130" i="28"/>
  <c r="CT131" i="28" s="1"/>
  <c r="GT130" i="28"/>
  <c r="GT131" i="28" s="1"/>
  <c r="KT130" i="28"/>
  <c r="KT131" i="28" s="1"/>
  <c r="CG130" i="28"/>
  <c r="CG131" i="28" s="1"/>
  <c r="GG130" i="28"/>
  <c r="GG131" i="28" s="1"/>
  <c r="KG130" i="28"/>
  <c r="KG131" i="28" s="1"/>
  <c r="AT130" i="28"/>
  <c r="AT131" i="28" s="1"/>
  <c r="CB130" i="28"/>
  <c r="CB131" i="28" s="1"/>
  <c r="IO130" i="28"/>
  <c r="IO131" i="28" s="1"/>
  <c r="BT130" i="28"/>
  <c r="BT131" i="28" s="1"/>
  <c r="FT130" i="28"/>
  <c r="FT131" i="28" s="1"/>
  <c r="JT130" i="28"/>
  <c r="JT131" i="28" s="1"/>
  <c r="IT130" i="28"/>
  <c r="IT131" i="28" s="1"/>
  <c r="BG130" i="28"/>
  <c r="BG131" i="28" s="1"/>
  <c r="FG130" i="28"/>
  <c r="FG131" i="28" s="1"/>
  <c r="JG130" i="28"/>
  <c r="JG131" i="28" s="1"/>
  <c r="B84" i="48"/>
  <c r="C84" i="48"/>
  <c r="E27" i="33"/>
  <c r="C100" i="48"/>
  <c r="W17" i="33"/>
  <c r="C72" i="48"/>
  <c r="C32" i="48"/>
  <c r="B37" i="48"/>
  <c r="B28" i="48"/>
  <c r="C113" i="48"/>
  <c r="C67" i="48"/>
  <c r="AI27" i="33"/>
  <c r="B13" i="48"/>
  <c r="B17" i="48"/>
  <c r="C42" i="48"/>
  <c r="T37" i="33"/>
  <c r="C123" i="48"/>
  <c r="B123" i="48"/>
  <c r="N32" i="33"/>
  <c r="F79" i="33"/>
  <c r="G59" i="47"/>
  <c r="C37" i="48"/>
  <c r="CC13" i="47"/>
  <c r="CE13" i="47" s="1"/>
  <c r="B100" i="48"/>
  <c r="C65" i="48"/>
  <c r="H32" i="33"/>
  <c r="AC22" i="33"/>
  <c r="AF32" i="33"/>
  <c r="W27" i="33"/>
  <c r="B80" i="48"/>
  <c r="B113" i="48"/>
  <c r="B72" i="48"/>
  <c r="C138"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G15" i="28"/>
  <c r="G29" i="28"/>
  <c r="EC29" i="28" s="1"/>
  <c r="KC34" i="28"/>
  <c r="KF34" i="28" s="1"/>
  <c r="CC80" i="47"/>
  <c r="CD80" i="47" s="1"/>
  <c r="G80" i="28"/>
  <c r="MC80" i="28" s="1"/>
  <c r="MF80" i="28" s="1"/>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I125" i="47"/>
  <c r="HP124" i="47" s="1"/>
  <c r="IV125" i="47"/>
  <c r="JC124" i="47" s="1"/>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I90" i="48"/>
  <c r="EI115" i="47"/>
  <c r="BV115" i="47"/>
  <c r="KV115" i="47"/>
  <c r="I115" i="47"/>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CI123" i="28"/>
  <c r="DI125" i="47"/>
  <c r="EV125" i="47"/>
  <c r="GV125" i="47"/>
  <c r="JV127" i="28"/>
  <c r="II127" i="28"/>
  <c r="BR129" i="28"/>
  <c r="IE4" i="28"/>
  <c r="FE4" i="47"/>
  <c r="C88" i="48"/>
  <c r="AI16" i="33"/>
  <c r="JI123" i="47"/>
  <c r="HV123" i="47"/>
  <c r="FI89" i="28"/>
  <c r="V89" i="28"/>
  <c r="BI115" i="47"/>
  <c r="JV115" i="47"/>
  <c r="HI115" i="47"/>
  <c r="HV125" i="47"/>
  <c r="FV125" i="47"/>
  <c r="KV125" i="47"/>
  <c r="IY132" i="28"/>
  <c r="AL132" i="28"/>
  <c r="BL132" i="28"/>
  <c r="EY130" i="47"/>
  <c r="JL130" i="47"/>
  <c r="AI127" i="28"/>
  <c r="GR129" i="28"/>
  <c r="ME4" i="28"/>
  <c r="BE127" i="47"/>
  <c r="H9" i="22"/>
  <c r="I13" i="48" s="1"/>
  <c r="CS4" i="47"/>
  <c r="AS127" i="47"/>
  <c r="LF4" i="47"/>
  <c r="LF127" i="47"/>
  <c r="K17" i="33"/>
  <c r="IV115" i="47"/>
  <c r="GI115" i="47"/>
  <c r="AI115" i="47"/>
  <c r="GV123" i="28"/>
  <c r="II125" i="47"/>
  <c r="BV125" i="47"/>
  <c r="V125" i="47"/>
  <c r="LI127" i="28"/>
  <c r="GV127" i="28"/>
  <c r="R127" i="47"/>
  <c r="AR4" i="47"/>
  <c r="JE127" i="47"/>
  <c r="IV127" i="28"/>
  <c r="H60" i="22"/>
  <c r="H25" i="22"/>
  <c r="I31" i="48" s="1"/>
  <c r="H14" i="22"/>
  <c r="I16" i="48" s="1"/>
  <c r="V115" i="47"/>
  <c r="KI115" i="47"/>
  <c r="CV125" i="47"/>
  <c r="EI125" i="47"/>
  <c r="EP124" i="47" s="1"/>
  <c r="GI125" i="47"/>
  <c r="GO108"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DC124" i="47"/>
  <c r="Z11" i="33"/>
  <c r="H45" i="22"/>
  <c r="I56" i="48" s="1"/>
  <c r="DE129" i="28"/>
  <c r="ME129" i="28"/>
  <c r="EE129" i="28"/>
  <c r="R4" i="47"/>
  <c r="CE4" i="28"/>
  <c r="LE4" i="28"/>
  <c r="CR129" i="28"/>
  <c r="ER4" i="47"/>
  <c r="AR127" i="47"/>
  <c r="IR127" i="47"/>
  <c r="FE127" i="47"/>
  <c r="BR127" i="47"/>
  <c r="JR127" i="47"/>
  <c r="B3" i="28"/>
  <c r="M4" i="19" a="1"/>
  <c r="CO107" i="47"/>
  <c r="JC126" i="47"/>
  <c r="B120" i="47"/>
  <c r="H12" i="22"/>
  <c r="EE4" i="28"/>
  <c r="LR129" i="28"/>
  <c r="BE129" i="28"/>
  <c r="AR4" i="28"/>
  <c r="HE4" i="28"/>
  <c r="GE4" i="28"/>
  <c r="DE4" i="28"/>
  <c r="GE127" i="47"/>
  <c r="BE4" i="47"/>
  <c r="JE4" i="47"/>
  <c r="FR4" i="47"/>
  <c r="CE4" i="47"/>
  <c r="KE4" i="47"/>
  <c r="HI127" i="28"/>
  <c r="GI127" i="28"/>
  <c r="KI127" i="28"/>
  <c r="DI127" i="28"/>
  <c r="V127" i="28"/>
  <c r="CP126"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AC17" i="33"/>
  <c r="C28" i="48"/>
  <c r="B32" i="48"/>
  <c r="E32" i="33"/>
  <c r="B67" i="48"/>
  <c r="B58" i="48"/>
  <c r="C101" i="48"/>
  <c r="B101" i="48"/>
  <c r="C118" i="48"/>
  <c r="B118" i="48"/>
  <c r="C53" i="48"/>
  <c r="B53" i="48"/>
  <c r="Z22" i="33"/>
  <c r="KP126" i="47"/>
  <c r="DB108" i="47"/>
  <c r="I65" i="48"/>
  <c r="H32" i="22"/>
  <c r="I42" i="48" s="1"/>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KI33" i="28" s="1"/>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JV61" i="47" s="1"/>
  <c r="B17" i="3"/>
  <c r="E17" i="3"/>
  <c r="H11" i="3"/>
  <c r="B75" i="47"/>
  <c r="B23" i="3"/>
  <c r="E23" i="3"/>
  <c r="H23" i="3"/>
  <c r="B68" i="47"/>
  <c r="CV68" i="47" s="1"/>
  <c r="B26" i="47"/>
  <c r="JI26" i="47" s="1"/>
  <c r="CV19" i="28"/>
  <c r="CV82" i="28"/>
  <c r="DI54" i="28"/>
  <c r="EI26" i="28"/>
  <c r="EV19" i="28"/>
  <c r="FI82" i="28"/>
  <c r="GI54" i="28"/>
  <c r="HI26" i="28"/>
  <c r="HV26" i="28"/>
  <c r="II26" i="28"/>
  <c r="IV19" i="28"/>
  <c r="JI19" i="28"/>
  <c r="V19" i="47"/>
  <c r="AI33" i="47"/>
  <c r="JI82" i="47"/>
  <c r="B5" i="47"/>
  <c r="IV5" i="47" s="1"/>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E34" i="18"/>
  <c r="E13" i="18"/>
  <c r="D37" i="26" s="1"/>
  <c r="J67" i="22" s="1"/>
  <c r="AB77" i="73"/>
  <c r="AN85" i="73"/>
  <c r="AB93" i="73"/>
  <c r="E91" i="18"/>
  <c r="E83" i="18"/>
  <c r="E74" i="18"/>
  <c r="E66" i="18"/>
  <c r="E58" i="18"/>
  <c r="E50" i="18"/>
  <c r="E42" i="18"/>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MC71" i="47"/>
  <c r="MD71" i="47" s="1"/>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Q95" i="47"/>
  <c r="R95" i="47" s="1"/>
  <c r="DF95" i="47"/>
  <c r="FC67" i="28"/>
  <c r="HQ105" i="47"/>
  <c r="HR105" i="47" s="1"/>
  <c r="KS103" i="47"/>
  <c r="HQ93" i="47"/>
  <c r="HR93" i="47" s="1"/>
  <c r="LQ91" i="47"/>
  <c r="LR91" i="47" s="1"/>
  <c r="LQ93" i="47"/>
  <c r="LR93" i="47" s="1"/>
  <c r="AS95" i="47"/>
  <c r="ID124" i="47"/>
  <c r="IE124" i="47" s="1"/>
  <c r="IF124" i="47"/>
  <c r="MF124" i="47"/>
  <c r="MD124" i="47"/>
  <c r="ME124" i="47" s="1"/>
  <c r="EF98" i="47"/>
  <c r="ED98" i="47"/>
  <c r="EE98" i="47" s="1"/>
  <c r="KP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KQ101" i="47"/>
  <c r="KR101" i="47" s="1"/>
  <c r="HQ95" i="47"/>
  <c r="HR95" i="47" s="1"/>
  <c r="HQ126" i="47"/>
  <c r="HR126" i="47" s="1"/>
  <c r="GS93" i="47"/>
  <c r="JQ102" i="47"/>
  <c r="JR102" i="47" s="1"/>
  <c r="P74" i="47"/>
  <c r="CC77" i="47"/>
  <c r="P77" i="47"/>
  <c r="GP77" i="47"/>
  <c r="IP77" i="47"/>
  <c r="LP77" i="47"/>
  <c r="HP77" i="47"/>
  <c r="KF102" i="47"/>
  <c r="GF124" i="47"/>
  <c r="GD124" i="47"/>
  <c r="GE124" i="47" s="1"/>
  <c r="KF124" i="47"/>
  <c r="KD124" i="47"/>
  <c r="KE124" i="47" s="1"/>
  <c r="FD98" i="47"/>
  <c r="FE98" i="47" s="1"/>
  <c r="FF98" i="47"/>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IF99" i="47"/>
  <c r="FF93" i="47"/>
  <c r="CS100" i="47"/>
  <c r="DS102" i="47"/>
  <c r="GF101" i="47"/>
  <c r="IS97" i="47"/>
  <c r="E132" i="48"/>
  <c r="AQ93" i="47"/>
  <c r="AR93" i="47" s="1"/>
  <c r="BF104" i="47"/>
  <c r="IF100"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KF96" i="47"/>
  <c r="KD96" i="47"/>
  <c r="KE96" i="47" s="1"/>
  <c r="LD98" i="47"/>
  <c r="LE98" i="47" s="1"/>
  <c r="LF98" i="47"/>
  <c r="MF92" i="47"/>
  <c r="MD92" i="47"/>
  <c r="ME92" i="47" s="1"/>
  <c r="Y23" i="61"/>
  <c r="Y27" i="61"/>
  <c r="F16" i="28"/>
  <c r="C70" i="28"/>
  <c r="DJ70" i="28" s="1"/>
  <c r="G34" i="47"/>
  <c r="F64" i="47"/>
  <c r="G53" i="28"/>
  <c r="F24" i="47"/>
  <c r="BQ103" i="47"/>
  <c r="BR103" i="47" s="1"/>
  <c r="W27" i="61"/>
  <c r="F77" i="28"/>
  <c r="F31" i="47"/>
  <c r="F15" i="28"/>
  <c r="F11" i="28"/>
  <c r="G74" i="28"/>
  <c r="W23" i="61"/>
  <c r="X23" i="61"/>
  <c r="X27" i="61"/>
  <c r="JW70" i="47"/>
  <c r="W22" i="61"/>
  <c r="Y24" i="64"/>
  <c r="X26" i="66"/>
  <c r="G6" i="28"/>
  <c r="G9" i="28"/>
  <c r="G10" i="28"/>
  <c r="W24" i="66"/>
  <c r="KV19" i="47"/>
  <c r="X22" i="64"/>
  <c r="BQ101" i="47"/>
  <c r="BR101" i="47" s="1"/>
  <c r="BD93" i="47"/>
  <c r="BE93" i="47" s="1"/>
  <c r="EF90" i="47"/>
  <c r="LD99" i="47"/>
  <c r="LE99" i="47" s="1"/>
  <c r="LS124" i="47"/>
  <c r="BI33" i="47"/>
  <c r="BV19" i="47"/>
  <c r="CV19" i="47"/>
  <c r="CV54" i="47"/>
  <c r="DV19" i="47"/>
  <c r="EV54" i="47"/>
  <c r="FI19" i="47"/>
  <c r="GI19" i="47"/>
  <c r="II19" i="47"/>
  <c r="IV19" i="47"/>
  <c r="IV54" i="47"/>
  <c r="JI54" i="47"/>
  <c r="JV54" i="47"/>
  <c r="W27" i="63"/>
  <c r="X22" i="66"/>
  <c r="E116" i="28"/>
  <c r="D116" i="28" s="1"/>
  <c r="LS90" i="47"/>
  <c r="DQ100" i="47"/>
  <c r="DR100" i="47" s="1"/>
  <c r="FQ124" i="47"/>
  <c r="FR124" i="47" s="1"/>
  <c r="DS124" i="47"/>
  <c r="FD92" i="47"/>
  <c r="FE92" i="47" s="1"/>
  <c r="HV12" i="28"/>
  <c r="CI33" i="47"/>
  <c r="EV33" i="47"/>
  <c r="FV19" i="47"/>
  <c r="GI82" i="47"/>
  <c r="HI19" i="47"/>
  <c r="JI19" i="47"/>
  <c r="JI61" i="47"/>
  <c r="LI54" i="47"/>
  <c r="LV54" i="47"/>
  <c r="E130" i="48"/>
  <c r="KQ102" i="47"/>
  <c r="KR102" i="47" s="1"/>
  <c r="KD101" i="47"/>
  <c r="KE101" i="47" s="1"/>
  <c r="FI82" i="47"/>
  <c r="II68" i="47"/>
  <c r="LI68" i="47"/>
  <c r="LV19" i="47"/>
  <c r="F87" i="28"/>
  <c r="CP87" i="28" s="1"/>
  <c r="CR87" i="28" s="1"/>
  <c r="LF100" i="47"/>
  <c r="JF93" i="47"/>
  <c r="GQ104" i="47"/>
  <c r="GR104" i="47" s="1"/>
  <c r="Q92" i="47"/>
  <c r="R92" i="47" s="1"/>
  <c r="DD92" i="47"/>
  <c r="DE92" i="47" s="1"/>
  <c r="GD94" i="47"/>
  <c r="GE94" i="47" s="1"/>
  <c r="IV47" i="28"/>
  <c r="JI47" i="28"/>
  <c r="DV33" i="47"/>
  <c r="FI33" i="47"/>
  <c r="FI68" i="47"/>
  <c r="FV68" i="47"/>
  <c r="GI54" i="47"/>
  <c r="GV82" i="47"/>
  <c r="HI33" i="47"/>
  <c r="W23" i="69"/>
  <c r="F63" i="47"/>
  <c r="FV75" i="28"/>
  <c r="GV75" i="28"/>
  <c r="HV75" i="28"/>
  <c r="FI75" i="28"/>
  <c r="DI75" i="28"/>
  <c r="CV75" i="28"/>
  <c r="DV75" i="28"/>
  <c r="GI75" i="28"/>
  <c r="EI75" i="28"/>
  <c r="II75" i="28"/>
  <c r="HI75" i="28"/>
  <c r="EV75" i="28"/>
  <c r="W22" i="65"/>
  <c r="F55" i="47"/>
  <c r="X26" i="67"/>
  <c r="D127" i="48"/>
  <c r="C108" i="28"/>
  <c r="B108" i="28" s="1"/>
  <c r="E109" i="28"/>
  <c r="D109" i="28" s="1"/>
  <c r="IS101" i="47"/>
  <c r="BS90" i="47"/>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IS102" i="47"/>
  <c r="KS100" i="47"/>
  <c r="GS105" i="47"/>
  <c r="CQ105" i="47"/>
  <c r="CR105" i="47" s="1"/>
  <c r="GS96" i="47"/>
  <c r="KS92" i="47"/>
  <c r="AQ103" i="47"/>
  <c r="AR103"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O69" i="33"/>
  <c r="O74" i="33"/>
  <c r="M58" i="33" s="1"/>
  <c r="N64" i="33" s="1"/>
  <c r="Y48" i="33" s="1"/>
  <c r="Q74" i="33"/>
  <c r="P58" i="33" s="1"/>
  <c r="Q57" i="33" s="1"/>
  <c r="C113" i="28"/>
  <c r="B113" i="28" s="1"/>
  <c r="Y22" i="67"/>
  <c r="C114" i="47"/>
  <c r="B114" i="47" s="1"/>
  <c r="KD126" i="47"/>
  <c r="KE126" i="47" s="1"/>
  <c r="C113" i="47"/>
  <c r="B113" i="47" s="1"/>
  <c r="CQ93" i="47"/>
  <c r="CR93" i="47" s="1"/>
  <c r="IQ90" i="47"/>
  <c r="IR90" i="47" s="1"/>
  <c r="FD95" i="47"/>
  <c r="FE95" i="47" s="1"/>
  <c r="F84" i="28"/>
  <c r="W26" i="67"/>
  <c r="Y26" i="67"/>
  <c r="G85" i="28"/>
  <c r="E121" i="47"/>
  <c r="D121" i="47" s="1"/>
  <c r="CY133" i="47" s="1"/>
  <c r="KF126" i="47"/>
  <c r="E108" i="28"/>
  <c r="D108" i="28" s="1"/>
  <c r="LF101" i="47"/>
  <c r="CS97" i="47"/>
  <c r="KD90" i="47"/>
  <c r="KE90" i="47" s="1"/>
  <c r="EF95" i="47"/>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DF104" i="47"/>
  <c r="BD95" i="47"/>
  <c r="BE95" i="47" s="1"/>
  <c r="FQ95" i="47"/>
  <c r="FR95" i="47" s="1"/>
  <c r="IS99" i="47"/>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HV12" i="47"/>
  <c r="IV47" i="47"/>
  <c r="JI47" i="47"/>
  <c r="X25" i="64"/>
  <c r="II82" i="47"/>
  <c r="W26" i="64"/>
  <c r="W22" i="69"/>
  <c r="Y22" i="68"/>
  <c r="IV82" i="47"/>
  <c r="W24" i="72"/>
  <c r="X24" i="72"/>
  <c r="Y22" i="64"/>
  <c r="Y22" i="65"/>
  <c r="Y26" i="69"/>
  <c r="HV19" i="47"/>
  <c r="HV33" i="47"/>
  <c r="JJ70" i="47"/>
  <c r="W24" i="70"/>
  <c r="W23" i="64"/>
  <c r="W22" i="66"/>
  <c r="X24" i="68"/>
  <c r="X27" i="72"/>
  <c r="W27" i="68"/>
  <c r="X24" i="66"/>
  <c r="E146" i="48"/>
  <c r="DF93" i="47"/>
  <c r="JS104" i="47"/>
  <c r="CQ90" i="47"/>
  <c r="CR90" i="47" s="1"/>
  <c r="BS95" i="47"/>
  <c r="LD95" i="47"/>
  <c r="LE95" i="47" s="1"/>
  <c r="DF102" i="47"/>
  <c r="DF99" i="47"/>
  <c r="DD96" i="47"/>
  <c r="DE96" i="47" s="1"/>
  <c r="DF96" i="47"/>
  <c r="EQ94" i="47"/>
  <c r="ER94" i="47" s="1"/>
  <c r="ES94" i="47"/>
  <c r="LS92" i="47"/>
  <c r="LQ92" i="47"/>
  <c r="LR92" i="47" s="1"/>
  <c r="E118" i="28"/>
  <c r="D118" i="28" s="1"/>
  <c r="W23" i="67"/>
  <c r="W22" i="67"/>
  <c r="E126" i="47"/>
  <c r="D126" i="47" s="1"/>
  <c r="DQ91" i="47"/>
  <c r="DR91" i="47" s="1"/>
  <c r="BQ91" i="47"/>
  <c r="BR91" i="47" s="1"/>
  <c r="CS94" i="47"/>
  <c r="BD105" i="47"/>
  <c r="BE105" i="47" s="1"/>
  <c r="BF105" i="47"/>
  <c r="IQ98" i="47"/>
  <c r="IR98" i="47" s="1"/>
  <c r="JQ96" i="47"/>
  <c r="JR96" i="47" s="1"/>
  <c r="JS96" i="47"/>
  <c r="LS96" i="47"/>
  <c r="LQ96" i="47"/>
  <c r="LR96" i="47" s="1"/>
  <c r="Y23" i="67"/>
  <c r="S101" i="47"/>
  <c r="FS93" i="47"/>
  <c r="IS95" i="47"/>
  <c r="ES102" i="47"/>
  <c r="DV127" i="28"/>
  <c r="BI127" i="28"/>
  <c r="FS103" i="47"/>
  <c r="FQ103" i="47"/>
  <c r="FR103" i="47" s="1"/>
  <c r="X23" i="67"/>
  <c r="X22" i="67"/>
  <c r="CD104" i="47"/>
  <c r="CE104" i="47" s="1"/>
  <c r="BD103" i="47"/>
  <c r="BE103" i="47" s="1"/>
  <c r="AF92" i="47"/>
  <c r="AD92" i="47"/>
  <c r="AE92" i="47" s="1"/>
  <c r="DS94" i="47"/>
  <c r="DQ94" i="47"/>
  <c r="DR94" i="47" s="1"/>
  <c r="LD103" i="47"/>
  <c r="LE103" i="47" s="1"/>
  <c r="IQ96" i="47"/>
  <c r="IR96" i="47" s="1"/>
  <c r="IS96" i="47"/>
  <c r="X27" i="67"/>
  <c r="E122" i="28"/>
  <c r="D122" i="28" s="1"/>
  <c r="HF93" i="47"/>
  <c r="S104" i="47"/>
  <c r="CF90" i="47"/>
  <c r="LD90" i="47"/>
  <c r="LE90" i="47" s="1"/>
  <c r="CF98" i="47"/>
  <c r="HF103" i="47"/>
  <c r="HD103" i="47"/>
  <c r="HE103" i="47" s="1"/>
  <c r="ID92" i="47"/>
  <c r="IE92" i="47" s="1"/>
  <c r="IF92" i="47"/>
  <c r="F83" i="28"/>
  <c r="F83" i="47"/>
  <c r="KP83" i="47" s="1"/>
  <c r="JC86" i="47"/>
  <c r="E118" i="47"/>
  <c r="D118" i="47" s="1"/>
  <c r="MD90" i="47"/>
  <c r="ME90" i="47" s="1"/>
  <c r="KS99" i="47"/>
  <c r="CQ99" i="47"/>
  <c r="CR99" i="47" s="1"/>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X23" i="62"/>
  <c r="W26" i="70"/>
  <c r="X26" i="71"/>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C119" i="47"/>
  <c r="B119" i="47" s="1"/>
  <c r="E110" i="47"/>
  <c r="D110" i="47" s="1"/>
  <c r="AF93" i="47"/>
  <c r="ES104" i="47"/>
  <c r="BD97" i="47"/>
  <c r="BE97" i="47" s="1"/>
  <c r="KQ95" i="47"/>
  <c r="KR95" i="47" s="1"/>
  <c r="HD102" i="47"/>
  <c r="HE102" i="47" s="1"/>
  <c r="AQ91" i="47"/>
  <c r="AR91" i="47" s="1"/>
  <c r="BD99" i="47"/>
  <c r="BE99" i="47" s="1"/>
  <c r="BF99" i="47"/>
  <c r="JC85" i="47"/>
  <c r="JD85" i="47" s="1"/>
  <c r="W25" i="67"/>
  <c r="X25" i="67"/>
  <c r="Y27" i="67"/>
  <c r="C118" i="47"/>
  <c r="B118" i="47" s="1"/>
  <c r="MD102" i="47"/>
  <c r="ME102" i="47" s="1"/>
  <c r="AQ99" i="47"/>
  <c r="AR99" i="47" s="1"/>
  <c r="AS99" i="47"/>
  <c r="KD99" i="47"/>
  <c r="KE99" i="47" s="1"/>
  <c r="KD91" i="47"/>
  <c r="KE91" i="47" s="1"/>
  <c r="KF91" i="47"/>
  <c r="D14" i="67"/>
  <c r="X24" i="67"/>
  <c r="IB128" i="47"/>
  <c r="IB129" i="47" s="1"/>
  <c r="IQ126" i="47"/>
  <c r="IR126" i="47" s="1"/>
  <c r="E113" i="28"/>
  <c r="D113" i="28" s="1"/>
  <c r="CS104" i="47"/>
  <c r="DF97" i="47"/>
  <c r="BS97" i="47"/>
  <c r="DD100" i="47"/>
  <c r="DE100" i="47" s="1"/>
  <c r="AF102" i="47"/>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114" i="47"/>
  <c r="D114" i="47" s="1"/>
  <c r="KD93" i="47"/>
  <c r="KE93" i="47" s="1"/>
  <c r="DF90" i="47"/>
  <c r="GQ91" i="47"/>
  <c r="GR91" i="47" s="1"/>
  <c r="GS91" i="47"/>
  <c r="EF99" i="47"/>
  <c r="CQ124" i="47"/>
  <c r="CR124" i="47" s="1"/>
  <c r="FI127" i="28"/>
  <c r="DD124" i="47"/>
  <c r="DE124" i="47" s="1"/>
  <c r="KD92" i="47"/>
  <c r="KE92" i="47" s="1"/>
  <c r="MD103" i="47"/>
  <c r="ME103" i="47" s="1"/>
  <c r="DQ96" i="47"/>
  <c r="DR96" i="47" s="1"/>
  <c r="BV127" i="28"/>
  <c r="AF124" i="47"/>
  <c r="ED124" i="47"/>
  <c r="EE124" i="47" s="1"/>
  <c r="ED92" i="47"/>
  <c r="EE92" i="47" s="1"/>
  <c r="BQ98" i="47"/>
  <c r="BR98" i="47" s="1"/>
  <c r="GD103" i="47"/>
  <c r="GE103" i="47" s="1"/>
  <c r="DQ105" i="47"/>
  <c r="DR105" i="47" s="1"/>
  <c r="IQ105" i="47"/>
  <c r="IR105" i="47" s="1"/>
  <c r="HS94" i="47"/>
  <c r="CF99" i="47"/>
  <c r="HV127" i="28"/>
  <c r="AD105" i="47"/>
  <c r="AE105" i="47" s="1"/>
  <c r="CQ98" i="47"/>
  <c r="CR98" i="47" s="1"/>
  <c r="GF92" i="47"/>
  <c r="EI127" i="28"/>
  <c r="O67" i="33"/>
  <c r="LF92" i="47"/>
  <c r="FS96" i="47"/>
  <c r="HF96" i="47"/>
  <c r="KS96" i="47"/>
  <c r="KI19" i="28"/>
  <c r="LI5" i="28"/>
  <c r="KV19" i="28"/>
  <c r="LI40" i="28"/>
  <c r="KV5" i="28"/>
  <c r="KV33" i="28"/>
  <c r="LI19" i="28"/>
  <c r="LI54" i="28"/>
  <c r="IV75" i="47"/>
  <c r="LI12" i="47"/>
  <c r="X25" i="71"/>
  <c r="W24" i="65"/>
  <c r="Y24" i="66"/>
  <c r="X25" i="66"/>
  <c r="Y23" i="68"/>
  <c r="X25" i="68"/>
  <c r="HV75" i="47"/>
  <c r="IV12" i="47"/>
  <c r="KV75" i="47"/>
  <c r="X23" i="63"/>
  <c r="W24" i="64"/>
  <c r="KI75" i="47"/>
  <c r="KV12" i="47"/>
  <c r="Y27" i="62"/>
  <c r="X23" i="70"/>
  <c r="Y26" i="65"/>
  <c r="X24" i="65"/>
  <c r="W24" i="69"/>
  <c r="Y24" i="68"/>
  <c r="HI12" i="47"/>
  <c r="JI75" i="47"/>
  <c r="KV68" i="47"/>
  <c r="LI33" i="47"/>
  <c r="W27" i="70"/>
  <c r="Y27" i="71"/>
  <c r="W23" i="65"/>
  <c r="X24" i="69"/>
  <c r="W23" i="66"/>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GQ101" i="47"/>
  <c r="GR101" i="47" s="1"/>
  <c r="EF93" i="47"/>
  <c r="MF104" i="47"/>
  <c r="JF91" i="47"/>
  <c r="BP88" i="47"/>
  <c r="CP88" i="47"/>
  <c r="EC88" i="47"/>
  <c r="IP88" i="47"/>
  <c r="CC88" i="47"/>
  <c r="KC88" i="47"/>
  <c r="IC88" i="47"/>
  <c r="EP88" i="47"/>
  <c r="DC88" i="47"/>
  <c r="GC85" i="47"/>
  <c r="C107" i="47"/>
  <c r="B107" i="47" s="1"/>
  <c r="IF91" i="47"/>
  <c r="ID91" i="47"/>
  <c r="IE91" i="47" s="1"/>
  <c r="U74" i="33"/>
  <c r="S58" i="33" s="1"/>
  <c r="W74" i="33"/>
  <c r="V58" i="33" s="1"/>
  <c r="U68" i="33"/>
  <c r="U67" i="33"/>
  <c r="DP85" i="47"/>
  <c r="DS85" i="47" s="1"/>
  <c r="BC85" i="47"/>
  <c r="FQ91" i="47"/>
  <c r="FR91" i="47" s="1"/>
  <c r="BD91" i="47"/>
  <c r="BE91" i="47" s="1"/>
  <c r="AP85" i="47"/>
  <c r="HP88" i="47"/>
  <c r="KP85" i="47"/>
  <c r="KS85" i="47" s="1"/>
  <c r="JP85" i="47"/>
  <c r="LP85" i="47"/>
  <c r="LS85" i="47" s="1"/>
  <c r="D146" i="48"/>
  <c r="EF126" i="47"/>
  <c r="D134" i="48"/>
  <c r="DD101" i="47"/>
  <c r="DE101" i="47" s="1"/>
  <c r="BP85" i="47"/>
  <c r="CP85" i="47"/>
  <c r="EC85" i="47"/>
  <c r="IP85" i="47"/>
  <c r="CC85" i="47"/>
  <c r="KC85" i="47"/>
  <c r="IC85" i="47"/>
  <c r="EP85" i="47"/>
  <c r="GP88" i="47"/>
  <c r="DC85" i="47"/>
  <c r="DF85" i="47" s="1"/>
  <c r="FP85" i="47"/>
  <c r="FQ85" i="47" s="1"/>
  <c r="P85" i="47"/>
  <c r="Q85" i="47" s="1"/>
  <c r="C126" i="47"/>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I67" i="33"/>
  <c r="I68" i="33"/>
  <c r="I74" i="33"/>
  <c r="G58" i="33" s="1"/>
  <c r="K74" i="33"/>
  <c r="J58" i="33" s="1"/>
  <c r="DP88" i="47"/>
  <c r="BC88" i="47"/>
  <c r="GP85" i="47"/>
  <c r="HC85" i="47"/>
  <c r="HD85" i="47" s="1"/>
  <c r="ID93" i="47"/>
  <c r="IE93" i="47" s="1"/>
  <c r="DF91" i="47"/>
  <c r="B88" i="48"/>
  <c r="AF98" i="47"/>
  <c r="IQ103" i="47"/>
  <c r="IR103" i="47" s="1"/>
  <c r="JS92" i="47"/>
  <c r="FD96" i="47"/>
  <c r="FE96" i="47" s="1"/>
  <c r="CS96" i="47"/>
  <c r="C67" i="33"/>
  <c r="BF96" i="47"/>
  <c r="LF124" i="47"/>
  <c r="DQ92" i="47"/>
  <c r="DR92" i="47" s="1"/>
  <c r="HQ103" i="47"/>
  <c r="HR103" i="47" s="1"/>
  <c r="KQ98" i="47"/>
  <c r="KR98" i="47" s="1"/>
  <c r="IQ94" i="47"/>
  <c r="IR94" i="47" s="1"/>
  <c r="EQ105" i="47"/>
  <c r="ER105" i="47" s="1"/>
  <c r="ID96" i="47"/>
  <c r="IE96" i="47" s="1"/>
  <c r="JF103" i="47"/>
  <c r="S103" i="47"/>
  <c r="CS103" i="47"/>
  <c r="DF98" i="47"/>
  <c r="FS92" i="47"/>
  <c r="GQ92" i="47"/>
  <c r="GR92" i="47" s="1"/>
  <c r="GF96" i="47"/>
  <c r="BQ124" i="47"/>
  <c r="BR124" i="47" s="1"/>
  <c r="S124" i="47"/>
  <c r="LS105" i="47"/>
  <c r="MD96" i="47"/>
  <c r="ME96" i="47" s="1"/>
  <c r="AQ94" i="47"/>
  <c r="AR94" i="47" s="1"/>
  <c r="KV61" i="28"/>
  <c r="LI12" i="28"/>
  <c r="KI12" i="28"/>
  <c r="KV12" i="28"/>
  <c r="LI61" i="28"/>
  <c r="KI61" i="28"/>
  <c r="KI47" i="28"/>
  <c r="LI47" i="28"/>
  <c r="LV47" i="28"/>
  <c r="JI33" i="47"/>
  <c r="KI47" i="47"/>
  <c r="JV47" i="47"/>
  <c r="LV75" i="47"/>
  <c r="LI75" i="47"/>
  <c r="X27" i="69"/>
  <c r="Y27" i="69"/>
  <c r="W27" i="69"/>
  <c r="X27" i="66"/>
  <c r="Y27" i="66"/>
  <c r="W27" i="66"/>
  <c r="LV33" i="47"/>
  <c r="KI33" i="47"/>
  <c r="X27" i="64"/>
  <c r="Y27" i="64"/>
  <c r="W27" i="64"/>
  <c r="JV33" i="47"/>
  <c r="LI40"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BS99" i="47"/>
  <c r="C122" i="28"/>
  <c r="B122" i="28" s="1"/>
  <c r="C122" i="47"/>
  <c r="B122"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GD102" i="47"/>
  <c r="GE102" i="47" s="1"/>
  <c r="GF102" i="47"/>
  <c r="JQ97" i="47"/>
  <c r="JR97" i="47" s="1"/>
  <c r="AD90" i="47"/>
  <c r="AE90" i="47" s="1"/>
  <c r="ID90" i="47"/>
  <c r="IE90" i="47" s="1"/>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E135" i="48"/>
  <c r="HF101" i="47"/>
  <c r="HF104" i="47"/>
  <c r="AS90" i="47"/>
  <c r="FD97" i="47"/>
  <c r="FE97" i="47" s="1"/>
  <c r="FQ90" i="47"/>
  <c r="FR90" i="47" s="1"/>
  <c r="BS100" i="47"/>
  <c r="FS100" i="47"/>
  <c r="GF100" i="47"/>
  <c r="AD99" i="47"/>
  <c r="AE99" i="47" s="1"/>
  <c r="FD99" i="47"/>
  <c r="FE99" i="47" s="1"/>
  <c r="GF91" i="47"/>
  <c r="E117" i="28"/>
  <c r="D117" i="28" s="1"/>
  <c r="E108" i="47"/>
  <c r="GS100" i="47"/>
  <c r="CF91" i="47"/>
  <c r="EQ91" i="47"/>
  <c r="ER91" i="47" s="1"/>
  <c r="DQ93" i="47"/>
  <c r="DR93" i="47" s="1"/>
  <c r="DQ104" i="47"/>
  <c r="DR104" i="47" s="1"/>
  <c r="GQ97" i="47"/>
  <c r="GR97" i="47" s="1"/>
  <c r="JQ90" i="47"/>
  <c r="JR90" i="47" s="1"/>
  <c r="JQ100" i="47"/>
  <c r="JR100" i="47" s="1"/>
  <c r="ID95" i="47"/>
  <c r="IE95" i="47" s="1"/>
  <c r="AD95" i="47"/>
  <c r="AE95" i="47" s="1"/>
  <c r="Q91" i="47"/>
  <c r="R91" i="47" s="1"/>
  <c r="JF92" i="47"/>
  <c r="JD92" i="47"/>
  <c r="JE92" i="47" s="1"/>
  <c r="S94" i="47"/>
  <c r="Q94" i="47"/>
  <c r="R94" i="47" s="1"/>
  <c r="FD94" i="47"/>
  <c r="FE94" i="47" s="1"/>
  <c r="FF94" i="47"/>
  <c r="ID105" i="47"/>
  <c r="IE105" i="47" s="1"/>
  <c r="CF96" i="47"/>
  <c r="CD96" i="47"/>
  <c r="CE96" i="47" s="1"/>
  <c r="JF124" i="47"/>
  <c r="JD124" i="47"/>
  <c r="JE124" i="47" s="1"/>
  <c r="HD94" i="47"/>
  <c r="HE94" i="47" s="1"/>
  <c r="HF94" i="47"/>
  <c r="ID94" i="47"/>
  <c r="IE94" i="47" s="1"/>
  <c r="IF94" i="47"/>
  <c r="GF98" i="47"/>
  <c r="GD98" i="47"/>
  <c r="GE98" i="47" s="1"/>
  <c r="JS98" i="47"/>
  <c r="JQ98" i="47"/>
  <c r="JR98" i="47" s="1"/>
  <c r="KS105" i="47"/>
  <c r="KQ105" i="47"/>
  <c r="KR105" i="47" s="1"/>
  <c r="HQ124" i="47"/>
  <c r="HR124" i="47" s="1"/>
  <c r="HS124" i="47"/>
  <c r="KD103" i="47"/>
  <c r="KE103" i="47" s="1"/>
  <c r="KF103" i="47"/>
  <c r="FD124" i="47"/>
  <c r="FE124"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GB128" i="47" l="1"/>
  <c r="GB129" i="47" s="1"/>
  <c r="DB128" i="47"/>
  <c r="DB129" i="47" s="1"/>
  <c r="BO128" i="47"/>
  <c r="BO129" i="47" s="1"/>
  <c r="DD126" i="47"/>
  <c r="DE126" i="47" s="1"/>
  <c r="LB128" i="47"/>
  <c r="LB129" i="47" s="1"/>
  <c r="EB128" i="47"/>
  <c r="EB129" i="47" s="1"/>
  <c r="FB128" i="47"/>
  <c r="FB129" i="47" s="1"/>
  <c r="FF126" i="47"/>
  <c r="MB128" i="47"/>
  <c r="MB129" i="47" s="1"/>
  <c r="GF126" i="47"/>
  <c r="LF126" i="47"/>
  <c r="Q126" i="47"/>
  <c r="R126" i="47" s="1"/>
  <c r="O128" i="47"/>
  <c r="O129" i="47" s="1"/>
  <c r="KO128" i="47"/>
  <c r="KO129" i="47" s="1"/>
  <c r="AB128" i="47"/>
  <c r="AB129" i="47" s="1"/>
  <c r="DO128" i="47"/>
  <c r="DO129" i="47" s="1"/>
  <c r="LQ126" i="47"/>
  <c r="LR126" i="47" s="1"/>
  <c r="LO128" i="47"/>
  <c r="LO129" i="47" s="1"/>
  <c r="AF126" i="47"/>
  <c r="DS126" i="47"/>
  <c r="BQ126" i="47"/>
  <c r="BR126" i="47" s="1"/>
  <c r="CS126" i="47"/>
  <c r="ES126" i="47"/>
  <c r="CO128" i="47"/>
  <c r="CO129" i="47" s="1"/>
  <c r="GD105" i="47"/>
  <c r="GE105" i="47" s="1"/>
  <c r="KF105" i="47"/>
  <c r="JQ105" i="47"/>
  <c r="JR105" i="47" s="1"/>
  <c r="FF105" i="47"/>
  <c r="AS105" i="47"/>
  <c r="MF105" i="47"/>
  <c r="LD105" i="47"/>
  <c r="LE105" i="47" s="1"/>
  <c r="HD105" i="47"/>
  <c r="HE105" i="47" s="1"/>
  <c r="BS105" i="47"/>
  <c r="Q105" i="47"/>
  <c r="R105" i="47" s="1"/>
  <c r="CD103" i="47"/>
  <c r="CE103" i="47" s="1"/>
  <c r="ED103" i="47"/>
  <c r="EE103" i="47" s="1"/>
  <c r="ID103" i="47"/>
  <c r="IE103" i="47" s="1"/>
  <c r="JQ103" i="47"/>
  <c r="JR103" i="47" s="1"/>
  <c r="FF103" i="47"/>
  <c r="LS103" i="47"/>
  <c r="FD102" i="47"/>
  <c r="FE102" i="47" s="1"/>
  <c r="FQ102" i="47"/>
  <c r="FR102" i="47" s="1"/>
  <c r="Q102" i="47"/>
  <c r="R102" i="47" s="1"/>
  <c r="ID102" i="47"/>
  <c r="IE102" i="47" s="1"/>
  <c r="AQ102" i="47"/>
  <c r="AR102" i="47" s="1"/>
  <c r="ED102" i="47"/>
  <c r="EE102" i="47" s="1"/>
  <c r="LQ102" i="47"/>
  <c r="LR102" i="47" s="1"/>
  <c r="LD102" i="47"/>
  <c r="LE102" i="47" s="1"/>
  <c r="CD102" i="47"/>
  <c r="CE102" i="47" s="1"/>
  <c r="HQ102" i="47"/>
  <c r="HR102" i="47" s="1"/>
  <c r="GQ102" i="47"/>
  <c r="GR102" i="47" s="1"/>
  <c r="JD102" i="47"/>
  <c r="JE102" i="47" s="1"/>
  <c r="BD102" i="47"/>
  <c r="BE102" i="47" s="1"/>
  <c r="CS102" i="47"/>
  <c r="MF101" i="47"/>
  <c r="LQ101" i="47"/>
  <c r="LR101" i="47" s="1"/>
  <c r="DS101" i="47"/>
  <c r="ED101" i="47"/>
  <c r="EE101" i="47" s="1"/>
  <c r="EQ101" i="47"/>
  <c r="ER101" i="47" s="1"/>
  <c r="CD101" i="47"/>
  <c r="CE101" i="47" s="1"/>
  <c r="BD101" i="47"/>
  <c r="BE101" i="47" s="1"/>
  <c r="HQ101" i="47"/>
  <c r="HR101" i="47" s="1"/>
  <c r="HD99" i="47"/>
  <c r="HE99" i="47" s="1"/>
  <c r="S99" i="47"/>
  <c r="HS99" i="47"/>
  <c r="GD99" i="47"/>
  <c r="GE99" i="47" s="1"/>
  <c r="GS99" i="47"/>
  <c r="FS99" i="47"/>
  <c r="FS98" i="47"/>
  <c r="DS98" i="47"/>
  <c r="AS98" i="47"/>
  <c r="ES98" i="47"/>
  <c r="JF98" i="47"/>
  <c r="HF98" i="47"/>
  <c r="BD98" i="47"/>
  <c r="BE98" i="47" s="1"/>
  <c r="KF98" i="47"/>
  <c r="LQ98" i="47"/>
  <c r="LR98" i="47" s="1"/>
  <c r="HS98" i="47"/>
  <c r="Q97" i="47"/>
  <c r="R97" i="47" s="1"/>
  <c r="KQ97" i="47"/>
  <c r="KR97" i="47" s="1"/>
  <c r="EQ97" i="47"/>
  <c r="ER97" i="47" s="1"/>
  <c r="AD97" i="47"/>
  <c r="AE97" i="47" s="1"/>
  <c r="EF97" i="47"/>
  <c r="LD97" i="47"/>
  <c r="LE97" i="47" s="1"/>
  <c r="KF97" i="47"/>
  <c r="JF97" i="47"/>
  <c r="CF97" i="47"/>
  <c r="AQ97" i="47"/>
  <c r="AR97" i="47" s="1"/>
  <c r="HQ97" i="47"/>
  <c r="HR97" i="47" s="1"/>
  <c r="LS94" i="47"/>
  <c r="JD94" i="47"/>
  <c r="JE94" i="47" s="1"/>
  <c r="FQ94" i="47"/>
  <c r="FR94" i="47" s="1"/>
  <c r="ED94" i="47"/>
  <c r="EE94" i="47" s="1"/>
  <c r="LD94" i="47"/>
  <c r="LE94" i="47" s="1"/>
  <c r="CF94" i="47"/>
  <c r="DD94" i="47"/>
  <c r="DE94" i="47" s="1"/>
  <c r="MF94" i="47"/>
  <c r="GF93" i="47"/>
  <c r="IS93" i="47"/>
  <c r="CF93" i="47"/>
  <c r="ES93" i="47"/>
  <c r="EQ90" i="47"/>
  <c r="ER90" i="47" s="1"/>
  <c r="HP71" i="47"/>
  <c r="HR71" i="47" s="1"/>
  <c r="AP71" i="47"/>
  <c r="EP71" i="47"/>
  <c r="ER71" i="47" s="1"/>
  <c r="LP71" i="47"/>
  <c r="LQ71" i="47" s="1"/>
  <c r="DC71" i="47"/>
  <c r="DF71" i="47" s="1"/>
  <c r="FC71" i="47"/>
  <c r="FE71" i="47" s="1"/>
  <c r="HC71" i="47"/>
  <c r="HE71" i="47" s="1"/>
  <c r="GC71" i="47"/>
  <c r="GE71" i="47" s="1"/>
  <c r="IP71" i="47"/>
  <c r="IS71" i="47" s="1"/>
  <c r="GP71" i="47"/>
  <c r="IC78" i="47"/>
  <c r="IF78" i="47" s="1"/>
  <c r="KC71" i="47"/>
  <c r="KE71" i="47" s="1"/>
  <c r="DP71" i="47"/>
  <c r="DS71" i="47" s="1"/>
  <c r="BC71" i="47"/>
  <c r="BE71" i="47" s="1"/>
  <c r="P71" i="47"/>
  <c r="Q71" i="47" s="1"/>
  <c r="BC78" i="47"/>
  <c r="BD78" i="47" s="1"/>
  <c r="CP71" i="47"/>
  <c r="CQ71" i="47" s="1"/>
  <c r="AC71" i="47"/>
  <c r="AD71" i="47" s="1"/>
  <c r="JP71" i="47"/>
  <c r="JQ71" i="47" s="1"/>
  <c r="EC71" i="47"/>
  <c r="EE71" i="47" s="1"/>
  <c r="FP71" i="47"/>
  <c r="FS71" i="47" s="1"/>
  <c r="CC71" i="47"/>
  <c r="CE71" i="47" s="1"/>
  <c r="IC71" i="47"/>
  <c r="ID71" i="47" s="1"/>
  <c r="AC78" i="47"/>
  <c r="AD78" i="47" s="1"/>
  <c r="CC78" i="47"/>
  <c r="CE78" i="47" s="1"/>
  <c r="CP78" i="47"/>
  <c r="CQ78" i="47" s="1"/>
  <c r="KC78" i="47"/>
  <c r="KE78" i="47" s="1"/>
  <c r="FP78" i="47"/>
  <c r="FQ78" i="47" s="1"/>
  <c r="DC78" i="47"/>
  <c r="DE78" i="47" s="1"/>
  <c r="GP78" i="47"/>
  <c r="GS78" i="47" s="1"/>
  <c r="P78" i="47"/>
  <c r="S78" i="47" s="1"/>
  <c r="LC71" i="47"/>
  <c r="LF71" i="47" s="1"/>
  <c r="JC71" i="47"/>
  <c r="JD71" i="47" s="1"/>
  <c r="DP78" i="47"/>
  <c r="DR78" i="47" s="1"/>
  <c r="JP78" i="47"/>
  <c r="JS78" i="47" s="1"/>
  <c r="HP78" i="47"/>
  <c r="HQ78" i="47" s="1"/>
  <c r="AP78" i="47"/>
  <c r="AQ78" i="47" s="1"/>
  <c r="JC78" i="47"/>
  <c r="JF78" i="47" s="1"/>
  <c r="EP78" i="47"/>
  <c r="ES78" i="47" s="1"/>
  <c r="BP78" i="47"/>
  <c r="BQ78" i="47" s="1"/>
  <c r="FC78" i="47"/>
  <c r="FD78" i="47" s="1"/>
  <c r="LC78" i="47"/>
  <c r="LD78" i="47" s="1"/>
  <c r="IP78" i="47"/>
  <c r="IQ78" i="47" s="1"/>
  <c r="LP78" i="47"/>
  <c r="LR78" i="47" s="1"/>
  <c r="KP78" i="47"/>
  <c r="KQ78" i="47" s="1"/>
  <c r="EC78" i="47"/>
  <c r="EE78" i="47" s="1"/>
  <c r="GC78" i="47"/>
  <c r="GF78" i="47" s="1"/>
  <c r="MC78" i="47"/>
  <c r="ME78" i="47" s="1"/>
  <c r="L97" i="33"/>
  <c r="KF13" i="47"/>
  <c r="LV61" i="47"/>
  <c r="LI26" i="47"/>
  <c r="LI5" i="47"/>
  <c r="KV26" i="47"/>
  <c r="II26" i="47"/>
  <c r="L87" i="33"/>
  <c r="FI61" i="47"/>
  <c r="D20" i="26"/>
  <c r="B21" i="3" s="1"/>
  <c r="CV123" i="28"/>
  <c r="JI123" i="28"/>
  <c r="BV123" i="28"/>
  <c r="E12" i="33"/>
  <c r="C112" i="48"/>
  <c r="F66" i="22"/>
  <c r="F35" i="22"/>
  <c r="F99" i="22"/>
  <c r="F86" i="22"/>
  <c r="F55" i="22"/>
  <c r="E37" i="33" s="1"/>
  <c r="F19" i="22"/>
  <c r="B10" i="48"/>
  <c r="C10" i="48"/>
  <c r="F42" i="22"/>
  <c r="F18" i="22"/>
  <c r="F62" i="22"/>
  <c r="K32" i="33" s="1"/>
  <c r="F88" i="22"/>
  <c r="F7" i="22"/>
  <c r="F77" i="22"/>
  <c r="F104" i="22"/>
  <c r="F29" i="22"/>
  <c r="E22" i="33" s="1"/>
  <c r="F100" i="22"/>
  <c r="T59" i="33" s="1"/>
  <c r="F28" i="22"/>
  <c r="F109" i="22"/>
  <c r="F41" i="22"/>
  <c r="F17" i="22"/>
  <c r="F53" i="22"/>
  <c r="F75" i="22"/>
  <c r="F84" i="22"/>
  <c r="I80" i="48"/>
  <c r="Z36" i="33"/>
  <c r="F69" i="22"/>
  <c r="F5" i="22"/>
  <c r="F31" i="22"/>
  <c r="C38" i="48" s="1"/>
  <c r="F51" i="22"/>
  <c r="F78" i="33"/>
  <c r="I138" i="48"/>
  <c r="I70" i="48"/>
  <c r="B36" i="33"/>
  <c r="KI26" i="47"/>
  <c r="KV61" i="47"/>
  <c r="II5" i="47"/>
  <c r="KI5" i="47"/>
  <c r="HE13" i="47"/>
  <c r="D28" i="26"/>
  <c r="D6" i="72" s="1"/>
  <c r="D15" i="72" s="1"/>
  <c r="GO107" i="47"/>
  <c r="LI123" i="28"/>
  <c r="AV123" i="28"/>
  <c r="F57" i="22"/>
  <c r="B37" i="33" s="1"/>
  <c r="F39" i="22"/>
  <c r="Q27" i="33" s="1"/>
  <c r="F15" i="22"/>
  <c r="Q17" i="33" s="1"/>
  <c r="F79" i="22"/>
  <c r="I35" i="48"/>
  <c r="B21" i="33"/>
  <c r="B56" i="48"/>
  <c r="C56" i="48"/>
  <c r="HI5" i="47"/>
  <c r="F33" i="22"/>
  <c r="F64" i="22"/>
  <c r="F48" i="22"/>
  <c r="F8" i="22"/>
  <c r="F21" i="22"/>
  <c r="Z17" i="33" s="1"/>
  <c r="F103" i="22"/>
  <c r="F78" i="22"/>
  <c r="I45" i="48"/>
  <c r="Q21" i="33"/>
  <c r="HP126" i="47"/>
  <c r="II123" i="28"/>
  <c r="B106" i="48"/>
  <c r="DI123" i="28"/>
  <c r="HV123" i="28"/>
  <c r="B87" i="48"/>
  <c r="C87" i="48"/>
  <c r="B46" i="48"/>
  <c r="C46" i="48"/>
  <c r="KE13" i="47"/>
  <c r="GV68" i="47"/>
  <c r="Q64" i="33"/>
  <c r="AE48" i="33" s="1"/>
  <c r="AF54" i="33" s="1"/>
  <c r="HV26" i="47"/>
  <c r="HV61" i="47"/>
  <c r="GV26" i="47"/>
  <c r="D34" i="26"/>
  <c r="D7" i="71" s="1"/>
  <c r="D50" i="26"/>
  <c r="J21" i="22" s="1"/>
  <c r="D7" i="26"/>
  <c r="I31" i="22" s="1"/>
  <c r="B28" i="33" s="1"/>
  <c r="P25" i="61" s="1"/>
  <c r="C9" i="28" s="1"/>
  <c r="EO107" i="47"/>
  <c r="BI123" i="28"/>
  <c r="FI123" i="28"/>
  <c r="LV123" i="28"/>
  <c r="KI123" i="28"/>
  <c r="C86" i="48"/>
  <c r="B86" i="48"/>
  <c r="F50" i="22"/>
  <c r="F26" i="22"/>
  <c r="F95" i="22"/>
  <c r="E59" i="33" s="1"/>
  <c r="F68" i="22"/>
  <c r="F80" i="22"/>
  <c r="F38" i="22"/>
  <c r="F13" i="22"/>
  <c r="I89" i="28"/>
  <c r="CI89" i="28"/>
  <c r="LI89" i="28"/>
  <c r="AV89" i="28"/>
  <c r="HI89" i="28"/>
  <c r="JI89" i="28"/>
  <c r="CV89" i="28"/>
  <c r="EV89" i="28"/>
  <c r="FV89" i="28"/>
  <c r="GV89" i="28"/>
  <c r="BV89" i="28"/>
  <c r="DI89" i="28"/>
  <c r="KI89" i="28"/>
  <c r="DV89" i="28"/>
  <c r="LV89" i="28"/>
  <c r="AI89" i="28"/>
  <c r="B55" i="48"/>
  <c r="C55" i="48"/>
  <c r="F91" i="22"/>
  <c r="B114" i="48" s="1"/>
  <c r="F37" i="22"/>
  <c r="F72" i="22"/>
  <c r="F22" i="22"/>
  <c r="F61" i="22"/>
  <c r="F106" i="22"/>
  <c r="I48" i="48"/>
  <c r="Q26" i="33"/>
  <c r="KV5" i="47"/>
  <c r="KI61" i="47"/>
  <c r="IV26" i="47"/>
  <c r="JI68" i="47"/>
  <c r="IV61" i="47"/>
  <c r="EV61" i="47"/>
  <c r="JI5" i="47"/>
  <c r="D58" i="26"/>
  <c r="H19" i="3" s="1"/>
  <c r="D48" i="26"/>
  <c r="J44" i="22" s="1"/>
  <c r="AA28" i="33" s="1"/>
  <c r="Q25" i="69" s="1"/>
  <c r="E65" i="47" s="1"/>
  <c r="D59" i="26"/>
  <c r="J50" i="22" s="1"/>
  <c r="E60" i="48" s="1"/>
  <c r="DV123" i="28"/>
  <c r="EI123" i="28"/>
  <c r="KV123" i="28"/>
  <c r="B121" i="48"/>
  <c r="F83" i="22"/>
  <c r="C102" i="48" s="1"/>
  <c r="F4" i="22"/>
  <c r="C4" i="48" s="1"/>
  <c r="F27" i="22"/>
  <c r="AF17" i="33" s="1"/>
  <c r="F56" i="22"/>
  <c r="C69" i="48" s="1"/>
  <c r="F97" i="22"/>
  <c r="C121" i="48" s="1"/>
  <c r="JV26" i="47"/>
  <c r="HI26" i="47"/>
  <c r="II61" i="47"/>
  <c r="V123" i="28"/>
  <c r="I57" i="48"/>
  <c r="Z26" i="33"/>
  <c r="N26" i="33"/>
  <c r="I47" i="4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I40" i="48"/>
  <c r="K21" i="33"/>
  <c r="I68" i="48"/>
  <c r="H36" i="33"/>
  <c r="I76" i="48"/>
  <c r="K31" i="33"/>
  <c r="D12" i="26"/>
  <c r="B12" i="3" s="1"/>
  <c r="D55" i="26"/>
  <c r="D8" i="66" s="1"/>
  <c r="D15" i="26"/>
  <c r="D47" i="26"/>
  <c r="D5" i="69" s="1"/>
  <c r="B26" i="33"/>
  <c r="I38" i="48"/>
  <c r="E21" i="33"/>
  <c r="I36" i="48"/>
  <c r="D43" i="26"/>
  <c r="J40" i="22" s="1"/>
  <c r="E52" i="48"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7"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127" i="48"/>
  <c r="B127" i="48"/>
  <c r="E17" i="33"/>
  <c r="B15" i="48"/>
  <c r="C15" i="48"/>
  <c r="DC79" i="28"/>
  <c r="DF79" i="28" s="1"/>
  <c r="LC79" i="28"/>
  <c r="LE79" i="28" s="1"/>
  <c r="CP79" i="28"/>
  <c r="CS79" i="28" s="1"/>
  <c r="K27" i="33"/>
  <c r="B27" i="33"/>
  <c r="C120" i="48"/>
  <c r="B120" i="48"/>
  <c r="B102" i="48"/>
  <c r="Q22" i="33"/>
  <c r="CC29" i="28"/>
  <c r="CF29" i="28" s="1"/>
  <c r="BC79" i="28"/>
  <c r="BE79" i="28" s="1"/>
  <c r="B4" i="48"/>
  <c r="HP79" i="28"/>
  <c r="HQ79" i="28" s="1"/>
  <c r="EP79" i="28"/>
  <c r="ES79" i="28" s="1"/>
  <c r="C81" i="48"/>
  <c r="AI37" i="33"/>
  <c r="K37" i="33"/>
  <c r="B77" i="48"/>
  <c r="C77" i="48"/>
  <c r="C27" i="48"/>
  <c r="B27" i="48"/>
  <c r="AI17" i="33"/>
  <c r="C76" i="48"/>
  <c r="LP79" i="28"/>
  <c r="LR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Q79" i="28" s="1"/>
  <c r="H12" i="33"/>
  <c r="KP79" i="28"/>
  <c r="KS79" i="28" s="1"/>
  <c r="HC79" i="28"/>
  <c r="HF79" i="28" s="1"/>
  <c r="B7" i="48"/>
  <c r="B31" i="48"/>
  <c r="C52" i="48"/>
  <c r="Z27" i="33"/>
  <c r="B52" i="48"/>
  <c r="C134" i="48"/>
  <c r="B134" i="48"/>
  <c r="AI32" i="33"/>
  <c r="N59" i="33"/>
  <c r="B73" i="48"/>
  <c r="IQ13" i="47"/>
  <c r="DP79" i="28"/>
  <c r="DR79" i="28" s="1"/>
  <c r="C13" i="48"/>
  <c r="C31" i="48"/>
  <c r="K22" i="33"/>
  <c r="B42" i="48"/>
  <c r="B43" i="48"/>
  <c r="N22" i="33"/>
  <c r="C43" i="48"/>
  <c r="C109" i="48"/>
  <c r="B109" i="48"/>
  <c r="Z37" i="33"/>
  <c r="C80" i="48"/>
  <c r="Z12" i="33"/>
  <c r="B25" i="48"/>
  <c r="C25" i="48"/>
  <c r="C70" i="48"/>
  <c r="B70" i="48"/>
  <c r="B138" i="48"/>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DC27" i="28"/>
  <c r="DE27" i="28" s="1"/>
  <c r="HC27" i="28"/>
  <c r="HF27" i="28" s="1"/>
  <c r="AC27" i="28"/>
  <c r="AE27" i="28" s="1"/>
  <c r="DP27" i="28"/>
  <c r="DQ27" i="28" s="1"/>
  <c r="LD6" i="47"/>
  <c r="LP27" i="28"/>
  <c r="LR27" i="28" s="1"/>
  <c r="C74" i="48"/>
  <c r="Q32" i="33"/>
  <c r="B74" i="48"/>
  <c r="CP27" i="28"/>
  <c r="CQ27" i="28" s="1"/>
  <c r="LC27" i="28"/>
  <c r="LD27" i="28" s="1"/>
  <c r="MC27" i="28"/>
  <c r="ME27" i="28" s="1"/>
  <c r="KC27" i="28"/>
  <c r="KE27" i="28" s="1"/>
  <c r="B89" i="48"/>
  <c r="C89" i="48"/>
  <c r="AC37" i="33"/>
  <c r="AC27" i="33"/>
  <c r="GC27" i="28"/>
  <c r="GF27" i="28" s="1"/>
  <c r="B64" i="33"/>
  <c r="A48" i="33" s="1"/>
  <c r="B49" i="33" s="1"/>
  <c r="FP27" i="28"/>
  <c r="FS27" i="28" s="1"/>
  <c r="P27" i="28"/>
  <c r="S27" i="28" s="1"/>
  <c r="BC27" i="28"/>
  <c r="BD27" i="28" s="1"/>
  <c r="HP27" i="28"/>
  <c r="HQ27" i="28" s="1"/>
  <c r="AF6" i="47"/>
  <c r="B16" i="48"/>
  <c r="H27" i="33"/>
  <c r="B57" i="33"/>
  <c r="IP27" i="28"/>
  <c r="IR27" i="28" s="1"/>
  <c r="JC27" i="28"/>
  <c r="JF27" i="28" s="1"/>
  <c r="CE80" i="47"/>
  <c r="KE10" i="47"/>
  <c r="KF10" i="47"/>
  <c r="AI12" i="33"/>
  <c r="F64" i="33"/>
  <c r="J48" i="33" s="1"/>
  <c r="K49" i="33" s="1"/>
  <c r="O64" i="33"/>
  <c r="AB48" i="33" s="1"/>
  <c r="AC48"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D64" i="28" s="1"/>
  <c r="IC64" i="28"/>
  <c r="ID64" i="28" s="1"/>
  <c r="LC64" i="28"/>
  <c r="LF64" i="28" s="1"/>
  <c r="EP64" i="28"/>
  <c r="ES64" i="28" s="1"/>
  <c r="GP64" i="28"/>
  <c r="GR64" i="28" s="1"/>
  <c r="FP64" i="28"/>
  <c r="FQ64" i="28" s="1"/>
  <c r="EC64" i="28"/>
  <c r="EF64" i="28" s="1"/>
  <c r="HE6" i="47"/>
  <c r="AP64" i="28"/>
  <c r="AR64" i="28" s="1"/>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ME80" i="28"/>
  <c r="BR71" i="47"/>
  <c r="EC80" i="28"/>
  <c r="ED80" i="28" s="1"/>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D6" i="64"/>
  <c r="D15" i="64" s="1"/>
  <c r="B27" i="3"/>
  <c r="CD6" i="47"/>
  <c r="AQ10" i="47"/>
  <c r="I18" i="22"/>
  <c r="FE10" i="47"/>
  <c r="D7" i="62"/>
  <c r="Q7" i="62" s="1"/>
  <c r="JR6" i="47"/>
  <c r="GF10" i="47"/>
  <c r="BF6" i="47"/>
  <c r="FD10" i="47"/>
  <c r="I34" i="22"/>
  <c r="I11" i="22"/>
  <c r="E19" i="3"/>
  <c r="CE6" i="47"/>
  <c r="JQ6" i="47"/>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35" i="22"/>
  <c r="D7" i="70"/>
  <c r="Q7" i="70" s="1"/>
  <c r="D7" i="65"/>
  <c r="Q7" i="65" s="1"/>
  <c r="J68" i="22"/>
  <c r="X33" i="33" s="1"/>
  <c r="Q26" i="65"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KC21" i="28"/>
  <c r="KD21" i="28" s="1"/>
  <c r="AF20" i="47"/>
  <c r="LP7" i="28"/>
  <c r="LS7" i="28" s="1"/>
  <c r="GC21" i="28"/>
  <c r="GF21" i="28" s="1"/>
  <c r="EP21" i="28"/>
  <c r="EQ21" i="28" s="1"/>
  <c r="JP21" i="28"/>
  <c r="JR21" i="28" s="1"/>
  <c r="LL132" i="47"/>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CD84" i="47"/>
  <c r="JF85" i="47"/>
  <c r="HS146" i="47"/>
  <c r="BN132" i="47"/>
  <c r="AR146" i="47"/>
  <c r="BP50" i="28"/>
  <c r="BR50" i="28" s="1"/>
  <c r="DC50" i="28"/>
  <c r="DD50" i="28" s="1"/>
  <c r="LQ80" i="47"/>
  <c r="LR80" i="47"/>
  <c r="LS80" i="47"/>
  <c r="EQ55" i="28"/>
  <c r="ES55" i="28"/>
  <c r="ER55" i="28"/>
  <c r="DE146" i="47"/>
  <c r="LP44" i="47"/>
  <c r="LS44" i="47" s="1"/>
  <c r="KP30" i="28"/>
  <c r="KS30" i="28" s="1"/>
  <c r="P17" i="28"/>
  <c r="Q17" i="28" s="1"/>
  <c r="CC50" i="28"/>
  <c r="CF50" i="28" s="1"/>
  <c r="AP50" i="28"/>
  <c r="AR50" i="28" s="1"/>
  <c r="JF72" i="47"/>
  <c r="JE72" i="47"/>
  <c r="HD55" i="28"/>
  <c r="HE55" i="28"/>
  <c r="HF55" i="28"/>
  <c r="FN133" i="47"/>
  <c r="AD85" i="47"/>
  <c r="HQ86" i="47"/>
  <c r="KL132" i="47"/>
  <c r="BS146" i="47"/>
  <c r="AF147" i="47"/>
  <c r="MA133" i="47"/>
  <c r="CS80" i="47"/>
  <c r="EC50" i="28"/>
  <c r="ED50" i="28" s="1"/>
  <c r="EP50" i="28"/>
  <c r="ER50" i="28" s="1"/>
  <c r="CC58" i="47"/>
  <c r="CE58" i="47" s="1"/>
  <c r="IS35" i="28"/>
  <c r="FD80" i="47"/>
  <c r="FF80" i="47"/>
  <c r="FE80" i="47"/>
  <c r="EF72" i="47"/>
  <c r="ED72" i="47"/>
  <c r="BD55" i="28"/>
  <c r="BF55" i="28"/>
  <c r="BE55" i="28"/>
  <c r="DE55" i="28"/>
  <c r="DD55" i="28"/>
  <c r="DF55" i="28"/>
  <c r="BS147" i="47"/>
  <c r="IP63" i="28"/>
  <c r="IR63" i="28" s="1"/>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D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HG126" i="47"/>
  <c r="BP88" i="28"/>
  <c r="BS88" i="28" s="1"/>
  <c r="IP88" i="28"/>
  <c r="IS88" i="28" s="1"/>
  <c r="DC88" i="28"/>
  <c r="DE88" i="28" s="1"/>
  <c r="CP88" i="28"/>
  <c r="P88" i="28"/>
  <c r="BC88" i="28"/>
  <c r="BD88" i="28" s="1"/>
  <c r="GC60" i="47"/>
  <c r="GF60" i="47" s="1"/>
  <c r="LR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AS71" i="47"/>
  <c r="AQ71" i="47"/>
  <c r="AR71"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CD74" i="47"/>
  <c r="CF74" i="47"/>
  <c r="CE74" i="47"/>
  <c r="ED74" i="47"/>
  <c r="EE74" i="47"/>
  <c r="EF74" i="47"/>
  <c r="FR74" i="47"/>
  <c r="FQ74" i="47"/>
  <c r="FS74" i="47"/>
  <c r="AA132" i="47"/>
  <c r="GE147" i="47"/>
  <c r="KS146" i="47"/>
  <c r="R147" i="47"/>
  <c r="KL133" i="47"/>
  <c r="IS147" i="47"/>
  <c r="GF146" i="47"/>
  <c r="HY132" i="47"/>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LP87" i="47"/>
  <c r="LQ87" i="47" s="1"/>
  <c r="E90" i="48"/>
  <c r="AC33" i="33"/>
  <c r="P26" i="66" s="1"/>
  <c r="EP87" i="47"/>
  <c r="EQ87" i="47" s="1"/>
  <c r="AA38" i="33"/>
  <c r="Q27" i="69" s="1"/>
  <c r="E80" i="48"/>
  <c r="D62" i="48"/>
  <c r="C28" i="33"/>
  <c r="Q25" i="61" s="1"/>
  <c r="BC83" i="28"/>
  <c r="LP83" i="28"/>
  <c r="KP83" i="28"/>
  <c r="H18" i="33"/>
  <c r="P23" i="63" s="1"/>
  <c r="U38" i="33"/>
  <c r="Q27" i="64" s="1"/>
  <c r="BC84" i="28"/>
  <c r="BP84" i="28"/>
  <c r="HC84" i="28"/>
  <c r="JP84" i="28"/>
  <c r="EC84" i="28"/>
  <c r="AA23" i="33"/>
  <c r="Q24" i="69" s="1"/>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58" i="48"/>
  <c r="DS88" i="47"/>
  <c r="DQ88" i="47"/>
  <c r="DR88" i="47"/>
  <c r="HQ85" i="47"/>
  <c r="HS85" i="47"/>
  <c r="HR85" i="47"/>
  <c r="ED85" i="47"/>
  <c r="EF85" i="47"/>
  <c r="EE85" i="47"/>
  <c r="HQ88" i="47"/>
  <c r="HR88" i="47"/>
  <c r="HS88" i="47"/>
  <c r="T58" i="33"/>
  <c r="T64" i="33"/>
  <c r="AK48" i="33" s="1"/>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GG110" i="47"/>
  <c r="IT109" i="47"/>
  <c r="LG110" i="47"/>
  <c r="EG108" i="47"/>
  <c r="IT111" i="47"/>
  <c r="MG114" i="47"/>
  <c r="JT114" i="47"/>
  <c r="LT109" i="47"/>
  <c r="KG111" i="47"/>
  <c r="BG111" i="47"/>
  <c r="FT111" i="47"/>
  <c r="HG109" i="47"/>
  <c r="HD88" i="47"/>
  <c r="HE88" i="47"/>
  <c r="HF88" i="47"/>
  <c r="HQ84" i="47"/>
  <c r="HR84" i="47"/>
  <c r="HS84" i="47"/>
  <c r="BD84" i="47"/>
  <c r="BE84" i="47"/>
  <c r="BF84" i="47"/>
  <c r="LS71" i="47" l="1"/>
  <c r="FD71" i="47"/>
  <c r="DE71" i="47"/>
  <c r="R71" i="47"/>
  <c r="FF71" i="47"/>
  <c r="GF71" i="47"/>
  <c r="DD71" i="47"/>
  <c r="GD71" i="47"/>
  <c r="HF71" i="47"/>
  <c r="IQ71" i="47"/>
  <c r="IR71" i="47"/>
  <c r="HD71" i="47"/>
  <c r="DR71" i="47"/>
  <c r="IE78" i="47"/>
  <c r="DQ71" i="47"/>
  <c r="KD71" i="47"/>
  <c r="KF71" i="47"/>
  <c r="BE78" i="47"/>
  <c r="BD71" i="47"/>
  <c r="BF78" i="47"/>
  <c r="BF71" i="47"/>
  <c r="CF71" i="47"/>
  <c r="FQ71" i="47"/>
  <c r="AE71" i="47"/>
  <c r="CR71" i="47"/>
  <c r="JS71" i="47"/>
  <c r="S71" i="47"/>
  <c r="IE71" i="47"/>
  <c r="AF71" i="47"/>
  <c r="CS71" i="47"/>
  <c r="JR71" i="47"/>
  <c r="AE78" i="47"/>
  <c r="AF78" i="47"/>
  <c r="FR71" i="47"/>
  <c r="EF71" i="47"/>
  <c r="ED71" i="47"/>
  <c r="KD79" i="28"/>
  <c r="IF71" i="47"/>
  <c r="DQ78" i="47"/>
  <c r="DS78" i="47"/>
  <c r="CR78" i="47"/>
  <c r="CD78" i="47"/>
  <c r="CF78" i="47"/>
  <c r="FS78" i="47"/>
  <c r="CS78" i="47"/>
  <c r="JQ79" i="28"/>
  <c r="JS79" i="28"/>
  <c r="LE78" i="47"/>
  <c r="IE79" i="28"/>
  <c r="HE64" i="28"/>
  <c r="LF78" i="47"/>
  <c r="IF79" i="28"/>
  <c r="KE79" i="28"/>
  <c r="AQ64" i="28"/>
  <c r="FR78" i="47"/>
  <c r="AS64" i="28"/>
  <c r="HF64" i="28"/>
  <c r="HR78" i="47"/>
  <c r="HS78" i="47"/>
  <c r="AS41" i="28"/>
  <c r="IR78" i="47"/>
  <c r="JR78" i="47"/>
  <c r="KD78" i="47"/>
  <c r="DD78" i="47"/>
  <c r="DF78" i="47"/>
  <c r="JD78" i="47"/>
  <c r="GR78" i="47"/>
  <c r="JQ78" i="47"/>
  <c r="IS78" i="47"/>
  <c r="KF78" i="47"/>
  <c r="KE41" i="28"/>
  <c r="KF41" i="28"/>
  <c r="GQ78" i="47"/>
  <c r="JE78" i="47"/>
  <c r="Q78" i="47"/>
  <c r="R78" i="47"/>
  <c r="JF71" i="47"/>
  <c r="LD71" i="47"/>
  <c r="JE71" i="47"/>
  <c r="LE71" i="47"/>
  <c r="AF29" i="28"/>
  <c r="LS78" i="47"/>
  <c r="AR78" i="47"/>
  <c r="BS78" i="47"/>
  <c r="AS78" i="47"/>
  <c r="BE27" i="28"/>
  <c r="EQ78" i="47"/>
  <c r="KS78" i="47"/>
  <c r="FE78" i="47"/>
  <c r="MD78" i="47"/>
  <c r="JE79" i="28"/>
  <c r="BF27" i="28"/>
  <c r="FF78" i="47"/>
  <c r="MF78" i="47"/>
  <c r="BR78" i="47"/>
  <c r="ER78" i="47"/>
  <c r="LQ78" i="47"/>
  <c r="AC54" i="33"/>
  <c r="HJ52" i="47"/>
  <c r="EF78" i="47"/>
  <c r="AW52" i="47"/>
  <c r="LJ52" i="47"/>
  <c r="ED78" i="47"/>
  <c r="W52" i="47"/>
  <c r="C9" i="47"/>
  <c r="AJ9" i="47" s="1"/>
  <c r="C52" i="28"/>
  <c r="FJ52" i="28" s="1"/>
  <c r="IJ52" i="47"/>
  <c r="LY16" i="47"/>
  <c r="BW52" i="47"/>
  <c r="JF29" i="28"/>
  <c r="BY16" i="47"/>
  <c r="GE78" i="47"/>
  <c r="LS79" i="28"/>
  <c r="GR57" i="28"/>
  <c r="KL16" i="47"/>
  <c r="GD78" i="47"/>
  <c r="LQ79" i="28"/>
  <c r="DD64" i="28"/>
  <c r="KR78" i="47"/>
  <c r="GS79" i="28"/>
  <c r="AR41" i="28"/>
  <c r="AD54" i="33"/>
  <c r="JE29" i="28"/>
  <c r="GR79" i="28"/>
  <c r="LF24" i="28"/>
  <c r="IR64" i="28"/>
  <c r="E65" i="28"/>
  <c r="DY65" i="28" s="1"/>
  <c r="ER64" i="28"/>
  <c r="AY16" i="47"/>
  <c r="HE79" i="28"/>
  <c r="AC49" i="33"/>
  <c r="LE24" i="28"/>
  <c r="IS64" i="28"/>
  <c r="EQ64" i="28"/>
  <c r="S41" i="28"/>
  <c r="AC47" i="33"/>
  <c r="KF29" i="28"/>
  <c r="R41" i="28"/>
  <c r="KE29" i="28"/>
  <c r="IL16" i="47"/>
  <c r="CY16" i="47"/>
  <c r="BF79" i="28"/>
  <c r="AG54" i="33"/>
  <c r="AL16" i="47"/>
  <c r="HW52" i="47"/>
  <c r="DW52" i="47"/>
  <c r="FJ52" i="47"/>
  <c r="IW52" i="47"/>
  <c r="EJ52" i="47"/>
  <c r="KW52" i="47"/>
  <c r="HO139" i="47"/>
  <c r="LW52" i="47"/>
  <c r="EO139" i="47"/>
  <c r="BJ52" i="47"/>
  <c r="DJ52" i="47"/>
  <c r="CW52" i="47"/>
  <c r="BR79" i="28"/>
  <c r="CJ52" i="47"/>
  <c r="GW52" i="47"/>
  <c r="Q27" i="28"/>
  <c r="O138" i="47"/>
  <c r="J52" i="47"/>
  <c r="FW52" i="47"/>
  <c r="GJ52" i="47"/>
  <c r="AJ52" i="47"/>
  <c r="KJ52" i="47"/>
  <c r="BD79" i="28"/>
  <c r="R27" i="28"/>
  <c r="JW52" i="47"/>
  <c r="EW52" i="47"/>
  <c r="FE79" i="28"/>
  <c r="Z32" i="64"/>
  <c r="AG23" i="33"/>
  <c r="Q24" i="68" s="1"/>
  <c r="E78" i="47" s="1"/>
  <c r="Y16" i="47"/>
  <c r="EY16" i="47"/>
  <c r="JY16" i="47"/>
  <c r="E35" i="48"/>
  <c r="J55" i="22"/>
  <c r="F38" i="33" s="1"/>
  <c r="Q27" i="62" s="1"/>
  <c r="E18" i="47" s="1"/>
  <c r="I74" i="22"/>
  <c r="I27" i="22"/>
  <c r="C60" i="48"/>
  <c r="B60" i="48"/>
  <c r="B61" i="48"/>
  <c r="C61" i="48"/>
  <c r="AI22" i="33"/>
  <c r="C98" i="48"/>
  <c r="B98" i="48"/>
  <c r="I69" i="33"/>
  <c r="C132" i="48"/>
  <c r="B132" i="48"/>
  <c r="FL16" i="47"/>
  <c r="GY16" i="47"/>
  <c r="LL16" i="47"/>
  <c r="J27" i="22"/>
  <c r="J17" i="22"/>
  <c r="X13" i="33" s="1"/>
  <c r="Q22" i="65" s="1"/>
  <c r="Z28" i="65" s="1"/>
  <c r="H20" i="3"/>
  <c r="C117" i="48"/>
  <c r="C114" i="48"/>
  <c r="C26" i="48"/>
  <c r="B26" i="48"/>
  <c r="B79" i="48"/>
  <c r="Z32" i="33"/>
  <c r="C79" i="48"/>
  <c r="B63" i="48"/>
  <c r="C63" i="48"/>
  <c r="AF27" i="33"/>
  <c r="B68" i="48"/>
  <c r="C68" i="48"/>
  <c r="C94" i="48"/>
  <c r="B94" i="48"/>
  <c r="C21" i="48"/>
  <c r="B21" i="48"/>
  <c r="AF49" i="33"/>
  <c r="D5" i="62"/>
  <c r="D14" i="62" s="1"/>
  <c r="B30" i="48"/>
  <c r="C30" i="48"/>
  <c r="AF12" i="33"/>
  <c r="B12" i="48"/>
  <c r="C12" i="48"/>
  <c r="H17" i="33"/>
  <c r="HL16" i="47"/>
  <c r="GL16" i="47"/>
  <c r="D8" i="68"/>
  <c r="H7" i="3"/>
  <c r="Q6" i="72"/>
  <c r="I65" i="22"/>
  <c r="Z38" i="33" s="1"/>
  <c r="P27" i="69" s="1"/>
  <c r="C67" i="28" s="1"/>
  <c r="J37" i="22"/>
  <c r="B117" i="48"/>
  <c r="B135" i="48"/>
  <c r="C135" i="48"/>
  <c r="U69" i="33"/>
  <c r="B41" i="48"/>
  <c r="C41" i="48"/>
  <c r="B8" i="48"/>
  <c r="C8" i="48"/>
  <c r="B83" i="48"/>
  <c r="C83" i="48"/>
  <c r="HD27" i="28"/>
  <c r="AF47" i="33"/>
  <c r="E82" i="48"/>
  <c r="X28" i="33"/>
  <c r="Q25" i="65" s="1"/>
  <c r="E58" i="28" s="1"/>
  <c r="BL16" i="47"/>
  <c r="L16" i="47"/>
  <c r="I58" i="22"/>
  <c r="N33" i="33" s="1"/>
  <c r="P26" i="72" s="1"/>
  <c r="T26" i="72" s="1"/>
  <c r="B33" i="48"/>
  <c r="B69" i="48"/>
  <c r="B36" i="48"/>
  <c r="AI49" i="33"/>
  <c r="B75" i="48"/>
  <c r="C75" i="48"/>
  <c r="Q37" i="33"/>
  <c r="C45" i="48"/>
  <c r="B45" i="48"/>
  <c r="C5" i="48"/>
  <c r="B17" i="33"/>
  <c r="B5" i="48"/>
  <c r="B50" i="48"/>
  <c r="C50" i="48"/>
  <c r="W22" i="33"/>
  <c r="B108" i="48"/>
  <c r="C108" i="48"/>
  <c r="B126" i="48"/>
  <c r="C126" i="48"/>
  <c r="B104" i="48"/>
  <c r="C104" i="48"/>
  <c r="HE27" i="28"/>
  <c r="D57" i="48"/>
  <c r="AF48" i="33"/>
  <c r="E53" i="48"/>
  <c r="IY16" i="47"/>
  <c r="DY16" i="47"/>
  <c r="CL16" i="47"/>
  <c r="I68" i="22"/>
  <c r="W33" i="33" s="1"/>
  <c r="P26" i="65" s="1"/>
  <c r="T26" i="65" s="1"/>
  <c r="J54" i="22"/>
  <c r="F33" i="33" s="1"/>
  <c r="Q26" i="62" s="1"/>
  <c r="E17" i="47" s="1"/>
  <c r="C33" i="48"/>
  <c r="B32" i="33"/>
  <c r="B12" i="33"/>
  <c r="C36" i="48"/>
  <c r="C96" i="48"/>
  <c r="B96" i="48"/>
  <c r="B97" i="48"/>
  <c r="C97" i="48"/>
  <c r="B82" i="48"/>
  <c r="C82" i="48"/>
  <c r="W37" i="33"/>
  <c r="R79" i="33"/>
  <c r="C140" i="48"/>
  <c r="B140" i="48"/>
  <c r="B124" i="48"/>
  <c r="C124" i="48"/>
  <c r="N27" i="33"/>
  <c r="C47" i="48"/>
  <c r="B47" i="48"/>
  <c r="B51" i="48"/>
  <c r="C51" i="48"/>
  <c r="T22" i="33"/>
  <c r="D7" i="68"/>
  <c r="KY16" i="47"/>
  <c r="DL16" i="47"/>
  <c r="EL16" i="47"/>
  <c r="FY16" i="47"/>
  <c r="I6" i="22"/>
  <c r="B14" i="3"/>
  <c r="I51" i="22"/>
  <c r="N10" i="48"/>
  <c r="AZ10" i="33" s="1"/>
  <c r="C90" i="48"/>
  <c r="AC32" i="33"/>
  <c r="B90" i="48"/>
  <c r="W32" i="33"/>
  <c r="B81" i="48"/>
  <c r="C130" i="48"/>
  <c r="C69" i="33"/>
  <c r="B130" i="48"/>
  <c r="C35" i="48"/>
  <c r="B35" i="48"/>
  <c r="C23" i="48"/>
  <c r="B23" i="48"/>
  <c r="T17" i="33"/>
  <c r="C40" i="48"/>
  <c r="B40"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47" s="1"/>
  <c r="E41" i="48"/>
  <c r="P124" i="47"/>
  <c r="P126" i="47"/>
  <c r="O108" i="47"/>
  <c r="O107" i="47"/>
  <c r="D65" i="48"/>
  <c r="D84" i="48"/>
  <c r="E17" i="48"/>
  <c r="D38" i="48"/>
  <c r="D41" i="48"/>
  <c r="D81" i="48"/>
  <c r="N9" i="48"/>
  <c r="AZ9" i="33" s="1"/>
  <c r="AI38" i="33"/>
  <c r="P27" i="67" s="1"/>
  <c r="C88" i="28" s="1"/>
  <c r="D87" i="48"/>
  <c r="R23" i="33"/>
  <c r="Q24" i="71" s="1"/>
  <c r="E43" i="47" s="1"/>
  <c r="E45" i="48"/>
  <c r="E18" i="33"/>
  <c r="P23" i="62" s="1"/>
  <c r="C14" i="47" s="1"/>
  <c r="D10" i="48"/>
  <c r="L23" i="33"/>
  <c r="Q24" i="70" s="1"/>
  <c r="E29" i="47" s="1"/>
  <c r="E40" i="48"/>
  <c r="KC126" i="47"/>
  <c r="KC124" i="47"/>
  <c r="KB108" i="47"/>
  <c r="KB107" i="47"/>
  <c r="U18" i="33"/>
  <c r="Q23" i="64" s="1"/>
  <c r="E49" i="47" s="1"/>
  <c r="E23" i="48"/>
  <c r="AG13" i="33"/>
  <c r="Q22" i="68" s="1"/>
  <c r="E76" i="47" s="1"/>
  <c r="E30" i="48"/>
  <c r="Q23" i="33"/>
  <c r="P24" i="71" s="1"/>
  <c r="C43" i="47"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28"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31" i="47"/>
  <c r="C31" i="28"/>
  <c r="LS56" i="47"/>
  <c r="LR56" i="47"/>
  <c r="LQ56" i="47"/>
  <c r="ED56" i="47"/>
  <c r="EF56" i="47"/>
  <c r="EE56" i="47"/>
  <c r="KQ56" i="47"/>
  <c r="KR56" i="47"/>
  <c r="KS56" i="47"/>
  <c r="JE42" i="47"/>
  <c r="JD42" i="47"/>
  <c r="JF42" i="47"/>
  <c r="HE42" i="47"/>
  <c r="HF42" i="47"/>
  <c r="HD42" i="47"/>
  <c r="HQ42" i="47"/>
  <c r="HS42" i="47"/>
  <c r="HR42"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C53" i="47"/>
  <c r="C53" i="28"/>
  <c r="LB142" i="47"/>
  <c r="KB143" i="47"/>
  <c r="KS83" i="28"/>
  <c r="KR83" i="28"/>
  <c r="KQ83" i="28"/>
  <c r="C73" i="47"/>
  <c r="C73" i="28"/>
  <c r="Z32" i="66"/>
  <c r="Z26" i="66"/>
  <c r="T26" i="66"/>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C37" i="47"/>
  <c r="C37"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IY65" i="28" l="1"/>
  <c r="BY65" i="28"/>
  <c r="AY65" i="28"/>
  <c r="C49" i="28"/>
  <c r="LW49" i="28" s="1"/>
  <c r="E78" i="28"/>
  <c r="E43" i="28"/>
  <c r="HL43" i="28" s="1"/>
  <c r="BL65" i="28"/>
  <c r="HY65" i="28"/>
  <c r="GL65" i="28"/>
  <c r="EY65" i="28"/>
  <c r="DL65" i="28"/>
  <c r="L65" i="28"/>
  <c r="IL65" i="28"/>
  <c r="D65" i="28"/>
  <c r="K65" i="28" s="1"/>
  <c r="KL65" i="28"/>
  <c r="LY65" i="28"/>
  <c r="EL65" i="28"/>
  <c r="KY65" i="28"/>
  <c r="GY65" i="28"/>
  <c r="CL65" i="28"/>
  <c r="LL65" i="28"/>
  <c r="Y65" i="28"/>
  <c r="HL65" i="28"/>
  <c r="JY65" i="28"/>
  <c r="CY65" i="28"/>
  <c r="FY65" i="28"/>
  <c r="AL65" i="28"/>
  <c r="JL65" i="28"/>
  <c r="FL65" i="28"/>
  <c r="T27" i="69"/>
  <c r="AA27" i="69" s="1"/>
  <c r="JW52" i="28"/>
  <c r="IJ9" i="47"/>
  <c r="BJ9" i="47"/>
  <c r="E76" i="28"/>
  <c r="JY76" i="28" s="1"/>
  <c r="HJ9" i="47"/>
  <c r="EW9" i="47"/>
  <c r="LW9" i="47"/>
  <c r="DW9" i="47"/>
  <c r="B9" i="47"/>
  <c r="AI9" i="47" s="1"/>
  <c r="HW9" i="47"/>
  <c r="C59" i="28"/>
  <c r="KW59" i="28" s="1"/>
  <c r="LJ9" i="47"/>
  <c r="AW9" i="47"/>
  <c r="E58" i="47"/>
  <c r="BY58" i="47" s="1"/>
  <c r="J9" i="47"/>
  <c r="CW9" i="47"/>
  <c r="GY16" i="28"/>
  <c r="CY16" i="28"/>
  <c r="L16" i="28"/>
  <c r="E22" i="28"/>
  <c r="FY22" i="28" s="1"/>
  <c r="AW52" i="28"/>
  <c r="FW52" i="28"/>
  <c r="GJ52" i="28"/>
  <c r="BW52" i="28"/>
  <c r="JJ52" i="28"/>
  <c r="B52" i="28"/>
  <c r="LI52" i="28" s="1"/>
  <c r="Z26" i="65"/>
  <c r="Z32" i="65"/>
  <c r="C8" i="47"/>
  <c r="FW8" i="47" s="1"/>
  <c r="KW52" i="28"/>
  <c r="IW52" i="28"/>
  <c r="DW52" i="28"/>
  <c r="E18" i="28"/>
  <c r="JY18" i="28" s="1"/>
  <c r="KJ52" i="28"/>
  <c r="CW52" i="28"/>
  <c r="GW52" i="28"/>
  <c r="DJ52" i="28"/>
  <c r="HW52" i="28"/>
  <c r="IJ52" i="28"/>
  <c r="EJ52" i="28"/>
  <c r="W52" i="28"/>
  <c r="J52" i="28"/>
  <c r="LW52" i="28"/>
  <c r="HJ52" i="28"/>
  <c r="BJ52" i="28"/>
  <c r="AJ52" i="28"/>
  <c r="LJ52" i="28"/>
  <c r="CJ52" i="28"/>
  <c r="EW52" i="28"/>
  <c r="T24" i="61"/>
  <c r="U24" i="61" s="1"/>
  <c r="E55" i="47"/>
  <c r="IL55" i="47" s="1"/>
  <c r="T22" i="65"/>
  <c r="V22" i="65" s="1"/>
  <c r="C88" i="47"/>
  <c r="DJ88" i="47" s="1"/>
  <c r="Z30" i="71"/>
  <c r="Z30" i="61"/>
  <c r="Y16" i="28"/>
  <c r="AY16" i="28"/>
  <c r="C59" i="47"/>
  <c r="EW59" i="47" s="1"/>
  <c r="KW9" i="47"/>
  <c r="GJ9" i="47"/>
  <c r="FW9" i="47"/>
  <c r="IW9" i="47"/>
  <c r="EJ9" i="47"/>
  <c r="W9" i="47"/>
  <c r="E29" i="28"/>
  <c r="HY29" i="28" s="1"/>
  <c r="JJ9" i="47"/>
  <c r="BW9" i="47"/>
  <c r="DJ9" i="47"/>
  <c r="KJ9" i="47"/>
  <c r="CJ9" i="47"/>
  <c r="FJ9" i="47"/>
  <c r="JW9" i="47"/>
  <c r="GW9" i="47"/>
  <c r="AL16" i="28"/>
  <c r="CL16" i="28"/>
  <c r="JY16" i="28"/>
  <c r="FL16" i="28"/>
  <c r="IY16" i="28"/>
  <c r="EY16" i="28"/>
  <c r="KY16" i="28"/>
  <c r="D16" i="28"/>
  <c r="LK16" i="28" s="1"/>
  <c r="DY16" i="28"/>
  <c r="Y14" i="28"/>
  <c r="C67" i="47"/>
  <c r="KW67" i="47" s="1"/>
  <c r="E17" i="28"/>
  <c r="JL17" i="28" s="1"/>
  <c r="Z33" i="69"/>
  <c r="C87" i="47"/>
  <c r="HW87" i="47" s="1"/>
  <c r="Z27" i="69"/>
  <c r="HL16" i="28"/>
  <c r="JL16" i="28"/>
  <c r="IL16" i="28"/>
  <c r="GL16" i="28"/>
  <c r="LL16" i="28"/>
  <c r="KL16" i="28"/>
  <c r="BY16" i="28"/>
  <c r="BL16" i="28"/>
  <c r="LY16" i="28"/>
  <c r="DL16" i="28"/>
  <c r="EL16" i="28"/>
  <c r="FY16" i="28"/>
  <c r="D33" i="48"/>
  <c r="AF18" i="33"/>
  <c r="P23" i="68" s="1"/>
  <c r="Z23" i="68" s="1"/>
  <c r="E47" i="48"/>
  <c r="O28" i="33"/>
  <c r="Q25" i="72" s="1"/>
  <c r="H8" i="72" s="1"/>
  <c r="AF33" i="33"/>
  <c r="P26" i="68" s="1"/>
  <c r="D88" i="48"/>
  <c r="T24" i="71"/>
  <c r="AA30" i="71" s="1"/>
  <c r="Z24" i="61"/>
  <c r="E20" i="48"/>
  <c r="Z26" i="72"/>
  <c r="Z24" i="71"/>
  <c r="E55" i="28"/>
  <c r="KL55" i="28" s="1"/>
  <c r="D16" i="68"/>
  <c r="Q7" i="68"/>
  <c r="Z32" i="72"/>
  <c r="D72" i="48"/>
  <c r="AF28" i="33"/>
  <c r="P25" i="68" s="1"/>
  <c r="D63" i="48"/>
  <c r="C38" i="28"/>
  <c r="JW38" i="28" s="1"/>
  <c r="C43" i="28"/>
  <c r="GJ43" i="28" s="1"/>
  <c r="Z22" i="65"/>
  <c r="Z23" i="62"/>
  <c r="C38" i="47"/>
  <c r="JJ38" i="47" s="1"/>
  <c r="E13" i="33"/>
  <c r="P22" i="62" s="1"/>
  <c r="D7" i="48"/>
  <c r="C14" i="28"/>
  <c r="EW14" i="28" s="1"/>
  <c r="IL14" i="28"/>
  <c r="E14" i="47"/>
  <c r="KY14" i="47" s="1"/>
  <c r="LY14" i="28"/>
  <c r="GL14" i="28"/>
  <c r="T23" i="64"/>
  <c r="AA29" i="64" s="1"/>
  <c r="FL14" i="28"/>
  <c r="Z23" i="64"/>
  <c r="D14" i="28"/>
  <c r="LK14" i="28" s="1"/>
  <c r="JY14" i="28"/>
  <c r="KL14" i="28"/>
  <c r="T23" i="62"/>
  <c r="V23" i="62" s="1"/>
  <c r="Z29" i="64"/>
  <c r="EY14" i="28"/>
  <c r="BY14" i="28"/>
  <c r="E36" i="28"/>
  <c r="HL36" i="28" s="1"/>
  <c r="E49" i="28"/>
  <c r="LL49" i="28" s="1"/>
  <c r="HL14" i="28"/>
  <c r="EL14" i="28"/>
  <c r="HY14" i="28"/>
  <c r="Z29" i="62"/>
  <c r="CL14" i="28"/>
  <c r="Z32" i="67"/>
  <c r="C64" i="47"/>
  <c r="IW64" i="47" s="1"/>
  <c r="T26" i="67"/>
  <c r="AA26" i="67" s="1"/>
  <c r="T24" i="69"/>
  <c r="U24" i="69" s="1"/>
  <c r="Z27" i="71"/>
  <c r="Z26" i="67"/>
  <c r="Z24" i="69"/>
  <c r="H5" i="69"/>
  <c r="Z30" i="69"/>
  <c r="HS130" i="28"/>
  <c r="HS131" i="28" s="1"/>
  <c r="Z30" i="63"/>
  <c r="T24" i="65"/>
  <c r="AA30" i="65" s="1"/>
  <c r="Z24" i="65"/>
  <c r="Z30" i="65"/>
  <c r="C57" i="28"/>
  <c r="GJ57" i="28" s="1"/>
  <c r="Z30" i="64"/>
  <c r="E50" i="28"/>
  <c r="EL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DY42" i="47" s="1"/>
  <c r="KL14" i="47"/>
  <c r="C10" i="47"/>
  <c r="FJ10" i="47" s="1"/>
  <c r="Z26" i="61"/>
  <c r="Z32" i="61"/>
  <c r="C10" i="28"/>
  <c r="DJ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FQ116" i="47"/>
  <c r="FR116" i="47" s="1"/>
  <c r="KD117" i="47"/>
  <c r="KE117" i="47" s="1"/>
  <c r="GQ116" i="47"/>
  <c r="GR116" i="47" s="1"/>
  <c r="P8" i="62"/>
  <c r="P6" i="62"/>
  <c r="P8" i="65"/>
  <c r="P5" i="67"/>
  <c r="Z24" i="72"/>
  <c r="P6" i="64"/>
  <c r="P5" i="72"/>
  <c r="P6" i="70"/>
  <c r="P7" i="67"/>
  <c r="P8" i="61"/>
  <c r="P5" i="66"/>
  <c r="P5" i="6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M7" i="69"/>
  <c r="I5" i="71"/>
  <c r="Q117" i="47"/>
  <c r="R117" i="47" s="1"/>
  <c r="FQ117" i="47"/>
  <c r="FR117" i="47" s="1"/>
  <c r="Z30" i="72"/>
  <c r="T25" i="65"/>
  <c r="U25" i="65" s="1"/>
  <c r="JF119" i="47"/>
  <c r="N6" i="65"/>
  <c r="Z25" i="65"/>
  <c r="O5" i="65"/>
  <c r="HD119" i="47"/>
  <c r="HE119" i="47" s="1"/>
  <c r="KD119" i="47"/>
  <c r="KE119" i="47" s="1"/>
  <c r="JD116" i="47"/>
  <c r="JE116" i="47" s="1"/>
  <c r="JF118" i="47"/>
  <c r="IS119" i="47"/>
  <c r="Z31" i="65"/>
  <c r="M6" i="65"/>
  <c r="CF116" i="47"/>
  <c r="T24" i="72"/>
  <c r="AA24" i="72" s="1"/>
  <c r="O7" i="65"/>
  <c r="GD118" i="47"/>
  <c r="GE118" i="47" s="1"/>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E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KW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LW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C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LJ38" i="47"/>
  <c r="KJ38" i="47"/>
  <c r="JW38" i="47"/>
  <c r="IJ38" i="47"/>
  <c r="HJ38" i="47"/>
  <c r="GW38" i="47"/>
  <c r="HW38" i="47"/>
  <c r="FJ38" i="47"/>
  <c r="BJ38" i="47"/>
  <c r="AJ38" i="47"/>
  <c r="FW38" i="47"/>
  <c r="DJ38" i="47"/>
  <c r="DW38" i="47"/>
  <c r="EJ38" i="47"/>
  <c r="A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CY76" i="28" l="1"/>
  <c r="JW49" i="28"/>
  <c r="KL58" i="47"/>
  <c r="IL76" i="28"/>
  <c r="J49" i="28"/>
  <c r="EW49" i="28"/>
  <c r="JJ49" i="28"/>
  <c r="GJ49" i="28"/>
  <c r="LJ49" i="28"/>
  <c r="LL58" i="47"/>
  <c r="DJ49" i="28"/>
  <c r="AA32" i="67"/>
  <c r="Y58" i="47"/>
  <c r="AW49" i="28"/>
  <c r="GW49" i="28"/>
  <c r="LY58" i="47"/>
  <c r="CJ49" i="28"/>
  <c r="FJ49" i="28"/>
  <c r="IJ49" i="28"/>
  <c r="KJ49" i="28"/>
  <c r="AY58" i="47"/>
  <c r="W49" i="28"/>
  <c r="FW49" i="28"/>
  <c r="DW49" i="28"/>
  <c r="B49" i="28"/>
  <c r="DV49" i="28" s="1"/>
  <c r="LW14" i="28"/>
  <c r="DY58" i="47"/>
  <c r="HW49" i="28"/>
  <c r="EJ49" i="28"/>
  <c r="BW49" i="28"/>
  <c r="D49" i="28"/>
  <c r="EX49" i="28" s="1"/>
  <c r="AJ49" i="28"/>
  <c r="HJ49" i="28"/>
  <c r="IW49" i="28"/>
  <c r="CW49" i="28"/>
  <c r="BJ49" i="28"/>
  <c r="IL43" i="28"/>
  <c r="LY43" i="28"/>
  <c r="BL43" i="28"/>
  <c r="AL43" i="28"/>
  <c r="CL43" i="28"/>
  <c r="IY43" i="28"/>
  <c r="HI52" i="28"/>
  <c r="IJ59" i="47"/>
  <c r="II52" i="28"/>
  <c r="AA30" i="61"/>
  <c r="DJ59" i="47"/>
  <c r="AV52" i="28"/>
  <c r="V24" i="61"/>
  <c r="GV52" i="28"/>
  <c r="HV52" i="28"/>
  <c r="JJ59" i="47"/>
  <c r="DI52" i="28"/>
  <c r="EV52" i="28"/>
  <c r="Y43" i="28"/>
  <c r="KL43" i="28"/>
  <c r="FY43" i="28"/>
  <c r="EY43" i="28"/>
  <c r="GJ59" i="47"/>
  <c r="JV52" i="28"/>
  <c r="IV52" i="28"/>
  <c r="JL43" i="28"/>
  <c r="GL43" i="28"/>
  <c r="L43" i="28"/>
  <c r="CY43" i="28"/>
  <c r="D43" i="28"/>
  <c r="JK43" i="28" s="1"/>
  <c r="AY43" i="28"/>
  <c r="CJ59" i="47"/>
  <c r="EI52" i="28"/>
  <c r="GI52" i="28"/>
  <c r="KY43" i="28"/>
  <c r="DY43" i="28"/>
  <c r="DL43" i="28"/>
  <c r="HY43" i="28"/>
  <c r="FL43" i="28"/>
  <c r="AJ59" i="47"/>
  <c r="FV52" i="28"/>
  <c r="BI52" i="28"/>
  <c r="LL43" i="28"/>
  <c r="BY43" i="28"/>
  <c r="EL43" i="28"/>
  <c r="CV52" i="28"/>
  <c r="DV52" i="28"/>
  <c r="JY43" i="28"/>
  <c r="GY43" i="28"/>
  <c r="BW59" i="28"/>
  <c r="KY55" i="47"/>
  <c r="AY55" i="47"/>
  <c r="U24" i="71"/>
  <c r="W38" i="47"/>
  <c r="J38" i="47"/>
  <c r="GJ38" i="47"/>
  <c r="KW38" i="47"/>
  <c r="AL49" i="28"/>
  <c r="HW59" i="47"/>
  <c r="CJ59" i="28"/>
  <c r="JI52" i="28"/>
  <c r="V52" i="28"/>
  <c r="BV52" i="28"/>
  <c r="AA23" i="64"/>
  <c r="DJ59" i="28"/>
  <c r="EW38" i="47"/>
  <c r="CJ38" i="47"/>
  <c r="IW38" i="47"/>
  <c r="V23" i="64"/>
  <c r="JW59" i="47"/>
  <c r="IW59" i="28"/>
  <c r="CI52" i="28"/>
  <c r="LV52" i="28"/>
  <c r="AI52" i="28"/>
  <c r="KV52" i="28"/>
  <c r="BW38" i="47"/>
  <c r="CW38" i="47"/>
  <c r="AA24" i="71"/>
  <c r="FJ59" i="47"/>
  <c r="DW59" i="28"/>
  <c r="D55" i="47"/>
  <c r="EX55" i="47" s="1"/>
  <c r="KI52" i="28"/>
  <c r="I52" i="28"/>
  <c r="FI52" i="28"/>
  <c r="V24" i="71"/>
  <c r="U23" i="64"/>
  <c r="AW59" i="28"/>
  <c r="J59" i="28"/>
  <c r="CW59" i="28"/>
  <c r="JY55" i="47"/>
  <c r="L55" i="47"/>
  <c r="EW59" i="28"/>
  <c r="HJ59" i="28"/>
  <c r="GW59" i="28"/>
  <c r="KL55" i="47"/>
  <c r="FY55" i="47"/>
  <c r="EJ59" i="28"/>
  <c r="HW59" i="28"/>
  <c r="FJ59" i="28"/>
  <c r="GY55" i="47"/>
  <c r="JL55" i="47"/>
  <c r="GJ59" i="28"/>
  <c r="W59" i="28"/>
  <c r="KJ59" i="28"/>
  <c r="LY55" i="47"/>
  <c r="CL55" i="47"/>
  <c r="JJ59" i="28"/>
  <c r="IJ59" i="28"/>
  <c r="FW59" i="28"/>
  <c r="JW59" i="28"/>
  <c r="LL55" i="47"/>
  <c r="DY55" i="47"/>
  <c r="B59" i="28"/>
  <c r="V59" i="28" s="1"/>
  <c r="AJ59" i="28"/>
  <c r="BJ59" i="28"/>
  <c r="IY55" i="47"/>
  <c r="AL55" i="47"/>
  <c r="BL55" i="47"/>
  <c r="HL76" i="28"/>
  <c r="KL76" i="28"/>
  <c r="CL76" i="28"/>
  <c r="AY76" i="28"/>
  <c r="D76" i="28"/>
  <c r="AK76" i="28" s="1"/>
  <c r="EY76" i="28"/>
  <c r="IY76" i="28"/>
  <c r="KY76" i="28"/>
  <c r="Y76" i="28"/>
  <c r="DL76" i="28"/>
  <c r="GY76" i="28"/>
  <c r="HY76" i="28"/>
  <c r="DY76" i="28"/>
  <c r="BY76" i="28"/>
  <c r="LL76" i="28"/>
  <c r="L76" i="28"/>
  <c r="AL76" i="28"/>
  <c r="JL76" i="28"/>
  <c r="HL22" i="28"/>
  <c r="BL76" i="28"/>
  <c r="EL76" i="28"/>
  <c r="GL76" i="28"/>
  <c r="GY22" i="28"/>
  <c r="FL76" i="28"/>
  <c r="FY76" i="28"/>
  <c r="BJ8" i="47"/>
  <c r="DJ8" i="47"/>
  <c r="FJ8" i="47"/>
  <c r="JW8" i="47"/>
  <c r="HJ8" i="47"/>
  <c r="FJ64" i="47"/>
  <c r="KW8" i="47"/>
  <c r="EJ8" i="47"/>
  <c r="EW8" i="47"/>
  <c r="GJ8" i="47"/>
  <c r="J8" i="47"/>
  <c r="IW8" i="47"/>
  <c r="CW88" i="47"/>
  <c r="AW8" i="47"/>
  <c r="LW8" i="47"/>
  <c r="KL17" i="28"/>
  <c r="KW88" i="47"/>
  <c r="V27" i="69"/>
  <c r="HK65" i="28"/>
  <c r="JK65" i="28"/>
  <c r="EK65" i="28"/>
  <c r="U27" i="69"/>
  <c r="EX65" i="28"/>
  <c r="KK65" i="28"/>
  <c r="LK65" i="28"/>
  <c r="DX65" i="28"/>
  <c r="AK65" i="28"/>
  <c r="FX65" i="28"/>
  <c r="CX65" i="28"/>
  <c r="BK65" i="28"/>
  <c r="X65" i="28"/>
  <c r="IK65" i="28"/>
  <c r="IX65" i="28"/>
  <c r="BX65" i="28"/>
  <c r="GK65" i="28"/>
  <c r="JX65" i="28"/>
  <c r="KX65" i="28"/>
  <c r="HX65" i="28"/>
  <c r="AA33" i="69"/>
  <c r="AX65" i="28"/>
  <c r="FK65" i="28"/>
  <c r="DK65" i="28"/>
  <c r="LX65" i="28"/>
  <c r="CK65" i="28"/>
  <c r="GX65" i="28"/>
  <c r="BY49" i="28"/>
  <c r="JW14" i="28"/>
  <c r="HL58" i="47"/>
  <c r="GL58" i="47"/>
  <c r="GY58" i="47"/>
  <c r="IY49" i="28"/>
  <c r="EJ14" i="28"/>
  <c r="KY58" i="47"/>
  <c r="L58" i="47"/>
  <c r="BL58" i="47"/>
  <c r="HY49" i="28"/>
  <c r="CW14" i="28"/>
  <c r="EY58" i="47"/>
  <c r="DL58" i="47"/>
  <c r="CY58" i="47"/>
  <c r="HL49" i="28"/>
  <c r="FJ14" i="28"/>
  <c r="HY58" i="47"/>
  <c r="D58" i="47"/>
  <c r="EX58" i="47" s="1"/>
  <c r="EL58" i="47"/>
  <c r="AL58" i="47"/>
  <c r="AJ38" i="28"/>
  <c r="KY49" i="28"/>
  <c r="GJ14" i="28"/>
  <c r="FL58" i="47"/>
  <c r="IL58" i="47"/>
  <c r="FY58" i="47"/>
  <c r="IY58" i="47"/>
  <c r="JY58" i="47"/>
  <c r="JL58" i="47"/>
  <c r="CL58" i="47"/>
  <c r="HJ64" i="47"/>
  <c r="KJ38" i="28"/>
  <c r="W8" i="47"/>
  <c r="GW8" i="47"/>
  <c r="HW8" i="47"/>
  <c r="IW88" i="47"/>
  <c r="DJ64" i="47"/>
  <c r="BJ22" i="47"/>
  <c r="LJ8" i="47"/>
  <c r="AJ8" i="47"/>
  <c r="BW8" i="47"/>
  <c r="IJ8" i="47"/>
  <c r="Y36" i="28"/>
  <c r="EJ88" i="47"/>
  <c r="GJ64" i="47"/>
  <c r="T23" i="68"/>
  <c r="AA23" i="68" s="1"/>
  <c r="B8" i="47"/>
  <c r="EV8" i="47" s="1"/>
  <c r="CJ8" i="47"/>
  <c r="DW8" i="47"/>
  <c r="JJ8" i="47"/>
  <c r="BY36" i="28"/>
  <c r="JY36" i="28"/>
  <c r="DY17" i="28"/>
  <c r="HJ38" i="28"/>
  <c r="KJ8" i="47"/>
  <c r="CW8" i="47"/>
  <c r="LY36" i="28"/>
  <c r="EL17" i="28"/>
  <c r="LJ87" i="47"/>
  <c r="JW87" i="47"/>
  <c r="LV9" i="47"/>
  <c r="GL42" i="47"/>
  <c r="IW87" i="47"/>
  <c r="DW87" i="47"/>
  <c r="GI9" i="47"/>
  <c r="FL42" i="47"/>
  <c r="V24" i="69"/>
  <c r="HY42" i="47"/>
  <c r="DL42" i="47"/>
  <c r="V9" i="47"/>
  <c r="JV9" i="47"/>
  <c r="AL18" i="28"/>
  <c r="DV9" i="47"/>
  <c r="CI9" i="47"/>
  <c r="BI9" i="47"/>
  <c r="IV9" i="47"/>
  <c r="IY18" i="28"/>
  <c r="KI9" i="47"/>
  <c r="CV9" i="47"/>
  <c r="FI9" i="47"/>
  <c r="BY18" i="28"/>
  <c r="AV9" i="47"/>
  <c r="GV9" i="47"/>
  <c r="HI9" i="47"/>
  <c r="CL18" i="28"/>
  <c r="EV9" i="47"/>
  <c r="LI9" i="47"/>
  <c r="DI9" i="47"/>
  <c r="Y18" i="28"/>
  <c r="KV9" i="47"/>
  <c r="I9" i="47"/>
  <c r="HV9" i="47"/>
  <c r="HY18" i="28"/>
  <c r="FY29" i="28"/>
  <c r="BV9" i="47"/>
  <c r="EI9" i="47"/>
  <c r="II9" i="47"/>
  <c r="KL18" i="28"/>
  <c r="FV9" i="47"/>
  <c r="JI9" i="47"/>
  <c r="BL22" i="28"/>
  <c r="IL22" i="28"/>
  <c r="HY22" i="28"/>
  <c r="DL22" i="28"/>
  <c r="AL22" i="28"/>
  <c r="JL22" i="28"/>
  <c r="IY22" i="28"/>
  <c r="L22" i="28"/>
  <c r="CY22" i="28"/>
  <c r="KY22" i="28"/>
  <c r="LY22" i="28"/>
  <c r="DY22" i="28"/>
  <c r="AY22" i="28"/>
  <c r="JY22" i="28"/>
  <c r="EY22" i="28"/>
  <c r="BY22" i="28"/>
  <c r="FL22" i="28"/>
  <c r="LL22" i="28"/>
  <c r="Y22" i="28"/>
  <c r="D22" i="28"/>
  <c r="GK22" i="28" s="1"/>
  <c r="KL22" i="28"/>
  <c r="EL22" i="28"/>
  <c r="GL22" i="28"/>
  <c r="HK14" i="28"/>
  <c r="DL49" i="28"/>
  <c r="EY49" i="28"/>
  <c r="GL49" i="28"/>
  <c r="JY49" i="28"/>
  <c r="FL18" i="28"/>
  <c r="D18" i="28"/>
  <c r="LX18" i="28" s="1"/>
  <c r="JL18" i="28"/>
  <c r="LL18" i="28"/>
  <c r="LY29" i="28"/>
  <c r="W14" i="28"/>
  <c r="J14" i="28"/>
  <c r="GW14" i="28"/>
  <c r="Y49" i="28"/>
  <c r="CL49" i="28"/>
  <c r="FY49" i="28"/>
  <c r="GY18" i="28"/>
  <c r="L18" i="28"/>
  <c r="EL18" i="28"/>
  <c r="LY18" i="28"/>
  <c r="L29" i="28"/>
  <c r="AJ14" i="28"/>
  <c r="CJ14" i="28"/>
  <c r="IW14" i="28"/>
  <c r="Z29" i="68"/>
  <c r="U26" i="67"/>
  <c r="AY49" i="28"/>
  <c r="CY49" i="28"/>
  <c r="IL49" i="28"/>
  <c r="AY18" i="28"/>
  <c r="CY18" i="28"/>
  <c r="FY18" i="28"/>
  <c r="JY29" i="28"/>
  <c r="KJ14" i="28"/>
  <c r="AW14" i="28"/>
  <c r="HW14" i="28"/>
  <c r="JJ14" i="28"/>
  <c r="V26" i="67"/>
  <c r="DW41" i="28"/>
  <c r="DY49" i="28"/>
  <c r="EL49" i="28"/>
  <c r="JL49" i="28"/>
  <c r="DY18" i="28"/>
  <c r="KY18" i="28"/>
  <c r="HL18" i="28"/>
  <c r="B14" i="28"/>
  <c r="HV14" i="28" s="1"/>
  <c r="BJ14" i="28"/>
  <c r="DJ14" i="28"/>
  <c r="HJ14" i="28"/>
  <c r="IW41" i="28"/>
  <c r="BL49" i="28"/>
  <c r="FL49" i="28"/>
  <c r="KL49" i="28"/>
  <c r="U23" i="62"/>
  <c r="BL18" i="28"/>
  <c r="DL18" i="28"/>
  <c r="IL18" i="28"/>
  <c r="LJ14" i="28"/>
  <c r="DW14" i="28"/>
  <c r="FW14" i="28"/>
  <c r="IJ14" i="28"/>
  <c r="IX14" i="28"/>
  <c r="HW41" i="28"/>
  <c r="LY49" i="28"/>
  <c r="L49" i="28"/>
  <c r="GY49" i="28"/>
  <c r="EY18" i="28"/>
  <c r="GL18" i="28"/>
  <c r="KW14" i="28"/>
  <c r="BW14" i="28"/>
  <c r="AX14" i="28"/>
  <c r="EL55" i="47"/>
  <c r="CY55" i="47"/>
  <c r="GL55" i="47"/>
  <c r="FL55" i="47"/>
  <c r="BY55" i="47"/>
  <c r="Y55" i="47"/>
  <c r="HL55" i="47"/>
  <c r="HY55" i="47"/>
  <c r="DL55" i="47"/>
  <c r="U22" i="65"/>
  <c r="EJ67" i="47"/>
  <c r="IW67" i="47"/>
  <c r="W67" i="47"/>
  <c r="AW67" i="47"/>
  <c r="KW10" i="28"/>
  <c r="DW67" i="47"/>
  <c r="KJ67" i="47"/>
  <c r="AA22" i="65"/>
  <c r="AJ67" i="47"/>
  <c r="EW67" i="47"/>
  <c r="GJ67" i="47"/>
  <c r="AA28" i="65"/>
  <c r="KJ59" i="47"/>
  <c r="AW59" i="47"/>
  <c r="CW59" i="47"/>
  <c r="J7" i="63"/>
  <c r="FJ67" i="47"/>
  <c r="KL34" i="47"/>
  <c r="GW10" i="28"/>
  <c r="LW67" i="47"/>
  <c r="B67" i="47"/>
  <c r="I67" i="47" s="1"/>
  <c r="BJ67" i="47"/>
  <c r="FW67" i="47"/>
  <c r="JJ67" i="47"/>
  <c r="AJ57" i="28"/>
  <c r="JL50" i="28"/>
  <c r="LW59" i="47"/>
  <c r="EJ59" i="47"/>
  <c r="W59" i="47"/>
  <c r="HJ59" i="47"/>
  <c r="DL34" i="47"/>
  <c r="W10" i="28"/>
  <c r="CW67" i="47"/>
  <c r="LJ67" i="47"/>
  <c r="GW67" i="47"/>
  <c r="DJ67" i="47"/>
  <c r="HW67" i="47"/>
  <c r="JW67" i="47"/>
  <c r="AA24" i="61"/>
  <c r="HJ57" i="28"/>
  <c r="IL50" i="28"/>
  <c r="B59" i="47"/>
  <c r="V59" i="47" s="1"/>
  <c r="FW59" i="47"/>
  <c r="DW59" i="47"/>
  <c r="IW59" i="47"/>
  <c r="EL34" i="47"/>
  <c r="J67" i="47"/>
  <c r="HJ67" i="47"/>
  <c r="IJ67" i="47"/>
  <c r="KW57" i="28"/>
  <c r="DL50" i="28"/>
  <c r="U22" i="71"/>
  <c r="LJ59" i="47"/>
  <c r="J59" i="47"/>
  <c r="BJ59" i="47"/>
  <c r="KW59" i="47"/>
  <c r="CJ67" i="47"/>
  <c r="BW67" i="47"/>
  <c r="EY50" i="28"/>
  <c r="GW59" i="47"/>
  <c r="BW59" i="47"/>
  <c r="L36" i="28"/>
  <c r="AL36" i="28"/>
  <c r="GY36" i="28"/>
  <c r="KY36" i="28"/>
  <c r="EY17" i="28"/>
  <c r="GL17" i="28"/>
  <c r="HL17" i="28"/>
  <c r="GW88" i="47"/>
  <c r="AW88" i="47"/>
  <c r="JJ88" i="47"/>
  <c r="IJ88" i="47"/>
  <c r="BW64" i="47"/>
  <c r="JW64" i="47"/>
  <c r="HW64" i="47"/>
  <c r="GW64" i="47"/>
  <c r="CL36" i="28"/>
  <c r="EL36" i="28"/>
  <c r="IY36" i="28"/>
  <c r="D36" i="28"/>
  <c r="LX36" i="28" s="1"/>
  <c r="D17" i="28"/>
  <c r="KK17" i="28" s="1"/>
  <c r="FY17" i="28"/>
  <c r="KY17" i="28"/>
  <c r="GY17" i="28"/>
  <c r="FJ88" i="47"/>
  <c r="JW88" i="47"/>
  <c r="HJ88" i="47"/>
  <c r="AJ64" i="47"/>
  <c r="AW64" i="47"/>
  <c r="LJ64" i="47"/>
  <c r="DY36" i="28"/>
  <c r="CY36" i="28"/>
  <c r="JL36" i="28"/>
  <c r="L17" i="28"/>
  <c r="FL17" i="28"/>
  <c r="IL17" i="28"/>
  <c r="IY17" i="28"/>
  <c r="AJ88" i="47"/>
  <c r="BJ88" i="47"/>
  <c r="EW88" i="47"/>
  <c r="FW64" i="47"/>
  <c r="DW64" i="47"/>
  <c r="W64" i="47"/>
  <c r="AY36" i="28"/>
  <c r="BL36" i="28"/>
  <c r="KL36" i="28"/>
  <c r="Y17" i="28"/>
  <c r="AL17" i="28"/>
  <c r="LL17" i="28"/>
  <c r="LY17" i="28"/>
  <c r="W88" i="47"/>
  <c r="LW88" i="47"/>
  <c r="GJ88" i="47"/>
  <c r="KW64" i="47"/>
  <c r="EW64" i="47"/>
  <c r="BJ64" i="47"/>
  <c r="EY36" i="28"/>
  <c r="FY36" i="28"/>
  <c r="LL36" i="28"/>
  <c r="AY17" i="28"/>
  <c r="BL17" i="28"/>
  <c r="JY17" i="28"/>
  <c r="DW88" i="47"/>
  <c r="J88" i="47"/>
  <c r="FW88" i="47"/>
  <c r="CJ64" i="47"/>
  <c r="JJ64" i="47"/>
  <c r="EJ64" i="47"/>
  <c r="FL36" i="28"/>
  <c r="HY36" i="28"/>
  <c r="GL36" i="28"/>
  <c r="BY17" i="28"/>
  <c r="CL17" i="28"/>
  <c r="HY17" i="28"/>
  <c r="Y60" i="28"/>
  <c r="CJ88" i="47"/>
  <c r="B88" i="47"/>
  <c r="EI88" i="47" s="1"/>
  <c r="LJ88" i="47"/>
  <c r="J64" i="47"/>
  <c r="KJ64" i="47"/>
  <c r="IJ64" i="47"/>
  <c r="DL36" i="28"/>
  <c r="IL36" i="28"/>
  <c r="CY17" i="28"/>
  <c r="DL17" i="28"/>
  <c r="BW88" i="47"/>
  <c r="HW88" i="47"/>
  <c r="KJ88" i="47"/>
  <c r="B64" i="47"/>
  <c r="JV64" i="47" s="1"/>
  <c r="CW64" i="47"/>
  <c r="LW64" i="47"/>
  <c r="LJ10" i="47"/>
  <c r="AJ10" i="47"/>
  <c r="W10" i="47"/>
  <c r="GJ10" i="47"/>
  <c r="BW29" i="47"/>
  <c r="DJ22" i="47"/>
  <c r="EJ38" i="28"/>
  <c r="BW38" i="28"/>
  <c r="IJ38" i="28"/>
  <c r="LJ38" i="28"/>
  <c r="HJ87" i="47"/>
  <c r="FW87" i="47"/>
  <c r="EW87" i="47"/>
  <c r="W87" i="47"/>
  <c r="AA24" i="69"/>
  <c r="CL42" i="47"/>
  <c r="BY42" i="47"/>
  <c r="AY42" i="47"/>
  <c r="IY42" i="47"/>
  <c r="J38" i="28"/>
  <c r="CW38" i="28"/>
  <c r="LW38" i="28"/>
  <c r="DJ87" i="47"/>
  <c r="BW87" i="47"/>
  <c r="AW87" i="47"/>
  <c r="J87" i="47"/>
  <c r="IL42" i="47"/>
  <c r="D42" i="47"/>
  <c r="KX42" i="47" s="1"/>
  <c r="L42" i="47"/>
  <c r="HJ22" i="47"/>
  <c r="W38" i="28"/>
  <c r="DW38" i="28"/>
  <c r="FW38" i="28"/>
  <c r="B38" i="28"/>
  <c r="II38" i="28" s="1"/>
  <c r="CW87" i="47"/>
  <c r="GW87" i="47"/>
  <c r="IJ87" i="47"/>
  <c r="CY42" i="47"/>
  <c r="EY42" i="47"/>
  <c r="HL42" i="47"/>
  <c r="KX14" i="28"/>
  <c r="GJ22" i="47"/>
  <c r="JJ38" i="28"/>
  <c r="KW22" i="47"/>
  <c r="AW38" i="28"/>
  <c r="EW38" i="28"/>
  <c r="GW38" i="28"/>
  <c r="KJ87" i="47"/>
  <c r="JJ87" i="47"/>
  <c r="EJ87" i="47"/>
  <c r="AA24" i="65"/>
  <c r="Y42" i="47"/>
  <c r="EL42" i="47"/>
  <c r="FY42" i="47"/>
  <c r="BX14" i="28"/>
  <c r="DK14" i="28"/>
  <c r="KW38" i="28"/>
  <c r="GJ87" i="47"/>
  <c r="FJ87" i="47"/>
  <c r="AJ87" i="47"/>
  <c r="U24" i="65"/>
  <c r="KL42" i="47"/>
  <c r="AL42" i="47"/>
  <c r="JY42" i="47"/>
  <c r="FK14" i="28"/>
  <c r="DX14" i="28"/>
  <c r="LJ22" i="47"/>
  <c r="CJ38" i="28"/>
  <c r="HW38" i="28"/>
  <c r="BJ38" i="28"/>
  <c r="FJ38" i="28"/>
  <c r="IW38" i="28"/>
  <c r="CJ87" i="47"/>
  <c r="BJ87" i="47"/>
  <c r="LW87" i="47"/>
  <c r="AA30" i="69"/>
  <c r="V24" i="65"/>
  <c r="BL42" i="47"/>
  <c r="LY42" i="47"/>
  <c r="JL42" i="47"/>
  <c r="HX14" i="28"/>
  <c r="K14" i="28"/>
  <c r="IK14" i="28"/>
  <c r="W22" i="47"/>
  <c r="DJ38" i="28"/>
  <c r="GJ38" i="28"/>
  <c r="B87" i="47"/>
  <c r="JV87" i="47" s="1"/>
  <c r="KW87" i="47"/>
  <c r="KY42" i="47"/>
  <c r="LL42" i="47"/>
  <c r="GY42" i="47"/>
  <c r="EX14" i="28"/>
  <c r="EJ29" i="47"/>
  <c r="CL29" i="28"/>
  <c r="AY29" i="28"/>
  <c r="IL29" i="28"/>
  <c r="LL29" i="28"/>
  <c r="HW10" i="47"/>
  <c r="BJ10" i="47"/>
  <c r="BW10" i="47"/>
  <c r="EX16" i="28"/>
  <c r="KY29" i="28"/>
  <c r="D29" i="28"/>
  <c r="CK29" i="28" s="1"/>
  <c r="AW10" i="47"/>
  <c r="EW29" i="47"/>
  <c r="GW29" i="47"/>
  <c r="CJ43" i="28"/>
  <c r="CY29" i="28"/>
  <c r="EL29" i="28"/>
  <c r="EY29" i="28"/>
  <c r="DY55" i="28"/>
  <c r="JJ10" i="47"/>
  <c r="EJ10" i="47"/>
  <c r="CW10" i="47"/>
  <c r="CY7" i="47"/>
  <c r="AA23" i="62"/>
  <c r="B10" i="47"/>
  <c r="DI10" i="47" s="1"/>
  <c r="FW10" i="47"/>
  <c r="KW29" i="47"/>
  <c r="FW43" i="28"/>
  <c r="DL29" i="28"/>
  <c r="BL29" i="28"/>
  <c r="FL29" i="28"/>
  <c r="AL55" i="28"/>
  <c r="LW10" i="47"/>
  <c r="HJ10" i="47"/>
  <c r="GW10" i="47"/>
  <c r="DX16" i="28"/>
  <c r="HL29" i="28"/>
  <c r="B29" i="47"/>
  <c r="KV29" i="47" s="1"/>
  <c r="LJ43" i="28"/>
  <c r="DY29" i="28"/>
  <c r="BY29" i="28"/>
  <c r="GY29" i="28"/>
  <c r="Y55" i="28"/>
  <c r="IJ10" i="47"/>
  <c r="CJ10" i="47"/>
  <c r="J10" i="47"/>
  <c r="O5" i="72"/>
  <c r="JK16" i="28"/>
  <c r="AL29" i="28"/>
  <c r="AA29" i="62"/>
  <c r="KL29" i="28"/>
  <c r="GL29" i="28"/>
  <c r="IY29" i="28"/>
  <c r="LL55" i="28"/>
  <c r="KJ10" i="47"/>
  <c r="IW10" i="47"/>
  <c r="EW10" i="47"/>
  <c r="DW10" i="47"/>
  <c r="BJ29" i="47"/>
  <c r="Y29" i="28"/>
  <c r="JL29" i="28"/>
  <c r="KW10" i="47"/>
  <c r="JW10" i="47"/>
  <c r="DJ10" i="47"/>
  <c r="IX16" i="28"/>
  <c r="HK16" i="28"/>
  <c r="CK16" i="28"/>
  <c r="FX16" i="28"/>
  <c r="GK16" i="28"/>
  <c r="DK16" i="28"/>
  <c r="GX16" i="28"/>
  <c r="AX16" i="28"/>
  <c r="LX14" i="28"/>
  <c r="KK14" i="28"/>
  <c r="EK14" i="28"/>
  <c r="X16" i="28"/>
  <c r="BK16" i="28"/>
  <c r="KK16" i="28"/>
  <c r="GX14" i="28"/>
  <c r="JX14" i="28"/>
  <c r="CX14" i="28"/>
  <c r="CX16" i="28"/>
  <c r="BX16" i="28"/>
  <c r="HX16" i="28"/>
  <c r="KX16" i="28"/>
  <c r="CK14" i="28"/>
  <c r="X14" i="28"/>
  <c r="GK14" i="28"/>
  <c r="EK16" i="28"/>
  <c r="K16" i="28"/>
  <c r="AK16" i="28"/>
  <c r="FX14" i="28"/>
  <c r="BK14" i="28"/>
  <c r="AK14" i="28"/>
  <c r="JK14" i="28"/>
  <c r="FK16" i="28"/>
  <c r="JX16" i="28"/>
  <c r="IK16" i="28"/>
  <c r="LX16" i="28"/>
  <c r="H5" i="68"/>
  <c r="JL14" i="47"/>
  <c r="CY14" i="47"/>
  <c r="IL14" i="47"/>
  <c r="EW43" i="28"/>
  <c r="DW43" i="28"/>
  <c r="HJ43" i="28"/>
  <c r="AL60" i="28"/>
  <c r="GY55" i="28"/>
  <c r="BY55" i="28"/>
  <c r="HL55" i="28"/>
  <c r="LY55" i="28"/>
  <c r="JJ10" i="28"/>
  <c r="KJ10" i="28"/>
  <c r="BJ10" i="28"/>
  <c r="N7" i="72"/>
  <c r="H7" i="72"/>
  <c r="BY14" i="47"/>
  <c r="HY14" i="47"/>
  <c r="DW30" i="28"/>
  <c r="FJ43" i="28"/>
  <c r="IJ43" i="28"/>
  <c r="HW43" i="28"/>
  <c r="HY60" i="28"/>
  <c r="IY55" i="28"/>
  <c r="EL55" i="28"/>
  <c r="HY55" i="28"/>
  <c r="IJ10" i="28"/>
  <c r="EJ10" i="28"/>
  <c r="AJ10" i="28"/>
  <c r="M5" i="72"/>
  <c r="M7" i="72"/>
  <c r="N5" i="72"/>
  <c r="AL14" i="47"/>
  <c r="FL14" i="47"/>
  <c r="EJ30" i="28"/>
  <c r="DJ43" i="28"/>
  <c r="JW43" i="28"/>
  <c r="LW43" i="28"/>
  <c r="JL60" i="28"/>
  <c r="AY55" i="28"/>
  <c r="EY55" i="28"/>
  <c r="KY55" i="28"/>
  <c r="HW10" i="28"/>
  <c r="GJ10" i="28"/>
  <c r="BW10" i="28"/>
  <c r="O6" i="72"/>
  <c r="M8" i="72"/>
  <c r="N6" i="72"/>
  <c r="H5" i="72"/>
  <c r="JY14" i="47"/>
  <c r="LL14" i="47"/>
  <c r="L14" i="47"/>
  <c r="JJ30" i="28"/>
  <c r="J43" i="28"/>
  <c r="BW43" i="28"/>
  <c r="GW43" i="28"/>
  <c r="KJ43" i="28"/>
  <c r="CL55" i="28"/>
  <c r="IL55" i="28"/>
  <c r="BL55" i="28"/>
  <c r="B10" i="28"/>
  <c r="IV10" i="28" s="1"/>
  <c r="LW10" i="28"/>
  <c r="DW10" i="28"/>
  <c r="CJ10" i="28"/>
  <c r="I6" i="72"/>
  <c r="M6" i="72"/>
  <c r="O7" i="72"/>
  <c r="N8" i="72"/>
  <c r="CL14" i="47"/>
  <c r="BL14" i="47"/>
  <c r="FY14" i="47"/>
  <c r="AY14" i="47"/>
  <c r="AW43" i="28"/>
  <c r="EJ43" i="28"/>
  <c r="IW43" i="28"/>
  <c r="KW43" i="28"/>
  <c r="FL55" i="28"/>
  <c r="L55" i="28"/>
  <c r="FY55" i="28"/>
  <c r="IW10" i="28"/>
  <c r="EW10" i="28"/>
  <c r="JW10" i="28"/>
  <c r="AW10" i="28"/>
  <c r="H6" i="72"/>
  <c r="O8" i="72"/>
  <c r="I7" i="72"/>
  <c r="I8" i="72"/>
  <c r="J8" i="72" s="1"/>
  <c r="DY14" i="47"/>
  <c r="DL14" i="47"/>
  <c r="GY14" i="47"/>
  <c r="W43" i="28"/>
  <c r="CW43" i="28"/>
  <c r="JJ43" i="28"/>
  <c r="B43" i="28"/>
  <c r="II43" i="28" s="1"/>
  <c r="JY55" i="28"/>
  <c r="DL55" i="28"/>
  <c r="CY55" i="28"/>
  <c r="FW10" i="28"/>
  <c r="HJ10" i="28"/>
  <c r="FJ10" i="28"/>
  <c r="J10" i="28"/>
  <c r="I5" i="72"/>
  <c r="LY14" i="47"/>
  <c r="Y14" i="47"/>
  <c r="HL14" i="47"/>
  <c r="AJ43" i="28"/>
  <c r="BJ43" i="28"/>
  <c r="D55" i="28"/>
  <c r="X55" i="28" s="1"/>
  <c r="JL55" i="28"/>
  <c r="GL55" i="28"/>
  <c r="LJ10" i="28"/>
  <c r="CW10" i="28"/>
  <c r="GL14" i="47"/>
  <c r="D14" i="47"/>
  <c r="IX14" i="47" s="1"/>
  <c r="EY14" i="47"/>
  <c r="EL14" i="47"/>
  <c r="D50" i="28"/>
  <c r="FX50" i="28" s="1"/>
  <c r="GY50" i="28"/>
  <c r="Y50" i="28"/>
  <c r="V24" i="63"/>
  <c r="FL50" i="28"/>
  <c r="KL50" i="28"/>
  <c r="AL50" i="28"/>
  <c r="JY50" i="28"/>
  <c r="HY50" i="28"/>
  <c r="DY50" i="28"/>
  <c r="I8" i="68"/>
  <c r="GL50" i="28"/>
  <c r="LL50" i="28"/>
  <c r="AY50" i="28"/>
  <c r="KY50" i="28"/>
  <c r="BY50" i="28"/>
  <c r="L50" i="28"/>
  <c r="IY50" i="28"/>
  <c r="HL50" i="28"/>
  <c r="CL50" i="28"/>
  <c r="BL50" i="28"/>
  <c r="LY50" i="28"/>
  <c r="FY50" i="28"/>
  <c r="CY50" i="28"/>
  <c r="C13" i="47"/>
  <c r="C13" i="28"/>
  <c r="C80" i="47"/>
  <c r="C80" i="28"/>
  <c r="E37" i="28"/>
  <c r="Z31" i="72"/>
  <c r="Z25" i="72"/>
  <c r="T25" i="72"/>
  <c r="E37" i="47"/>
  <c r="IY14" i="47"/>
  <c r="C77" i="47"/>
  <c r="C77" i="28"/>
  <c r="T25" i="68"/>
  <c r="Z25" i="68"/>
  <c r="C79" i="47"/>
  <c r="C79" i="28"/>
  <c r="Z31" i="68"/>
  <c r="CJ22" i="47"/>
  <c r="JW22" i="47"/>
  <c r="KJ22" i="47"/>
  <c r="BW22" i="47"/>
  <c r="DW22" i="47"/>
  <c r="IJ22" i="47"/>
  <c r="B22" i="47"/>
  <c r="HV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IV41" i="28" s="1"/>
  <c r="J57" i="28"/>
  <c r="EJ57" i="28"/>
  <c r="IW57" i="28"/>
  <c r="B57" i="28"/>
  <c r="KI57" i="28" s="1"/>
  <c r="JL34" i="47"/>
  <c r="EY34" i="47"/>
  <c r="Y34" i="47"/>
  <c r="HL34" i="47"/>
  <c r="AJ29" i="47"/>
  <c r="FJ29" i="47"/>
  <c r="JJ29" i="47"/>
  <c r="LW29" i="47"/>
  <c r="LW41" i="28"/>
  <c r="AJ41" i="28"/>
  <c r="IJ41" i="28"/>
  <c r="LJ41" i="28"/>
  <c r="CW57" i="28"/>
  <c r="BJ57" i="28"/>
  <c r="FJ57" i="28"/>
  <c r="D34" i="47"/>
  <c r="HK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CX48" i="28" s="1"/>
  <c r="IJ22" i="28"/>
  <c r="GY48" i="28"/>
  <c r="B22" i="28"/>
  <c r="F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C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V27" i="67"/>
  <c r="U27" i="67"/>
  <c r="U24" i="64"/>
  <c r="K6" i="66"/>
  <c r="E53" i="26" s="1"/>
  <c r="L6" i="67"/>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K5" i="67"/>
  <c r="E62" i="26" s="1"/>
  <c r="J6" i="67"/>
  <c r="L8" i="69"/>
  <c r="K5" i="66"/>
  <c r="E52" i="26" s="1"/>
  <c r="L8" i="67"/>
  <c r="V24" i="72"/>
  <c r="K8" i="69"/>
  <c r="E50" i="26" s="1"/>
  <c r="J5" i="66"/>
  <c r="J8" i="69"/>
  <c r="K7" i="69"/>
  <c r="E49" i="26" s="1"/>
  <c r="J7" i="69"/>
  <c r="L5" i="66"/>
  <c r="O7" i="62"/>
  <c r="K8" i="67"/>
  <c r="I7" i="62"/>
  <c r="N8" i="62"/>
  <c r="L5" i="67"/>
  <c r="J7" i="67"/>
  <c r="K6" i="69"/>
  <c r="E48" i="26" s="1"/>
  <c r="J8" i="64"/>
  <c r="O6" i="62"/>
  <c r="L7" i="67"/>
  <c r="K8" i="65"/>
  <c r="E45" i="26" s="1"/>
  <c r="AA23" i="71"/>
  <c r="V23" i="71"/>
  <c r="U23" i="71"/>
  <c r="K8" i="64"/>
  <c r="E40" i="26" s="1"/>
  <c r="J5" i="65"/>
  <c r="I5" i="62"/>
  <c r="O8" i="62"/>
  <c r="N5" i="62"/>
  <c r="N6" i="62"/>
  <c r="I6" i="62"/>
  <c r="K6" i="71"/>
  <c r="E33" i="26" s="1"/>
  <c r="L7" i="71"/>
  <c r="K6" i="65"/>
  <c r="E43" i="26" s="1"/>
  <c r="J8" i="65"/>
  <c r="J7" i="71"/>
  <c r="H6" i="62"/>
  <c r="H7" i="62"/>
  <c r="N7" i="62"/>
  <c r="M5" i="62"/>
  <c r="O5" i="62"/>
  <c r="L8" i="65"/>
  <c r="H5" i="62"/>
  <c r="M7" i="62"/>
  <c r="K5" i="69"/>
  <c r="E47" i="26" s="1"/>
  <c r="H8" i="62"/>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GR107" i="47"/>
  <c r="CE10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FX76" i="28" l="1"/>
  <c r="GK49" i="28"/>
  <c r="IX76" i="28"/>
  <c r="CK17" i="28"/>
  <c r="JI38" i="28"/>
  <c r="HK76" i="28"/>
  <c r="IK49" i="28"/>
  <c r="LK49" i="28"/>
  <c r="X49" i="28"/>
  <c r="EX76" i="28"/>
  <c r="X17" i="28"/>
  <c r="CI22" i="28"/>
  <c r="AX76" i="28"/>
  <c r="AK49" i="28"/>
  <c r="GV59" i="47"/>
  <c r="JX76" i="28"/>
  <c r="CK49" i="28"/>
  <c r="EV59" i="47"/>
  <c r="LX76" i="28"/>
  <c r="FK49" i="28"/>
  <c r="IV59" i="47"/>
  <c r="K76" i="28"/>
  <c r="JK49" i="28"/>
  <c r="LK76" i="28"/>
  <c r="HX49" i="28"/>
  <c r="II8" i="47"/>
  <c r="EV38" i="28"/>
  <c r="IK17" i="28"/>
  <c r="AX17" i="28"/>
  <c r="LX17" i="28"/>
  <c r="DX17" i="28"/>
  <c r="GI88" i="47"/>
  <c r="BV88" i="47"/>
  <c r="AK17" i="28"/>
  <c r="HI49" i="28"/>
  <c r="EI38" i="28"/>
  <c r="IV38" i="28"/>
  <c r="AV88" i="47"/>
  <c r="GV38" i="28"/>
  <c r="BI88" i="47"/>
  <c r="I38" i="28"/>
  <c r="LV38" i="28"/>
  <c r="DV88" i="47"/>
  <c r="CV38" i="28"/>
  <c r="KI38" i="28"/>
  <c r="CI88" i="47"/>
  <c r="FI38" i="28"/>
  <c r="V88" i="47"/>
  <c r="LV49" i="28"/>
  <c r="JI49" i="28"/>
  <c r="DI49" i="28"/>
  <c r="FV49" i="28"/>
  <c r="BV49" i="28"/>
  <c r="KV49" i="28"/>
  <c r="EV49" i="28"/>
  <c r="AV49" i="28"/>
  <c r="IV49" i="28"/>
  <c r="GI49" i="28"/>
  <c r="GV49" i="28"/>
  <c r="CV49" i="28"/>
  <c r="EI49" i="28"/>
  <c r="II49" i="28"/>
  <c r="JV49" i="28"/>
  <c r="KI49" i="28"/>
  <c r="LI49" i="28"/>
  <c r="I49" i="28"/>
  <c r="V49" i="28"/>
  <c r="HV49" i="28"/>
  <c r="CI49" i="28"/>
  <c r="BI49" i="28"/>
  <c r="FI49" i="28"/>
  <c r="AI49" i="28"/>
  <c r="FV8" i="47"/>
  <c r="BI8" i="47"/>
  <c r="GV8" i="47"/>
  <c r="EK43" i="28"/>
  <c r="LX43" i="28"/>
  <c r="GX43" i="28"/>
  <c r="FK43" i="28"/>
  <c r="HX43" i="28"/>
  <c r="KX43" i="28"/>
  <c r="BV22" i="28"/>
  <c r="CX76" i="28"/>
  <c r="K49" i="28"/>
  <c r="LX49" i="28"/>
  <c r="DX49" i="28"/>
  <c r="GX49" i="28"/>
  <c r="I59" i="47"/>
  <c r="DK49" i="28"/>
  <c r="BX49" i="28"/>
  <c r="FX49" i="28"/>
  <c r="HK49" i="28"/>
  <c r="EI59" i="47"/>
  <c r="JX49" i="28"/>
  <c r="EK49" i="28"/>
  <c r="KK49" i="28"/>
  <c r="II59" i="47"/>
  <c r="FK76" i="28"/>
  <c r="AX49" i="28"/>
  <c r="KX49" i="28"/>
  <c r="IX49" i="28"/>
  <c r="DI59" i="47"/>
  <c r="GI59" i="47"/>
  <c r="BK49" i="28"/>
  <c r="CX49" i="28"/>
  <c r="JI59" i="47"/>
  <c r="I59" i="28"/>
  <c r="IX55" i="47"/>
  <c r="GK55" i="47"/>
  <c r="KX55" i="47"/>
  <c r="FI59" i="28"/>
  <c r="JI59" i="28"/>
  <c r="BX55" i="47"/>
  <c r="EI59" i="28"/>
  <c r="FX55" i="47"/>
  <c r="BV59" i="28"/>
  <c r="AI59" i="28"/>
  <c r="KK55" i="47"/>
  <c r="GK43" i="28"/>
  <c r="DX43" i="28"/>
  <c r="LK43" i="28"/>
  <c r="X43" i="28"/>
  <c r="IK43" i="28"/>
  <c r="BK43" i="28"/>
  <c r="KK43" i="28"/>
  <c r="DV14" i="28"/>
  <c r="K43" i="28"/>
  <c r="AK43" i="28"/>
  <c r="EX43" i="28"/>
  <c r="IX43" i="28"/>
  <c r="FX43" i="28"/>
  <c r="CX43" i="28"/>
  <c r="BX43" i="28"/>
  <c r="CK43" i="28"/>
  <c r="AX43" i="28"/>
  <c r="JX43" i="28"/>
  <c r="HK43" i="28"/>
  <c r="DK43" i="28"/>
  <c r="JV59" i="28"/>
  <c r="DV59" i="28"/>
  <c r="FV59" i="28"/>
  <c r="BK55" i="47"/>
  <c r="JK55" i="47"/>
  <c r="X55" i="47"/>
  <c r="CV59" i="28"/>
  <c r="KV59" i="28"/>
  <c r="IK55" i="47"/>
  <c r="GX55" i="47"/>
  <c r="JX55" i="47"/>
  <c r="HK36" i="28"/>
  <c r="GI59" i="28"/>
  <c r="LI59" i="28"/>
  <c r="DI59" i="28"/>
  <c r="HI59" i="28"/>
  <c r="DK55" i="47"/>
  <c r="LK55" i="47"/>
  <c r="LX55" i="47"/>
  <c r="EV59" i="28"/>
  <c r="CI59" i="28"/>
  <c r="BI59" i="28"/>
  <c r="GV59" i="28"/>
  <c r="LV59" i="28"/>
  <c r="EK55" i="47"/>
  <c r="K55" i="47"/>
  <c r="AX55" i="47"/>
  <c r="II59" i="28"/>
  <c r="IV59" i="28"/>
  <c r="HV59" i="28"/>
  <c r="CX55" i="47"/>
  <c r="HX55" i="47"/>
  <c r="DX55" i="47"/>
  <c r="AK55" i="47"/>
  <c r="AV59" i="28"/>
  <c r="KI59" i="28"/>
  <c r="CK55" i="47"/>
  <c r="FK55" i="47"/>
  <c r="HK55" i="47"/>
  <c r="K7" i="72"/>
  <c r="E29" i="26" s="1"/>
  <c r="FX22" i="28"/>
  <c r="GV22" i="28"/>
  <c r="IK76" i="28"/>
  <c r="DK76" i="28"/>
  <c r="KX76" i="28"/>
  <c r="AI59" i="47"/>
  <c r="KV59" i="47"/>
  <c r="AV59" i="47"/>
  <c r="BK76" i="28"/>
  <c r="X76" i="28"/>
  <c r="GX76" i="28"/>
  <c r="BV59" i="47"/>
  <c r="KI59" i="47"/>
  <c r="CV59" i="47"/>
  <c r="FV59" i="47"/>
  <c r="JK76" i="28"/>
  <c r="DX76" i="28"/>
  <c r="HX76" i="28"/>
  <c r="BI59" i="47"/>
  <c r="CI59" i="47"/>
  <c r="FI59" i="47"/>
  <c r="LI59" i="47"/>
  <c r="BX76" i="28"/>
  <c r="EK76" i="28"/>
  <c r="GK76" i="28"/>
  <c r="HV59" i="47"/>
  <c r="HI59" i="47"/>
  <c r="LV59" i="47"/>
  <c r="CK76" i="28"/>
  <c r="KK76" i="28"/>
  <c r="DV59" i="47"/>
  <c r="JV59" i="47"/>
  <c r="GI10" i="47"/>
  <c r="KI14" i="28"/>
  <c r="GK58" i="47"/>
  <c r="K58" i="47"/>
  <c r="IX58" i="47"/>
  <c r="AX18" i="28"/>
  <c r="GX22" i="28"/>
  <c r="BX50" i="28"/>
  <c r="CX18" i="28"/>
  <c r="CK58" i="47"/>
  <c r="IK58" i="47"/>
  <c r="HK22" i="28"/>
  <c r="EK58" i="47"/>
  <c r="CV10" i="28"/>
  <c r="KV14" i="28"/>
  <c r="EV14" i="28"/>
  <c r="FV67" i="47"/>
  <c r="DI14" i="28"/>
  <c r="LI67" i="47"/>
  <c r="CV14" i="28"/>
  <c r="GK18" i="28"/>
  <c r="AK58" i="47"/>
  <c r="LK58" i="47"/>
  <c r="LX58" i="47"/>
  <c r="DX58" i="47"/>
  <c r="FK58" i="47"/>
  <c r="BX58" i="47"/>
  <c r="X58" i="47"/>
  <c r="JK58" i="47"/>
  <c r="JX58" i="47"/>
  <c r="DK58" i="47"/>
  <c r="CX58" i="47"/>
  <c r="BK58" i="47"/>
  <c r="GX58" i="47"/>
  <c r="HK58" i="47"/>
  <c r="HX58" i="47"/>
  <c r="KX58" i="47"/>
  <c r="FX58" i="47"/>
  <c r="KK58" i="47"/>
  <c r="AX58" i="47"/>
  <c r="HV8" i="47"/>
  <c r="EI8" i="47"/>
  <c r="KV8" i="47"/>
  <c r="I8" i="47"/>
  <c r="KI8" i="47"/>
  <c r="CV8" i="47"/>
  <c r="GI8" i="47"/>
  <c r="CI8" i="47"/>
  <c r="DV8" i="47"/>
  <c r="FX55" i="28"/>
  <c r="JI8" i="47"/>
  <c r="FI8" i="47"/>
  <c r="IV8" i="47"/>
  <c r="AX55" i="28"/>
  <c r="AI8" i="47"/>
  <c r="LI8" i="47"/>
  <c r="LV8" i="47"/>
  <c r="FK55" i="28"/>
  <c r="HI8" i="47"/>
  <c r="AV8" i="47"/>
  <c r="V8" i="47"/>
  <c r="DX42" i="47"/>
  <c r="BV8" i="47"/>
  <c r="JV8" i="47"/>
  <c r="DI8" i="47"/>
  <c r="LX42" i="47"/>
  <c r="U23" i="68"/>
  <c r="AA29" i="68"/>
  <c r="V23" i="68"/>
  <c r="JK18" i="28"/>
  <c r="CI67" i="47"/>
  <c r="BV14" i="28"/>
  <c r="BI14" i="28"/>
  <c r="LV14" i="28"/>
  <c r="BK18" i="28"/>
  <c r="X18" i="28"/>
  <c r="FX18" i="28"/>
  <c r="KI87" i="47"/>
  <c r="I14" i="28"/>
  <c r="HI14" i="28"/>
  <c r="FV14" i="28"/>
  <c r="DK29" i="28"/>
  <c r="BX18" i="28"/>
  <c r="AK18" i="28"/>
  <c r="HK18" i="28"/>
  <c r="GV87" i="47"/>
  <c r="AI14" i="28"/>
  <c r="IV14" i="28"/>
  <c r="FI14" i="28"/>
  <c r="HV57" i="28"/>
  <c r="HK29" i="28"/>
  <c r="EK18" i="28"/>
  <c r="EX18" i="28"/>
  <c r="IK18" i="28"/>
  <c r="IK34" i="47"/>
  <c r="DX18" i="28"/>
  <c r="DI87" i="47"/>
  <c r="V14" i="28"/>
  <c r="II14" i="28"/>
  <c r="GV14" i="28"/>
  <c r="DX29" i="28"/>
  <c r="K18" i="28"/>
  <c r="FK18" i="28"/>
  <c r="JX18" i="28"/>
  <c r="AV14" i="28"/>
  <c r="EI14" i="28"/>
  <c r="LI14" i="28"/>
  <c r="GI14" i="28"/>
  <c r="LK18" i="28"/>
  <c r="CK18" i="28"/>
  <c r="GX18" i="28"/>
  <c r="KK18" i="28"/>
  <c r="AV64" i="47"/>
  <c r="DK18" i="28"/>
  <c r="JV14" i="28"/>
  <c r="CI14" i="28"/>
  <c r="JI14" i="28"/>
  <c r="KX18" i="28"/>
  <c r="HX18" i="28"/>
  <c r="IX18" i="28"/>
  <c r="AK22" i="28"/>
  <c r="FK22" i="28"/>
  <c r="IK22" i="28"/>
  <c r="HX50" i="28"/>
  <c r="JV10" i="28"/>
  <c r="HX22" i="28"/>
  <c r="BK22" i="28"/>
  <c r="JK22" i="28"/>
  <c r="EK50" i="28"/>
  <c r="CV10" i="47"/>
  <c r="BX22" i="28"/>
  <c r="CK22" i="28"/>
  <c r="KX22" i="28"/>
  <c r="EX50" i="28"/>
  <c r="BI10" i="28"/>
  <c r="EI10" i="47"/>
  <c r="CX22" i="28"/>
  <c r="DK22" i="28"/>
  <c r="JX22" i="28"/>
  <c r="FK50" i="28"/>
  <c r="DV10" i="28"/>
  <c r="LI10" i="47"/>
  <c r="K22" i="28"/>
  <c r="DX22" i="28"/>
  <c r="EK22" i="28"/>
  <c r="KK22" i="28"/>
  <c r="LK50" i="28"/>
  <c r="DI10" i="28"/>
  <c r="LV10" i="47"/>
  <c r="X22" i="28"/>
  <c r="EX22" i="28"/>
  <c r="IX22" i="28"/>
  <c r="LK22" i="28"/>
  <c r="FI10" i="28"/>
  <c r="AV10" i="47"/>
  <c r="AX22" i="28"/>
  <c r="LX22" i="28"/>
  <c r="LI10" i="28"/>
  <c r="BV10" i="47"/>
  <c r="HX55" i="28"/>
  <c r="DK55" i="28"/>
  <c r="BX55" i="28"/>
  <c r="CK42" i="47"/>
  <c r="AX42" i="47"/>
  <c r="GK42" i="47"/>
  <c r="GK55" i="28"/>
  <c r="IX55" i="28"/>
  <c r="AK55" i="28"/>
  <c r="IK42" i="47"/>
  <c r="FX42" i="47"/>
  <c r="X42" i="47"/>
  <c r="I22" i="47"/>
  <c r="HK55" i="28"/>
  <c r="EK55" i="28"/>
  <c r="GX55" i="28"/>
  <c r="AK42" i="47"/>
  <c r="KK42" i="47"/>
  <c r="HK42" i="47"/>
  <c r="EK42" i="47"/>
  <c r="EI22" i="47"/>
  <c r="CK55" i="28"/>
  <c r="JX55" i="28"/>
  <c r="KK55" i="28"/>
  <c r="LK55" i="28"/>
  <c r="GX42" i="47"/>
  <c r="HX42" i="47"/>
  <c r="FK42" i="47"/>
  <c r="JX42" i="47"/>
  <c r="IV22" i="47"/>
  <c r="EX55" i="28"/>
  <c r="K55" i="28"/>
  <c r="DX55" i="28"/>
  <c r="LX55" i="28"/>
  <c r="BK42" i="47"/>
  <c r="BX42" i="47"/>
  <c r="CX42" i="47"/>
  <c r="K8" i="72"/>
  <c r="E30" i="26" s="1"/>
  <c r="JK55" i="28"/>
  <c r="IK55" i="28"/>
  <c r="BK55" i="28"/>
  <c r="IX42" i="47"/>
  <c r="EX42" i="47"/>
  <c r="DK42" i="47"/>
  <c r="CX55" i="28"/>
  <c r="KX55" i="28"/>
  <c r="LK42" i="47"/>
  <c r="JK42" i="47"/>
  <c r="K36" i="28"/>
  <c r="FK36" i="28"/>
  <c r="CX36" i="28"/>
  <c r="IK36" i="28"/>
  <c r="JK36" i="28"/>
  <c r="X48" i="28"/>
  <c r="DV87" i="47"/>
  <c r="KV87" i="47"/>
  <c r="HI87" i="47"/>
  <c r="GX29" i="28"/>
  <c r="AX29" i="28"/>
  <c r="HX29" i="28"/>
  <c r="HV87" i="47"/>
  <c r="AI87" i="47"/>
  <c r="LI87" i="47"/>
  <c r="IX29" i="28"/>
  <c r="EK29" i="28"/>
  <c r="JX29" i="28"/>
  <c r="AV87" i="47"/>
  <c r="LV87" i="47"/>
  <c r="EI87" i="47"/>
  <c r="I87" i="47"/>
  <c r="X29" i="28"/>
  <c r="EX29" i="28"/>
  <c r="GK29" i="28"/>
  <c r="BI87" i="47"/>
  <c r="V87" i="47"/>
  <c r="LX29" i="28"/>
  <c r="FK29" i="28"/>
  <c r="BK29" i="28"/>
  <c r="JK29" i="28"/>
  <c r="II87" i="47"/>
  <c r="IV87" i="47"/>
  <c r="FI87" i="47"/>
  <c r="BV87" i="47"/>
  <c r="KX29" i="28"/>
  <c r="IK29" i="28"/>
  <c r="BX29" i="28"/>
  <c r="KK29" i="28"/>
  <c r="EV87" i="47"/>
  <c r="CI87" i="47"/>
  <c r="JI87" i="47"/>
  <c r="FV87" i="47"/>
  <c r="LK29" i="28"/>
  <c r="K29" i="28"/>
  <c r="FX29" i="28"/>
  <c r="CX7" i="47"/>
  <c r="GI87" i="47"/>
  <c r="CV87" i="47"/>
  <c r="CX29" i="28"/>
  <c r="AK29" i="28"/>
  <c r="EK7" i="47"/>
  <c r="DI67" i="47"/>
  <c r="LV57" i="28"/>
  <c r="KV67" i="47"/>
  <c r="CV67" i="47"/>
  <c r="GV67" i="47"/>
  <c r="JV43" i="28"/>
  <c r="GX50" i="28"/>
  <c r="DX50" i="28"/>
  <c r="KX50" i="28"/>
  <c r="CV57" i="28"/>
  <c r="KV10" i="28"/>
  <c r="GI10" i="28"/>
  <c r="JI10" i="28"/>
  <c r="JI10" i="47"/>
  <c r="CI10" i="47"/>
  <c r="IV10" i="47"/>
  <c r="JV67" i="47"/>
  <c r="AV67" i="47"/>
  <c r="JI67" i="47"/>
  <c r="GI67" i="47"/>
  <c r="DV30" i="28"/>
  <c r="BK50" i="28"/>
  <c r="JK50" i="28"/>
  <c r="AK50" i="28"/>
  <c r="BI57" i="28"/>
  <c r="I10" i="28"/>
  <c r="FV10" i="28"/>
  <c r="HV10" i="28"/>
  <c r="BV10" i="28"/>
  <c r="AI10" i="47"/>
  <c r="HI10" i="47"/>
  <c r="KV10" i="47"/>
  <c r="EV64" i="47"/>
  <c r="DV67" i="47"/>
  <c r="BV67" i="47"/>
  <c r="EI67" i="47"/>
  <c r="HI67" i="47"/>
  <c r="CK50" i="28"/>
  <c r="JX50" i="28"/>
  <c r="LX50" i="28"/>
  <c r="AK34" i="47"/>
  <c r="LV10" i="28"/>
  <c r="V10" i="28"/>
  <c r="KI10" i="28"/>
  <c r="FV10" i="47"/>
  <c r="BI10" i="47"/>
  <c r="EV10" i="47"/>
  <c r="JV10" i="47"/>
  <c r="LI64" i="47"/>
  <c r="IV64" i="47"/>
  <c r="II67" i="47"/>
  <c r="HV67" i="47"/>
  <c r="IV67" i="47"/>
  <c r="CX50" i="28"/>
  <c r="K50" i="28"/>
  <c r="X50" i="28"/>
  <c r="AI10" i="28"/>
  <c r="EI10" i="28"/>
  <c r="II10" i="28"/>
  <c r="HV10" i="47"/>
  <c r="FI10" i="47"/>
  <c r="GV10" i="47"/>
  <c r="FI67" i="47"/>
  <c r="V67" i="47"/>
  <c r="LV67" i="47"/>
  <c r="FI43" i="28"/>
  <c r="AX50" i="28"/>
  <c r="IX50" i="28"/>
  <c r="KK50" i="28"/>
  <c r="GK50" i="28"/>
  <c r="CI10" i="28"/>
  <c r="GV10" i="28"/>
  <c r="HI10" i="28"/>
  <c r="I10" i="47"/>
  <c r="KI10" i="47"/>
  <c r="DV10" i="47"/>
  <c r="AI67" i="47"/>
  <c r="HX34" i="47"/>
  <c r="KI67" i="47"/>
  <c r="EV67" i="47"/>
  <c r="BI67" i="47"/>
  <c r="GV43" i="28"/>
  <c r="HK50" i="28"/>
  <c r="DK50" i="28"/>
  <c r="IK50" i="28"/>
  <c r="EV10" i="28"/>
  <c r="AV10" i="28"/>
  <c r="II10" i="47"/>
  <c r="V10" i="47"/>
  <c r="JK48" i="28"/>
  <c r="J8" i="68"/>
  <c r="DV38" i="28"/>
  <c r="FV38" i="28"/>
  <c r="JV38" i="28"/>
  <c r="K17" i="28"/>
  <c r="HK17" i="28"/>
  <c r="CX17" i="28"/>
  <c r="IV88" i="47"/>
  <c r="HI88" i="47"/>
  <c r="JV88" i="47"/>
  <c r="JI88" i="47"/>
  <c r="HK48" i="28"/>
  <c r="CV88" i="47"/>
  <c r="LI88" i="47"/>
  <c r="V38" i="28"/>
  <c r="HV38" i="28"/>
  <c r="KV38" i="28"/>
  <c r="LI38" i="28"/>
  <c r="JX17" i="28"/>
  <c r="DK17" i="28"/>
  <c r="HX17" i="28"/>
  <c r="FV88" i="47"/>
  <c r="FI88" i="47"/>
  <c r="HV88" i="47"/>
  <c r="J5" i="68"/>
  <c r="GK17" i="28"/>
  <c r="IX17" i="28"/>
  <c r="EX17" i="28"/>
  <c r="KX17" i="28"/>
  <c r="II88" i="47"/>
  <c r="CK48" i="28"/>
  <c r="AV38" i="28"/>
  <c r="BI38" i="28"/>
  <c r="GI38" i="28"/>
  <c r="AV29" i="47"/>
  <c r="LK17" i="28"/>
  <c r="FX17" i="28"/>
  <c r="EK17" i="28"/>
  <c r="KI88" i="47"/>
  <c r="I88" i="47"/>
  <c r="GV88" i="47"/>
  <c r="AI38" i="28"/>
  <c r="CI38" i="28"/>
  <c r="HI38" i="28"/>
  <c r="DI29" i="47"/>
  <c r="BX17" i="28"/>
  <c r="JK17" i="28"/>
  <c r="GX17" i="28"/>
  <c r="LI41" i="28"/>
  <c r="KV88" i="47"/>
  <c r="AI88" i="47"/>
  <c r="DI88" i="47"/>
  <c r="KX48" i="28"/>
  <c r="BV38" i="28"/>
  <c r="DI38" i="28"/>
  <c r="GV29" i="47"/>
  <c r="BK17" i="28"/>
  <c r="FK17" i="28"/>
  <c r="JI41" i="28"/>
  <c r="LV88" i="47"/>
  <c r="EV88" i="47"/>
  <c r="AK48" i="28"/>
  <c r="AX36" i="28"/>
  <c r="BK36" i="28"/>
  <c r="KK36" i="28"/>
  <c r="CK36" i="28"/>
  <c r="FX36" i="28"/>
  <c r="LK36" i="28"/>
  <c r="EX36" i="28"/>
  <c r="DX36" i="28"/>
  <c r="GK36" i="28"/>
  <c r="DK36" i="28"/>
  <c r="JX36" i="28"/>
  <c r="HX36" i="28"/>
  <c r="AK36" i="28"/>
  <c r="BX36" i="28"/>
  <c r="GX36" i="28"/>
  <c r="KX36" i="28"/>
  <c r="X36" i="28"/>
  <c r="EK36" i="28"/>
  <c r="IX36" i="28"/>
  <c r="BV43" i="28"/>
  <c r="IV43" i="28"/>
  <c r="LI43" i="28"/>
  <c r="IV57" i="28"/>
  <c r="BV57" i="28"/>
  <c r="JV57" i="28"/>
  <c r="EK34" i="47"/>
  <c r="JK34" i="47"/>
  <c r="LX34" i="47"/>
  <c r="LK34" i="47"/>
  <c r="EI64" i="47"/>
  <c r="KI64" i="47"/>
  <c r="AI64" i="47"/>
  <c r="I43" i="28"/>
  <c r="EI43" i="28"/>
  <c r="JI43" i="28"/>
  <c r="KV43" i="28"/>
  <c r="DI57" i="28"/>
  <c r="CI57" i="28"/>
  <c r="GI57" i="28"/>
  <c r="KX34" i="47"/>
  <c r="K34" i="47"/>
  <c r="X34" i="47"/>
  <c r="EX34" i="47"/>
  <c r="LV64" i="47"/>
  <c r="GV64" i="47"/>
  <c r="BI64" i="47"/>
  <c r="J6" i="72"/>
  <c r="V43" i="28"/>
  <c r="CV43" i="28"/>
  <c r="GI43" i="28"/>
  <c r="LV43" i="28"/>
  <c r="EV57" i="28"/>
  <c r="LI57" i="28"/>
  <c r="FV57" i="28"/>
  <c r="IX34" i="47"/>
  <c r="BX34" i="47"/>
  <c r="CK34" i="47"/>
  <c r="BV64" i="47"/>
  <c r="CV64" i="47"/>
  <c r="HV64" i="47"/>
  <c r="DI43" i="28"/>
  <c r="BI43" i="28"/>
  <c r="HI43" i="28"/>
  <c r="V57" i="28"/>
  <c r="DV57" i="28"/>
  <c r="HI57" i="28"/>
  <c r="BK34" i="47"/>
  <c r="GK34" i="47"/>
  <c r="GX34" i="47"/>
  <c r="CI64" i="47"/>
  <c r="FV64" i="47"/>
  <c r="KV64" i="47"/>
  <c r="AI43" i="28"/>
  <c r="FV43" i="28"/>
  <c r="KI43" i="28"/>
  <c r="AI57" i="28"/>
  <c r="FI57" i="28"/>
  <c r="II57" i="28"/>
  <c r="FX34" i="47"/>
  <c r="JX34" i="47"/>
  <c r="CX34" i="47"/>
  <c r="DV64" i="47"/>
  <c r="HI64" i="47"/>
  <c r="I64" i="47"/>
  <c r="AV43" i="28"/>
  <c r="DV43" i="28"/>
  <c r="HV43" i="28"/>
  <c r="AV57" i="28"/>
  <c r="GV57" i="28"/>
  <c r="JI57" i="28"/>
  <c r="KK34" i="47"/>
  <c r="AX34" i="47"/>
  <c r="FK34" i="47"/>
  <c r="II64" i="47"/>
  <c r="FI64" i="47"/>
  <c r="DI64" i="47"/>
  <c r="EV43" i="28"/>
  <c r="CI43" i="28"/>
  <c r="I57" i="28"/>
  <c r="EI57" i="28"/>
  <c r="KV57" i="28"/>
  <c r="DK34" i="47"/>
  <c r="DX34" i="47"/>
  <c r="V64" i="47"/>
  <c r="GI64" i="47"/>
  <c r="JI64" i="47"/>
  <c r="L8" i="72"/>
  <c r="AV8" i="72" s="1"/>
  <c r="K5" i="68"/>
  <c r="E57" i="26" s="1"/>
  <c r="V29" i="47"/>
  <c r="CI29" i="47"/>
  <c r="KI29" i="47"/>
  <c r="HI29" i="47"/>
  <c r="HI41" i="28"/>
  <c r="GK14" i="47"/>
  <c r="GI29" i="47"/>
  <c r="FV41" i="28"/>
  <c r="CV29" i="47"/>
  <c r="DV29" i="47"/>
  <c r="LV29" i="47"/>
  <c r="BV29" i="47"/>
  <c r="FV29" i="47"/>
  <c r="JV29" i="47"/>
  <c r="KI41" i="28"/>
  <c r="GI41" i="28"/>
  <c r="CX14" i="47"/>
  <c r="EI29" i="47"/>
  <c r="EV29" i="47"/>
  <c r="HV29" i="47"/>
  <c r="JV41" i="28"/>
  <c r="I29" i="47"/>
  <c r="FI29" i="47"/>
  <c r="JI29" i="47"/>
  <c r="V41" i="28"/>
  <c r="L6" i="72"/>
  <c r="AV6" i="72" s="1"/>
  <c r="K5" i="72"/>
  <c r="E27" i="26" s="1"/>
  <c r="DI41" i="28"/>
  <c r="AI29" i="47"/>
  <c r="II29" i="47"/>
  <c r="LI29" i="47"/>
  <c r="EV41" i="28"/>
  <c r="BI29" i="47"/>
  <c r="IV29" i="47"/>
  <c r="CI41" i="28"/>
  <c r="KK14" i="47"/>
  <c r="K14" i="47"/>
  <c r="J7" i="72"/>
  <c r="L5" i="72"/>
  <c r="AV5" i="72" s="1"/>
  <c r="FK48" i="28"/>
  <c r="IX48" i="28"/>
  <c r="DX48" i="28"/>
  <c r="J6" i="62"/>
  <c r="GX48" i="28"/>
  <c r="AX48" i="28"/>
  <c r="LK48" i="28"/>
  <c r="LX48" i="28"/>
  <c r="BX48" i="28"/>
  <c r="DK48" i="28"/>
  <c r="IK48" i="28"/>
  <c r="K48" i="28"/>
  <c r="JX48" i="28"/>
  <c r="EX48" i="28"/>
  <c r="EK48" i="28"/>
  <c r="GK48" i="28"/>
  <c r="BK48" i="28"/>
  <c r="KK48" i="28"/>
  <c r="FX48" i="28"/>
  <c r="HX48" i="28"/>
  <c r="L7" i="72"/>
  <c r="AV7" i="72" s="1"/>
  <c r="K6" i="72"/>
  <c r="J5" i="72"/>
  <c r="BI22" i="28"/>
  <c r="IV22" i="28"/>
  <c r="AX14" i="47"/>
  <c r="KV41" i="28"/>
  <c r="AI41" i="28"/>
  <c r="II41" i="28"/>
  <c r="BK7" i="47"/>
  <c r="EX14" i="47"/>
  <c r="DX14" i="47"/>
  <c r="KX14" i="47"/>
  <c r="JK14" i="47"/>
  <c r="HV22" i="28"/>
  <c r="GX14" i="47"/>
  <c r="EV22" i="28"/>
  <c r="EI22" i="28"/>
  <c r="II22" i="28"/>
  <c r="JV22" i="28"/>
  <c r="LV41" i="28"/>
  <c r="EI41" i="28"/>
  <c r="DV41" i="28"/>
  <c r="CK7" i="47"/>
  <c r="JX14" i="47"/>
  <c r="EK14" i="47"/>
  <c r="HK14" i="47"/>
  <c r="LX14" i="47"/>
  <c r="AI22" i="28"/>
  <c r="DI22" i="28"/>
  <c r="I22" i="28"/>
  <c r="FI22" i="28"/>
  <c r="JI22" i="28"/>
  <c r="KV22" i="28"/>
  <c r="I41" i="28"/>
  <c r="AV41" i="28"/>
  <c r="FI41" i="28"/>
  <c r="DX7" i="47"/>
  <c r="IK14" i="47"/>
  <c r="LK14" i="47"/>
  <c r="BX14" i="47"/>
  <c r="CV22" i="28"/>
  <c r="X14" i="47"/>
  <c r="LI22" i="28"/>
  <c r="V22" i="28"/>
  <c r="GI22" i="28"/>
  <c r="KI22" i="28"/>
  <c r="LV22" i="28"/>
  <c r="FX45" i="47"/>
  <c r="CV41" i="28"/>
  <c r="BI41" i="28"/>
  <c r="GV41" i="28"/>
  <c r="BX7" i="47"/>
  <c r="DK7" i="47"/>
  <c r="FK14" i="47"/>
  <c r="AK14" i="47"/>
  <c r="BK14" i="47"/>
  <c r="DV22" i="28"/>
  <c r="HK7" i="47"/>
  <c r="HX14" i="47"/>
  <c r="AV22" i="28"/>
  <c r="HI22" i="28"/>
  <c r="HV41" i="28"/>
  <c r="BV41" i="28"/>
  <c r="HX7" i="47"/>
  <c r="FX14" i="47"/>
  <c r="DK14" i="47"/>
  <c r="K8" i="68"/>
  <c r="E60" i="26" s="1"/>
  <c r="L5" i="68"/>
  <c r="AA25" i="72"/>
  <c r="U25" i="72"/>
  <c r="V25" i="72"/>
  <c r="AA31" i="72"/>
  <c r="AI22" i="47"/>
  <c r="FI22" i="47"/>
  <c r="JV22" i="47"/>
  <c r="AV5" i="69"/>
  <c r="AV5" i="69" a="1"/>
  <c r="L8" i="68"/>
  <c r="AV6" i="64"/>
  <c r="AV5" i="66"/>
  <c r="AV5" i="66" a="1"/>
  <c r="AV8" i="66" s="1"/>
  <c r="AV8" i="67"/>
  <c r="AV5" i="72" a="1"/>
  <c r="EJ79" i="47"/>
  <c r="LJ79" i="47"/>
  <c r="GW79" i="47"/>
  <c r="FW79" i="47"/>
  <c r="J79" i="47"/>
  <c r="CW79" i="47"/>
  <c r="KJ79" i="47"/>
  <c r="IJ79" i="47"/>
  <c r="BW79" i="47"/>
  <c r="LW79" i="47"/>
  <c r="AJ79" i="47"/>
  <c r="JJ79" i="47"/>
  <c r="JW79" i="47"/>
  <c r="EW79" i="47"/>
  <c r="AW79" i="47"/>
  <c r="DJ79" i="47"/>
  <c r="KW79" i="47"/>
  <c r="IW79" i="47"/>
  <c r="DW79" i="47"/>
  <c r="W79" i="47"/>
  <c r="B79" i="47"/>
  <c r="GJ79" i="47"/>
  <c r="CJ79" i="47"/>
  <c r="HJ79" i="47"/>
  <c r="FJ79" i="47"/>
  <c r="BJ79" i="47"/>
  <c r="HW79" i="47"/>
  <c r="BI22" i="47"/>
  <c r="GI22" i="47"/>
  <c r="AV7" i="64"/>
  <c r="AV5" i="65"/>
  <c r="AV5" i="65" a="1"/>
  <c r="AV6" i="69"/>
  <c r="AV8" i="65"/>
  <c r="AV6" i="67"/>
  <c r="FW79" i="28"/>
  <c r="DW79" i="28"/>
  <c r="HJ79" i="28"/>
  <c r="EW79" i="28"/>
  <c r="J79" i="28"/>
  <c r="GJ79" i="28"/>
  <c r="B79" i="28"/>
  <c r="FJ79" i="28"/>
  <c r="CW79" i="28"/>
  <c r="EJ79" i="28"/>
  <c r="LW79" i="28"/>
  <c r="JJ79" i="28"/>
  <c r="BW79" i="28"/>
  <c r="DJ79" i="28"/>
  <c r="KJ79" i="28"/>
  <c r="IJ79" i="28"/>
  <c r="KW79" i="28"/>
  <c r="IW79" i="28"/>
  <c r="AW79" i="28"/>
  <c r="AJ79" i="28"/>
  <c r="CJ79" i="28"/>
  <c r="W79" i="28"/>
  <c r="JW79" i="28"/>
  <c r="HW79" i="28"/>
  <c r="LJ79" i="28"/>
  <c r="GW79" i="28"/>
  <c r="BJ79" i="28"/>
  <c r="CI22" i="47"/>
  <c r="HI22" i="47"/>
  <c r="JI22" i="47"/>
  <c r="AV7" i="65"/>
  <c r="AV7" i="66"/>
  <c r="AV6" i="66"/>
  <c r="AV6" i="65"/>
  <c r="AV5" i="67"/>
  <c r="AV5" i="67" a="1"/>
  <c r="AV8" i="69"/>
  <c r="AV6" i="63"/>
  <c r="AV6" i="70"/>
  <c r="U25" i="68"/>
  <c r="AA25" i="68"/>
  <c r="AA31" i="68"/>
  <c r="V25" i="68"/>
  <c r="HY37" i="28"/>
  <c r="FL37" i="28"/>
  <c r="AL37" i="28"/>
  <c r="JY37" i="28"/>
  <c r="FY37" i="28"/>
  <c r="EL37" i="28"/>
  <c r="L37" i="28"/>
  <c r="HL37" i="28"/>
  <c r="GY37" i="28"/>
  <c r="EY37" i="28"/>
  <c r="D37" i="28"/>
  <c r="LY37" i="28"/>
  <c r="DL37" i="28"/>
  <c r="DY37" i="28"/>
  <c r="KY37" i="28"/>
  <c r="LL37" i="28"/>
  <c r="JL37" i="28"/>
  <c r="CL37" i="28"/>
  <c r="Y37" i="28"/>
  <c r="IY37" i="28"/>
  <c r="GL37" i="28"/>
  <c r="BY37" i="28"/>
  <c r="KL37" i="28"/>
  <c r="IL37" i="28"/>
  <c r="BL37" i="28"/>
  <c r="AY37" i="28"/>
  <c r="CY37" i="28"/>
  <c r="AV7" i="69"/>
  <c r="KI22" i="47"/>
  <c r="V22" i="47"/>
  <c r="DI22" i="47"/>
  <c r="II22" i="47"/>
  <c r="LV22" i="47"/>
  <c r="AV5" i="71" a="1"/>
  <c r="AV6" i="71" s="1"/>
  <c r="AV7" i="67"/>
  <c r="AV5" i="63"/>
  <c r="AV5" i="63" a="1"/>
  <c r="IJ77" i="28"/>
  <c r="HW77" i="28"/>
  <c r="BJ77" i="28"/>
  <c r="GJ77" i="28"/>
  <c r="FW77" i="28"/>
  <c r="EJ77" i="28"/>
  <c r="B77" i="28"/>
  <c r="LW77" i="28"/>
  <c r="DW77" i="28"/>
  <c r="DJ77" i="28"/>
  <c r="KW77" i="28"/>
  <c r="JJ77" i="28"/>
  <c r="CW77" i="28"/>
  <c r="AJ77" i="28"/>
  <c r="HJ77" i="28"/>
  <c r="EW77" i="28"/>
  <c r="JW77" i="28"/>
  <c r="KJ77" i="28"/>
  <c r="BW77" i="28"/>
  <c r="CJ77" i="28"/>
  <c r="J77" i="28"/>
  <c r="LJ77" i="28"/>
  <c r="IW77" i="28"/>
  <c r="AW77" i="28"/>
  <c r="GW77" i="28"/>
  <c r="FJ77" i="28"/>
  <c r="W77" i="28"/>
  <c r="GJ80" i="28"/>
  <c r="GW80" i="28"/>
  <c r="FJ80" i="28"/>
  <c r="AJ80" i="28"/>
  <c r="LJ80" i="28"/>
  <c r="EW80" i="28"/>
  <c r="DJ80" i="28"/>
  <c r="BW80" i="28"/>
  <c r="IW80" i="28"/>
  <c r="J80" i="28"/>
  <c r="B80" i="28"/>
  <c r="KJ80" i="28"/>
  <c r="JW80" i="28"/>
  <c r="CJ80" i="28"/>
  <c r="W80" i="28"/>
  <c r="CW80" i="28"/>
  <c r="DW80" i="28"/>
  <c r="JJ80" i="28"/>
  <c r="KW80" i="28"/>
  <c r="BJ80" i="28"/>
  <c r="HJ80" i="28"/>
  <c r="FW80" i="28"/>
  <c r="LW80" i="28"/>
  <c r="IJ80" i="28"/>
  <c r="AW80" i="28"/>
  <c r="HW80" i="28"/>
  <c r="EJ80" i="28"/>
  <c r="AV22" i="47"/>
  <c r="DV22" i="47"/>
  <c r="KV22" i="47"/>
  <c r="LI22" i="47"/>
  <c r="AV8" i="63"/>
  <c r="IW77" i="47"/>
  <c r="W77" i="47"/>
  <c r="HJ77" i="47"/>
  <c r="FW77" i="47"/>
  <c r="AW77" i="47"/>
  <c r="JJ77" i="47"/>
  <c r="DW77" i="47"/>
  <c r="CJ77" i="47"/>
  <c r="KJ77" i="47"/>
  <c r="KW77" i="47"/>
  <c r="B77" i="47"/>
  <c r="IJ77" i="47"/>
  <c r="FJ77" i="47"/>
  <c r="J77" i="47"/>
  <c r="JW77" i="47"/>
  <c r="LW77" i="47"/>
  <c r="HW77" i="47"/>
  <c r="EJ77" i="47"/>
  <c r="BJ77" i="47"/>
  <c r="BW77" i="47"/>
  <c r="GJ77" i="47"/>
  <c r="EW77" i="47"/>
  <c r="LJ77" i="47"/>
  <c r="GW77" i="47"/>
  <c r="DJ77" i="47"/>
  <c r="AJ77" i="47"/>
  <c r="CW77" i="47"/>
  <c r="J80" i="47"/>
  <c r="AW80" i="47"/>
  <c r="GW80" i="47"/>
  <c r="FJ80" i="47"/>
  <c r="CW80" i="47"/>
  <c r="EJ80" i="47"/>
  <c r="B80" i="47"/>
  <c r="JJ80" i="47"/>
  <c r="DJ80" i="47"/>
  <c r="BW80" i="47"/>
  <c r="HW80" i="47"/>
  <c r="LW80" i="47"/>
  <c r="HJ80" i="47"/>
  <c r="DW80" i="47"/>
  <c r="EW80" i="47"/>
  <c r="LJ80" i="47"/>
  <c r="AJ80" i="47"/>
  <c r="KW80" i="47"/>
  <c r="GJ80" i="47"/>
  <c r="CJ80" i="47"/>
  <c r="W80" i="47"/>
  <c r="IW80" i="47"/>
  <c r="IJ80" i="47"/>
  <c r="KJ80" i="47"/>
  <c r="JW80" i="47"/>
  <c r="BJ80" i="47"/>
  <c r="FW80" i="47"/>
  <c r="AV5" i="64"/>
  <c r="AV5" i="64" a="1"/>
  <c r="AV8" i="64" s="1"/>
  <c r="AV5" i="70"/>
  <c r="AV5" i="70" a="1"/>
  <c r="AV8" i="70" s="1"/>
  <c r="BV22" i="47"/>
  <c r="EV22" i="47"/>
  <c r="GV22" i="47"/>
  <c r="AV7" i="70"/>
  <c r="JJ13" i="28"/>
  <c r="GJ13" i="28"/>
  <c r="EJ13" i="28"/>
  <c r="CJ13" i="28"/>
  <c r="KJ13" i="28"/>
  <c r="DJ13" i="28"/>
  <c r="J13" i="28"/>
  <c r="IJ13" i="28"/>
  <c r="AJ13" i="28"/>
  <c r="KW13" i="28"/>
  <c r="HW13" i="28"/>
  <c r="HJ13" i="28"/>
  <c r="GW13" i="28"/>
  <c r="LJ13" i="28"/>
  <c r="BW13" i="28"/>
  <c r="EW13" i="28"/>
  <c r="CW13" i="28"/>
  <c r="JW13" i="28"/>
  <c r="FJ13" i="28"/>
  <c r="FW13" i="28"/>
  <c r="W13" i="28"/>
  <c r="IW13" i="28"/>
  <c r="BJ13" i="28"/>
  <c r="DW13" i="28"/>
  <c r="LW13" i="28"/>
  <c r="B13" i="28"/>
  <c r="AW13" i="28"/>
  <c r="CV22" i="47"/>
  <c r="FV22" i="47"/>
  <c r="AV7" i="63"/>
  <c r="GL37" i="47"/>
  <c r="BL37" i="47"/>
  <c r="L37" i="47"/>
  <c r="HY37" i="47"/>
  <c r="FL37" i="47"/>
  <c r="AL37" i="47"/>
  <c r="JY37" i="47"/>
  <c r="DL37" i="47"/>
  <c r="BY37" i="47"/>
  <c r="KL37" i="47"/>
  <c r="LY37" i="47"/>
  <c r="IY37" i="47"/>
  <c r="FY37" i="47"/>
  <c r="CY37" i="47"/>
  <c r="EL37" i="47"/>
  <c r="D37" i="47"/>
  <c r="IL37" i="47"/>
  <c r="EY37" i="47"/>
  <c r="Y37" i="47"/>
  <c r="JL37" i="47"/>
  <c r="LL37" i="47"/>
  <c r="KY37" i="47"/>
  <c r="HL37" i="47"/>
  <c r="DY37" i="47"/>
  <c r="AY37" i="47"/>
  <c r="CL37" i="47"/>
  <c r="GY37" i="47"/>
  <c r="HW13" i="47"/>
  <c r="LW13" i="47"/>
  <c r="GJ13" i="47"/>
  <c r="FJ13" i="47"/>
  <c r="JW13" i="47"/>
  <c r="IJ13" i="47"/>
  <c r="BJ13" i="47"/>
  <c r="EJ13" i="47"/>
  <c r="J13" i="47"/>
  <c r="DJ13" i="47"/>
  <c r="IW13" i="47"/>
  <c r="CJ13" i="47"/>
  <c r="DW13" i="47"/>
  <c r="KW13" i="47"/>
  <c r="HJ13" i="47"/>
  <c r="EW13" i="47"/>
  <c r="GW13" i="47"/>
  <c r="JJ13" i="47"/>
  <c r="B13" i="47"/>
  <c r="AW13" i="47"/>
  <c r="BW13" i="47"/>
  <c r="W13" i="47"/>
  <c r="CW13" i="47"/>
  <c r="LJ13" i="47"/>
  <c r="FW13" i="47"/>
  <c r="AJ13" i="47"/>
  <c r="KJ13" i="47"/>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4" i="67"/>
  <c r="E65" i="26"/>
  <c r="I17" i="67"/>
  <c r="I16" i="67"/>
  <c r="J4" i="29"/>
  <c r="I17" i="69"/>
  <c r="K6" i="62"/>
  <c r="E13" i="26" s="1"/>
  <c r="J8" i="62"/>
  <c r="I14" i="71"/>
  <c r="K7" i="62"/>
  <c r="E14" i="26"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5" i="72" l="1"/>
  <c r="L9" i="72"/>
  <c r="R5" i="72" s="1"/>
  <c r="L9" i="68"/>
  <c r="R6" i="68" s="1"/>
  <c r="I17" i="72"/>
  <c r="I16" i="72"/>
  <c r="I14" i="72"/>
  <c r="E28" i="26"/>
  <c r="I17" i="68"/>
  <c r="AV5" i="61" a="1"/>
  <c r="AV6" i="61" s="1"/>
  <c r="JX37" i="28"/>
  <c r="EX37" i="28"/>
  <c r="EK37" i="28"/>
  <c r="K37" i="28"/>
  <c r="DX37" i="28"/>
  <c r="LK37" i="28"/>
  <c r="DK37" i="28"/>
  <c r="KK37" i="28"/>
  <c r="CX37" i="28"/>
  <c r="FK37" i="28"/>
  <c r="GK37" i="28"/>
  <c r="IX37" i="28"/>
  <c r="BX37" i="28"/>
  <c r="BK37" i="28"/>
  <c r="LX37" i="28"/>
  <c r="HX37" i="28"/>
  <c r="JK37" i="28"/>
  <c r="AK37" i="28"/>
  <c r="GX37" i="28"/>
  <c r="CK37" i="28"/>
  <c r="KX37" i="28"/>
  <c r="X37" i="28"/>
  <c r="IK37" i="28"/>
  <c r="FX37" i="28"/>
  <c r="HK37" i="28"/>
  <c r="AX37" i="28"/>
  <c r="AV8" i="71"/>
  <c r="AV8" i="61"/>
  <c r="KX37" i="47"/>
  <c r="FK37" i="47"/>
  <c r="AK37" i="47"/>
  <c r="IK37" i="47"/>
  <c r="BK37" i="47"/>
  <c r="JX37" i="47"/>
  <c r="EK37" i="47"/>
  <c r="K37" i="47"/>
  <c r="GK37" i="47"/>
  <c r="IX37" i="47"/>
  <c r="DK37" i="47"/>
  <c r="CX37" i="47"/>
  <c r="LX37" i="47"/>
  <c r="FX37" i="47"/>
  <c r="BX37" i="47"/>
  <c r="LK37" i="47"/>
  <c r="HX37" i="47"/>
  <c r="EX37" i="47"/>
  <c r="AX37" i="47"/>
  <c r="KK37" i="47"/>
  <c r="GX37" i="47"/>
  <c r="DX37" i="47"/>
  <c r="X37" i="47"/>
  <c r="JK37" i="47"/>
  <c r="HK37" i="47"/>
  <c r="CK37" i="47"/>
  <c r="AV7" i="71"/>
  <c r="AV5" i="71"/>
  <c r="KV79" i="28"/>
  <c r="CI79" i="28"/>
  <c r="BV79" i="28"/>
  <c r="HV79" i="28"/>
  <c r="II79" i="28"/>
  <c r="BI79" i="28"/>
  <c r="AV79" i="28"/>
  <c r="HI79" i="28"/>
  <c r="GV79" i="28"/>
  <c r="EV79" i="28"/>
  <c r="DI79" i="28"/>
  <c r="GI79" i="28"/>
  <c r="FV79" i="28"/>
  <c r="V79" i="28"/>
  <c r="LI79" i="28"/>
  <c r="LV79" i="28"/>
  <c r="FI79" i="28"/>
  <c r="DV79" i="28"/>
  <c r="AI79" i="28"/>
  <c r="JV79" i="28"/>
  <c r="CV79" i="28"/>
  <c r="I79" i="28"/>
  <c r="JI79" i="28"/>
  <c r="KI79" i="28"/>
  <c r="EI79" i="28"/>
  <c r="IV79" i="28"/>
  <c r="KI79" i="47"/>
  <c r="DV79" i="47"/>
  <c r="CI79" i="47"/>
  <c r="EV79" i="47"/>
  <c r="HI79" i="47"/>
  <c r="FI79" i="47"/>
  <c r="BI79" i="47"/>
  <c r="II79" i="47"/>
  <c r="LV79" i="47"/>
  <c r="GI79" i="47"/>
  <c r="EI79" i="47"/>
  <c r="AI79" i="47"/>
  <c r="KV79" i="47"/>
  <c r="LI79" i="47"/>
  <c r="DI79" i="47"/>
  <c r="I79" i="47"/>
  <c r="JV79" i="47"/>
  <c r="HV79" i="47"/>
  <c r="CV79" i="47"/>
  <c r="V79" i="47"/>
  <c r="IV79" i="47"/>
  <c r="GV79" i="47"/>
  <c r="BV79" i="47"/>
  <c r="JI79" i="47"/>
  <c r="FV79" i="47"/>
  <c r="AV79" i="47"/>
  <c r="AV5" i="62" a="1"/>
  <c r="AV7" i="62" s="1"/>
  <c r="CV13" i="47"/>
  <c r="JI13" i="47"/>
  <c r="BI13" i="47"/>
  <c r="HI13" i="47"/>
  <c r="LV13" i="47"/>
  <c r="FV13" i="47"/>
  <c r="HV13" i="47"/>
  <c r="BV13" i="47"/>
  <c r="LI13" i="47"/>
  <c r="GV13" i="47"/>
  <c r="AV13" i="47"/>
  <c r="DI13" i="47"/>
  <c r="GI13" i="47"/>
  <c r="EV13" i="47"/>
  <c r="JV13" i="47"/>
  <c r="CI13" i="47"/>
  <c r="EI13" i="47"/>
  <c r="DV13" i="47"/>
  <c r="AI13" i="47"/>
  <c r="FI13" i="47"/>
  <c r="I13" i="47"/>
  <c r="KI13" i="47"/>
  <c r="V13" i="47"/>
  <c r="KV13" i="47"/>
  <c r="II13" i="47"/>
  <c r="IV13" i="47"/>
  <c r="KI77" i="47"/>
  <c r="GV77" i="47"/>
  <c r="BV77" i="47"/>
  <c r="LI77" i="47"/>
  <c r="FV77" i="47"/>
  <c r="AV77" i="47"/>
  <c r="IV77" i="47"/>
  <c r="JI77" i="47"/>
  <c r="EV77" i="47"/>
  <c r="V77" i="47"/>
  <c r="CV77" i="47"/>
  <c r="II77" i="47"/>
  <c r="DV77" i="47"/>
  <c r="CI77" i="47"/>
  <c r="HV77" i="47"/>
  <c r="LV77" i="47"/>
  <c r="FI77" i="47"/>
  <c r="BI77" i="47"/>
  <c r="KV77" i="47"/>
  <c r="HI77" i="47"/>
  <c r="EI77" i="47"/>
  <c r="AI77" i="47"/>
  <c r="JV77" i="47"/>
  <c r="GI77" i="47"/>
  <c r="DI77" i="47"/>
  <c r="I77" i="47"/>
  <c r="AV7" i="68"/>
  <c r="LV80" i="47"/>
  <c r="HI80" i="47"/>
  <c r="CI80" i="47"/>
  <c r="JI80" i="47"/>
  <c r="FV80" i="47"/>
  <c r="GI80" i="47"/>
  <c r="BI80" i="47"/>
  <c r="KI80" i="47"/>
  <c r="II80" i="47"/>
  <c r="FI80" i="47"/>
  <c r="AI80" i="47"/>
  <c r="JV80" i="47"/>
  <c r="EI80" i="47"/>
  <c r="I80" i="47"/>
  <c r="DV80" i="47"/>
  <c r="IV80" i="47"/>
  <c r="DI80" i="47"/>
  <c r="CV80" i="47"/>
  <c r="KV80" i="47"/>
  <c r="BV80" i="47"/>
  <c r="V80" i="47"/>
  <c r="HV80" i="47"/>
  <c r="LI80" i="47"/>
  <c r="GV80" i="47"/>
  <c r="EV80" i="47"/>
  <c r="AV80" i="47"/>
  <c r="HI77" i="28"/>
  <c r="IV77" i="28"/>
  <c r="EV77" i="28"/>
  <c r="GI77" i="28"/>
  <c r="HV77" i="28"/>
  <c r="AV77" i="28"/>
  <c r="BI77" i="28"/>
  <c r="LV77" i="28"/>
  <c r="FI77" i="28"/>
  <c r="DV77" i="28"/>
  <c r="AI77" i="28"/>
  <c r="LI77" i="28"/>
  <c r="KV77" i="28"/>
  <c r="CV77" i="28"/>
  <c r="I77" i="28"/>
  <c r="II77" i="28"/>
  <c r="KI77" i="28"/>
  <c r="EI77" i="28"/>
  <c r="FV77" i="28"/>
  <c r="BV77" i="28"/>
  <c r="JI77" i="28"/>
  <c r="DI77" i="28"/>
  <c r="GV77" i="28"/>
  <c r="JV77" i="28"/>
  <c r="CI77" i="28"/>
  <c r="V77" i="28"/>
  <c r="LV13" i="28"/>
  <c r="KV13" i="28"/>
  <c r="BI13" i="28"/>
  <c r="I13" i="28"/>
  <c r="DV13" i="28"/>
  <c r="AI13" i="28"/>
  <c r="CI13" i="28"/>
  <c r="GV13" i="28"/>
  <c r="FV13" i="28"/>
  <c r="GI13" i="28"/>
  <c r="HV13" i="28"/>
  <c r="KI13" i="28"/>
  <c r="EV13" i="28"/>
  <c r="CV13" i="28"/>
  <c r="LI13" i="28"/>
  <c r="DI13" i="28"/>
  <c r="JI13" i="28"/>
  <c r="V13" i="28"/>
  <c r="BV13" i="28"/>
  <c r="AV13" i="28"/>
  <c r="FI13" i="28"/>
  <c r="II13" i="28"/>
  <c r="HI13" i="28"/>
  <c r="EI13" i="28"/>
  <c r="JV13" i="28"/>
  <c r="IV13" i="28"/>
  <c r="AV5" i="68" a="1"/>
  <c r="AV5" i="68" s="1"/>
  <c r="KV80" i="28"/>
  <c r="DV80" i="28"/>
  <c r="HI80" i="28"/>
  <c r="I80" i="28"/>
  <c r="LV80" i="28"/>
  <c r="JV80" i="28"/>
  <c r="CV80" i="28"/>
  <c r="GI80" i="28"/>
  <c r="V80" i="28"/>
  <c r="LI80" i="28"/>
  <c r="BV80" i="28"/>
  <c r="JI80" i="28"/>
  <c r="IV80" i="28"/>
  <c r="AV80" i="28"/>
  <c r="FI80" i="28"/>
  <c r="HV80" i="28"/>
  <c r="II80" i="28"/>
  <c r="EV80" i="28"/>
  <c r="CI80" i="28"/>
  <c r="GV80" i="28"/>
  <c r="EI80" i="28"/>
  <c r="BI80" i="28"/>
  <c r="KI80" i="28"/>
  <c r="FV80" i="28"/>
  <c r="DI80" i="28"/>
  <c r="AI80" i="28"/>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66" a="1"/>
  <c r="S16" i="66" s="1"/>
  <c r="S14" i="66" a="1"/>
  <c r="S14" i="66" s="1"/>
  <c r="AX22" i="69" a="1"/>
  <c r="AX22" i="69" s="1"/>
  <c r="AY22" i="69"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S15" i="72" l="1" a="1"/>
  <c r="S15" i="72" s="1"/>
  <c r="S17" i="72" a="1"/>
  <c r="S17" i="72" s="1"/>
  <c r="S14" i="72" a="1"/>
  <c r="S14" i="72" s="1"/>
  <c r="O15" i="72" a="1"/>
  <c r="O15" i="72" s="1"/>
  <c r="AX14" i="72" a="1"/>
  <c r="AX14" i="72" s="1"/>
  <c r="O14" i="72" a="1"/>
  <c r="O14" i="72" s="1"/>
  <c r="K14" i="72" a="1"/>
  <c r="K14" i="72" s="1"/>
  <c r="K16" i="72" a="1"/>
  <c r="K16" i="72" s="1"/>
  <c r="O17" i="72" a="1"/>
  <c r="O17" i="72" s="1"/>
  <c r="O16" i="72" a="1"/>
  <c r="O16" i="72" s="1"/>
  <c r="AX22" i="72" a="1"/>
  <c r="AX22" i="72" s="1"/>
  <c r="K15" i="72" a="1"/>
  <c r="K15" i="72" s="1"/>
  <c r="S16" i="72" a="1"/>
  <c r="S16" i="72" s="1"/>
  <c r="K17" i="72" a="1"/>
  <c r="K17" i="72" s="1"/>
  <c r="AX22" i="68" a="1"/>
  <c r="AX22" i="68" s="1"/>
  <c r="S16" i="68" a="1"/>
  <c r="S16" i="68" s="1"/>
  <c r="S14" i="68" a="1"/>
  <c r="S14" i="68" s="1"/>
  <c r="R5" i="61"/>
  <c r="O17" i="68" a="1"/>
  <c r="O17" i="68" s="1"/>
  <c r="K15" i="68" a="1"/>
  <c r="K15" i="68" s="1"/>
  <c r="S17" i="68" a="1"/>
  <c r="S17" i="68" s="1"/>
  <c r="O14" i="68" a="1"/>
  <c r="O14" i="68" s="1"/>
  <c r="AV6" i="62"/>
  <c r="O15" i="68" a="1"/>
  <c r="O15" i="68" s="1"/>
  <c r="K17" i="68" a="1"/>
  <c r="K17" i="68" s="1"/>
  <c r="AV8" i="68"/>
  <c r="AV8" i="62"/>
  <c r="O16" i="68" a="1"/>
  <c r="O16" i="68" s="1"/>
  <c r="S15" i="68" a="1"/>
  <c r="S15" i="68" s="1"/>
  <c r="R6" i="61"/>
  <c r="AV5" i="62"/>
  <c r="AV5" i="61"/>
  <c r="AV7" i="61"/>
  <c r="K16" i="68" a="1"/>
  <c r="K16" i="68" s="1"/>
  <c r="AX14" i="68" a="1"/>
  <c r="AX14" i="68" s="1"/>
  <c r="K14" i="68" a="1"/>
  <c r="K14" i="68" s="1"/>
  <c r="AV6"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L15" i="70"/>
  <c r="M15" i="70" s="1"/>
  <c r="L14" i="70"/>
  <c r="M14" i="70" s="1"/>
  <c r="L17" i="70"/>
  <c r="M17" i="70" s="1"/>
  <c r="P17" i="70" s="1"/>
  <c r="Q17" i="70" s="1"/>
  <c r="L17" i="63"/>
  <c r="M17" i="63" s="1"/>
  <c r="P17" i="63" s="1"/>
  <c r="Q17" i="63" s="1"/>
  <c r="L15" i="63"/>
  <c r="M15" i="63" s="1"/>
  <c r="P15" i="63" s="1"/>
  <c r="Q15" i="63" s="1"/>
  <c r="L16" i="63"/>
  <c r="M16" i="63" s="1"/>
  <c r="P16" i="63" s="1"/>
  <c r="Q16" i="63" s="1"/>
  <c r="L14" i="63"/>
  <c r="M14" i="63" s="1"/>
  <c r="P14" i="63" s="1"/>
  <c r="L15" i="66"/>
  <c r="M15" i="66" s="1"/>
  <c r="L17" i="66"/>
  <c r="M17" i="66" s="1"/>
  <c r="P17" i="66" s="1"/>
  <c r="L16" i="66"/>
  <c r="M16" i="66" s="1"/>
  <c r="AY22" i="66"/>
  <c r="AY24" i="66"/>
  <c r="L14" i="66"/>
  <c r="M14" i="66" s="1"/>
  <c r="P14" i="66" s="1"/>
  <c r="L14" i="67"/>
  <c r="M14" i="67" s="1"/>
  <c r="L17" i="67"/>
  <c r="M17" i="67" s="1"/>
  <c r="P17" i="67" s="1"/>
  <c r="Q17" i="67" s="1"/>
  <c r="L15" i="67"/>
  <c r="M15" i="67" s="1"/>
  <c r="AY24" i="67"/>
  <c r="L16" i="67"/>
  <c r="M16" i="67" s="1"/>
  <c r="P16" i="67" s="1"/>
  <c r="Q16" i="67" s="1"/>
  <c r="G5" i="32"/>
  <c r="AY25" i="69"/>
  <c r="AY22" i="65"/>
  <c r="L17" i="65"/>
  <c r="M17" i="65" s="1"/>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5" i="66" l="1"/>
  <c r="Q15" i="66" s="1"/>
  <c r="P16" i="66"/>
  <c r="Q16" i="66" s="1"/>
  <c r="P14" i="64"/>
  <c r="Q14" i="64" s="1"/>
  <c r="T14" i="64" s="1"/>
  <c r="U14" i="64" s="1"/>
  <c r="P15" i="70"/>
  <c r="Q15" i="70" s="1"/>
  <c r="P14" i="70"/>
  <c r="Q14" i="70" s="1"/>
  <c r="T14" i="70" s="1"/>
  <c r="U14" i="70" s="1"/>
  <c r="P16" i="70"/>
  <c r="Q16" i="70" s="1"/>
  <c r="T16" i="70" s="1"/>
  <c r="U16" i="70" s="1"/>
  <c r="L14" i="72"/>
  <c r="M14" i="72" s="1"/>
  <c r="L17" i="72"/>
  <c r="M17" i="72" s="1"/>
  <c r="L15" i="72"/>
  <c r="M15" i="72" s="1"/>
  <c r="L16" i="72"/>
  <c r="M16" i="72" s="1"/>
  <c r="L15" i="68"/>
  <c r="M15" i="68" s="1"/>
  <c r="P15" i="68" s="1"/>
  <c r="Q15" i="68" s="1"/>
  <c r="T15" i="68" s="1"/>
  <c r="U15" i="68" s="1"/>
  <c r="L17" i="68"/>
  <c r="M17" i="68" s="1"/>
  <c r="P17" i="68" s="1"/>
  <c r="Q17" i="68" s="1"/>
  <c r="T17" i="68" s="1"/>
  <c r="U17" i="68" s="1"/>
  <c r="L14" i="68"/>
  <c r="M14" i="68" s="1"/>
  <c r="P14" i="68" s="1"/>
  <c r="Q14" i="68" s="1"/>
  <c r="T14" i="68" s="1"/>
  <c r="U14" i="68" s="1"/>
  <c r="L16" i="68"/>
  <c r="M16" i="68" s="1"/>
  <c r="P16" i="68" s="1"/>
  <c r="Q16" i="68" s="1"/>
  <c r="T16" i="68" s="1"/>
  <c r="U16" i="68" s="1"/>
  <c r="L14" i="61"/>
  <c r="M14" i="61" s="1"/>
  <c r="P14" i="61" s="1"/>
  <c r="Q14" i="61" s="1"/>
  <c r="T14" i="61" s="1"/>
  <c r="U14" i="61" s="1"/>
  <c r="L15" i="61"/>
  <c r="M15" i="61" s="1"/>
  <c r="P15" i="61" s="1"/>
  <c r="Q15" i="61" s="1"/>
  <c r="L16" i="61"/>
  <c r="M16" i="61" s="1"/>
  <c r="P16" i="61" s="1"/>
  <c r="Q16" i="61" s="1"/>
  <c r="L17" i="61"/>
  <c r="M17" i="61" s="1"/>
  <c r="P17" i="61" s="1"/>
  <c r="Q17" i="61" s="1"/>
  <c r="T17" i="61" s="1"/>
  <c r="U17" i="61" s="1"/>
  <c r="Q14" i="63"/>
  <c r="T14" i="63" s="1"/>
  <c r="U14" i="63" s="1"/>
  <c r="Q14" i="66"/>
  <c r="T14" i="66" s="1"/>
  <c r="U14" i="66" s="1"/>
  <c r="T15" i="63"/>
  <c r="U15" i="63" s="1"/>
  <c r="Q17" i="66"/>
  <c r="T17" i="66" s="1"/>
  <c r="U17" i="66" s="1"/>
  <c r="P16" i="64"/>
  <c r="Q16" i="64" s="1"/>
  <c r="P15" i="64"/>
  <c r="Q15" i="64" s="1"/>
  <c r="T15" i="64" s="1"/>
  <c r="U15" i="64" s="1"/>
  <c r="P17" i="64"/>
  <c r="Q17" i="64" s="1"/>
  <c r="T17" i="64" s="1"/>
  <c r="U17" i="64" s="1"/>
  <c r="P16" i="65"/>
  <c r="Q16" i="65" s="1"/>
  <c r="T16" i="65" s="1"/>
  <c r="U16" i="65" s="1"/>
  <c r="P17" i="65"/>
  <c r="Q17" i="65" s="1"/>
  <c r="T17" i="65" s="1"/>
  <c r="U17" i="65" s="1"/>
  <c r="P14" i="69"/>
  <c r="Q14" i="69" s="1"/>
  <c r="P16" i="69"/>
  <c r="Q16" i="69" s="1"/>
  <c r="P17" i="69"/>
  <c r="Q17" i="69" s="1"/>
  <c r="P15" i="67"/>
  <c r="Q15" i="67" s="1"/>
  <c r="T15" i="67" s="1"/>
  <c r="U15" i="67" s="1"/>
  <c r="P14" i="67"/>
  <c r="Q14" i="67" s="1"/>
  <c r="T14" i="67" s="1"/>
  <c r="U14" i="67" s="1"/>
  <c r="L16" i="62"/>
  <c r="M16" i="62" s="1"/>
  <c r="P16" i="62" s="1"/>
  <c r="Q16" i="62" s="1"/>
  <c r="T16" i="62" s="1"/>
  <c r="U16" i="62" s="1"/>
  <c r="L17" i="62"/>
  <c r="M17" i="62" s="1"/>
  <c r="P17" i="62" s="1"/>
  <c r="Q17" i="62" s="1"/>
  <c r="L15" i="62"/>
  <c r="M15" i="62" s="1"/>
  <c r="P15" i="62" s="1"/>
  <c r="Q15" i="62" s="1"/>
  <c r="T15" i="62" s="1"/>
  <c r="U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7" i="70"/>
  <c r="U17" i="70" s="1"/>
  <c r="T15" i="66"/>
  <c r="U15" i="66" s="1"/>
  <c r="T16" i="63"/>
  <c r="U16" i="63" s="1"/>
  <c r="T17" i="63"/>
  <c r="U17" i="63" s="1"/>
  <c r="T15" i="70"/>
  <c r="U15" i="70" s="1"/>
  <c r="T16" i="66" l="1"/>
  <c r="U16" i="66" s="1"/>
  <c r="T17" i="69"/>
  <c r="U17" i="69" s="1"/>
  <c r="T14" i="69"/>
  <c r="U14" i="69" s="1"/>
  <c r="P16" i="72"/>
  <c r="Q16" i="72" s="1"/>
  <c r="P15" i="72"/>
  <c r="Q15" i="72" s="1"/>
  <c r="T15" i="72" s="1"/>
  <c r="U15" i="72" s="1"/>
  <c r="P17" i="72"/>
  <c r="Q17" i="72" s="1"/>
  <c r="P14" i="72"/>
  <c r="Q14" i="72" s="1"/>
  <c r="T14" i="72" s="1"/>
  <c r="U14" i="72" s="1"/>
  <c r="T15" i="61"/>
  <c r="U15" i="61" s="1"/>
  <c r="T16" i="61"/>
  <c r="U16" i="61" s="1"/>
  <c r="T17" i="67"/>
  <c r="U17" i="67" s="1"/>
  <c r="AE14" i="67" s="1" a="1"/>
  <c r="AE14" i="67" s="1"/>
  <c r="T15" i="69"/>
  <c r="U15" i="69" s="1"/>
  <c r="T16" i="69"/>
  <c r="U16" i="69" s="1"/>
  <c r="T16" i="64"/>
  <c r="U16" i="64" s="1"/>
  <c r="BK14" i="64" s="1"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W17" i="61" l="1" a="1"/>
  <c r="W17" i="61" s="1"/>
  <c r="AA15" i="61" a="1"/>
  <c r="AA15" i="61" s="1"/>
  <c r="AE17" i="61" a="1"/>
  <c r="AE17" i="61" s="1"/>
  <c r="AA17" i="61" a="1"/>
  <c r="AA17" i="61" s="1"/>
  <c r="W16" i="61" a="1"/>
  <c r="W16" i="61" s="1"/>
  <c r="BK14" i="61" a="1"/>
  <c r="BK15" i="61" s="1"/>
  <c r="T17" i="72"/>
  <c r="U17" i="72" s="1"/>
  <c r="T16" i="72"/>
  <c r="U16" i="72" s="1"/>
  <c r="AA16" i="61" a="1"/>
  <c r="AA16" i="61" s="1"/>
  <c r="AE14" i="61" a="1"/>
  <c r="AE14" i="61" s="1"/>
  <c r="AA14" i="61" a="1"/>
  <c r="AA14" i="61" s="1"/>
  <c r="AE16" i="61" a="1"/>
  <c r="AE16" i="61" s="1"/>
  <c r="AE15" i="61" a="1"/>
  <c r="AE15" i="61" s="1"/>
  <c r="W14" i="61" a="1"/>
  <c r="W14" i="61" s="1"/>
  <c r="W15" i="61" a="1"/>
  <c r="W15"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6" i="70"/>
  <c r="Y16" i="70" s="1"/>
  <c r="X16" i="68"/>
  <c r="Y16" i="68" s="1"/>
  <c r="X14" i="66"/>
  <c r="Y14" i="66" s="1"/>
  <c r="AB14" i="66" s="1"/>
  <c r="AC14" i="66" s="1"/>
  <c r="X16" i="66"/>
  <c r="Y16" i="66" s="1"/>
  <c r="AB16" i="66" s="1"/>
  <c r="X15" i="63"/>
  <c r="Y15" i="63" s="1"/>
  <c r="AB15" i="63" s="1"/>
  <c r="BK15" i="68"/>
  <c r="BK16" i="68"/>
  <c r="BK17" i="68"/>
  <c r="BK14" i="68"/>
  <c r="X15" i="70"/>
  <c r="Y15" i="70" s="1"/>
  <c r="BK17" i="70"/>
  <c r="BK14" i="70"/>
  <c r="BK15" i="70"/>
  <c r="BK16" i="70"/>
  <c r="X15" i="68"/>
  <c r="Y15" i="68" s="1"/>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6" i="63"/>
  <c r="Y16" i="63" s="1"/>
  <c r="AB16" i="63" s="1"/>
  <c r="BK14" i="61" l="1"/>
  <c r="BK16" i="61"/>
  <c r="W14" i="72" a="1"/>
  <c r="W14" i="72" s="1"/>
  <c r="BK17" i="61"/>
  <c r="AE16" i="72" a="1"/>
  <c r="AE16" i="72" s="1"/>
  <c r="X16" i="61"/>
  <c r="Y16" i="61" s="1"/>
  <c r="AB16" i="61" s="1"/>
  <c r="AC16" i="61" s="1"/>
  <c r="W15" i="72" a="1"/>
  <c r="W15" i="72" s="1"/>
  <c r="W17" i="72" a="1"/>
  <c r="W17" i="72" s="1"/>
  <c r="AE15" i="72" a="1"/>
  <c r="AE15" i="72" s="1"/>
  <c r="X15" i="61"/>
  <c r="Y15" i="61" s="1"/>
  <c r="AB15" i="61" s="1"/>
  <c r="AC15" i="61" s="1"/>
  <c r="AA14" i="72" a="1"/>
  <c r="AA14" i="72" s="1"/>
  <c r="AE14" i="72" a="1"/>
  <c r="AE14" i="72" s="1"/>
  <c r="AA15" i="72" a="1"/>
  <c r="AA15" i="72" s="1"/>
  <c r="AA16" i="72" a="1"/>
  <c r="AA16" i="72" s="1"/>
  <c r="W16" i="72" a="1"/>
  <c r="W16" i="72" s="1"/>
  <c r="BK14" i="72" a="1"/>
  <c r="X17" i="61"/>
  <c r="Y17" i="61" s="1"/>
  <c r="AB17" i="61" s="1"/>
  <c r="AC17" i="61" s="1"/>
  <c r="X14" i="61"/>
  <c r="Y14" i="61" s="1"/>
  <c r="AB14" i="61" s="1"/>
  <c r="AC14" i="61" s="1"/>
  <c r="AA17" i="72" a="1"/>
  <c r="AA17" i="72" s="1"/>
  <c r="AE17" i="72" a="1"/>
  <c r="AE17" i="72"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71"/>
  <c r="AC14" i="71" s="1"/>
  <c r="AB16" i="71"/>
  <c r="AC16" i="71" s="1"/>
  <c r="BL15" i="71" a="1"/>
  <c r="BL15" i="71" s="1"/>
  <c r="BJ14" i="71" s="1"/>
  <c r="BL14" i="71" s="1"/>
  <c r="BX14" i="71" a="1"/>
  <c r="BX14" i="71" s="1"/>
  <c r="AB17" i="71"/>
  <c r="AC17" i="71" s="1"/>
  <c r="AB15" i="70"/>
  <c r="AC15" i="70" s="1"/>
  <c r="BL15" i="70" a="1"/>
  <c r="BL15" i="70" s="1"/>
  <c r="BJ14" i="70" s="1"/>
  <c r="BL14" i="70" s="1"/>
  <c r="BX14" i="70" a="1"/>
  <c r="BX14" i="70" s="1"/>
  <c r="AC16" i="66"/>
  <c r="BL15" i="63" a="1"/>
  <c r="BL15" i="63" s="1"/>
  <c r="BJ14" i="63" s="1"/>
  <c r="BL14" i="63" s="1"/>
  <c r="BX14" i="63" a="1"/>
  <c r="BX14" i="63" s="1"/>
  <c r="AB14" i="70"/>
  <c r="AC14" i="70" s="1"/>
  <c r="AF15" i="65"/>
  <c r="AG15" i="65" s="1"/>
  <c r="AC15" i="63"/>
  <c r="BX14" i="66" a="1"/>
  <c r="BX14" i="66" s="1"/>
  <c r="BL15" i="66" a="1"/>
  <c r="BL15" i="66" s="1"/>
  <c r="BJ14" i="66" s="1"/>
  <c r="BL14" i="66" s="1"/>
  <c r="AC17" i="66"/>
  <c r="AC16" i="63"/>
  <c r="AB14" i="68"/>
  <c r="AC14" i="68" s="1"/>
  <c r="AB14" i="63"/>
  <c r="AC14" i="63" s="1"/>
  <c r="AF17" i="63" s="1"/>
  <c r="AG17" i="63" s="1"/>
  <c r="AB16" i="70"/>
  <c r="AC16" i="70" s="1"/>
  <c r="AB16" i="68"/>
  <c r="AC16" i="68" s="1"/>
  <c r="BL15" i="68" a="1"/>
  <c r="BL15" i="68" s="1"/>
  <c r="BJ14" i="68" s="1"/>
  <c r="BL14" i="68" s="1"/>
  <c r="BX14" i="68" a="1"/>
  <c r="BX14" i="68" s="1"/>
  <c r="AC15" i="66"/>
  <c r="AB17" i="70"/>
  <c r="AC17" i="70" s="1"/>
  <c r="BL15" i="61" l="1" a="1"/>
  <c r="BL15" i="61" s="1"/>
  <c r="BJ14" i="61" s="1"/>
  <c r="BL14" i="61" s="1"/>
  <c r="BN8" i="61" s="1"/>
  <c r="BX14" i="61" a="1"/>
  <c r="BX14" i="61" s="1"/>
  <c r="BZ6" i="61" s="1"/>
  <c r="AF17" i="69"/>
  <c r="AG17" i="69" s="1"/>
  <c r="AI17" i="69" s="1"/>
  <c r="AJ17" i="69" s="1"/>
  <c r="X14" i="72"/>
  <c r="Y14" i="72" s="1"/>
  <c r="AB14" i="72" s="1"/>
  <c r="AC14" i="72" s="1"/>
  <c r="AF14" i="72" s="1"/>
  <c r="AG14" i="72" s="1"/>
  <c r="X17" i="72"/>
  <c r="Y17" i="72" s="1"/>
  <c r="AB17" i="72" s="1"/>
  <c r="AC17" i="72" s="1"/>
  <c r="AF17" i="72" s="1"/>
  <c r="AG17" i="72" s="1"/>
  <c r="BK17" i="72"/>
  <c r="BK16" i="72"/>
  <c r="BK14" i="72"/>
  <c r="BK15" i="72"/>
  <c r="X16" i="72"/>
  <c r="Y16" i="72" s="1"/>
  <c r="AB16" i="72" s="1"/>
  <c r="AC16" i="72" s="1"/>
  <c r="AF16" i="72" s="1"/>
  <c r="AG16" i="72" s="1"/>
  <c r="X15" i="72"/>
  <c r="Y15" i="72" s="1"/>
  <c r="AB15" i="72" s="1"/>
  <c r="AC15" i="72" s="1"/>
  <c r="BN8" i="65"/>
  <c r="BZ5" i="65"/>
  <c r="BZ6" i="65"/>
  <c r="BZ8" i="65"/>
  <c r="BN6" i="65"/>
  <c r="AC14" i="67"/>
  <c r="AF14" i="67" s="1"/>
  <c r="AG14" i="67" s="1"/>
  <c r="AI15" i="67" s="1"/>
  <c r="AJ15"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F16" i="61"/>
  <c r="AG16" i="61" s="1"/>
  <c r="BN7" i="61"/>
  <c r="BN6" i="61"/>
  <c r="AF17" i="61"/>
  <c r="AG17" i="61" s="1"/>
  <c r="AF17" i="70"/>
  <c r="AG17" i="70" s="1"/>
  <c r="AI16" i="69"/>
  <c r="AJ16" i="69" s="1"/>
  <c r="AF14" i="68"/>
  <c r="AG14" i="68" s="1"/>
  <c r="AF17" i="68"/>
  <c r="AG17" i="68" s="1"/>
  <c r="AI14" i="69"/>
  <c r="AJ14" i="69" s="1"/>
  <c r="AF14" i="63"/>
  <c r="AG14" i="63" s="1"/>
  <c r="AI17" i="63" s="1"/>
  <c r="AJ17" i="63"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5" i="63"/>
  <c r="AG15" i="63" s="1"/>
  <c r="AF16" i="63"/>
  <c r="AG16" i="63" s="1"/>
  <c r="BZ8" i="70"/>
  <c r="BZ6" i="70"/>
  <c r="BZ7" i="70"/>
  <c r="BZ5" i="70"/>
  <c r="AF14" i="70"/>
  <c r="AG14" i="70" s="1"/>
  <c r="BN5" i="70"/>
  <c r="BN6" i="70"/>
  <c r="BN8" i="70"/>
  <c r="BN7" i="70"/>
  <c r="BN5" i="61" l="1"/>
  <c r="BZ7" i="61"/>
  <c r="BZ5" i="61"/>
  <c r="AI15" i="69"/>
  <c r="AJ15" i="69" s="1"/>
  <c r="BZ8" i="61"/>
  <c r="AI17" i="65"/>
  <c r="AJ17" i="65" s="1"/>
  <c r="AL17" i="65" s="1"/>
  <c r="AM17" i="65" s="1"/>
  <c r="AI15" i="65"/>
  <c r="AJ15" i="65" s="1"/>
  <c r="AI16" i="65"/>
  <c r="AJ16" i="65" s="1"/>
  <c r="AI16" i="64"/>
  <c r="AJ16" i="64" s="1"/>
  <c r="AI14" i="71"/>
  <c r="AJ14" i="71" s="1"/>
  <c r="BX14" i="72" a="1"/>
  <c r="BX14" i="72" s="1"/>
  <c r="BL15" i="72" a="1"/>
  <c r="BL15" i="72" s="1"/>
  <c r="BJ14" i="72" s="1"/>
  <c r="BL14" i="72" s="1"/>
  <c r="AF15" i="72"/>
  <c r="AG15" i="72" s="1"/>
  <c r="AI15" i="72" s="1"/>
  <c r="AJ15" i="72" s="1"/>
  <c r="AI14" i="62"/>
  <c r="AJ14" i="62" s="1"/>
  <c r="AL14" i="62" s="1"/>
  <c r="AM14" i="62" s="1"/>
  <c r="AU5" i="62" s="1" a="1"/>
  <c r="AI16" i="62"/>
  <c r="AJ16" i="62" s="1"/>
  <c r="AI17" i="62"/>
  <c r="AJ17" i="62" s="1"/>
  <c r="AL17" i="62" s="1"/>
  <c r="AM17" i="62" s="1"/>
  <c r="AI15" i="62"/>
  <c r="AJ15" i="62" s="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U5" i="64" s="1" a="1"/>
  <c r="AL14" i="69"/>
  <c r="AM14" i="69" s="1"/>
  <c r="AI14" i="72"/>
  <c r="AJ14" i="72" s="1"/>
  <c r="AI17" i="70"/>
  <c r="AJ17" i="70" s="1"/>
  <c r="AI17" i="68"/>
  <c r="AJ17" i="68" s="1"/>
  <c r="AI16" i="72"/>
  <c r="AJ16" i="72" s="1"/>
  <c r="AI15" i="66"/>
  <c r="AJ15" i="66" s="1"/>
  <c r="AI14" i="68"/>
  <c r="AJ14" i="68" s="1"/>
  <c r="AI14" i="66"/>
  <c r="AJ14" i="66" s="1"/>
  <c r="AI15" i="63"/>
  <c r="AJ15" i="63" s="1"/>
  <c r="AL15" i="67" l="1"/>
  <c r="AM15" i="67" s="1"/>
  <c r="AL15" i="65"/>
  <c r="AM15" i="65" s="1"/>
  <c r="AL16" i="65"/>
  <c r="AM16" i="65" s="1"/>
  <c r="AO16" i="65" s="1"/>
  <c r="AP16" i="65" s="1"/>
  <c r="AL16" i="64"/>
  <c r="AM16" i="64" s="1"/>
  <c r="AL17" i="64"/>
  <c r="AM17" i="64" s="1"/>
  <c r="AO17" i="64" s="1"/>
  <c r="AP17" i="64" s="1"/>
  <c r="AL15" i="71"/>
  <c r="AM15" i="71" s="1"/>
  <c r="AO15" i="71" s="1"/>
  <c r="AP15" i="71" s="1"/>
  <c r="AL17" i="71"/>
  <c r="AM17" i="71" s="1"/>
  <c r="AO17" i="71" s="1"/>
  <c r="AP17" i="71" s="1"/>
  <c r="BN7" i="72"/>
  <c r="BN5" i="72"/>
  <c r="BN6" i="72"/>
  <c r="BN8" i="72"/>
  <c r="BZ7" i="72"/>
  <c r="BZ8" i="72"/>
  <c r="BZ5" i="72"/>
  <c r="BZ6" i="72"/>
  <c r="AL15" i="72"/>
  <c r="AM15" i="72" s="1"/>
  <c r="AO15" i="72" s="1"/>
  <c r="AP15" i="72" s="1"/>
  <c r="AL16" i="62"/>
  <c r="AM16" i="62" s="1"/>
  <c r="AO16" i="62" s="1"/>
  <c r="AP16" i="62" s="1"/>
  <c r="AL15" i="62"/>
  <c r="AM15" i="62" s="1"/>
  <c r="AO15" i="62" s="1"/>
  <c r="AP15" i="62" s="1"/>
  <c r="AL15" i="61"/>
  <c r="AM15" i="61" s="1"/>
  <c r="AO15" i="61" s="1"/>
  <c r="AP15" i="61" s="1"/>
  <c r="AU5" i="65" a="1"/>
  <c r="AU5" i="69"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4" i="61"/>
  <c r="AP14" i="61" s="1"/>
  <c r="AO15" i="67"/>
  <c r="AP15" i="67" s="1"/>
  <c r="AO15" i="64"/>
  <c r="AP15" i="64" s="1"/>
  <c r="AL15" i="66"/>
  <c r="AM15" i="66" s="1"/>
  <c r="AO17" i="65"/>
  <c r="AP17" i="65" s="1"/>
  <c r="AL15" i="68"/>
  <c r="AM15" i="68" s="1"/>
  <c r="AL14" i="68"/>
  <c r="AM14" i="68" s="1"/>
  <c r="AL16" i="68"/>
  <c r="AM16" i="68" s="1"/>
  <c r="AL16" i="66"/>
  <c r="AM16" i="66" s="1"/>
  <c r="AO14" i="62"/>
  <c r="AP14" i="62" s="1"/>
  <c r="AU5" i="69"/>
  <c r="AV14" i="69" s="1"/>
  <c r="AO14" i="69"/>
  <c r="AP14" i="69" s="1"/>
  <c r="AU14" i="69" a="1"/>
  <c r="AU14" i="69" s="1"/>
  <c r="AL16" i="72"/>
  <c r="AM16" i="72" s="1"/>
  <c r="AO14" i="64"/>
  <c r="AP14" i="64" s="1"/>
  <c r="AL17" i="68"/>
  <c r="AM17" i="68" s="1"/>
  <c r="AO17" i="62"/>
  <c r="AP17" i="62" s="1"/>
  <c r="AL17" i="70"/>
  <c r="AM17" i="70" s="1"/>
  <c r="AL14" i="70"/>
  <c r="AM14" i="70" s="1"/>
  <c r="AU5" i="70" s="1" a="1"/>
  <c r="AL17" i="66"/>
  <c r="AM17" i="66" s="1"/>
  <c r="AL14" i="72"/>
  <c r="AM14" i="72" s="1"/>
  <c r="AL14" i="63"/>
  <c r="AM14" i="63" s="1"/>
  <c r="AL17" i="63"/>
  <c r="AM17" i="63" s="1"/>
  <c r="AO14" i="65"/>
  <c r="AP14" i="65" s="1"/>
  <c r="AL16" i="63"/>
  <c r="AM16" i="63" s="1"/>
  <c r="AL16" i="70"/>
  <c r="AM16" i="70" s="1"/>
  <c r="AU6" i="69"/>
  <c r="AV15" i="69" s="1"/>
  <c r="AO15" i="69"/>
  <c r="AP15" i="69" s="1"/>
  <c r="AL15" i="63"/>
  <c r="AM15" i="63" s="1"/>
  <c r="AU8" i="69"/>
  <c r="AV17" i="69" s="1"/>
  <c r="AO17" i="69"/>
  <c r="AP17" i="69" s="1"/>
  <c r="AL14" i="66"/>
  <c r="AM14" i="66" s="1"/>
  <c r="AU7" i="69"/>
  <c r="AV16" i="69" s="1"/>
  <c r="AO16" i="69"/>
  <c r="AP16" i="69" s="1"/>
  <c r="AO16" i="64"/>
  <c r="AP16" i="64" s="1"/>
  <c r="AL17" i="72"/>
  <c r="AM17" i="72" s="1"/>
  <c r="AL15" i="70"/>
  <c r="AM15" i="70" s="1"/>
  <c r="AU6" i="65" l="1"/>
  <c r="AV15" i="65" s="1"/>
  <c r="AO15" i="65"/>
  <c r="AP15" i="65" s="1"/>
  <c r="AU7" i="65"/>
  <c r="AV16" i="65" s="1"/>
  <c r="AU5" i="65"/>
  <c r="AV14" i="65" s="1"/>
  <c r="AU8" i="65"/>
  <c r="AV17" i="65" s="1"/>
  <c r="AU14" i="65" a="1"/>
  <c r="AU14" i="65" s="1"/>
  <c r="C11" i="16" s="1"/>
  <c r="E11" i="16" s="1"/>
  <c r="AU8" i="64"/>
  <c r="AV17" i="64" s="1"/>
  <c r="AU5" i="64"/>
  <c r="AV14" i="64" s="1"/>
  <c r="AU6" i="64"/>
  <c r="AV15" i="64" s="1"/>
  <c r="AU7" i="64"/>
  <c r="AV16" i="64" s="1"/>
  <c r="AU14" i="64" a="1"/>
  <c r="AU14" i="64" s="1"/>
  <c r="C10" i="16" s="1"/>
  <c r="E10" i="16" s="1"/>
  <c r="AU7" i="62"/>
  <c r="AV16" i="62" s="1"/>
  <c r="AU5" i="62"/>
  <c r="AV14" i="62" s="1"/>
  <c r="AU8" i="62"/>
  <c r="AV17" i="62" s="1"/>
  <c r="AU14" i="62" a="1"/>
  <c r="AU14" i="62" s="1"/>
  <c r="E8" i="33" s="1"/>
  <c r="AU6" i="62"/>
  <c r="AV15" i="62" s="1"/>
  <c r="AU5" i="68" a="1"/>
  <c r="AO14" i="67"/>
  <c r="AP14" i="67" s="1"/>
  <c r="AR14" i="67" s="1"/>
  <c r="AS14" i="67" s="1"/>
  <c r="G14" i="67" s="1"/>
  <c r="F14" i="67" s="1"/>
  <c r="AU5" i="67" a="1"/>
  <c r="AU8" i="67" s="1"/>
  <c r="AV17" i="67" s="1"/>
  <c r="AU5" i="66" a="1"/>
  <c r="AU5" i="63" a="1"/>
  <c r="AU6" i="63" s="1"/>
  <c r="AV15" i="63" s="1"/>
  <c r="AU5" i="72" a="1"/>
  <c r="AU5" i="72" s="1"/>
  <c r="AV14" i="72" s="1"/>
  <c r="AU5" i="61" a="1"/>
  <c r="AU5" i="61" s="1"/>
  <c r="AV14" i="61" s="1"/>
  <c r="AU7" i="67"/>
  <c r="AV16" i="67" s="1"/>
  <c r="AU14" i="61" a="1"/>
  <c r="AU14" i="61" s="1"/>
  <c r="C4" i="16" s="1"/>
  <c r="E4" i="16" s="1"/>
  <c r="AU5" i="67"/>
  <c r="AV14"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6" i="61"/>
  <c r="AV15" i="61" s="1"/>
  <c r="AR17" i="67"/>
  <c r="AS17" i="67" s="1"/>
  <c r="G17" i="67" s="1"/>
  <c r="F17" i="67"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O14" i="63"/>
  <c r="AP14" i="63" s="1"/>
  <c r="AU14" i="63" a="1"/>
  <c r="AU14" i="63" s="1"/>
  <c r="AU8" i="68"/>
  <c r="AV17" i="68" s="1"/>
  <c r="AO17" i="68"/>
  <c r="AP17" i="68" s="1"/>
  <c r="AU6" i="66"/>
  <c r="AV15" i="66" s="1"/>
  <c r="AO15" i="66"/>
  <c r="AP15" i="66" s="1"/>
  <c r="AO14" i="72"/>
  <c r="AP14" i="72" s="1"/>
  <c r="AU14" i="72" a="1"/>
  <c r="AU14"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AO15" i="63"/>
  <c r="AP15" i="63" s="1"/>
  <c r="AU8" i="66"/>
  <c r="AV17" i="66" s="1"/>
  <c r="AO17" i="66"/>
  <c r="AP17" i="66" s="1"/>
  <c r="AU5" i="70"/>
  <c r="AV14" i="70" s="1"/>
  <c r="AO14" i="70"/>
  <c r="AP14" i="70" s="1"/>
  <c r="AU14" i="70" a="1"/>
  <c r="AU14" i="70" s="1"/>
  <c r="C12" i="16"/>
  <c r="E12" i="16" s="1"/>
  <c r="Z8" i="33"/>
  <c r="AR15" i="65"/>
  <c r="AS15" i="65" s="1"/>
  <c r="G15" i="65" s="1"/>
  <c r="F15" i="65" s="1"/>
  <c r="AU8" i="63"/>
  <c r="AV17" i="63" s="1"/>
  <c r="AO17" i="63"/>
  <c r="AP17" i="63"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O16" i="72"/>
  <c r="AP16" i="72" s="1"/>
  <c r="AR17" i="65"/>
  <c r="AS17" i="65" s="1"/>
  <c r="G17" i="65" s="1"/>
  <c r="F17" i="65" s="1"/>
  <c r="AR15" i="67" l="1"/>
  <c r="AS15" i="67" s="1"/>
  <c r="G15" i="67" s="1"/>
  <c r="F15" i="67" s="1"/>
  <c r="E16" i="67" s="1"/>
  <c r="AY16" i="67" s="1"/>
  <c r="W8" i="33"/>
  <c r="T8" i="33"/>
  <c r="C5" i="16"/>
  <c r="E5" i="16" s="1"/>
  <c r="AU7" i="61"/>
  <c r="AV16" i="61" s="1"/>
  <c r="AU6" i="72"/>
  <c r="AV15" i="72" s="1"/>
  <c r="AU6" i="67"/>
  <c r="AV15" i="67" s="1"/>
  <c r="AU7" i="63"/>
  <c r="AV16" i="63" s="1"/>
  <c r="AU7" i="72"/>
  <c r="AV16" i="72" s="1"/>
  <c r="AU5" i="63"/>
  <c r="AV14" i="63" s="1"/>
  <c r="AU8" i="61"/>
  <c r="AV17" i="61"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7" i="62"/>
  <c r="E16" i="69"/>
  <c r="E14" i="62"/>
  <c r="AY22" i="62" s="1"/>
  <c r="E16" i="62"/>
  <c r="E15" i="62"/>
  <c r="E14" i="69"/>
  <c r="E15" i="69"/>
  <c r="E17" i="69"/>
  <c r="AY17" i="69" s="1"/>
  <c r="E15" i="65"/>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F11" i="16"/>
  <c r="H10" i="16"/>
  <c r="F10" i="16"/>
  <c r="C7" i="16"/>
  <c r="E7" i="16" s="1"/>
  <c r="K8" i="33"/>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5" i="67" l="1"/>
  <c r="D25" i="67" s="1"/>
  <c r="AY15" i="69"/>
  <c r="AY23" i="69"/>
  <c r="AY16" i="69"/>
  <c r="AY24" i="69"/>
  <c r="AY16" i="65"/>
  <c r="AY24" i="65"/>
  <c r="E16" i="71"/>
  <c r="AY16" i="71" s="1"/>
  <c r="AY17" i="67"/>
  <c r="AY25" i="67"/>
  <c r="AY14" i="67"/>
  <c r="AY22" i="67"/>
  <c r="AY17" i="62"/>
  <c r="AY25" i="62"/>
  <c r="AY17" i="64"/>
  <c r="AY25" i="64"/>
  <c r="AY16" i="64"/>
  <c r="AY24" i="64"/>
  <c r="AY24" i="71"/>
  <c r="AY17" i="65"/>
  <c r="AY25" i="65"/>
  <c r="AY15" i="65"/>
  <c r="AY23" i="65"/>
  <c r="E17" i="71"/>
  <c r="E15" i="71"/>
  <c r="E14" i="71"/>
  <c r="AY23" i="62"/>
  <c r="AY15" i="62"/>
  <c r="AY24" i="62"/>
  <c r="AY16" i="62"/>
  <c r="AY15" i="64"/>
  <c r="AY23" i="64"/>
  <c r="E16" i="70"/>
  <c r="E15" i="61"/>
  <c r="E16" i="61"/>
  <c r="E17" i="61"/>
  <c r="E14" i="61"/>
  <c r="AY22" i="61" s="1"/>
  <c r="E14" i="70"/>
  <c r="AY22" i="70" s="1"/>
  <c r="E15" i="70"/>
  <c r="AY15" i="70" s="1"/>
  <c r="E17" i="70"/>
  <c r="E16" i="68"/>
  <c r="D23" i="62"/>
  <c r="D25" i="62"/>
  <c r="D24" i="62"/>
  <c r="AY14" i="62"/>
  <c r="D22" i="62"/>
  <c r="D14" i="73" s="1" a="1"/>
  <c r="D23" i="69"/>
  <c r="D24" i="69"/>
  <c r="D25" i="69"/>
  <c r="D22" i="69"/>
  <c r="AY14" i="69"/>
  <c r="E14" i="68"/>
  <c r="AY22" i="68" s="1"/>
  <c r="E15" i="68"/>
  <c r="E17" i="68"/>
  <c r="E16" i="72"/>
  <c r="E16" i="66"/>
  <c r="AY16" i="66" s="1"/>
  <c r="G4" i="16"/>
  <c r="D22" i="67"/>
  <c r="E17" i="63"/>
  <c r="E14" i="66"/>
  <c r="AY14" i="66" s="1"/>
  <c r="E14" i="72"/>
  <c r="AY22" i="72" s="1"/>
  <c r="E16" i="63"/>
  <c r="E17" i="72"/>
  <c r="E15" i="72"/>
  <c r="F13" i="16"/>
  <c r="E17" i="66"/>
  <c r="F5" i="16"/>
  <c r="F7" i="16"/>
  <c r="E15" i="66"/>
  <c r="E15" i="63"/>
  <c r="D24" i="64"/>
  <c r="D23" i="64"/>
  <c r="D25" i="64"/>
  <c r="D22" i="64"/>
  <c r="D54" i="73" s="1" a="1"/>
  <c r="AY14" i="64"/>
  <c r="F14" i="16"/>
  <c r="E14" i="63"/>
  <c r="AY22" i="63" s="1"/>
  <c r="D4" i="16"/>
  <c r="H8" i="16"/>
  <c r="F8" i="16"/>
  <c r="D24" i="65"/>
  <c r="D22" i="65"/>
  <c r="D25" i="65"/>
  <c r="D23" i="65"/>
  <c r="AY14" i="65"/>
  <c r="F6" i="16"/>
  <c r="D23" i="67" l="1"/>
  <c r="AI4" i="33" s="1"/>
  <c r="D24" i="67"/>
  <c r="E24" i="67" s="1"/>
  <c r="AY15" i="67"/>
  <c r="BO6" i="67" s="1"/>
  <c r="AY23" i="67"/>
  <c r="BB6" i="67" s="1"/>
  <c r="AY15" i="68"/>
  <c r="AY23" i="68"/>
  <c r="AY15" i="66"/>
  <c r="AY23" i="66"/>
  <c r="AY17" i="66"/>
  <c r="AY25" i="66"/>
  <c r="BB5" i="69"/>
  <c r="BB6" i="69"/>
  <c r="BB7" i="69"/>
  <c r="BB8" i="69"/>
  <c r="AY15" i="71"/>
  <c r="AY23" i="71"/>
  <c r="AY16" i="70"/>
  <c r="AY24" i="70"/>
  <c r="AY16" i="63"/>
  <c r="AY24" i="63"/>
  <c r="D94" i="73" a="1"/>
  <c r="D70" i="73" a="1"/>
  <c r="D62" i="73" a="1"/>
  <c r="BO7" i="67"/>
  <c r="BA7" i="67"/>
  <c r="BA8" i="67"/>
  <c r="BB5" i="64"/>
  <c r="BB8" i="64"/>
  <c r="AY17" i="68"/>
  <c r="AY25" i="68"/>
  <c r="BB7" i="62"/>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H11" i="16" s="1"/>
  <c r="G9" i="16"/>
  <c r="G12" i="16"/>
  <c r="H12" i="16" s="1"/>
  <c r="G6" i="16"/>
  <c r="G14" i="16"/>
  <c r="G7" i="16"/>
  <c r="G8" i="16"/>
  <c r="G5" i="16"/>
  <c r="G13" i="16"/>
  <c r="H13" i="16" s="1"/>
  <c r="D23" i="61"/>
  <c r="D24" i="61"/>
  <c r="D25" i="61"/>
  <c r="D22" i="61"/>
  <c r="AY14" i="61"/>
  <c r="D22" i="70"/>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E70" i="73" s="1" a="1"/>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N23" i="67"/>
  <c r="D95" i="73"/>
  <c r="F23" i="67"/>
  <c r="E23" i="67"/>
  <c r="N24" i="67"/>
  <c r="F24" i="67"/>
  <c r="G24" i="67"/>
  <c r="AI5" i="33"/>
  <c r="C15" i="45"/>
  <c r="D96" i="73"/>
  <c r="AI6" i="33"/>
  <c r="G25" i="67"/>
  <c r="N25" i="67"/>
  <c r="E25" i="67"/>
  <c r="F25" i="67"/>
  <c r="D97" i="73"/>
  <c r="F22" i="67"/>
  <c r="E22" i="67"/>
  <c r="AI3" i="33"/>
  <c r="D94" i="73"/>
  <c r="G22" i="67"/>
  <c r="N22" i="67"/>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H21" i="67" l="1" a="1"/>
  <c r="G23" i="67"/>
  <c r="CA5" i="67"/>
  <c r="BB8" i="67"/>
  <c r="BB5" i="67"/>
  <c r="BB7" i="67"/>
  <c r="CA8" i="67"/>
  <c r="CA6" i="67"/>
  <c r="BA6" i="67"/>
  <c r="BA5" i="67"/>
  <c r="BB14" i="67" s="1" a="1"/>
  <c r="BB16" i="67" s="1"/>
  <c r="BO5" i="67"/>
  <c r="BN14" i="67" s="1" a="1"/>
  <c r="BN16" i="67" s="1"/>
  <c r="CA5" i="66"/>
  <c r="BO8" i="67"/>
  <c r="CA7" i="67"/>
  <c r="BA8" i="66"/>
  <c r="CA6" i="66"/>
  <c r="CA7" i="66"/>
  <c r="BA5" i="66"/>
  <c r="BO5" i="66"/>
  <c r="BA7" i="66"/>
  <c r="BA6" i="66"/>
  <c r="CA8" i="66"/>
  <c r="BO7" i="66"/>
  <c r="BO8" i="66"/>
  <c r="BO6" i="66"/>
  <c r="BB8" i="66"/>
  <c r="BB6" i="66"/>
  <c r="BB5" i="66"/>
  <c r="BB7" i="66"/>
  <c r="BC22" i="69" a="1"/>
  <c r="BB22" i="69" a="1"/>
  <c r="AZ22" i="69" a="1"/>
  <c r="BA22" i="69" a="1"/>
  <c r="BB5" i="70"/>
  <c r="D46" i="73" a="1"/>
  <c r="D46" i="73" s="1"/>
  <c r="G62" i="73"/>
  <c r="G62" i="73" a="1"/>
  <c r="G70" i="73" a="1"/>
  <c r="G71" i="73" s="1"/>
  <c r="G54" i="73"/>
  <c r="G54" i="73" a="1"/>
  <c r="I70" i="73"/>
  <c r="I70" i="73" a="1"/>
  <c r="I71" i="73" s="1"/>
  <c r="G55" i="73"/>
  <c r="D38" i="73" a="1"/>
  <c r="D41" i="73" s="1"/>
  <c r="I65" i="73"/>
  <c r="E54" i="73" a="1"/>
  <c r="E54" i="73" s="1"/>
  <c r="G57" i="73"/>
  <c r="I62" i="73"/>
  <c r="I62" i="73" a="1"/>
  <c r="I63" i="73" s="1"/>
  <c r="D86" i="73" a="1"/>
  <c r="G14" i="73" a="1"/>
  <c r="G17" i="73" s="1"/>
  <c r="D6" i="73" a="1"/>
  <c r="D8" i="73" s="1"/>
  <c r="I57" i="73"/>
  <c r="D78" i="73" a="1"/>
  <c r="E62" i="73" a="1"/>
  <c r="I14" i="73" a="1"/>
  <c r="I15" i="73" s="1"/>
  <c r="E94" i="73" a="1"/>
  <c r="E94" i="73" s="1"/>
  <c r="I95" i="73"/>
  <c r="I94" i="73" a="1"/>
  <c r="I97" i="73" s="1"/>
  <c r="D30" i="73" a="1"/>
  <c r="D31" i="73" s="1"/>
  <c r="G65" i="73"/>
  <c r="D22" i="73" a="1"/>
  <c r="I54" i="73" a="1"/>
  <c r="I55" i="73" s="1"/>
  <c r="G63" i="73"/>
  <c r="G94" i="73" a="1"/>
  <c r="G95" i="73" s="1"/>
  <c r="E14" i="73" a="1"/>
  <c r="BB5" i="68"/>
  <c r="BB8" i="61"/>
  <c r="BB5" i="72"/>
  <c r="BB8" i="68"/>
  <c r="BB6" i="68"/>
  <c r="BB8" i="63"/>
  <c r="BC22" i="64" a="1"/>
  <c r="BC25" i="64" s="1"/>
  <c r="BA22" i="62" a="1"/>
  <c r="BA24" i="62" s="1"/>
  <c r="BB7" i="70"/>
  <c r="BB8" i="70"/>
  <c r="AZ22" i="62" a="1"/>
  <c r="AZ22" i="62" s="1"/>
  <c r="BB6" i="70"/>
  <c r="BC22" i="67" a="1"/>
  <c r="BA22" i="67" a="1"/>
  <c r="AZ22" i="65" a="1"/>
  <c r="BA22" i="65" a="1"/>
  <c r="BC22" i="65" a="1"/>
  <c r="BB22" i="65" a="1"/>
  <c r="BB7" i="68"/>
  <c r="BB5" i="61"/>
  <c r="F22" i="71"/>
  <c r="E22" i="71"/>
  <c r="H21" i="71" a="1"/>
  <c r="G22" i="71"/>
  <c r="M22" i="71" a="1"/>
  <c r="N22" i="71"/>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N22" i="61"/>
  <c r="M22" i="61" a="1"/>
  <c r="H21" i="61" a="1"/>
  <c r="E25" i="61"/>
  <c r="B6" i="33"/>
  <c r="F25" i="61"/>
  <c r="N25" i="61"/>
  <c r="G25" i="61"/>
  <c r="F24" i="61"/>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F23" i="70"/>
  <c r="E24" i="70"/>
  <c r="N24" i="70"/>
  <c r="K5" i="33"/>
  <c r="F24" i="70"/>
  <c r="G24" i="70"/>
  <c r="C7" i="45"/>
  <c r="N22" i="70"/>
  <c r="M22" i="70" a="1"/>
  <c r="F22" i="70"/>
  <c r="K3" i="33"/>
  <c r="H21" i="70" a="1"/>
  <c r="E22" i="70"/>
  <c r="E30" i="73" s="1" a="1"/>
  <c r="G22" i="70"/>
  <c r="G5" i="45"/>
  <c r="L22" i="62"/>
  <c r="F3" i="33"/>
  <c r="E14" i="73"/>
  <c r="F5" i="45"/>
  <c r="G16" i="73"/>
  <c r="L23" i="62"/>
  <c r="F4" i="33"/>
  <c r="E15" i="7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AJ5" i="33"/>
  <c r="D15" i="45"/>
  <c r="L24" i="67"/>
  <c r="K21" i="67"/>
  <c r="I21" i="67"/>
  <c r="H21" i="67"/>
  <c r="J93" i="73" s="1" a="1"/>
  <c r="J21" i="67"/>
  <c r="K15" i="45"/>
  <c r="L15" i="45"/>
  <c r="AJ4" i="33"/>
  <c r="L23" i="67"/>
  <c r="AV94" i="73" a="1"/>
  <c r="AW94" i="73" a="1"/>
  <c r="G15" i="45"/>
  <c r="I96" i="73"/>
  <c r="L22" i="67"/>
  <c r="AJ3" i="33"/>
  <c r="AJ6" i="33"/>
  <c r="L25" i="67"/>
  <c r="F15" i="45"/>
  <c r="G96" i="73"/>
  <c r="M22" i="64"/>
  <c r="M23" i="64"/>
  <c r="M24" i="64"/>
  <c r="M25" i="64"/>
  <c r="G25" i="66"/>
  <c r="N25" i="66"/>
  <c r="E25" i="66"/>
  <c r="D81" i="73"/>
  <c r="F25" i="66"/>
  <c r="AC6" i="33"/>
  <c r="G10" i="45"/>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F25" i="72"/>
  <c r="N25" i="72"/>
  <c r="G24" i="66"/>
  <c r="C13" i="45"/>
  <c r="N24" i="66"/>
  <c r="AC5" i="33"/>
  <c r="D80" i="73"/>
  <c r="E24" i="66"/>
  <c r="F24" i="66"/>
  <c r="E23" i="72"/>
  <c r="F23" i="72"/>
  <c r="N23" i="72"/>
  <c r="G23" i="72"/>
  <c r="N4" i="33"/>
  <c r="F10" i="45"/>
  <c r="G56" i="73"/>
  <c r="U4" i="33"/>
  <c r="L23" i="64"/>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N22" i="66"/>
  <c r="D78" i="73"/>
  <c r="H21" i="66" a="1"/>
  <c r="M22" i="66" a="1"/>
  <c r="F22" i="66"/>
  <c r="AC3" i="33"/>
  <c r="E22" i="66"/>
  <c r="G22" i="66"/>
  <c r="E22" i="72"/>
  <c r="G22" i="72"/>
  <c r="D38" i="73"/>
  <c r="M22" i="72" a="1"/>
  <c r="H21" i="72" a="1"/>
  <c r="N3" i="33"/>
  <c r="F22" i="72"/>
  <c r="N22" i="72"/>
  <c r="K21" i="65"/>
  <c r="I21" i="65"/>
  <c r="J21" i="65"/>
  <c r="H21" i="65"/>
  <c r="J61" i="73" s="1" a="1"/>
  <c r="BP14" i="64" a="1"/>
  <c r="BO14" i="64" a="1"/>
  <c r="BQ14" i="64" a="1"/>
  <c r="BN14" i="64" a="1"/>
  <c r="BA5" i="72"/>
  <c r="BO6" i="72"/>
  <c r="BO8" i="72"/>
  <c r="BA8" i="72"/>
  <c r="BA7" i="72"/>
  <c r="BO5" i="72"/>
  <c r="CA6" i="72"/>
  <c r="CA8" i="72"/>
  <c r="BA6" i="72"/>
  <c r="BO7" i="72"/>
  <c r="CA7" i="72"/>
  <c r="CA5" i="72"/>
  <c r="C8" i="45"/>
  <c r="N24" i="72"/>
  <c r="E24" i="72"/>
  <c r="F24" i="72"/>
  <c r="G24" i="72"/>
  <c r="N5" i="3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U5" i="33"/>
  <c r="L22" i="64"/>
  <c r="U3" i="33"/>
  <c r="G22" i="63"/>
  <c r="H3" i="33"/>
  <c r="N22" i="63"/>
  <c r="H21" i="63" a="1"/>
  <c r="E22" i="63"/>
  <c r="M22" i="63" a="1"/>
  <c r="D22" i="73"/>
  <c r="F22" i="63"/>
  <c r="K10" i="45"/>
  <c r="L10" i="45"/>
  <c r="L11" i="45"/>
  <c r="K11" i="45"/>
  <c r="AV54" i="73" a="1"/>
  <c r="AW54" i="73" a="1"/>
  <c r="L25" i="64"/>
  <c r="U6" i="33"/>
  <c r="CB14" i="64" a="1"/>
  <c r="CA14" i="64" a="1"/>
  <c r="CC14" i="64" a="1"/>
  <c r="BZ14" i="64" a="1"/>
  <c r="E24" i="63"/>
  <c r="F24" i="63"/>
  <c r="G24" i="63"/>
  <c r="H5" i="33"/>
  <c r="C6" i="45"/>
  <c r="D24" i="73"/>
  <c r="N24" i="63"/>
  <c r="X3" i="33"/>
  <c r="L22" i="65"/>
  <c r="E62" i="73"/>
  <c r="BQ14" i="67" l="1" a="1"/>
  <c r="BQ17" i="67" s="1"/>
  <c r="BB22" i="67" a="1"/>
  <c r="BA14" i="67" a="1"/>
  <c r="BA17" i="67" s="1"/>
  <c r="AZ22" i="67" a="1"/>
  <c r="BC14" i="67" a="1"/>
  <c r="BC14" i="67" s="1"/>
  <c r="CC14" i="67" a="1"/>
  <c r="CC14" i="67" s="1"/>
  <c r="AZ14" i="67" a="1"/>
  <c r="AZ17" i="67" s="1"/>
  <c r="BP14" i="67" a="1"/>
  <c r="BP15" i="67" s="1"/>
  <c r="CB14" i="67" a="1"/>
  <c r="CB14" i="67" s="1"/>
  <c r="BO14" i="67" a="1"/>
  <c r="BO17" i="67" s="1"/>
  <c r="CA14" i="67" a="1"/>
  <c r="CA14" i="67" s="1"/>
  <c r="BZ14" i="67" a="1"/>
  <c r="BZ16" i="67" s="1"/>
  <c r="BZ14" i="66" a="1"/>
  <c r="BZ17" i="66" s="1"/>
  <c r="BC14" i="66" a="1"/>
  <c r="BC16" i="66" s="1"/>
  <c r="BB14" i="66" a="1"/>
  <c r="BB17" i="66" s="1"/>
  <c r="CA14" i="66" a="1"/>
  <c r="CA14" i="66" s="1"/>
  <c r="AZ14" i="66" a="1"/>
  <c r="AZ14" i="66" s="1"/>
  <c r="CB14" i="66" a="1"/>
  <c r="CB17" i="66" s="1"/>
  <c r="BA14" i="66" a="1"/>
  <c r="BP14" i="66" a="1"/>
  <c r="BP14" i="66" s="1"/>
  <c r="CC14" i="66" a="1"/>
  <c r="CC15" i="66" s="1"/>
  <c r="BQ14" i="66" a="1"/>
  <c r="BQ16" i="66" s="1"/>
  <c r="BN14" i="66" a="1"/>
  <c r="BN14" i="66" s="1"/>
  <c r="BO14" i="66" a="1"/>
  <c r="BO16" i="66" s="1"/>
  <c r="BB22" i="66" a="1"/>
  <c r="AZ22" i="66" a="1"/>
  <c r="BC22" i="66" a="1"/>
  <c r="BA22" i="66" a="1"/>
  <c r="AZ24" i="69"/>
  <c r="AZ22" i="69"/>
  <c r="AZ23" i="69"/>
  <c r="AZ25" i="69"/>
  <c r="BA22" i="69"/>
  <c r="BA24" i="69"/>
  <c r="BA25" i="69"/>
  <c r="BA23" i="69"/>
  <c r="BB23" i="69"/>
  <c r="BB24" i="69"/>
  <c r="BB25" i="69"/>
  <c r="BB22" i="69"/>
  <c r="BC24" i="69"/>
  <c r="BC23" i="69"/>
  <c r="BC22" i="69"/>
  <c r="BC25" i="69"/>
  <c r="CA15" i="67"/>
  <c r="E11" i="45"/>
  <c r="H11" i="45" s="1"/>
  <c r="CB16" i="67"/>
  <c r="F62" i="73"/>
  <c r="F65" i="73"/>
  <c r="F55" i="73"/>
  <c r="F57" i="73"/>
  <c r="BQ15" i="67"/>
  <c r="BQ14" i="67"/>
  <c r="BQ16" i="67"/>
  <c r="F95" i="73"/>
  <c r="F71" i="73"/>
  <c r="F63" i="73"/>
  <c r="AL94" i="73" a="1"/>
  <c r="AL94" i="73" s="1"/>
  <c r="AK96" i="73"/>
  <c r="AP96" i="73" s="1"/>
  <c r="L61" i="73"/>
  <c r="E55" i="73"/>
  <c r="I7" i="73"/>
  <c r="I49" i="73"/>
  <c r="G94" i="73"/>
  <c r="K61" i="73"/>
  <c r="G72" i="73"/>
  <c r="F72" i="73" s="1"/>
  <c r="G46" i="73" a="1"/>
  <c r="G49" i="73" s="1"/>
  <c r="D32" i="73"/>
  <c r="D6" i="73"/>
  <c r="I94" i="73"/>
  <c r="I14" i="73"/>
  <c r="G14" i="73"/>
  <c r="G15" i="73"/>
  <c r="F15" i="73" s="1"/>
  <c r="I78" i="73" a="1"/>
  <c r="I78" i="73" s="1"/>
  <c r="L53" i="73"/>
  <c r="D39" i="73"/>
  <c r="I41" i="73"/>
  <c r="I79" i="73"/>
  <c r="I56" i="73"/>
  <c r="F56" i="73" s="1"/>
  <c r="E97" i="73"/>
  <c r="E95" i="73"/>
  <c r="BZ17" i="67"/>
  <c r="L93" i="73"/>
  <c r="E96" i="73"/>
  <c r="J13" i="73" a="1"/>
  <c r="L13" i="73" s="1"/>
  <c r="D30" i="73"/>
  <c r="I54" i="73"/>
  <c r="F54" i="73" s="1"/>
  <c r="I73" i="73"/>
  <c r="G87" i="73"/>
  <c r="E22" i="73" a="1"/>
  <c r="J69" i="73" a="1"/>
  <c r="K69" i="73" s="1"/>
  <c r="I30" i="73" a="1"/>
  <c r="I33" i="73" s="1"/>
  <c r="I25" i="73"/>
  <c r="I81" i="73"/>
  <c r="G86" i="73" a="1"/>
  <c r="G86" i="73" s="1"/>
  <c r="I22" i="73" a="1"/>
  <c r="I22" i="73" s="1"/>
  <c r="D40" i="73"/>
  <c r="G38" i="73" a="1"/>
  <c r="G39" i="73" s="1"/>
  <c r="E78" i="73" a="1"/>
  <c r="K53" i="73"/>
  <c r="BZ15" i="67"/>
  <c r="CA17" i="67"/>
  <c r="E86" i="73" a="1"/>
  <c r="E88" i="73" s="1"/>
  <c r="I31" i="73"/>
  <c r="G6" i="73"/>
  <c r="G6" i="73" a="1"/>
  <c r="G7" i="73" s="1"/>
  <c r="G97" i="73"/>
  <c r="F97" i="73" s="1"/>
  <c r="AN94" i="73" a="1"/>
  <c r="E56" i="73"/>
  <c r="D9" i="73"/>
  <c r="G47" i="73"/>
  <c r="G70" i="73"/>
  <c r="F70" i="73" s="1"/>
  <c r="E38" i="73" a="1"/>
  <c r="E57" i="73"/>
  <c r="G22" i="73" a="1"/>
  <c r="G25" i="73" s="1"/>
  <c r="G23" i="73"/>
  <c r="I39" i="73"/>
  <c r="BZ14" i="67"/>
  <c r="AK94" i="73" s="1" a="1"/>
  <c r="K93" i="73"/>
  <c r="CA16" i="67"/>
  <c r="M69" i="73"/>
  <c r="G30" i="73" a="1"/>
  <c r="G32" i="73" s="1"/>
  <c r="I6" i="73"/>
  <c r="I6" i="73" a="1"/>
  <c r="I17" i="73"/>
  <c r="F17" i="73" s="1"/>
  <c r="I23" i="73"/>
  <c r="I9" i="73"/>
  <c r="E46" i="73" a="1"/>
  <c r="I38" i="73"/>
  <c r="I38" i="73" a="1"/>
  <c r="M61" i="73"/>
  <c r="M53" i="73"/>
  <c r="G78" i="73"/>
  <c r="G78" i="73" a="1"/>
  <c r="G79" i="73" s="1"/>
  <c r="G81" i="73"/>
  <c r="M93" i="73"/>
  <c r="I86" i="73" a="1"/>
  <c r="I88" i="73" s="1"/>
  <c r="L69" i="73"/>
  <c r="I16" i="73"/>
  <c r="F16" i="73" s="1"/>
  <c r="E6" i="73" a="1"/>
  <c r="I46" i="73"/>
  <c r="I46" i="73" a="1"/>
  <c r="I47" i="73" s="1"/>
  <c r="G73" i="73"/>
  <c r="BN14" i="67"/>
  <c r="BN15" i="67"/>
  <c r="BN17" i="67"/>
  <c r="F64" i="73"/>
  <c r="BB14" i="67"/>
  <c r="BB15" i="67"/>
  <c r="BB17" i="67"/>
  <c r="BA16" i="67"/>
  <c r="BA14"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E5" i="45"/>
  <c r="H5" i="45" s="1"/>
  <c r="BO14" i="61" a="1"/>
  <c r="BQ14" i="61" a="1"/>
  <c r="BN14" i="61" a="1"/>
  <c r="L23" i="61"/>
  <c r="C4" i="33"/>
  <c r="E7" i="73"/>
  <c r="G8" i="73"/>
  <c r="F4" i="45"/>
  <c r="C3" i="33"/>
  <c r="E6" i="73"/>
  <c r="L22" i="61"/>
  <c r="I21" i="61"/>
  <c r="J21" i="61"/>
  <c r="K21" i="61"/>
  <c r="H21" i="61"/>
  <c r="J5" i="73" s="1" a="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F7" i="45"/>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B14" i="73" a="1"/>
  <c r="B16" i="73" s="1"/>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AK70" i="73" s="1" a="1"/>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M24" i="68"/>
  <c r="M25" i="68"/>
  <c r="M23" i="68"/>
  <c r="M22" i="68"/>
  <c r="F14" i="45"/>
  <c r="G88" i="73"/>
  <c r="AG5" i="33"/>
  <c r="L24" i="68"/>
  <c r="D14" i="45"/>
  <c r="L22" i="68"/>
  <c r="AG3" i="33"/>
  <c r="E86" i="73"/>
  <c r="F96" i="73"/>
  <c r="B94" i="73" a="1"/>
  <c r="B94" i="73" s="1"/>
  <c r="E10" i="45"/>
  <c r="H10" i="45" s="1"/>
  <c r="B62" i="73" a="1"/>
  <c r="B62"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I21" i="66"/>
  <c r="J21" i="66"/>
  <c r="K21" i="66"/>
  <c r="H21" i="66"/>
  <c r="J77" i="73" s="1" a="1"/>
  <c r="AV62" i="73"/>
  <c r="AV63" i="73"/>
  <c r="AV64" i="73"/>
  <c r="AV65" i="73"/>
  <c r="CC16" i="65"/>
  <c r="CC14" i="65"/>
  <c r="CC17" i="65"/>
  <c r="CC15" i="65"/>
  <c r="O4" i="33"/>
  <c r="E39" i="73"/>
  <c r="L23" i="72"/>
  <c r="W43" i="33"/>
  <c r="N92" i="22" s="1"/>
  <c r="J90" i="22" s="1"/>
  <c r="X43" i="33"/>
  <c r="L25" i="66"/>
  <c r="AD6" i="33"/>
  <c r="E81" i="73"/>
  <c r="CA16" i="64"/>
  <c r="CA17" i="64"/>
  <c r="CA14" i="64"/>
  <c r="CA15" i="64"/>
  <c r="I80" i="73"/>
  <c r="G13" i="45"/>
  <c r="I21" i="63"/>
  <c r="K21" i="63"/>
  <c r="J21" i="63"/>
  <c r="H21" i="63"/>
  <c r="J21" i="73" s="1" a="1"/>
  <c r="BP14" i="65"/>
  <c r="BP15" i="65"/>
  <c r="BP16" i="65"/>
  <c r="BP17" i="65"/>
  <c r="E25" i="73"/>
  <c r="L25" i="63"/>
  <c r="I6" i="33"/>
  <c r="AW78" i="73" a="1"/>
  <c r="AV78" i="73" a="1"/>
  <c r="J53" i="73"/>
  <c r="H22" i="64" a="1"/>
  <c r="AZ14" i="63" a="1"/>
  <c r="BB14" i="63" a="1"/>
  <c r="BA14" i="63" a="1"/>
  <c r="BC14" i="63" a="1"/>
  <c r="BZ15" i="66"/>
  <c r="F13" i="45"/>
  <c r="G80" i="73"/>
  <c r="BQ17" i="65"/>
  <c r="BQ14" i="65"/>
  <c r="BQ15" i="65"/>
  <c r="BQ16" i="65"/>
  <c r="G8" i="45"/>
  <c r="I40" i="73"/>
  <c r="BA14" i="72" a="1"/>
  <c r="BB14" i="72" a="1"/>
  <c r="AZ14" i="72" a="1"/>
  <c r="BC14" i="72" a="1"/>
  <c r="D13" i="45"/>
  <c r="E80" i="73"/>
  <c r="L24" i="66"/>
  <c r="AD5" i="33"/>
  <c r="W45" i="33"/>
  <c r="X45" i="33"/>
  <c r="F6" i="45"/>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J37" i="73" s="1" a="1"/>
  <c r="K21" i="72"/>
  <c r="J21" i="72"/>
  <c r="AD3" i="33"/>
  <c r="E78" i="73"/>
  <c r="L22" i="66"/>
  <c r="CB14" i="63" a="1"/>
  <c r="CA14" i="63" a="1"/>
  <c r="CC14" i="63" a="1"/>
  <c r="BZ14" i="63" a="1"/>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BZ14" i="65"/>
  <c r="AK62" i="73" s="1" a="1"/>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AN94" i="73" l="1"/>
  <c r="CC16" i="67"/>
  <c r="AN96" i="73" s="1"/>
  <c r="BC16" i="67"/>
  <c r="BC15" i="67"/>
  <c r="BC17" i="66"/>
  <c r="R81" i="73" s="1"/>
  <c r="BC15" i="66"/>
  <c r="BC17" i="67"/>
  <c r="R97" i="73" s="1"/>
  <c r="CC17" i="67"/>
  <c r="AN97" i="73" s="1"/>
  <c r="CC15" i="67"/>
  <c r="AN95" i="73" s="1"/>
  <c r="AZ14" i="67"/>
  <c r="BO14" i="66"/>
  <c r="AZ15" i="67"/>
  <c r="BP17" i="67"/>
  <c r="BP14" i="67"/>
  <c r="AB94" i="73" s="1" a="1"/>
  <c r="AB95" i="73" s="1"/>
  <c r="CB17" i="67"/>
  <c r="BO14" i="67"/>
  <c r="BP16" i="67"/>
  <c r="AZ15" i="66"/>
  <c r="BO16" i="67"/>
  <c r="BO15" i="67"/>
  <c r="CB14" i="66"/>
  <c r="AM78" i="73" s="1"/>
  <c r="AZ16" i="67"/>
  <c r="BE13" i="67" s="1" a="1"/>
  <c r="BE13" i="67" s="1"/>
  <c r="CB15" i="67"/>
  <c r="CA16" i="66"/>
  <c r="CA17" i="66"/>
  <c r="BB16" i="66"/>
  <c r="CA15" i="66"/>
  <c r="CC17" i="66"/>
  <c r="BB14" i="66"/>
  <c r="BB15" i="66"/>
  <c r="BZ16" i="66"/>
  <c r="AK80" i="73" s="1"/>
  <c r="AP80" i="73" s="1"/>
  <c r="BC14" i="66"/>
  <c r="BZ14" i="66"/>
  <c r="BN17" i="66"/>
  <c r="BN16" i="66"/>
  <c r="AZ16" i="66"/>
  <c r="O80" i="73" s="1"/>
  <c r="AZ17" i="66"/>
  <c r="CB16" i="66"/>
  <c r="CB15" i="66"/>
  <c r="AM79" i="73" s="1"/>
  <c r="BP17" i="66"/>
  <c r="BQ15" i="66"/>
  <c r="BQ14" i="66"/>
  <c r="BP16" i="66"/>
  <c r="BP15" i="66"/>
  <c r="BQ17" i="66"/>
  <c r="CC14" i="66"/>
  <c r="CC16" i="66"/>
  <c r="BN15" i="66"/>
  <c r="BO17" i="66"/>
  <c r="BO15" i="66"/>
  <c r="BA22" i="66"/>
  <c r="BA25" i="66"/>
  <c r="BA24" i="66"/>
  <c r="BA23" i="66"/>
  <c r="BC24" i="66"/>
  <c r="BC23" i="66"/>
  <c r="BC25" i="66"/>
  <c r="BC22" i="66"/>
  <c r="AZ23" i="66"/>
  <c r="AZ22" i="66"/>
  <c r="AZ24" i="66"/>
  <c r="AZ25" i="66"/>
  <c r="BB24" i="66"/>
  <c r="BB25" i="66"/>
  <c r="BB22" i="66"/>
  <c r="BB23" i="66"/>
  <c r="BE21" i="69" a="1"/>
  <c r="F7" i="73"/>
  <c r="F39" i="73"/>
  <c r="F79" i="73"/>
  <c r="AK94" i="73"/>
  <c r="AP94" i="73" s="1"/>
  <c r="F23" i="73"/>
  <c r="CE13" i="67" a="1"/>
  <c r="CH13" i="67" s="1"/>
  <c r="AV6" i="73" a="1"/>
  <c r="AV6" i="73" s="1"/>
  <c r="F73" i="73"/>
  <c r="AV38" i="73" a="1"/>
  <c r="AV40" i="73" s="1"/>
  <c r="F78" i="73"/>
  <c r="F49" i="73"/>
  <c r="F25" i="73"/>
  <c r="AK92" i="73"/>
  <c r="F6" i="73"/>
  <c r="AW6" i="73" a="1"/>
  <c r="AW7" i="73" s="1"/>
  <c r="F81" i="73"/>
  <c r="AV30" i="73" a="1"/>
  <c r="AV33" i="73" s="1"/>
  <c r="F47" i="73"/>
  <c r="R14" i="73" a="1"/>
  <c r="R15" i="73" s="1"/>
  <c r="P63" i="73"/>
  <c r="AN65" i="73"/>
  <c r="P78" i="73" a="1"/>
  <c r="P81" i="73" s="1"/>
  <c r="AM63" i="73"/>
  <c r="AN70" i="73" a="1"/>
  <c r="AN70" i="73" s="1"/>
  <c r="M45" i="73"/>
  <c r="O96" i="73"/>
  <c r="I89" i="73"/>
  <c r="G22" i="73"/>
  <c r="F22" i="73" s="1"/>
  <c r="G46" i="73"/>
  <c r="F46" i="73" s="1"/>
  <c r="O64" i="73"/>
  <c r="O79" i="73"/>
  <c r="Q62" i="73"/>
  <c r="Q62" i="73" a="1"/>
  <c r="M21" i="73"/>
  <c r="AL55" i="73"/>
  <c r="K77" i="73"/>
  <c r="AM73" i="73"/>
  <c r="O70" i="73" a="1"/>
  <c r="O73" i="73" s="1"/>
  <c r="AK71" i="73"/>
  <c r="AP71" i="73" s="1"/>
  <c r="AK15" i="73"/>
  <c r="AP15" i="73" s="1"/>
  <c r="M5" i="73"/>
  <c r="O94" i="73"/>
  <c r="O94" i="73" a="1"/>
  <c r="O97" i="73" s="1"/>
  <c r="I87" i="73"/>
  <c r="F87" i="73" s="1"/>
  <c r="AL97" i="73"/>
  <c r="I30" i="73"/>
  <c r="AK97" i="73"/>
  <c r="AP97" i="73" s="1"/>
  <c r="AL62" i="73" a="1"/>
  <c r="AM54" i="73" a="1"/>
  <c r="AM57" i="73" s="1"/>
  <c r="AM80" i="73"/>
  <c r="Q73" i="73"/>
  <c r="AL70" i="73"/>
  <c r="AL70" i="73" a="1"/>
  <c r="AL72" i="73" s="1"/>
  <c r="R70" i="73" a="1"/>
  <c r="R70" i="73" s="1"/>
  <c r="P80" i="73"/>
  <c r="AL78" i="73" a="1"/>
  <c r="AN73" i="73"/>
  <c r="AN62" i="73" a="1"/>
  <c r="AN63" i="73" s="1"/>
  <c r="Q72" i="73"/>
  <c r="AL73" i="73"/>
  <c r="AN71" i="73"/>
  <c r="AK78" i="73" a="1"/>
  <c r="AK81" i="73" s="1"/>
  <c r="AP81" i="73" s="1"/>
  <c r="P14" i="73" a="1"/>
  <c r="P14" i="73" s="1"/>
  <c r="AK65" i="73"/>
  <c r="AP65" i="73" s="1"/>
  <c r="AM62" i="73" a="1"/>
  <c r="AM64" i="73" s="1"/>
  <c r="P54" i="73" a="1"/>
  <c r="Q64" i="73"/>
  <c r="G24" i="73"/>
  <c r="F24" i="73" s="1"/>
  <c r="AK79" i="73"/>
  <c r="AP79" i="73" s="1"/>
  <c r="K21" i="73"/>
  <c r="AL54" i="73"/>
  <c r="AL54" i="73" a="1"/>
  <c r="AL57" i="73" s="1"/>
  <c r="AM70" i="73" a="1"/>
  <c r="AM70" i="73" s="1"/>
  <c r="R73" i="73"/>
  <c r="AK73" i="73"/>
  <c r="AP73" i="73" s="1"/>
  <c r="AN14" i="73" a="1"/>
  <c r="AN14" i="73" s="1"/>
  <c r="AM14" i="73" a="1"/>
  <c r="AM17" i="73" s="1"/>
  <c r="J29" i="73" a="1"/>
  <c r="AW30" i="73" a="1"/>
  <c r="L5" i="73"/>
  <c r="O95" i="73"/>
  <c r="AL96" i="73"/>
  <c r="AK95" i="73"/>
  <c r="AP95" i="73" s="1"/>
  <c r="G33" i="73"/>
  <c r="F33" i="73" s="1"/>
  <c r="K13" i="73"/>
  <c r="AM94" i="73" a="1"/>
  <c r="Q94" i="73" a="1"/>
  <c r="Q96" i="73" s="1"/>
  <c r="AN56" i="73"/>
  <c r="R78" i="73"/>
  <c r="R78" i="73" a="1"/>
  <c r="R79" i="73" s="1"/>
  <c r="R16" i="73"/>
  <c r="O14" i="73" a="1"/>
  <c r="O15" i="73" s="1"/>
  <c r="L21" i="73"/>
  <c r="AN64" i="73"/>
  <c r="L77" i="73"/>
  <c r="Q70" i="73"/>
  <c r="Q70" i="73" a="1"/>
  <c r="Q71" i="73" s="1"/>
  <c r="O62" i="73" a="1"/>
  <c r="O65" i="73" s="1"/>
  <c r="O54" i="73" a="1"/>
  <c r="AK63" i="73"/>
  <c r="AP63" i="73" s="1"/>
  <c r="AW38" i="73" a="1"/>
  <c r="AW41" i="73" s="1"/>
  <c r="R54" i="73" a="1"/>
  <c r="L37" i="73"/>
  <c r="J85" i="73" a="1"/>
  <c r="L85" i="73" s="1"/>
  <c r="AM71" i="73"/>
  <c r="R71" i="73"/>
  <c r="AK72" i="73"/>
  <c r="AP72" i="73" s="1"/>
  <c r="AN17" i="73"/>
  <c r="AK14" i="73" a="1"/>
  <c r="AK17" i="73" s="1"/>
  <c r="AP17" i="73" s="1"/>
  <c r="K5" i="73"/>
  <c r="R96" i="73"/>
  <c r="Q97" i="73"/>
  <c r="G9" i="73"/>
  <c r="F9" i="73" s="1"/>
  <c r="G89" i="73"/>
  <c r="AL95" i="73"/>
  <c r="AL14" i="73" a="1"/>
  <c r="R95" i="73"/>
  <c r="R94" i="73" a="1"/>
  <c r="R94" i="73" s="1"/>
  <c r="K37" i="73"/>
  <c r="Q14" i="73" a="1"/>
  <c r="K45" i="73"/>
  <c r="G31" i="73"/>
  <c r="F31" i="73" s="1"/>
  <c r="G30" i="73"/>
  <c r="G38" i="73"/>
  <c r="F38" i="73" s="1"/>
  <c r="G41" i="73"/>
  <c r="F41" i="73" s="1"/>
  <c r="Q54" i="73" a="1"/>
  <c r="AL65" i="73"/>
  <c r="P79" i="73"/>
  <c r="AN54" i="73" a="1"/>
  <c r="AN55" i="73" s="1"/>
  <c r="P62" i="73" a="1"/>
  <c r="P64" i="73" s="1"/>
  <c r="R80" i="73"/>
  <c r="R62" i="73"/>
  <c r="R62" i="73" a="1"/>
  <c r="R63" i="73" s="1"/>
  <c r="Q63" i="73"/>
  <c r="Q78" i="73" a="1"/>
  <c r="M77" i="73"/>
  <c r="L45" i="73"/>
  <c r="I86" i="73"/>
  <c r="F86" i="73" s="1"/>
  <c r="M13" i="73"/>
  <c r="P65" i="73"/>
  <c r="Q65" i="73"/>
  <c r="AK64" i="73"/>
  <c r="AP64" i="73" s="1"/>
  <c r="AK54" i="73" a="1"/>
  <c r="O78" i="73" a="1"/>
  <c r="AN78" i="73" a="1"/>
  <c r="Q81" i="73"/>
  <c r="M37" i="73"/>
  <c r="AM56" i="73"/>
  <c r="AM78" i="73" a="1"/>
  <c r="AM81" i="73" s="1"/>
  <c r="AL56" i="73"/>
  <c r="AM72" i="73"/>
  <c r="AL71" i="73"/>
  <c r="P70" i="73" a="1"/>
  <c r="P71" i="73" s="1"/>
  <c r="R72" i="73"/>
  <c r="AN16" i="73"/>
  <c r="P94" i="73" a="1"/>
  <c r="P97" i="73" s="1"/>
  <c r="Q95" i="73"/>
  <c r="F14" i="73"/>
  <c r="F94" i="73"/>
  <c r="BS13" i="67" a="1"/>
  <c r="BU13" i="67" s="1"/>
  <c r="Z92" i="73"/>
  <c r="BA22" i="68"/>
  <c r="BE21" i="62" a="1"/>
  <c r="BF21" i="62" s="1"/>
  <c r="BB22" i="68"/>
  <c r="BB22" i="61"/>
  <c r="AZ25" i="68"/>
  <c r="AZ25" i="72"/>
  <c r="BA25" i="68"/>
  <c r="BA23" i="61"/>
  <c r="BA22" i="61"/>
  <c r="BC22" i="68"/>
  <c r="Z94" i="73" a="1"/>
  <c r="Z95" i="73" s="1"/>
  <c r="AE95" i="73" s="1"/>
  <c r="BA24" i="68"/>
  <c r="AZ24" i="61"/>
  <c r="AZ22" i="61"/>
  <c r="AC14" i="73" a="1"/>
  <c r="AC14" i="73" s="1"/>
  <c r="AZ24" i="72"/>
  <c r="AZ23" i="61"/>
  <c r="AZ23" i="72"/>
  <c r="AC94" i="73" a="1"/>
  <c r="AC94"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B44" i="33"/>
  <c r="C44" i="33"/>
  <c r="CB16" i="61"/>
  <c r="CB17" i="61"/>
  <c r="CB14" i="61"/>
  <c r="CB15" i="61"/>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H22" i="70" a="1"/>
  <c r="BP15" i="70"/>
  <c r="BP16" i="70"/>
  <c r="BP17" i="70"/>
  <c r="BP14" i="70"/>
  <c r="K44" i="33"/>
  <c r="L44" i="33"/>
  <c r="F32" i="73"/>
  <c r="B65" i="73"/>
  <c r="BO14" i="70"/>
  <c r="BO15" i="70"/>
  <c r="BO16" i="70"/>
  <c r="BO17" i="70"/>
  <c r="E7" i="45"/>
  <c r="H7" i="45" s="1"/>
  <c r="BN17" i="70"/>
  <c r="BN14" i="70"/>
  <c r="BN15" i="70"/>
  <c r="BN16" i="70"/>
  <c r="L43" i="33"/>
  <c r="K43" i="33"/>
  <c r="N84" i="22" s="1"/>
  <c r="I92" i="22" s="1"/>
  <c r="BQ14" i="70"/>
  <c r="BQ15" i="70"/>
  <c r="BQ16" i="70"/>
  <c r="BQ17" i="70"/>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O86" i="73" s="1" a="1"/>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I50" i="33"/>
  <c r="D104" i="48"/>
  <c r="O50" i="33"/>
  <c r="I25" i="67"/>
  <c r="K25" i="67"/>
  <c r="H22" i="67"/>
  <c r="I24" i="67"/>
  <c r="K24" i="67"/>
  <c r="H25" i="67"/>
  <c r="J25" i="67"/>
  <c r="J24" i="67"/>
  <c r="J22" i="67"/>
  <c r="I23" i="67"/>
  <c r="K23" i="67"/>
  <c r="J23" i="67"/>
  <c r="I22" i="67"/>
  <c r="K22" i="67"/>
  <c r="H24" i="67"/>
  <c r="H23" i="67"/>
  <c r="AK78" i="73"/>
  <c r="AP78" i="73" s="1"/>
  <c r="J21" i="73"/>
  <c r="H22" i="63" a="1"/>
  <c r="BN17" i="63"/>
  <c r="BN16" i="63"/>
  <c r="BN15" i="63"/>
  <c r="BN14" i="63"/>
  <c r="CB16" i="72"/>
  <c r="CB14" i="72"/>
  <c r="CB17" i="72"/>
  <c r="CB15" i="72"/>
  <c r="N42" i="33"/>
  <c r="N85" i="22" s="1"/>
  <c r="I78" i="22" s="1"/>
  <c r="O42" i="33"/>
  <c r="CC14" i="63"/>
  <c r="CC16" i="63"/>
  <c r="CC15" i="63"/>
  <c r="CC17" i="63"/>
  <c r="AV79" i="73"/>
  <c r="AV80" i="73"/>
  <c r="AV78" i="73"/>
  <c r="AV81" i="73"/>
  <c r="J77" i="73"/>
  <c r="H22" i="66" a="1"/>
  <c r="BO14" i="63"/>
  <c r="BO17" i="63"/>
  <c r="BO15" i="63"/>
  <c r="BO16" i="63"/>
  <c r="AB54" i="73" a="1"/>
  <c r="AA54" i="73" a="1"/>
  <c r="CA17" i="72"/>
  <c r="CA14" i="72"/>
  <c r="CA15" i="72"/>
  <c r="CA16" i="72"/>
  <c r="CA16" i="63"/>
  <c r="CA17" i="63"/>
  <c r="CA14" i="63"/>
  <c r="CA15" i="63"/>
  <c r="BS13" i="64" a="1"/>
  <c r="Z52" i="73"/>
  <c r="Z54" i="73" a="1"/>
  <c r="AA62" i="73" a="1"/>
  <c r="BC16" i="72"/>
  <c r="BC15" i="72"/>
  <c r="BC17" i="72"/>
  <c r="BC14" i="72"/>
  <c r="AC62" i="73" a="1"/>
  <c r="AW78" i="73"/>
  <c r="AW79" i="73"/>
  <c r="AW80" i="73"/>
  <c r="AW81" i="73"/>
  <c r="AD45" i="33"/>
  <c r="AC45" i="33"/>
  <c r="Z60" i="73"/>
  <c r="BS13" i="65" a="1"/>
  <c r="Z62" i="73" a="1"/>
  <c r="BZ15" i="72"/>
  <c r="BZ16" i="72"/>
  <c r="BZ14" i="72"/>
  <c r="BZ17" i="72"/>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AK22" i="73" s="1" a="1"/>
  <c r="BZ17" i="63"/>
  <c r="BZ15" i="6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24" i="73"/>
  <c r="AV25" i="73"/>
  <c r="AV22" i="73"/>
  <c r="AV23" i="73"/>
  <c r="AC43" i="33"/>
  <c r="N96" i="22" s="1"/>
  <c r="J88" i="22" s="1"/>
  <c r="E108" i="48" s="1"/>
  <c r="AD43" i="33"/>
  <c r="B78" i="73" a="1"/>
  <c r="AW22" i="73"/>
  <c r="AW23" i="73"/>
  <c r="AW24" i="73"/>
  <c r="AW25" i="73"/>
  <c r="BE13" i="64" a="1"/>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AA94" i="73" l="1" a="1"/>
  <c r="AA95" i="73" s="1"/>
  <c r="Q80" i="73"/>
  <c r="BE13" i="66" a="1"/>
  <c r="Z76" i="73"/>
  <c r="AK76" i="73"/>
  <c r="AA78" i="73" a="1"/>
  <c r="AA79" i="73" s="1"/>
  <c r="O81" i="73"/>
  <c r="T81" i="73" s="1"/>
  <c r="CE13" i="66" a="1"/>
  <c r="CE13" i="66" s="1"/>
  <c r="BS13" i="66" a="1"/>
  <c r="BS13" i="66" s="1"/>
  <c r="AN80" i="73"/>
  <c r="Z78" i="73" a="1"/>
  <c r="Z79" i="73" s="1"/>
  <c r="AC78" i="73" a="1"/>
  <c r="AC80" i="73" s="1"/>
  <c r="AB78" i="73" a="1"/>
  <c r="AB81" i="73" s="1"/>
  <c r="BE21" i="66" a="1"/>
  <c r="BH21" i="69"/>
  <c r="BF21" i="69"/>
  <c r="BG21" i="69"/>
  <c r="BE21" i="69"/>
  <c r="CG13" i="67"/>
  <c r="AS93" i="73" s="1"/>
  <c r="CF13" i="67"/>
  <c r="AR93" i="73" s="1"/>
  <c r="T73" i="73"/>
  <c r="CE13" i="67"/>
  <c r="AQ93" i="73" s="1" a="1"/>
  <c r="AV39" i="73"/>
  <c r="AV32" i="73"/>
  <c r="AV38" i="73"/>
  <c r="AW40" i="73"/>
  <c r="AW38" i="73"/>
  <c r="AV9" i="73"/>
  <c r="AV8" i="73"/>
  <c r="AV7" i="73"/>
  <c r="AV41" i="73"/>
  <c r="T97" i="73"/>
  <c r="BV13" i="67"/>
  <c r="AW8" i="73"/>
  <c r="AW6" i="73"/>
  <c r="AW9" i="73"/>
  <c r="BS13" i="67"/>
  <c r="F30" i="73"/>
  <c r="AW39" i="73"/>
  <c r="AV31" i="73"/>
  <c r="BT13" i="67"/>
  <c r="T95" i="73"/>
  <c r="AV30" i="73"/>
  <c r="BH13" i="67"/>
  <c r="T96" i="73"/>
  <c r="AM23" i="73"/>
  <c r="AN41" i="73"/>
  <c r="AM38" i="73" a="1"/>
  <c r="AM38" i="73" s="1"/>
  <c r="J14" i="73"/>
  <c r="J14" i="73" a="1"/>
  <c r="P56" i="73"/>
  <c r="P54" i="73"/>
  <c r="P55" i="73"/>
  <c r="P57" i="73"/>
  <c r="K55" i="73"/>
  <c r="O33" i="73"/>
  <c r="P7" i="73"/>
  <c r="AM6" i="73" a="1"/>
  <c r="AM6" i="73" s="1"/>
  <c r="AL15" i="73"/>
  <c r="AL17" i="73"/>
  <c r="R56" i="73"/>
  <c r="R57" i="73"/>
  <c r="R55" i="73"/>
  <c r="R54" i="73"/>
  <c r="Q30" i="73" a="1"/>
  <c r="Q31" i="73" s="1"/>
  <c r="Q7" i="73"/>
  <c r="R6" i="73"/>
  <c r="R6" i="73" a="1"/>
  <c r="AK56" i="73"/>
  <c r="AP56" i="73" s="1"/>
  <c r="AK57" i="73"/>
  <c r="AP57" i="73" s="1"/>
  <c r="AK55" i="73"/>
  <c r="AP55" i="73" s="1"/>
  <c r="AK54" i="73"/>
  <c r="AP54" i="73" s="1"/>
  <c r="AL16" i="73"/>
  <c r="AL14" i="73"/>
  <c r="AM96" i="73"/>
  <c r="AM94" i="73"/>
  <c r="AM95" i="73"/>
  <c r="AM97" i="73"/>
  <c r="K29" i="73"/>
  <c r="L29" i="73"/>
  <c r="M29" i="73"/>
  <c r="J29" i="73"/>
  <c r="AL80" i="73"/>
  <c r="AL79" i="73"/>
  <c r="AM87" i="73"/>
  <c r="AN87" i="73"/>
  <c r="Q86" i="73" a="1"/>
  <c r="Q89" i="73" s="1"/>
  <c r="P86" i="73" a="1"/>
  <c r="P87" i="73" s="1"/>
  <c r="AL87" i="73"/>
  <c r="AL78" i="73"/>
  <c r="AL64" i="73"/>
  <c r="AL63" i="73"/>
  <c r="R64" i="73"/>
  <c r="T64" i="73" s="1"/>
  <c r="AL86" i="73" a="1"/>
  <c r="AL86" i="73" s="1"/>
  <c r="P15" i="73"/>
  <c r="P16" i="73"/>
  <c r="P17" i="73"/>
  <c r="AL81" i="73"/>
  <c r="Q16" i="73"/>
  <c r="Q14" i="73"/>
  <c r="Q17" i="73"/>
  <c r="Q15" i="73"/>
  <c r="T15" i="73" s="1"/>
  <c r="O57" i="73"/>
  <c r="O54" i="73"/>
  <c r="O55" i="73"/>
  <c r="O56" i="73"/>
  <c r="AL62" i="73"/>
  <c r="J94" i="73" a="1"/>
  <c r="K94" i="73" s="1"/>
  <c r="K17" i="73"/>
  <c r="R22" i="73" a="1"/>
  <c r="R24" i="73" s="1"/>
  <c r="AL22" i="73" a="1"/>
  <c r="AL30" i="73" a="1"/>
  <c r="AL30" i="73" s="1"/>
  <c r="AM32" i="73"/>
  <c r="Q32" i="73"/>
  <c r="Q9" i="73"/>
  <c r="AW30" i="73"/>
  <c r="AW31" i="73"/>
  <c r="AW32" i="73"/>
  <c r="AW33" i="73"/>
  <c r="AK24" i="73"/>
  <c r="AP24" i="73" s="1"/>
  <c r="AM9" i="73"/>
  <c r="P38" i="73" a="1"/>
  <c r="P41" i="73" s="1"/>
  <c r="P40" i="73"/>
  <c r="BG13" i="67"/>
  <c r="BF13" i="67"/>
  <c r="U93" i="73" s="1" a="1"/>
  <c r="Q55" i="73"/>
  <c r="Q57" i="73"/>
  <c r="Q54" i="73"/>
  <c r="Q56" i="73"/>
  <c r="J63" i="73"/>
  <c r="AN38" i="73" a="1"/>
  <c r="AN38" i="73" s="1"/>
  <c r="R38" i="73" a="1"/>
  <c r="R40" i="73" s="1"/>
  <c r="AL41" i="73"/>
  <c r="AM41" i="73"/>
  <c r="M15" i="73"/>
  <c r="L16" i="73"/>
  <c r="O46" i="73" a="1"/>
  <c r="P72" i="73"/>
  <c r="P70" i="73"/>
  <c r="P73" i="73"/>
  <c r="T80" i="73"/>
  <c r="O70" i="73"/>
  <c r="T70" i="73" s="1"/>
  <c r="O72" i="73"/>
  <c r="T72" i="73" s="1"/>
  <c r="O71" i="73"/>
  <c r="T71" i="73" s="1"/>
  <c r="R65" i="73"/>
  <c r="T65" i="73" s="1"/>
  <c r="K15" i="73"/>
  <c r="J16" i="73"/>
  <c r="AK32" i="73"/>
  <c r="AP32" i="73" s="1"/>
  <c r="O7" i="73"/>
  <c r="AK30" i="73" a="1"/>
  <c r="AK33" i="73" s="1"/>
  <c r="AP33" i="73" s="1"/>
  <c r="Q8" i="73"/>
  <c r="R8" i="73"/>
  <c r="O9" i="73"/>
  <c r="AN8" i="73"/>
  <c r="P46" i="73"/>
  <c r="P46" i="73" a="1"/>
  <c r="P47" i="73" s="1"/>
  <c r="P22" i="73" a="1"/>
  <c r="P25" i="73" s="1"/>
  <c r="O41" i="73"/>
  <c r="AK40" i="73"/>
  <c r="AP40" i="73" s="1"/>
  <c r="AL24" i="73"/>
  <c r="AN22" i="73" a="1"/>
  <c r="AN23" i="73" s="1"/>
  <c r="AM86" i="73" a="1"/>
  <c r="AM88" i="73" s="1"/>
  <c r="R88" i="73"/>
  <c r="O87" i="73"/>
  <c r="O14" i="73"/>
  <c r="M16" i="73"/>
  <c r="K14" i="73"/>
  <c r="R30" i="73"/>
  <c r="R30" i="73" a="1"/>
  <c r="R33" i="73" s="1"/>
  <c r="R9" i="73"/>
  <c r="O8" i="73"/>
  <c r="AN6" i="73" a="1"/>
  <c r="AN9" i="73" s="1"/>
  <c r="P49" i="73"/>
  <c r="O63" i="73"/>
  <c r="T63" i="73" s="1"/>
  <c r="Q78" i="73"/>
  <c r="T78" i="73" s="1"/>
  <c r="P62" i="73"/>
  <c r="AK16" i="73"/>
  <c r="AP16" i="73" s="1"/>
  <c r="AM62" i="73"/>
  <c r="AN62" i="73"/>
  <c r="AM54" i="73"/>
  <c r="R14" i="73"/>
  <c r="AM40" i="73"/>
  <c r="AN89" i="73"/>
  <c r="AK86" i="73" a="1"/>
  <c r="R7" i="73"/>
  <c r="P48" i="73"/>
  <c r="P39" i="73"/>
  <c r="Q38" i="73" a="1"/>
  <c r="Q40" i="73" s="1"/>
  <c r="O40" i="73"/>
  <c r="AM22" i="73" a="1"/>
  <c r="AM22" i="73" s="1"/>
  <c r="P94" i="73"/>
  <c r="AM15" i="73"/>
  <c r="Q94" i="73"/>
  <c r="T94" i="73" s="1"/>
  <c r="AM14" i="73"/>
  <c r="AM65" i="73"/>
  <c r="K57" i="73"/>
  <c r="O22" i="73" a="1"/>
  <c r="O25" i="73" s="1"/>
  <c r="J54" i="73" a="1"/>
  <c r="K54" i="73" s="1"/>
  <c r="L54" i="73"/>
  <c r="O62" i="73"/>
  <c r="T62" i="73" s="1"/>
  <c r="P24" i="73"/>
  <c r="O39" i="73"/>
  <c r="AK39" i="73"/>
  <c r="AP39" i="73" s="1"/>
  <c r="R86" i="73" a="1"/>
  <c r="R87" i="73" s="1"/>
  <c r="O88" i="73"/>
  <c r="J70" i="73" a="1"/>
  <c r="L14" i="73"/>
  <c r="M17" i="73"/>
  <c r="O30" i="73" a="1"/>
  <c r="AK31" i="73"/>
  <c r="AP31" i="73" s="1"/>
  <c r="AK7" i="73"/>
  <c r="AP7" i="73" s="1"/>
  <c r="AL6" i="73" a="1"/>
  <c r="AL7" i="73" s="1"/>
  <c r="Q46" i="73" a="1"/>
  <c r="Q48" i="73" s="1"/>
  <c r="R47" i="73"/>
  <c r="AL46" i="73" a="1"/>
  <c r="K85" i="73"/>
  <c r="AN78" i="73"/>
  <c r="P96" i="73"/>
  <c r="AN81" i="73"/>
  <c r="R17" i="73"/>
  <c r="M85" i="73"/>
  <c r="AM55" i="73"/>
  <c r="AN57" i="73"/>
  <c r="Q79" i="73"/>
  <c r="T79" i="73" s="1"/>
  <c r="AN15" i="73"/>
  <c r="P78" i="73"/>
  <c r="O17" i="73"/>
  <c r="AM16" i="73"/>
  <c r="L62" i="73"/>
  <c r="AK38" i="73" a="1"/>
  <c r="AK41" i="73" s="1"/>
  <c r="AP41" i="73" s="1"/>
  <c r="AN24" i="73"/>
  <c r="AT93" i="73"/>
  <c r="AM89" i="73"/>
  <c r="O89" i="73"/>
  <c r="L15" i="73"/>
  <c r="J17" i="73"/>
  <c r="J55" i="73"/>
  <c r="O23" i="73"/>
  <c r="Q22" i="73" a="1"/>
  <c r="Q25" i="73" s="1"/>
  <c r="AK23" i="73"/>
  <c r="AP23" i="73" s="1"/>
  <c r="P23" i="73"/>
  <c r="O38" i="73" a="1"/>
  <c r="AN39" i="73"/>
  <c r="Q88" i="73"/>
  <c r="P89" i="73"/>
  <c r="AL88" i="73"/>
  <c r="L17" i="73"/>
  <c r="K16" i="73"/>
  <c r="AL32" i="73"/>
  <c r="O31" i="73"/>
  <c r="AK9" i="73"/>
  <c r="AP9" i="73" s="1"/>
  <c r="AL9" i="73"/>
  <c r="R46" i="73" a="1"/>
  <c r="R49" i="73" s="1"/>
  <c r="AM48" i="73"/>
  <c r="AN54" i="73"/>
  <c r="F89" i="73"/>
  <c r="AN79" i="73"/>
  <c r="P95" i="73"/>
  <c r="P30" i="73" a="1"/>
  <c r="P31" i="73" s="1"/>
  <c r="R31" i="73"/>
  <c r="AM30" i="73" a="1"/>
  <c r="AM30" i="73" s="1"/>
  <c r="Q6" i="73" a="1"/>
  <c r="Q6" i="73" s="1"/>
  <c r="P6" i="73" a="1"/>
  <c r="P8" i="73" s="1"/>
  <c r="AM8" i="73"/>
  <c r="J62" i="73" a="1"/>
  <c r="K62" i="73" s="1"/>
  <c r="O24" i="73"/>
  <c r="AK25" i="73"/>
  <c r="AP25" i="73" s="1"/>
  <c r="AN40" i="73"/>
  <c r="AL38" i="73" a="1"/>
  <c r="AL40" i="73" s="1"/>
  <c r="AM39" i="73"/>
  <c r="AN86" i="73" a="1"/>
  <c r="AN88" i="73" s="1"/>
  <c r="Q87" i="73"/>
  <c r="P88" i="73"/>
  <c r="AL89" i="73"/>
  <c r="M14" i="73"/>
  <c r="J15" i="73"/>
  <c r="AN30" i="73" a="1"/>
  <c r="AN32" i="73" s="1"/>
  <c r="AM33" i="73"/>
  <c r="O32" i="73"/>
  <c r="AK6" i="73" a="1"/>
  <c r="AK8" i="73" s="1"/>
  <c r="AP8" i="73" s="1"/>
  <c r="AM7" i="73"/>
  <c r="AN46" i="73" a="1"/>
  <c r="AN48" i="73" s="1"/>
  <c r="R48" i="73"/>
  <c r="AK46" i="73" a="1"/>
  <c r="AK47" i="73" s="1"/>
  <c r="AP47" i="73" s="1"/>
  <c r="AM46" i="73" a="1"/>
  <c r="AM47" i="73" s="1"/>
  <c r="O16" i="73"/>
  <c r="AN72" i="73"/>
  <c r="Z97" i="73"/>
  <c r="Z94" i="73"/>
  <c r="AE94" i="73" s="1"/>
  <c r="Z96" i="73"/>
  <c r="AB96" i="73"/>
  <c r="AB97" i="73"/>
  <c r="AA97" i="73"/>
  <c r="AA96" i="73"/>
  <c r="BH21" i="62"/>
  <c r="BG21" i="62"/>
  <c r="BE21" i="62"/>
  <c r="AB94" i="73"/>
  <c r="AA94" i="73"/>
  <c r="AC97" i="73"/>
  <c r="AC17" i="73"/>
  <c r="AC15" i="73"/>
  <c r="AC16" i="73"/>
  <c r="AE16" i="73" s="1"/>
  <c r="BE21" i="61" a="1"/>
  <c r="BH21" i="61" s="1"/>
  <c r="AC96" i="73"/>
  <c r="AC95" i="73"/>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AA46" i="73" a="1"/>
  <c r="AB46" i="73" a="1"/>
  <c r="BE21" i="71" a="1"/>
  <c r="Z46" i="73" a="1"/>
  <c r="AC46" i="73" a="1"/>
  <c r="B48" i="73"/>
  <c r="B47" i="73"/>
  <c r="B49" i="73"/>
  <c r="B46" i="73"/>
  <c r="BS13" i="71" a="1"/>
  <c r="Z44" i="73"/>
  <c r="CE13" i="71" a="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B41" i="73"/>
  <c r="B38" i="73"/>
  <c r="B40" i="73"/>
  <c r="AC38" i="73" a="1"/>
  <c r="AC39" i="73" s="1"/>
  <c r="AB78" i="73"/>
  <c r="C101" i="47"/>
  <c r="C101" i="28"/>
  <c r="B101" i="28"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AK22" i="73"/>
  <c r="AP22" i="73" s="1"/>
  <c r="Z56" i="73"/>
  <c r="Z57" i="73"/>
  <c r="Z55" i="73"/>
  <c r="Z54" i="73"/>
  <c r="AE54" i="73" s="1"/>
  <c r="Z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AA81" i="73" l="1"/>
  <c r="AA80" i="73"/>
  <c r="AB80" i="73"/>
  <c r="AB79" i="73"/>
  <c r="AA78" i="73"/>
  <c r="CH13" i="66"/>
  <c r="AT77" i="73" s="1"/>
  <c r="CF13" i="66"/>
  <c r="CE14" i="66" s="1" a="1"/>
  <c r="CG13" i="66"/>
  <c r="BU13" i="66"/>
  <c r="AC78" i="73"/>
  <c r="BV13" i="66"/>
  <c r="AC81" i="73"/>
  <c r="BT13" i="66"/>
  <c r="Z78" i="73"/>
  <c r="AE78" i="73" s="1"/>
  <c r="AC79" i="73"/>
  <c r="Z80" i="73"/>
  <c r="AE80" i="73" s="1"/>
  <c r="AE96" i="73"/>
  <c r="AE97" i="73"/>
  <c r="AE81" i="73"/>
  <c r="BE21" i="66"/>
  <c r="BH21" i="66"/>
  <c r="BG21" i="66"/>
  <c r="BF21" i="66"/>
  <c r="BE22" i="69" a="1"/>
  <c r="BE25" i="69" s="1"/>
  <c r="AE73" i="73"/>
  <c r="AE72" i="73"/>
  <c r="AE64" i="73"/>
  <c r="AQ93" i="73"/>
  <c r="CE14" i="67" a="1"/>
  <c r="CE16" i="67" s="1"/>
  <c r="AF93" i="73" a="1"/>
  <c r="AG93" i="73" s="1"/>
  <c r="BS14" i="67" a="1"/>
  <c r="BS16" i="67" s="1"/>
  <c r="T9" i="73"/>
  <c r="T88" i="73"/>
  <c r="T40" i="73"/>
  <c r="T16" i="73"/>
  <c r="T54" i="73"/>
  <c r="T14" i="73"/>
  <c r="T7" i="73"/>
  <c r="T57" i="73"/>
  <c r="T87" i="73"/>
  <c r="T8" i="73"/>
  <c r="L48" i="73"/>
  <c r="W53" i="73"/>
  <c r="J24" i="73"/>
  <c r="J38" i="73" a="1"/>
  <c r="L39" i="73" s="1"/>
  <c r="L25" i="73"/>
  <c r="V69" i="73"/>
  <c r="V13" i="73"/>
  <c r="L30" i="73"/>
  <c r="U93" i="73"/>
  <c r="X93" i="73"/>
  <c r="AL46" i="73"/>
  <c r="AL47" i="73"/>
  <c r="AL48" i="73"/>
  <c r="AL49" i="73"/>
  <c r="J73" i="73"/>
  <c r="L71" i="73"/>
  <c r="M71" i="73"/>
  <c r="K70" i="73"/>
  <c r="L72" i="73"/>
  <c r="K72" i="73"/>
  <c r="K73" i="73"/>
  <c r="J70" i="73"/>
  <c r="M72" i="73"/>
  <c r="M70" i="73"/>
  <c r="J71" i="73"/>
  <c r="L70" i="73"/>
  <c r="K71" i="73"/>
  <c r="M73" i="73"/>
  <c r="J72" i="73"/>
  <c r="W13" i="73"/>
  <c r="AL23" i="73"/>
  <c r="AL22" i="73"/>
  <c r="AL25" i="73"/>
  <c r="K38" i="73"/>
  <c r="X53" i="73"/>
  <c r="K39" i="73"/>
  <c r="J39" i="73"/>
  <c r="L73" i="73"/>
  <c r="AK87" i="73"/>
  <c r="AP87" i="73" s="1"/>
  <c r="AK89" i="73"/>
  <c r="AP89" i="73" s="1"/>
  <c r="AK88" i="73"/>
  <c r="AP88" i="73" s="1"/>
  <c r="AK86" i="73"/>
  <c r="AP86" i="73" s="1"/>
  <c r="T31" i="73"/>
  <c r="O48" i="73"/>
  <c r="T48" i="73" s="1"/>
  <c r="O47" i="73"/>
  <c r="O46" i="73"/>
  <c r="O49" i="73"/>
  <c r="U61" i="73" a="1"/>
  <c r="W61" i="73" s="1"/>
  <c r="J80" i="73"/>
  <c r="K64" i="73"/>
  <c r="U53" i="73" a="1"/>
  <c r="V53" i="73" s="1"/>
  <c r="M22" i="73"/>
  <c r="AN31" i="73"/>
  <c r="R38" i="73"/>
  <c r="AN33" i="73"/>
  <c r="AS53" i="73"/>
  <c r="M23" i="73"/>
  <c r="X13" i="73"/>
  <c r="L32" i="73"/>
  <c r="M46" i="73"/>
  <c r="K63" i="73"/>
  <c r="Q22" i="73"/>
  <c r="L94" i="73"/>
  <c r="R22" i="73"/>
  <c r="M95" i="73"/>
  <c r="AR61" i="73"/>
  <c r="L38" i="73"/>
  <c r="U77" i="73" a="1"/>
  <c r="U77" i="73" s="1"/>
  <c r="K24" i="73"/>
  <c r="M24" i="73"/>
  <c r="AQ69" i="73" a="1"/>
  <c r="J33" i="73"/>
  <c r="J6" i="73" a="1"/>
  <c r="M9" i="73" s="1"/>
  <c r="P9" i="73"/>
  <c r="AL33" i="73"/>
  <c r="R23" i="73"/>
  <c r="L56" i="73"/>
  <c r="K95" i="73"/>
  <c r="M94" i="73"/>
  <c r="T17" i="73"/>
  <c r="Q46" i="73"/>
  <c r="AL31" i="73"/>
  <c r="R86" i="73"/>
  <c r="Q24" i="73"/>
  <c r="T24" i="73" s="1"/>
  <c r="L96" i="73"/>
  <c r="P22" i="73"/>
  <c r="Q39" i="73"/>
  <c r="R41" i="73"/>
  <c r="P86" i="73"/>
  <c r="AM31" i="73"/>
  <c r="J64" i="73"/>
  <c r="K78" i="73"/>
  <c r="M78" i="73"/>
  <c r="J40" i="73"/>
  <c r="K22" i="73"/>
  <c r="AL38" i="73"/>
  <c r="J62" i="73"/>
  <c r="P6" i="73"/>
  <c r="P30" i="73"/>
  <c r="K56" i="73"/>
  <c r="J54" i="73"/>
  <c r="Q38" i="73"/>
  <c r="AN30" i="73"/>
  <c r="AN7" i="73"/>
  <c r="J97" i="73"/>
  <c r="Q23" i="73"/>
  <c r="M97" i="73"/>
  <c r="AM86" i="73"/>
  <c r="J57" i="73"/>
  <c r="Q30" i="73"/>
  <c r="T30" i="73" s="1"/>
  <c r="R39" i="73"/>
  <c r="Q41" i="73"/>
  <c r="AQ53" i="73" a="1"/>
  <c r="AT53" i="73"/>
  <c r="K81" i="73"/>
  <c r="M81" i="73"/>
  <c r="AQ77" i="73" a="1"/>
  <c r="M39" i="73"/>
  <c r="AS69" i="73"/>
  <c r="AR13" i="73"/>
  <c r="J30" i="73" a="1"/>
  <c r="K30" i="73" s="1"/>
  <c r="T6" i="73"/>
  <c r="L49" i="73"/>
  <c r="M47" i="73"/>
  <c r="AM46" i="73"/>
  <c r="AL8" i="73"/>
  <c r="AN86" i="73"/>
  <c r="J56" i="73"/>
  <c r="R46" i="73"/>
  <c r="AL39" i="73"/>
  <c r="L65" i="73"/>
  <c r="AN47" i="73"/>
  <c r="L97" i="73"/>
  <c r="L63" i="73"/>
  <c r="J95" i="73"/>
  <c r="Q47" i="73"/>
  <c r="R32" i="73"/>
  <c r="T32" i="73" s="1"/>
  <c r="K96" i="73"/>
  <c r="M55" i="73"/>
  <c r="AM25" i="73"/>
  <c r="K65" i="73"/>
  <c r="M62" i="73"/>
  <c r="P32" i="73"/>
  <c r="AN49" i="73"/>
  <c r="V93" i="73"/>
  <c r="AR53" i="73"/>
  <c r="U13" i="73" a="1"/>
  <c r="AN46" i="73"/>
  <c r="K97" i="73"/>
  <c r="AN6" i="73"/>
  <c r="L57" i="73"/>
  <c r="M79" i="73"/>
  <c r="BE14" i="67" a="1"/>
  <c r="BH15" i="67" s="1"/>
  <c r="J86" i="73" a="1"/>
  <c r="M89" i="73" s="1"/>
  <c r="U69" i="73" a="1"/>
  <c r="X69" i="73" s="1"/>
  <c r="M31" i="73"/>
  <c r="M48" i="73"/>
  <c r="M49" i="73"/>
  <c r="M96" i="73"/>
  <c r="M56" i="73"/>
  <c r="M65" i="73"/>
  <c r="R89" i="73"/>
  <c r="T89" i="73" s="1"/>
  <c r="J96" i="73"/>
  <c r="L64" i="73"/>
  <c r="M63" i="73"/>
  <c r="Q33" i="73"/>
  <c r="T33" i="73" s="1"/>
  <c r="P33" i="73"/>
  <c r="AM49" i="73"/>
  <c r="L95" i="73"/>
  <c r="AM24" i="73"/>
  <c r="P38" i="73"/>
  <c r="T56" i="73"/>
  <c r="Q86" i="73"/>
  <c r="J65" i="73"/>
  <c r="AN25" i="73"/>
  <c r="M54" i="73"/>
  <c r="AQ61" i="73" a="1"/>
  <c r="AS61" i="73" s="1"/>
  <c r="AT69" i="73"/>
  <c r="J31" i="73"/>
  <c r="K48" i="73"/>
  <c r="W93" i="73"/>
  <c r="J94" i="73"/>
  <c r="R25" i="73"/>
  <c r="T25" i="73" s="1"/>
  <c r="K41" i="73"/>
  <c r="AR69" i="73"/>
  <c r="K32" i="73"/>
  <c r="J78" i="73"/>
  <c r="J78" i="73" a="1"/>
  <c r="J81" i="73" s="1"/>
  <c r="L78" i="73"/>
  <c r="M40" i="73"/>
  <c r="L40" i="73"/>
  <c r="W77" i="73"/>
  <c r="L22" i="73"/>
  <c r="J22" i="73" a="1"/>
  <c r="J22" i="73" s="1"/>
  <c r="J79" i="73"/>
  <c r="L79" i="73"/>
  <c r="M41" i="73"/>
  <c r="L41" i="73"/>
  <c r="X77" i="73"/>
  <c r="J23" i="73"/>
  <c r="W69" i="73"/>
  <c r="AQ13" i="73" a="1"/>
  <c r="AT13" i="73" s="1"/>
  <c r="J32" i="73"/>
  <c r="M32" i="73"/>
  <c r="AK46" i="73"/>
  <c r="AP46" i="73" s="1"/>
  <c r="J46" i="73" a="1"/>
  <c r="L46" i="73" s="1"/>
  <c r="K46" i="73"/>
  <c r="Q49" i="73"/>
  <c r="L55" i="73"/>
  <c r="AL6" i="73"/>
  <c r="M64" i="73"/>
  <c r="M57" i="73"/>
  <c r="AN22" i="73"/>
  <c r="AK49" i="73"/>
  <c r="AP49" i="73" s="1"/>
  <c r="AK48" i="73"/>
  <c r="AP48" i="73" s="1"/>
  <c r="T55" i="73"/>
  <c r="C103" i="28"/>
  <c r="B103" i="28" s="1"/>
  <c r="C103" i="47"/>
  <c r="H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CG13" i="68"/>
  <c r="CF13" i="68"/>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U37" i="73" s="1" a="1"/>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CE14" i="65" a="1"/>
  <c r="BE14" i="65" a="1"/>
  <c r="AF53" i="73" a="1"/>
  <c r="BS14" i="64"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AQ21" i="73" s="1" a="1"/>
  <c r="CG13" i="63"/>
  <c r="CF13" i="63"/>
  <c r="AA41" i="73"/>
  <c r="AA38" i="73"/>
  <c r="AA39" i="73"/>
  <c r="AA40" i="73"/>
  <c r="BU13" i="63"/>
  <c r="BV13" i="63"/>
  <c r="BS13" i="63"/>
  <c r="BT13" i="63"/>
  <c r="C99" i="47"/>
  <c r="C99" i="28"/>
  <c r="B99" i="28" s="1"/>
  <c r="AA22" i="73"/>
  <c r="AA25" i="73"/>
  <c r="AA23" i="73"/>
  <c r="AA24" i="73"/>
  <c r="CH13" i="72"/>
  <c r="CE13" i="72"/>
  <c r="CG13" i="72"/>
  <c r="CF13" i="72"/>
  <c r="AS77" i="73" l="1"/>
  <c r="AF77" i="73" a="1"/>
  <c r="BS14" i="66" a="1"/>
  <c r="BE22" i="66" a="1"/>
  <c r="BU14" i="67"/>
  <c r="BH25" i="69"/>
  <c r="BH24" i="69"/>
  <c r="BG25" i="69"/>
  <c r="AF93" i="73"/>
  <c r="BE22" i="69"/>
  <c r="CG15" i="67"/>
  <c r="AS95" i="73" s="1"/>
  <c r="CH14" i="67"/>
  <c r="AT94" i="73" s="1"/>
  <c r="BF25" i="69"/>
  <c r="CF15" i="67"/>
  <c r="BE24" i="69"/>
  <c r="CH17" i="67"/>
  <c r="AT97" i="73" s="1"/>
  <c r="CG14" i="67"/>
  <c r="AS94" i="73" s="1"/>
  <c r="BF24" i="69"/>
  <c r="CE14" i="67"/>
  <c r="AQ94" i="73" s="1"/>
  <c r="BG22" i="69"/>
  <c r="CF14" i="67"/>
  <c r="AR94" i="73" s="1"/>
  <c r="AI93" i="73"/>
  <c r="AH93" i="73"/>
  <c r="CG16" i="67"/>
  <c r="AS96" i="73" s="1"/>
  <c r="BH23" i="69"/>
  <c r="BH22" i="69"/>
  <c r="BF22" i="69"/>
  <c r="BF23" i="69"/>
  <c r="CE15" i="67"/>
  <c r="BG23" i="69"/>
  <c r="BG24" i="69"/>
  <c r="BE23" i="69"/>
  <c r="BT17" i="67"/>
  <c r="BU15" i="67"/>
  <c r="BS15" i="67"/>
  <c r="BT15" i="67"/>
  <c r="BV14" i="67"/>
  <c r="BV16" i="67"/>
  <c r="CH16" i="67"/>
  <c r="AT96" i="73" s="1"/>
  <c r="CE17" i="67"/>
  <c r="AQ97" i="73" s="1"/>
  <c r="CF16" i="67"/>
  <c r="AE48" i="73"/>
  <c r="AE49" i="73"/>
  <c r="BT14" i="67"/>
  <c r="CG17" i="67"/>
  <c r="CH15" i="67"/>
  <c r="AT95" i="73" s="1"/>
  <c r="CF17" i="67"/>
  <c r="BU17" i="67"/>
  <c r="BT16" i="67"/>
  <c r="BS14" i="67"/>
  <c r="BV15" i="67"/>
  <c r="BU16" i="67"/>
  <c r="BS17" i="67"/>
  <c r="BV17" i="67"/>
  <c r="T39" i="73"/>
  <c r="AE32" i="73"/>
  <c r="BF17" i="67"/>
  <c r="T23" i="73"/>
  <c r="BJ103" i="47"/>
  <c r="BG16" i="67"/>
  <c r="BW103" i="47"/>
  <c r="BE16" i="67"/>
  <c r="BE17" i="67"/>
  <c r="BH16" i="67"/>
  <c r="CW103" i="47"/>
  <c r="FJ103" i="47"/>
  <c r="EW103" i="47"/>
  <c r="BF16" i="67"/>
  <c r="W103" i="47"/>
  <c r="IW103" i="47"/>
  <c r="KJ103" i="47"/>
  <c r="KW103" i="47"/>
  <c r="FW103" i="47"/>
  <c r="GW103" i="47"/>
  <c r="B103" i="47"/>
  <c r="EV103" i="47" s="1"/>
  <c r="LW103" i="47"/>
  <c r="EJ103" i="47"/>
  <c r="DJ103" i="47"/>
  <c r="JJ103" i="47"/>
  <c r="CJ103" i="47"/>
  <c r="DW103" i="47"/>
  <c r="AJ103" i="47"/>
  <c r="HJ103" i="47"/>
  <c r="LJ103" i="47"/>
  <c r="IJ103" i="47"/>
  <c r="JW103" i="47"/>
  <c r="AW103" i="47"/>
  <c r="GJ103" i="47"/>
  <c r="J103" i="47"/>
  <c r="T22" i="73"/>
  <c r="T38" i="73"/>
  <c r="T86" i="73"/>
  <c r="BE22" i="62"/>
  <c r="BH22" i="62"/>
  <c r="BG24" i="62"/>
  <c r="AT29" i="73"/>
  <c r="AR45" i="73"/>
  <c r="X21" i="73"/>
  <c r="AQ29" i="73" a="1"/>
  <c r="AS29" i="73" s="1"/>
  <c r="AS45" i="73"/>
  <c r="J86" i="73"/>
  <c r="AR29" i="73"/>
  <c r="AQ45" i="73" a="1"/>
  <c r="K7" i="73"/>
  <c r="M86" i="73"/>
  <c r="K87" i="73"/>
  <c r="T49" i="73"/>
  <c r="M87" i="73"/>
  <c r="L47" i="73"/>
  <c r="AQ37" i="73" a="1"/>
  <c r="AQ37" i="73" s="1"/>
  <c r="AR21" i="73"/>
  <c r="AQ61" i="73"/>
  <c r="BE14" i="67"/>
  <c r="BF14" i="67"/>
  <c r="V85" i="73"/>
  <c r="U5" i="73" a="1"/>
  <c r="V5" i="73" s="1"/>
  <c r="W45" i="73"/>
  <c r="J46" i="73"/>
  <c r="K88" i="73"/>
  <c r="AT61" i="73"/>
  <c r="J49" i="73"/>
  <c r="M7" i="73"/>
  <c r="K9" i="73"/>
  <c r="M6" i="73"/>
  <c r="M25" i="73"/>
  <c r="K89" i="73"/>
  <c r="L33" i="73"/>
  <c r="T46" i="73"/>
  <c r="J25" i="73"/>
  <c r="V61" i="73"/>
  <c r="K8" i="73"/>
  <c r="V21" i="73"/>
  <c r="J88" i="73"/>
  <c r="AR95" i="73"/>
  <c r="AT85" i="73"/>
  <c r="AT45" i="73"/>
  <c r="V45" i="73"/>
  <c r="AS21" i="73"/>
  <c r="V37" i="73"/>
  <c r="BG14" i="67"/>
  <c r="BH14" i="67"/>
  <c r="W85" i="73"/>
  <c r="X45" i="73"/>
  <c r="K86" i="73"/>
  <c r="X61" i="73"/>
  <c r="L9" i="73"/>
  <c r="K31" i="73"/>
  <c r="L7" i="73"/>
  <c r="M30" i="73"/>
  <c r="K25" i="73"/>
  <c r="K23" i="73"/>
  <c r="AS13" i="73"/>
  <c r="M38" i="73"/>
  <c r="L88" i="73"/>
  <c r="T47" i="73"/>
  <c r="K33" i="73"/>
  <c r="J38" i="73"/>
  <c r="AQ85" i="73" a="1"/>
  <c r="AR85" i="73" s="1"/>
  <c r="J6" i="73"/>
  <c r="M88" i="73"/>
  <c r="U61" i="73"/>
  <c r="L6" i="73"/>
  <c r="L87" i="73"/>
  <c r="J8" i="73"/>
  <c r="J7" i="73"/>
  <c r="J87" i="73"/>
  <c r="BG17" i="67"/>
  <c r="BH17" i="67"/>
  <c r="AR77" i="73"/>
  <c r="U21" i="73" a="1"/>
  <c r="AQ77" i="73"/>
  <c r="W37" i="73"/>
  <c r="BE15" i="67"/>
  <c r="BF15" i="67"/>
  <c r="X85" i="73"/>
  <c r="U29" i="73" a="1"/>
  <c r="X29" i="73" s="1"/>
  <c r="K6" i="73"/>
  <c r="K47" i="73"/>
  <c r="V77" i="73"/>
  <c r="K80" i="73"/>
  <c r="J41" i="73"/>
  <c r="K49" i="73"/>
  <c r="J48" i="73"/>
  <c r="L86" i="73"/>
  <c r="L24" i="73"/>
  <c r="M33" i="73"/>
  <c r="L81" i="73"/>
  <c r="AQ94" i="73" a="1"/>
  <c r="J89" i="73"/>
  <c r="L89" i="73"/>
  <c r="J9" i="73"/>
  <c r="AQ5" i="73" a="1"/>
  <c r="AT5" i="73" s="1"/>
  <c r="L8" i="73"/>
  <c r="AT21" i="73"/>
  <c r="W21" i="73"/>
  <c r="X37" i="73"/>
  <c r="BG15" i="67"/>
  <c r="M8" i="73"/>
  <c r="L23" i="73"/>
  <c r="K79" i="73"/>
  <c r="K40" i="73"/>
  <c r="J30" i="73"/>
  <c r="L31" i="73"/>
  <c r="T41" i="73"/>
  <c r="J47" i="73"/>
  <c r="M80" i="73"/>
  <c r="L80"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E25" i="66" l="1"/>
  <c r="BG24" i="66"/>
  <c r="BF25" i="66"/>
  <c r="BF22" i="66"/>
  <c r="BE24" i="66"/>
  <c r="BH23" i="66"/>
  <c r="BH25" i="66"/>
  <c r="BE22" i="66"/>
  <c r="AF78" i="73" s="1" a="1"/>
  <c r="BG25" i="66"/>
  <c r="BF23" i="66"/>
  <c r="BH24" i="66"/>
  <c r="BG23" i="66"/>
  <c r="BH22" i="66"/>
  <c r="BG22" i="66"/>
  <c r="BE23" i="66"/>
  <c r="BF24" i="66"/>
  <c r="AR96" i="73"/>
  <c r="HV103" i="47"/>
  <c r="IG103" i="47" s="1"/>
  <c r="AF94" i="73" a="1"/>
  <c r="AI97" i="73" s="1"/>
  <c r="EI103" i="47"/>
  <c r="ET103" i="47" s="1"/>
  <c r="JV103" i="47"/>
  <c r="KG103" i="47" s="1"/>
  <c r="FV103" i="47"/>
  <c r="GG103" i="47" s="1"/>
  <c r="KV103" i="47"/>
  <c r="LG103" i="47" s="1"/>
  <c r="II103" i="47"/>
  <c r="IT103" i="47" s="1"/>
  <c r="LI103" i="47"/>
  <c r="LT103" i="47" s="1"/>
  <c r="DI103" i="47"/>
  <c r="DT103" i="47" s="1"/>
  <c r="IV103" i="47"/>
  <c r="JG103" i="47" s="1"/>
  <c r="BI103" i="47"/>
  <c r="BT103" i="47" s="1"/>
  <c r="DV103" i="47"/>
  <c r="EG103" i="47" s="1"/>
  <c r="JI103" i="47"/>
  <c r="JT103" i="47" s="1"/>
  <c r="CV103" i="47"/>
  <c r="DG103" i="47" s="1"/>
  <c r="LV103" i="47"/>
  <c r="MG103" i="47" s="1"/>
  <c r="GV103" i="47"/>
  <c r="HG103" i="47" s="1"/>
  <c r="AI103" i="47"/>
  <c r="AT103" i="47" s="1"/>
  <c r="HI103" i="47"/>
  <c r="HT103" i="47" s="1"/>
  <c r="FI103" i="47"/>
  <c r="FT103" i="47" s="1"/>
  <c r="CI103" i="47"/>
  <c r="CT103" i="47" s="1"/>
  <c r="V103" i="47"/>
  <c r="AG103" i="47" s="1"/>
  <c r="BV103" i="47"/>
  <c r="CG103" i="47" s="1"/>
  <c r="GI103" i="47"/>
  <c r="GT103" i="47" s="1"/>
  <c r="I103" i="47"/>
  <c r="T103" i="47" s="1"/>
  <c r="AV103" i="47"/>
  <c r="BG103" i="47" s="1"/>
  <c r="KI103" i="47"/>
  <c r="KT103" i="47" s="1"/>
  <c r="AS16" i="73"/>
  <c r="V57" i="73"/>
  <c r="AR62" i="73"/>
  <c r="U17" i="73"/>
  <c r="AS17" i="73"/>
  <c r="U94" i="73" a="1"/>
  <c r="V95" i="73" s="1"/>
  <c r="AQ79" i="73"/>
  <c r="AS79" i="73"/>
  <c r="U65" i="73"/>
  <c r="W65" i="73"/>
  <c r="AS55" i="73"/>
  <c r="W55" i="73"/>
  <c r="AT64" i="73"/>
  <c r="AR64" i="73"/>
  <c r="AQ16" i="73"/>
  <c r="AR14" i="73"/>
  <c r="AR5" i="73"/>
  <c r="AQ95" i="73"/>
  <c r="AQ96" i="73"/>
  <c r="W29" i="73"/>
  <c r="AR57" i="73"/>
  <c r="AS65" i="73"/>
  <c r="X17" i="73"/>
  <c r="AQ57" i="73"/>
  <c r="AS15" i="73"/>
  <c r="V81" i="73"/>
  <c r="V62" i="73"/>
  <c r="AQ56" i="73"/>
  <c r="AS56" i="73"/>
  <c r="U56" i="73"/>
  <c r="AT65" i="73"/>
  <c r="U70" i="73" a="1"/>
  <c r="V73" i="73" s="1"/>
  <c r="X70" i="73"/>
  <c r="AQ14" i="73" a="1"/>
  <c r="AT17" i="73" s="1"/>
  <c r="AT14" i="73"/>
  <c r="AQ5" i="73"/>
  <c r="AS97" i="73"/>
  <c r="W5" i="73"/>
  <c r="AR97" i="73"/>
  <c r="AS5" i="73"/>
  <c r="AS85" i="73"/>
  <c r="U80" i="73"/>
  <c r="AR79" i="73"/>
  <c r="AT79" i="73"/>
  <c r="X65" i="73"/>
  <c r="AR56" i="73"/>
  <c r="X55" i="73"/>
  <c r="V55" i="73"/>
  <c r="AQ63" i="73"/>
  <c r="AQ70" i="73" a="1"/>
  <c r="AT73" i="73" s="1"/>
  <c r="U14" i="73" a="1"/>
  <c r="V16" i="73" s="1"/>
  <c r="AQ15" i="73"/>
  <c r="AT16" i="73"/>
  <c r="X94" i="73"/>
  <c r="U62" i="73" a="1"/>
  <c r="V65" i="73" s="1"/>
  <c r="AT57" i="73"/>
  <c r="V56" i="73"/>
  <c r="U72" i="73"/>
  <c r="AS37" i="73"/>
  <c r="W94" i="73"/>
  <c r="U63" i="73"/>
  <c r="W63" i="73"/>
  <c r="AS54" i="73"/>
  <c r="AT62" i="73"/>
  <c r="AQ17" i="73"/>
  <c r="AR17" i="73"/>
  <c r="V94" i="73"/>
  <c r="AR37" i="73"/>
  <c r="X79" i="73"/>
  <c r="AQ54" i="73"/>
  <c r="AQ54" i="73" a="1"/>
  <c r="AQ55" i="73" s="1"/>
  <c r="W54" i="73"/>
  <c r="AT63" i="73"/>
  <c r="AR63" i="73"/>
  <c r="AQ81" i="73"/>
  <c r="AR54" i="73"/>
  <c r="AT54" i="73"/>
  <c r="U57" i="73"/>
  <c r="W57" i="73"/>
  <c r="AS62" i="73"/>
  <c r="AQ62" i="73"/>
  <c r="AQ62" i="73" a="1"/>
  <c r="AS64" i="73" s="1"/>
  <c r="V15" i="73"/>
  <c r="AS14" i="73"/>
  <c r="V29" i="73"/>
  <c r="X97" i="73"/>
  <c r="AT37" i="73"/>
  <c r="U81" i="73"/>
  <c r="W62" i="73"/>
  <c r="AQ64" i="73"/>
  <c r="U5" i="73"/>
  <c r="X57" i="73"/>
  <c r="AQ78" i="73" a="1"/>
  <c r="AS78" i="73" s="1"/>
  <c r="U64" i="73"/>
  <c r="W64" i="73"/>
  <c r="AS57" i="73"/>
  <c r="U54" i="73"/>
  <c r="U54" i="73" a="1"/>
  <c r="W56" i="73" s="1"/>
  <c r="U78" i="73" a="1"/>
  <c r="W81" i="73" s="1"/>
  <c r="AS81" i="73"/>
  <c r="W79" i="73"/>
  <c r="U79" i="73"/>
  <c r="AR78" i="73"/>
  <c r="AR55" i="73"/>
  <c r="AT55" i="73"/>
  <c r="X54" i="73"/>
  <c r="V54" i="73"/>
  <c r="AS63" i="73"/>
  <c r="AQ65" i="73"/>
  <c r="AQ85" i="73"/>
  <c r="W14" i="73"/>
  <c r="W17" i="73"/>
  <c r="X5" i="73"/>
  <c r="U95" i="73"/>
  <c r="W97"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FG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H95" i="73" l="1"/>
  <c r="AG97" i="73"/>
  <c r="AF94" i="73"/>
  <c r="AF97" i="73"/>
  <c r="AI96" i="73"/>
  <c r="AH94" i="73"/>
  <c r="AF96" i="73"/>
  <c r="AG96" i="73"/>
  <c r="AI94" i="73"/>
  <c r="AG94" i="73"/>
  <c r="AG95" i="73"/>
  <c r="AH96" i="73"/>
  <c r="AF95" i="73"/>
  <c r="AI95" i="73"/>
  <c r="AH97" i="73"/>
  <c r="KT93" i="47"/>
  <c r="HT93" i="47"/>
  <c r="T98" i="47"/>
  <c r="AG98" i="47"/>
  <c r="JG93" i="47"/>
  <c r="FT93" i="47"/>
  <c r="V46" i="73"/>
  <c r="AT49" i="73"/>
  <c r="AQ73" i="73"/>
  <c r="U38" i="73" a="1"/>
  <c r="W38" i="73" s="1"/>
  <c r="AQ22" i="73" a="1"/>
  <c r="AT25" i="73" s="1"/>
  <c r="DT98" i="47"/>
  <c r="AQ38" i="73" a="1"/>
  <c r="AQ38" i="73" s="1"/>
  <c r="AS87" i="73"/>
  <c r="X7" i="73"/>
  <c r="U46" i="73"/>
  <c r="U46" i="73" a="1"/>
  <c r="X72" i="73"/>
  <c r="AS70" i="73"/>
  <c r="AS39" i="73"/>
  <c r="U9" i="73"/>
  <c r="AS47" i="73"/>
  <c r="AT87" i="73"/>
  <c r="U47" i="73"/>
  <c r="V70" i="73"/>
  <c r="AR70" i="73"/>
  <c r="U73" i="73"/>
  <c r="AR72" i="73"/>
  <c r="X46" i="73"/>
  <c r="AT47" i="73"/>
  <c r="AR71" i="73"/>
  <c r="AR25" i="73"/>
  <c r="AQ30" i="73" a="1"/>
  <c r="AQ31" i="73" s="1"/>
  <c r="U30" i="73" a="1"/>
  <c r="X32" i="73" s="1"/>
  <c r="AQ6" i="73" a="1"/>
  <c r="AT9" i="73" s="1"/>
  <c r="U48" i="73"/>
  <c r="AT46" i="73"/>
  <c r="U71" i="73"/>
  <c r="U16" i="73"/>
  <c r="CT93" i="47"/>
  <c r="AQ40" i="73"/>
  <c r="AS89" i="73"/>
  <c r="X9" i="73"/>
  <c r="V6" i="73"/>
  <c r="U49" i="73"/>
  <c r="X71" i="73"/>
  <c r="BT93" i="47"/>
  <c r="X6" i="73"/>
  <c r="W6" i="73"/>
  <c r="W70" i="73"/>
  <c r="AT81" i="73"/>
  <c r="U15" i="73"/>
  <c r="W80" i="73"/>
  <c r="AS71" i="73"/>
  <c r="X62" i="73"/>
  <c r="AR80" i="73"/>
  <c r="V14" i="73"/>
  <c r="X80" i="73"/>
  <c r="V79" i="73"/>
  <c r="AR73" i="73"/>
  <c r="IT93" i="47"/>
  <c r="MG93" i="47"/>
  <c r="X38" i="73"/>
  <c r="V38" i="73"/>
  <c r="AT22" i="73"/>
  <c r="CT98" i="47"/>
  <c r="AR41" i="73"/>
  <c r="AT38" i="73"/>
  <c r="AR86" i="73"/>
  <c r="AQ86" i="73"/>
  <c r="AQ86" i="73" a="1"/>
  <c r="AR89" i="73" s="1"/>
  <c r="AR32" i="73"/>
  <c r="X33" i="73"/>
  <c r="U6" i="73" a="1"/>
  <c r="V9" i="73" s="1"/>
  <c r="W9" i="73"/>
  <c r="V48" i="73"/>
  <c r="W46" i="73"/>
  <c r="AR47" i="73"/>
  <c r="AQ46" i="73"/>
  <c r="AQ46" i="73" a="1"/>
  <c r="AT72" i="73"/>
  <c r="V64" i="73"/>
  <c r="U78" i="73"/>
  <c r="AQ78" i="73"/>
  <c r="AT70" i="73"/>
  <c r="W16" i="73"/>
  <c r="X78" i="73"/>
  <c r="U62" i="73"/>
  <c r="W71" i="73"/>
  <c r="AT56" i="73"/>
  <c r="AQ14" i="73"/>
  <c r="AR65" i="73"/>
  <c r="AS80" i="73"/>
  <c r="AR81" i="73"/>
  <c r="X16" i="73"/>
  <c r="U55" i="73"/>
  <c r="V80" i="73"/>
  <c r="V17" i="73"/>
  <c r="X56" i="73"/>
  <c r="X41" i="73"/>
  <c r="AT40" i="73"/>
  <c r="AQ88" i="73"/>
  <c r="AR88" i="73"/>
  <c r="W8" i="73"/>
  <c r="AS38" i="73"/>
  <c r="AT88" i="73"/>
  <c r="W88" i="73"/>
  <c r="AQ32" i="73"/>
  <c r="V30" i="73"/>
  <c r="AR48" i="73"/>
  <c r="AS73" i="73"/>
  <c r="AS72" i="73"/>
  <c r="AQ70" i="73"/>
  <c r="W39" i="73"/>
  <c r="U39" i="73"/>
  <c r="AQ23" i="73"/>
  <c r="AQ39" i="73"/>
  <c r="U70" i="73"/>
  <c r="X14" i="73"/>
  <c r="U40" i="73"/>
  <c r="KT98" i="47"/>
  <c r="AS40" i="73"/>
  <c r="AS48" i="73"/>
  <c r="U14" i="73"/>
  <c r="AS41" i="73"/>
  <c r="AS86" i="73"/>
  <c r="X47" i="73"/>
  <c r="V39" i="73"/>
  <c r="AR38" i="73"/>
  <c r="AT39" i="73"/>
  <c r="AR87" i="73"/>
  <c r="AT86" i="73"/>
  <c r="U86" i="73" a="1"/>
  <c r="W87" i="73" s="1"/>
  <c r="AT31" i="73"/>
  <c r="AS31" i="73"/>
  <c r="W33" i="73"/>
  <c r="U33" i="73"/>
  <c r="V7" i="73"/>
  <c r="W7" i="73"/>
  <c r="V49" i="73"/>
  <c r="W48" i="73"/>
  <c r="AS49" i="73"/>
  <c r="AQ47" i="73"/>
  <c r="AT15" i="73"/>
  <c r="X64" i="73"/>
  <c r="W78" i="73"/>
  <c r="AQ71" i="73"/>
  <c r="V63" i="73"/>
  <c r="V72" i="73"/>
  <c r="V71" i="73"/>
  <c r="X15" i="73"/>
  <c r="AQ80" i="73"/>
  <c r="V78" i="73"/>
  <c r="W73" i="73"/>
  <c r="X95" i="73"/>
  <c r="X96" i="73"/>
  <c r="V96" i="73"/>
  <c r="U96" i="73"/>
  <c r="U97" i="73"/>
  <c r="W96" i="73"/>
  <c r="V97" i="73"/>
  <c r="W72" i="73"/>
  <c r="AT80" i="73"/>
  <c r="V41" i="73"/>
  <c r="AR40" i="73"/>
  <c r="V87" i="73"/>
  <c r="X8" i="73"/>
  <c r="V47" i="73"/>
  <c r="AR46" i="73"/>
  <c r="AS22" i="73"/>
  <c r="X87" i="73"/>
  <c r="W31" i="73"/>
  <c r="X48" i="73"/>
  <c r="AT48" i="73"/>
  <c r="AQ87" i="73"/>
  <c r="V88" i="73"/>
  <c r="X49" i="73"/>
  <c r="X73" i="73"/>
  <c r="AQ49" i="73"/>
  <c r="W15" i="73"/>
  <c r="AS25" i="73"/>
  <c r="AQ41" i="73"/>
  <c r="AQ89" i="73"/>
  <c r="AR49" i="73"/>
  <c r="X39" i="73"/>
  <c r="AT23" i="73"/>
  <c r="AR23" i="73"/>
  <c r="U22" i="73" a="1"/>
  <c r="W24" i="73" s="1"/>
  <c r="X40" i="73"/>
  <c r="V40" i="73"/>
  <c r="AR39" i="73"/>
  <c r="AT41" i="73"/>
  <c r="AS88" i="73"/>
  <c r="AT89" i="73"/>
  <c r="AS32" i="73"/>
  <c r="AS33" i="73"/>
  <c r="U31" i="73"/>
  <c r="V32" i="73"/>
  <c r="V8" i="73"/>
  <c r="U7" i="73"/>
  <c r="W49" i="73"/>
  <c r="W47" i="73"/>
  <c r="AQ48" i="73"/>
  <c r="AS46" i="73"/>
  <c r="AR16" i="73"/>
  <c r="AT78" i="73"/>
  <c r="AR15" i="73"/>
  <c r="X63" i="73"/>
  <c r="AQ72" i="73"/>
  <c r="W95" i="73"/>
  <c r="AT71" i="73"/>
  <c r="X81" i="73"/>
  <c r="U94"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Q6" i="73" l="1"/>
  <c r="X24" i="73"/>
  <c r="AS9" i="73"/>
  <c r="X30" i="73"/>
  <c r="AS6" i="73"/>
  <c r="U24" i="73"/>
  <c r="V24" i="73"/>
  <c r="V33" i="73"/>
  <c r="U30" i="73"/>
  <c r="AR8" i="73"/>
  <c r="AR24" i="73"/>
  <c r="AQ9" i="73"/>
  <c r="AT32" i="73"/>
  <c r="V23" i="73"/>
  <c r="X86" i="73"/>
  <c r="AT24" i="73"/>
  <c r="AQ33" i="73"/>
  <c r="U23" i="73"/>
  <c r="U86" i="73"/>
  <c r="AR9" i="73"/>
  <c r="AR30" i="73"/>
  <c r="X89" i="73"/>
  <c r="X25" i="73"/>
  <c r="V22" i="73"/>
  <c r="X31" i="73"/>
  <c r="AQ30" i="73"/>
  <c r="AT33" i="73"/>
  <c r="U88" i="73"/>
  <c r="W25" i="73"/>
  <c r="AR6" i="73"/>
  <c r="W23" i="73"/>
  <c r="U22" i="73"/>
  <c r="X22" i="73"/>
  <c r="AQ8" i="73"/>
  <c r="AS8" i="73"/>
  <c r="W30" i="73"/>
  <c r="AS23" i="73"/>
  <c r="AR33" i="73"/>
  <c r="V31" i="73"/>
  <c r="AS7" i="73"/>
  <c r="AR31" i="73"/>
  <c r="U25" i="73"/>
  <c r="AS30" i="73"/>
  <c r="AQ7" i="73"/>
  <c r="V86" i="73"/>
  <c r="U32" i="73"/>
  <c r="AT30" i="73"/>
  <c r="AT6" i="73"/>
  <c r="U6" i="73"/>
  <c r="W89" i="73"/>
  <c r="AQ25" i="73"/>
  <c r="X88" i="73"/>
  <c r="U87" i="73"/>
  <c r="W41" i="73"/>
  <c r="AQ24" i="73"/>
  <c r="U38" i="73"/>
  <c r="W22" i="73"/>
  <c r="V25" i="73"/>
  <c r="X23" i="73"/>
  <c r="W32" i="73"/>
  <c r="AT8" i="73"/>
  <c r="W86" i="73"/>
  <c r="U89" i="73"/>
  <c r="AQ22" i="73"/>
  <c r="AR7" i="73"/>
  <c r="AS24" i="73"/>
  <c r="AT7" i="73"/>
  <c r="V89" i="73"/>
  <c r="U8" i="73"/>
  <c r="AR22" i="73"/>
  <c r="U41" i="73"/>
  <c r="W40"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<sst xmlns="http://schemas.openxmlformats.org/spreadsheetml/2006/main" count="7736" uniqueCount="1901">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</sst>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41910</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118110</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74" zoomScale="74" zoomScaleNormal="100" workbookViewId="0">
      <selection activeCell="N101" sqref="N101"/>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7        6 - 3</v>
      </c>
      <c r="D3" s="68"/>
      <c r="E3" s="336" t="str">
        <f>CalcB!$D22</f>
        <v>Switzerland</v>
      </c>
      <c r="F3" s="337" t="str">
        <f>"   "&amp;CalcB!$E22&amp;"        "&amp;CalcB!$F22&amp;Language!$E$197&amp;CalcB!$G22</f>
        <v xml:space="preserve">   9        7 - 1</v>
      </c>
      <c r="G3" s="68"/>
      <c r="H3" s="336" t="str">
        <f>CalcC!$D22</f>
        <v>Brazil</v>
      </c>
      <c r="I3" s="337" t="str">
        <f>"   "&amp;CalcC!$E22&amp;"        "&amp;CalcC!$F22&amp;Language!$E$197&amp;CalcC!$G22</f>
        <v xml:space="preserve">   9        7 - 0</v>
      </c>
      <c r="J3" s="4"/>
      <c r="K3" s="336" t="str">
        <f>CalcD!$D22</f>
        <v>Turkey</v>
      </c>
      <c r="L3" s="337" t="str">
        <f>"   "&amp;CalcD!$E22&amp;"        "&amp;CalcD!$F22&amp;Language!$E$197&amp;CalcD!$G22</f>
        <v xml:space="preserve">   9        7 - 1</v>
      </c>
      <c r="M3" s="4"/>
      <c r="N3" s="336" t="str">
        <f>CalcE!$D22</f>
        <v>Germany</v>
      </c>
      <c r="O3" s="337" t="str">
        <f>"   "&amp;CalcE!$E22&amp;"        "&amp;CalcE!$F22&amp;Language!$E$197&amp;CalcE!$G22</f>
        <v xml:space="preserve">   9        8 - 1</v>
      </c>
      <c r="P3" s="68"/>
      <c r="Q3" s="336" t="str">
        <f>CalcF!$D22</f>
        <v>Netherlands</v>
      </c>
      <c r="R3" s="337" t="str">
        <f>"   "&amp;CalcF!$E22&amp;"        "&amp;CalcF!$F22&amp;Language!$E$197&amp;CalcF!$G22</f>
        <v xml:space="preserve">   7        8 - 4</v>
      </c>
      <c r="S3" s="4"/>
      <c r="T3" s="336" t="str">
        <f>CalcG!$D22</f>
        <v>Belgium</v>
      </c>
      <c r="U3" s="337" t="str">
        <f>"   "&amp;CalcG!$E22&amp;"        "&amp;CalcG!$F22&amp;Language!$E$197&amp;CalcG!$G22</f>
        <v xml:space="preserve">   9        8 - 1</v>
      </c>
      <c r="V3" s="68"/>
      <c r="W3" s="336" t="str">
        <f>CalcH!$D22</f>
        <v>Spain</v>
      </c>
      <c r="X3" s="337" t="str">
        <f>"   "&amp;CalcH!$E22&amp;"        "&amp;CalcH!$F22&amp;Language!$E$197&amp;CalcH!$G22</f>
        <v xml:space="preserve">   9        10 - 1</v>
      </c>
      <c r="Y3" s="4"/>
      <c r="Z3" s="336" t="str">
        <f>CalcI!$D22</f>
        <v>France</v>
      </c>
      <c r="AA3" s="337" t="str">
        <f>"   "&amp;CalcI!$E22&amp;"        "&amp;CalcI!$F22&amp;Language!$E$197&amp;CalcI!$G22</f>
        <v xml:space="preserve">   9        9 - 0</v>
      </c>
      <c r="AB3" s="68"/>
      <c r="AC3" s="336" t="str">
        <f>CalcJ!$D22</f>
        <v>Argentina</v>
      </c>
      <c r="AD3" s="337" t="str">
        <f>"   "&amp;CalcJ!$E22&amp;"        "&amp;CalcJ!$F22&amp;Language!$E$197&amp;CalcJ!$G22</f>
        <v xml:space="preserve">   9        6 - 1</v>
      </c>
      <c r="AE3" s="68"/>
      <c r="AF3" s="336" t="str">
        <f>CalcK!$D22</f>
        <v>Portugal</v>
      </c>
      <c r="AG3" s="337" t="str">
        <f>"   "&amp;CalcK!$E22&amp;"        "&amp;CalcK!$F22&amp;Language!$E$197&amp;CalcK!$G22</f>
        <v xml:space="preserve">   9        9 - 1</v>
      </c>
      <c r="AH3" s="4"/>
      <c r="AI3" s="336" t="str">
        <f>CalcL!$D22</f>
        <v>England</v>
      </c>
      <c r="AJ3" s="337" t="str">
        <f>"   "&amp;CalcL!$E22&amp;"        "&amp;CalcL!$F22&amp;Language!$E$197&amp;CalcL!$G22</f>
        <v xml:space="preserve">   9        7 - 0</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7        4 - 1</v>
      </c>
      <c r="D4" s="68"/>
      <c r="E4" s="338" t="str">
        <f>CalcB!$D23</f>
        <v>Canada</v>
      </c>
      <c r="F4" s="339" t="str">
        <f>"   "&amp;CalcB!$E23&amp;"        "&amp;CalcB!$F23&amp;Language!$E$197&amp;CalcB!$G23</f>
        <v xml:space="preserve">   6        7 - 2</v>
      </c>
      <c r="G4" s="68"/>
      <c r="H4" s="338" t="str">
        <f>CalcC!$D23</f>
        <v>Scotland</v>
      </c>
      <c r="I4" s="339" t="str">
        <f>"   "&amp;CalcC!$E23&amp;"        "&amp;CalcC!$F23&amp;Language!$E$197&amp;CalcC!$G23</f>
        <v xml:space="preserve">   6        5 - 5</v>
      </c>
      <c r="J4" s="4"/>
      <c r="K4" s="338" t="str">
        <f>CalcD!$D23</f>
        <v>Australia</v>
      </c>
      <c r="L4" s="339" t="str">
        <f>"   "&amp;CalcD!$E23&amp;"        "&amp;CalcD!$F23&amp;Language!$E$197&amp;CalcD!$G23</f>
        <v xml:space="preserve">   6        4 - 2</v>
      </c>
      <c r="M4" s="4"/>
      <c r="N4" s="338" t="str">
        <f>CalcE!$D23</f>
        <v>Ivory Coast</v>
      </c>
      <c r="O4" s="339" t="str">
        <f>"   "&amp;CalcE!$E23&amp;"        "&amp;CalcE!$F23&amp;Language!$E$197&amp;CalcE!$G23</f>
        <v xml:space="preserve">   6        3 - 3</v>
      </c>
      <c r="P4" s="68"/>
      <c r="Q4" s="338" t="str">
        <f>CalcF!$D23</f>
        <v>Sweden</v>
      </c>
      <c r="R4" s="339" t="str">
        <f>"   "&amp;CalcF!$E23&amp;"        "&amp;CalcF!$F23&amp;Language!$E$197&amp;CalcF!$G23</f>
        <v xml:space="preserve">   7        6 - 3</v>
      </c>
      <c r="S4" s="4"/>
      <c r="T4" s="338" t="str">
        <f>CalcG!$D23</f>
        <v>Egypt</v>
      </c>
      <c r="U4" s="339" t="str">
        <f>"   "&amp;CalcG!$E23&amp;"        "&amp;CalcG!$F23&amp;Language!$E$197&amp;CalcG!$G23</f>
        <v xml:space="preserve">   6        5 - 3</v>
      </c>
      <c r="V4" s="68"/>
      <c r="W4" s="338" t="str">
        <f>CalcH!$D23</f>
        <v>Uruguay</v>
      </c>
      <c r="X4" s="339" t="str">
        <f>"   "&amp;CalcH!$E23&amp;"        "&amp;CalcH!$F23&amp;Language!$E$197&amp;CalcH!$G23</f>
        <v xml:space="preserve">   6        5 - 2</v>
      </c>
      <c r="Y4" s="4"/>
      <c r="Z4" s="338" t="str">
        <f>CalcI!$D23</f>
        <v>Norway</v>
      </c>
      <c r="AA4" s="339" t="str">
        <f>"   "&amp;CalcI!$E23&amp;"        "&amp;CalcI!$F23&amp;Language!$E$197&amp;CalcI!$G23</f>
        <v xml:space="preserve">   6        5 - 4</v>
      </c>
      <c r="AB4" s="68"/>
      <c r="AC4" s="338" t="str">
        <f>CalcJ!$D23</f>
        <v>Austria</v>
      </c>
      <c r="AD4" s="339" t="str">
        <f>"   "&amp;CalcJ!$E23&amp;"        "&amp;CalcJ!$F23&amp;Language!$E$197&amp;CalcJ!$G23</f>
        <v xml:space="preserve">   6        4 - 2</v>
      </c>
      <c r="AE4" s="68"/>
      <c r="AF4" s="338" t="str">
        <f>CalcK!$D23</f>
        <v>Colombia</v>
      </c>
      <c r="AG4" s="339" t="str">
        <f>"   "&amp;CalcK!$E23&amp;"        "&amp;CalcK!$F23&amp;Language!$E$197&amp;CalcK!$G23</f>
        <v xml:space="preserve">   6        4 - 3</v>
      </c>
      <c r="AH4" s="4"/>
      <c r="AI4" s="338" t="str">
        <f>CalcL!$D23</f>
        <v>Croatia</v>
      </c>
      <c r="AJ4" s="339" t="str">
        <f>"   "&amp;CalcL!$E23&amp;"        "&amp;CalcL!$F23&amp;Language!$E$197&amp;CalcL!$G23</f>
        <v xml:space="preserve">   6        4 - 2</v>
      </c>
      <c r="AK4" s="4"/>
      <c r="AL4" s="782"/>
      <c r="AM4" s="365"/>
      <c r="AN4" s="365"/>
      <c r="AO4" s="365"/>
      <c r="AP4" s="365"/>
      <c r="AQ4" s="365"/>
      <c r="AR4" s="365"/>
      <c r="AS4" s="365"/>
      <c r="AT4" s="365"/>
      <c r="AU4" s="365"/>
      <c r="AV4" s="365"/>
      <c r="AZ4" s="328"/>
    </row>
    <row r="5" spans="1:52">
      <c r="A5" s="4"/>
      <c r="B5" s="372" t="str">
        <f>CalcA!$D24</f>
        <v>South Africa</v>
      </c>
      <c r="C5" s="373" t="str">
        <f>"   "&amp;CalcA!$E24&amp;"        "&amp;CalcA!$F24&amp;Language!$E$197&amp;CalcA!$G24</f>
        <v xml:space="preserve">   3        3 - 5</v>
      </c>
      <c r="D5" s="68"/>
      <c r="E5" s="372" t="str">
        <f>CalcB!$D24</f>
        <v>Qatar</v>
      </c>
      <c r="F5" s="373" t="str">
        <f>"   "&amp;CalcB!$E24&amp;"        "&amp;CalcB!$F24&amp;Language!$E$197&amp;CalcB!$G24</f>
        <v xml:space="preserve">   3        1 - 5</v>
      </c>
      <c r="G5" s="68"/>
      <c r="H5" s="372" t="str">
        <f>CalcC!$D24</f>
        <v>Morocco</v>
      </c>
      <c r="I5" s="373" t="str">
        <f>"   "&amp;CalcC!$E24&amp;"        "&amp;CalcC!$F24&amp;Language!$E$197&amp;CalcC!$G24</f>
        <v xml:space="preserve">   3        2 - 4</v>
      </c>
      <c r="J5" s="4"/>
      <c r="K5" s="372" t="str">
        <f>CalcD!$D24</f>
        <v>Paraguay</v>
      </c>
      <c r="L5" s="373" t="str">
        <f>"   "&amp;CalcD!$E24&amp;"        "&amp;CalcD!$F24&amp;Language!$E$197&amp;CalcD!$G24</f>
        <v xml:space="preserve">   3        1 - 3</v>
      </c>
      <c r="M5" s="4"/>
      <c r="N5" s="372" t="str">
        <f>CalcE!$D24</f>
        <v>Ecuador</v>
      </c>
      <c r="O5" s="373" t="str">
        <f>"   "&amp;CalcE!$E24&amp;"        "&amp;CalcE!$F24&amp;Language!$E$197&amp;CalcE!$G24</f>
        <v xml:space="preserve">   3        4 - 3</v>
      </c>
      <c r="P5" s="68"/>
      <c r="Q5" s="372" t="str">
        <f>CalcF!$D24</f>
        <v>Japan</v>
      </c>
      <c r="R5" s="373" t="str">
        <f>"   "&amp;CalcF!$E24&amp;"        "&amp;CalcF!$F24&amp;Language!$E$197&amp;CalcF!$G24</f>
        <v xml:space="preserve">   3        3 - 4</v>
      </c>
      <c r="S5" s="4"/>
      <c r="T5" s="372" t="str">
        <f>CalcG!$D24</f>
        <v>New Zealand</v>
      </c>
      <c r="U5" s="373" t="str">
        <f>"   "&amp;CalcG!$E24&amp;"        "&amp;CalcG!$F24&amp;Language!$E$197&amp;CalcG!$G24</f>
        <v xml:space="preserve">   3        2 - 5</v>
      </c>
      <c r="V5" s="68"/>
      <c r="W5" s="372" t="str">
        <f>CalcH!$D24</f>
        <v>Saudi Arabia</v>
      </c>
      <c r="X5" s="373" t="str">
        <f>"   "&amp;CalcH!$E24&amp;"        "&amp;CalcH!$F24&amp;Language!$E$197&amp;CalcH!$G24</f>
        <v xml:space="preserve">   3        1 - 5</v>
      </c>
      <c r="Y5" s="4"/>
      <c r="Z5" s="372" t="str">
        <f>CalcI!$D24</f>
        <v>Iraq</v>
      </c>
      <c r="AA5" s="373" t="str">
        <f>"   "&amp;CalcI!$E24&amp;"        "&amp;CalcI!$F24&amp;Language!$E$197&amp;CalcI!$G24</f>
        <v xml:space="preserve">   1        2 - 6</v>
      </c>
      <c r="AB5" s="68"/>
      <c r="AC5" s="372" t="str">
        <f>CalcJ!$D24</f>
        <v>Algeria</v>
      </c>
      <c r="AD5" s="373" t="str">
        <f>"   "&amp;CalcJ!$E24&amp;"        "&amp;CalcJ!$F24&amp;Language!$E$197&amp;CalcJ!$G24</f>
        <v xml:space="preserve">   3        2 - 4</v>
      </c>
      <c r="AE5" s="68"/>
      <c r="AF5" s="372" t="str">
        <f>CalcK!$D24</f>
        <v>DR Congo</v>
      </c>
      <c r="AG5" s="373" t="str">
        <f>"   "&amp;CalcK!$E24&amp;"        "&amp;CalcK!$F24&amp;Language!$E$197&amp;CalcK!$G24</f>
        <v xml:space="preserve">   3        1 - 3</v>
      </c>
      <c r="AH5" s="4"/>
      <c r="AI5" s="372" t="str">
        <f>CalcL!$D24</f>
        <v>Ghana</v>
      </c>
      <c r="AJ5" s="373" t="str">
        <f>"   "&amp;CalcL!$E24&amp;"        "&amp;CalcL!$F24&amp;Language!$E$197&amp;CalcL!$G24</f>
        <v xml:space="preserve">   3        2 - 4</v>
      </c>
      <c r="AK5" s="4"/>
      <c r="AL5" s="782"/>
      <c r="AM5" s="365"/>
      <c r="AN5" s="365"/>
      <c r="AO5" s="365"/>
      <c r="AP5" s="365"/>
      <c r="AQ5" s="365"/>
      <c r="AR5" s="365"/>
      <c r="AS5" s="365"/>
      <c r="AT5" s="365"/>
      <c r="AU5" s="365"/>
      <c r="AV5" s="365"/>
      <c r="AZ5" s="328"/>
    </row>
    <row r="6" spans="1:52">
      <c r="A6" s="4"/>
      <c r="B6" s="75" t="str">
        <f>CalcA!$D25</f>
        <v>Rep. of Korea</v>
      </c>
      <c r="C6" s="325" t="str">
        <f>"   "&amp;CalcA!$E25&amp;"        "&amp;CalcA!$F25&amp;Language!$E$197&amp;CalcA!$G25</f>
        <v xml:space="preserve">   0        2 - 6</v>
      </c>
      <c r="D6" s="68"/>
      <c r="E6" s="75" t="str">
        <f>CalcB!$D25</f>
        <v>Bosnia/Herzeg.</v>
      </c>
      <c r="F6" s="325" t="str">
        <f>"   "&amp;CalcB!$E25&amp;"        "&amp;CalcB!$F25&amp;Language!$E$197&amp;CalcB!$G25</f>
        <v xml:space="preserve">   0        0 - 7</v>
      </c>
      <c r="G6" s="68"/>
      <c r="H6" s="75" t="str">
        <f>CalcC!$D25</f>
        <v>Haiti</v>
      </c>
      <c r="I6" s="325" t="str">
        <f>"   "&amp;CalcC!$E25&amp;"        "&amp;CalcC!$F25&amp;Language!$E$197&amp;CalcC!$G25</f>
        <v xml:space="preserve">   0        1 - 6</v>
      </c>
      <c r="J6" s="4"/>
      <c r="K6" s="75" t="str">
        <f>CalcD!$D25</f>
        <v>USA</v>
      </c>
      <c r="L6" s="325" t="str">
        <f>"   "&amp;CalcD!$E25&amp;"        "&amp;CalcD!$F25&amp;Language!$E$197&amp;CalcD!$G25</f>
        <v xml:space="preserve">   0        0 - 6</v>
      </c>
      <c r="M6" s="4"/>
      <c r="N6" s="75" t="str">
        <f>CalcE!$D25</f>
        <v>Curaçao</v>
      </c>
      <c r="O6" s="325" t="str">
        <f>"   "&amp;CalcE!$E25&amp;"        "&amp;CalcE!$F25&amp;Language!$E$197&amp;CalcE!$G25</f>
        <v xml:space="preserve">   0        0 - 8</v>
      </c>
      <c r="P6" s="68"/>
      <c r="Q6" s="75" t="str">
        <f>CalcF!$D25</f>
        <v>Tunisia</v>
      </c>
      <c r="R6" s="325" t="str">
        <f>"   "&amp;CalcF!$E25&amp;"        "&amp;CalcF!$F25&amp;Language!$E$197&amp;CalcF!$G25</f>
        <v xml:space="preserve">   0        1 - 7</v>
      </c>
      <c r="S6" s="4"/>
      <c r="T6" s="75" t="str">
        <f>CalcG!$D25</f>
        <v>IR Iran</v>
      </c>
      <c r="U6" s="325" t="str">
        <f>"   "&amp;CalcG!$E25&amp;"        "&amp;CalcG!$F25&amp;Language!$E$197&amp;CalcG!$G25</f>
        <v xml:space="preserve">   0        0 - 6</v>
      </c>
      <c r="V6" s="68"/>
      <c r="W6" s="75" t="str">
        <f>CalcH!$D25</f>
        <v>Cape Verde</v>
      </c>
      <c r="X6" s="325" t="str">
        <f>"   "&amp;CalcH!$E25&amp;"        "&amp;CalcH!$F25&amp;Language!$E$197&amp;CalcH!$G25</f>
        <v xml:space="preserve">   0        0 - 8</v>
      </c>
      <c r="Y6" s="4"/>
      <c r="Z6" s="75" t="str">
        <f>CalcI!$D25</f>
        <v>Senegal</v>
      </c>
      <c r="AA6" s="325" t="str">
        <f>"   "&amp;CalcI!$E25&amp;"        "&amp;CalcI!$F25&amp;Language!$E$197&amp;CalcI!$G25</f>
        <v xml:space="preserve">   1        2 - 8</v>
      </c>
      <c r="AB6" s="68"/>
      <c r="AC6" s="75" t="str">
        <f>CalcJ!$D25</f>
        <v>Jordan</v>
      </c>
      <c r="AD6" s="325" t="str">
        <f>"   "&amp;CalcJ!$E25&amp;"        "&amp;CalcJ!$F25&amp;Language!$E$197&amp;CalcJ!$G25</f>
        <v xml:space="preserve">   0        1 - 6</v>
      </c>
      <c r="AE6" s="68"/>
      <c r="AF6" s="75" t="str">
        <f>CalcK!$D25</f>
        <v>Uzbekistan</v>
      </c>
      <c r="AG6" s="325" t="str">
        <f>"   "&amp;CalcK!$E25&amp;"        "&amp;CalcK!$F25&amp;Language!$E$197&amp;CalcK!$G25</f>
        <v xml:space="preserve">   0        0 - 7</v>
      </c>
      <c r="AH6" s="4"/>
      <c r="AI6" s="75" t="str">
        <f>CalcL!$D25</f>
        <v>Panama</v>
      </c>
      <c r="AJ6" s="325" t="str">
        <f>"   "&amp;CalcL!$E25&amp;"        "&amp;CalcL!$F25&amp;Language!$E$197&amp;CalcL!$G25</f>
        <v xml:space="preserve">   0        0 - 7</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2</v>
      </c>
      <c r="C14" s="2">
        <v>1</v>
      </c>
      <c r="E14" s="1">
        <v>3</v>
      </c>
      <c r="F14" s="2">
        <v>0</v>
      </c>
      <c r="H14" s="1">
        <v>2</v>
      </c>
      <c r="I14" s="2">
        <v>0</v>
      </c>
      <c r="K14" s="1">
        <v>0</v>
      </c>
      <c r="L14" s="2">
        <v>1</v>
      </c>
      <c r="N14" s="1">
        <v>3</v>
      </c>
      <c r="O14" s="2">
        <v>0</v>
      </c>
      <c r="Q14" s="1">
        <v>2</v>
      </c>
      <c r="R14" s="2">
        <v>1</v>
      </c>
      <c r="T14" s="1">
        <v>2</v>
      </c>
      <c r="U14" s="2">
        <v>1</v>
      </c>
      <c r="W14" s="1">
        <v>5</v>
      </c>
      <c r="X14" s="2">
        <v>0</v>
      </c>
      <c r="Z14" s="1">
        <v>4</v>
      </c>
      <c r="AA14" s="2">
        <v>0</v>
      </c>
      <c r="AC14" s="1">
        <v>2</v>
      </c>
      <c r="AD14" s="2">
        <v>0</v>
      </c>
      <c r="AF14" s="1">
        <v>2</v>
      </c>
      <c r="AG14" s="2">
        <v>0</v>
      </c>
      <c r="AI14" s="1">
        <v>1</v>
      </c>
      <c r="AJ14" s="2">
        <v>0</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0</v>
      </c>
      <c r="C19" s="2">
        <v>1</v>
      </c>
      <c r="E19" s="1">
        <v>0</v>
      </c>
      <c r="F19" s="2">
        <v>2</v>
      </c>
      <c r="H19" s="1">
        <v>1</v>
      </c>
      <c r="I19" s="2">
        <v>3</v>
      </c>
      <c r="K19" s="1">
        <v>1</v>
      </c>
      <c r="L19" s="2">
        <v>2</v>
      </c>
      <c r="N19" s="1">
        <v>1</v>
      </c>
      <c r="O19" s="2">
        <v>0</v>
      </c>
      <c r="Q19" s="1">
        <v>2</v>
      </c>
      <c r="R19" s="2">
        <v>0</v>
      </c>
      <c r="T19" s="1">
        <v>0</v>
      </c>
      <c r="U19" s="2">
        <v>1</v>
      </c>
      <c r="W19" s="1">
        <v>0</v>
      </c>
      <c r="X19" s="2">
        <v>2</v>
      </c>
      <c r="Z19" s="1">
        <v>1</v>
      </c>
      <c r="AA19" s="2">
        <v>2</v>
      </c>
      <c r="AC19" s="1">
        <v>2</v>
      </c>
      <c r="AD19" s="2">
        <v>0</v>
      </c>
      <c r="AF19" s="1">
        <v>0</v>
      </c>
      <c r="AG19" s="2">
        <v>2</v>
      </c>
      <c r="AI19" s="1">
        <v>1</v>
      </c>
      <c r="AJ19" s="2">
        <v>0</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2</v>
      </c>
      <c r="C24" s="2">
        <v>0</v>
      </c>
      <c r="E24" s="1">
        <v>3</v>
      </c>
      <c r="F24" s="2">
        <v>0</v>
      </c>
      <c r="H24" s="1">
        <v>2</v>
      </c>
      <c r="I24" s="2">
        <v>1</v>
      </c>
      <c r="K24" s="1">
        <v>0</v>
      </c>
      <c r="L24" s="2">
        <v>2</v>
      </c>
      <c r="N24" s="1">
        <v>3</v>
      </c>
      <c r="O24" s="2">
        <v>0</v>
      </c>
      <c r="Q24" s="1">
        <v>2</v>
      </c>
      <c r="R24" s="2">
        <v>2</v>
      </c>
      <c r="T24" s="1">
        <v>3</v>
      </c>
      <c r="U24" s="2">
        <v>0</v>
      </c>
      <c r="W24" s="1">
        <v>3</v>
      </c>
      <c r="X24" s="2">
        <v>0</v>
      </c>
      <c r="Z24" s="1">
        <v>3</v>
      </c>
      <c r="AA24" s="2">
        <v>0</v>
      </c>
      <c r="AC24" s="1">
        <v>1</v>
      </c>
      <c r="AD24" s="2">
        <v>0</v>
      </c>
      <c r="AF24" s="1">
        <v>4</v>
      </c>
      <c r="AG24" s="2">
        <v>0</v>
      </c>
      <c r="AI24" s="1">
        <v>2</v>
      </c>
      <c r="AJ24" s="2">
        <v>0</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3</v>
      </c>
      <c r="C29" s="2">
        <v>1</v>
      </c>
      <c r="E29" s="1">
        <v>3</v>
      </c>
      <c r="F29" s="2">
        <v>0</v>
      </c>
      <c r="H29" s="1">
        <v>2</v>
      </c>
      <c r="I29" s="2">
        <v>0</v>
      </c>
      <c r="K29" s="1">
        <v>2</v>
      </c>
      <c r="L29" s="2">
        <v>0</v>
      </c>
      <c r="N29" s="1">
        <v>3</v>
      </c>
      <c r="O29" s="2">
        <v>0</v>
      </c>
      <c r="Q29" s="1">
        <v>0</v>
      </c>
      <c r="R29" s="2">
        <v>1</v>
      </c>
      <c r="T29" s="1">
        <v>1</v>
      </c>
      <c r="U29" s="2">
        <v>2</v>
      </c>
      <c r="W29" s="1">
        <v>2</v>
      </c>
      <c r="X29" s="2">
        <v>0</v>
      </c>
      <c r="Z29" s="1">
        <v>3</v>
      </c>
      <c r="AA29" s="2">
        <v>1</v>
      </c>
      <c r="AC29" s="1">
        <v>0</v>
      </c>
      <c r="AD29" s="2">
        <v>1</v>
      </c>
      <c r="AF29" s="1">
        <v>1</v>
      </c>
      <c r="AG29" s="2">
        <v>0</v>
      </c>
      <c r="AI29" s="1">
        <v>0</v>
      </c>
      <c r="AJ29" s="2">
        <v>2</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Ecuador</v>
      </c>
      <c r="AM32" s="459" t="str">
        <f>IF(AL32&lt;&gt;"","   "&amp;ThirdPlaced!$D17&amp;"        "&amp;ThirdPlaced!$F17&amp;Language!$E$197&amp;ThirdPlaced!$G17,"")</f>
        <v xml:space="preserve">   3        4 - 3</v>
      </c>
      <c r="AN32" s="465" t="str">
        <f>IF(AL32&lt;&gt;"",ThirdPlaced!$I17,"")</f>
        <v>E</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Japan</v>
      </c>
      <c r="AM33" s="459" t="str">
        <f>IF(AL33&lt;&gt;"","   "&amp;ThirdPlaced!$D18&amp;"        "&amp;ThirdPlaced!$F18&amp;Language!$E$197&amp;ThirdPlaced!$G18,"")</f>
        <v xml:space="preserve">   3        3 - 4</v>
      </c>
      <c r="AN33" s="465" t="str">
        <f>IF(AL33&lt;&gt;"",ThirdPlaced!$I18,"")</f>
        <v>F</v>
      </c>
      <c r="AO33" s="17"/>
      <c r="AP33" s="17"/>
      <c r="AR33" s="17"/>
      <c r="AS33" s="17"/>
      <c r="AU33" s="17"/>
      <c r="AV33" s="17"/>
    </row>
    <row r="34" spans="1:48" ht="15" thickBot="1">
      <c r="B34" s="1">
        <v>1</v>
      </c>
      <c r="C34" s="2">
        <v>1</v>
      </c>
      <c r="E34" s="1">
        <v>2</v>
      </c>
      <c r="F34" s="2">
        <v>1</v>
      </c>
      <c r="H34" s="1">
        <v>0</v>
      </c>
      <c r="I34" s="2">
        <v>3</v>
      </c>
      <c r="K34" s="1">
        <v>3</v>
      </c>
      <c r="L34" s="2">
        <v>0</v>
      </c>
      <c r="N34" s="1">
        <v>0</v>
      </c>
      <c r="O34" s="2">
        <v>2</v>
      </c>
      <c r="Q34" s="1">
        <v>1</v>
      </c>
      <c r="R34" s="2">
        <v>2</v>
      </c>
      <c r="T34" s="1">
        <v>2</v>
      </c>
      <c r="U34" s="2">
        <v>0</v>
      </c>
      <c r="W34" s="1">
        <v>0</v>
      </c>
      <c r="X34" s="2">
        <v>1</v>
      </c>
      <c r="Z34" s="1">
        <v>0</v>
      </c>
      <c r="AA34" s="2">
        <v>2</v>
      </c>
      <c r="AC34" s="1">
        <v>1</v>
      </c>
      <c r="AD34" s="2">
        <v>2</v>
      </c>
      <c r="AF34" s="1">
        <v>1</v>
      </c>
      <c r="AG34" s="2">
        <v>3</v>
      </c>
      <c r="AI34" s="1">
        <v>0</v>
      </c>
      <c r="AJ34" s="2">
        <v>4</v>
      </c>
      <c r="AL34" s="466" t="str">
        <f>IF(OR(ThirdPlaced!$D19&gt;0,ThirdPlaced!$G19&gt;0),ThirdPlaced!$C19,"")</f>
        <v>South Africa</v>
      </c>
      <c r="AM34" s="459" t="str">
        <f>IF(AL34&lt;&gt;"","   "&amp;ThirdPlaced!$D19&amp;"        "&amp;ThirdPlaced!$F19&amp;Language!$E$197&amp;ThirdPlaced!$G19,"")</f>
        <v xml:space="preserve">   3        3 - 5</v>
      </c>
      <c r="AN34" s="465" t="str">
        <f>IF(AL34&lt;&gt;"",ThirdPlaced!$I19,"")</f>
        <v>A</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Morocco</v>
      </c>
      <c r="AM35" s="459" t="str">
        <f>IF(AL35&lt;&gt;"","   "&amp;ThirdPlaced!$D20&amp;"        "&amp;ThirdPlaced!$F20&amp;Language!$E$197&amp;ThirdPlaced!$G20,"")</f>
        <v xml:space="preserve">   3        2 - 4</v>
      </c>
      <c r="AN35" s="465" t="str">
        <f>IF(AL35&lt;&gt;"",ThirdPlaced!$I20,"")</f>
        <v>C</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Algeria</v>
      </c>
      <c r="AM36" s="459" t="str">
        <f>IF(AL36&lt;&gt;"","   "&amp;ThirdPlaced!$D21&amp;"        "&amp;ThirdPlaced!$F21&amp;Language!$E$197&amp;ThirdPlaced!$G21,"")</f>
        <v xml:space="preserve">   3        2 - 4</v>
      </c>
      <c r="AN36" s="465" t="str">
        <f>IF(AL36&lt;&gt;"",ThirdPlaced!$I21,"")</f>
        <v>J</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Ghana</v>
      </c>
      <c r="AM37" s="459" t="str">
        <f>IF(AL37&lt;&gt;"","   "&amp;ThirdPlaced!$D22&amp;"        "&amp;ThirdPlaced!$F22&amp;Language!$E$197&amp;ThirdPlaced!$G22,"")</f>
        <v xml:space="preserve">   3        2 - 4</v>
      </c>
      <c r="AN37" s="465" t="str">
        <f>IF(AL37&lt;&gt;"",ThirdPlaced!$I22,"")</f>
        <v>L</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Paraguay</v>
      </c>
      <c r="AM38" s="459" t="str">
        <f>IF(AL38&lt;&gt;"","   "&amp;ThirdPlaced!$D23&amp;"        "&amp;ThirdPlaced!$F23&amp;Language!$E$197&amp;ThirdPlaced!$G23,"")</f>
        <v xml:space="preserve">   3        1 - 3</v>
      </c>
      <c r="AN38" s="465" t="str">
        <f>IF(AL38&lt;&gt;"",ThirdPlaced!$I23,"")</f>
        <v>D</v>
      </c>
      <c r="AR38" s="17"/>
      <c r="AS38" s="17"/>
      <c r="AU38" s="17"/>
      <c r="AV38" s="17"/>
    </row>
    <row r="39" spans="1:48" ht="15" thickBot="1">
      <c r="B39" s="1">
        <v>2</v>
      </c>
      <c r="C39" s="2">
        <v>1</v>
      </c>
      <c r="E39" s="1">
        <v>0</v>
      </c>
      <c r="F39" s="2">
        <v>1</v>
      </c>
      <c r="H39" s="1">
        <v>1</v>
      </c>
      <c r="I39" s="2">
        <v>0</v>
      </c>
      <c r="K39" s="1">
        <v>0</v>
      </c>
      <c r="L39" s="2">
        <v>1</v>
      </c>
      <c r="N39" s="1">
        <v>1</v>
      </c>
      <c r="O39" s="2">
        <v>2</v>
      </c>
      <c r="Q39" s="1">
        <v>1</v>
      </c>
      <c r="R39" s="2">
        <v>4</v>
      </c>
      <c r="T39" s="1">
        <v>0</v>
      </c>
      <c r="U39" s="2">
        <v>3</v>
      </c>
      <c r="W39" s="1">
        <v>1</v>
      </c>
      <c r="X39" s="2">
        <v>2</v>
      </c>
      <c r="Z39" s="1">
        <v>1</v>
      </c>
      <c r="AA39" s="2">
        <v>1</v>
      </c>
      <c r="AC39" s="1">
        <v>1</v>
      </c>
      <c r="AD39" s="2">
        <v>3</v>
      </c>
      <c r="AF39" s="1">
        <v>1</v>
      </c>
      <c r="AG39" s="2">
        <v>0</v>
      </c>
      <c r="AI39" s="1">
        <v>2</v>
      </c>
      <c r="AJ39" s="2">
        <v>1</v>
      </c>
      <c r="AL39" s="471" t="str">
        <f>IF(OR(ThirdPlaced!$D24&gt;0,ThirdPlaced!$G24&gt;0),ThirdPlaced!$C24,"")</f>
        <v>DR Congo</v>
      </c>
      <c r="AM39" s="472" t="str">
        <f>IF(AL39&lt;&gt;"","   "&amp;ThirdPlaced!$D24&amp;"        "&amp;ThirdPlaced!$F24&amp;Language!$E$197&amp;ThirdPlaced!$G24,"")</f>
        <v xml:space="preserve">   3        1 - 3</v>
      </c>
      <c r="AN39" s="473" t="str">
        <f>IF(AL39&lt;&gt;"",ThirdPlaced!$I24,"")</f>
        <v>K</v>
      </c>
      <c r="AO39" s="791"/>
      <c r="AP39" s="791"/>
      <c r="AQ39" s="38"/>
      <c r="AR39" s="19"/>
      <c r="AS39" s="19"/>
      <c r="AU39" s="19"/>
      <c r="AV39" s="19"/>
    </row>
    <row r="40" spans="1:48" ht="15.6">
      <c r="T40" s="44"/>
      <c r="U40" s="44"/>
      <c r="AL40" s="468" t="str">
        <f>IF(OR(ThirdPlaced!$D25&gt;0,ThirdPlaced!$G25&gt;0),ThirdPlaced!$C25,"")</f>
        <v>New Zealand</v>
      </c>
      <c r="AM40" s="469" t="str">
        <f>IF(AL40&lt;&gt;"","   "&amp;ThirdPlaced!$D25&amp;"        "&amp;ThirdPlaced!$F25&amp;Language!$E$197&amp;ThirdPlaced!$G25,"")</f>
        <v xml:space="preserve">   3        2 - 5</v>
      </c>
      <c r="AN40" s="470" t="str">
        <f>IF(AL40&lt;&gt;"",ThirdPlaced!$I25,"")</f>
        <v>G</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Qatar</v>
      </c>
      <c r="AM41" s="461" t="str">
        <f>IF(AL41&lt;&gt;"","   "&amp;ThirdPlaced!$D26&amp;"        "&amp;ThirdPlaced!$F26&amp;Language!$E$197&amp;ThirdPlaced!$G26,"")</f>
        <v xml:space="preserve">   3        1 - 5</v>
      </c>
      <c r="AN41" s="462" t="str">
        <f>IF(AL41&lt;&gt;"",ThirdPlaced!$I26,"")</f>
        <v>B</v>
      </c>
      <c r="AR41" s="368"/>
      <c r="AS41" s="368"/>
      <c r="AT41" s="38"/>
      <c r="AU41" s="368"/>
      <c r="AV41" s="368"/>
    </row>
    <row r="42" spans="1:48">
      <c r="A42" s="69" t="s">
        <v>2</v>
      </c>
      <c r="B42" s="545" t="str">
        <f>IF(CalcA!$L22,B3,"")</f>
        <v>Mexico</v>
      </c>
      <c r="C42" s="544" t="str">
        <f>IF(CalcA!$L22,C3,"")</f>
        <v xml:space="preserve">   7        6 - 3</v>
      </c>
      <c r="D42" s="69" t="s">
        <v>3</v>
      </c>
      <c r="E42" s="543" t="str">
        <f>IF(CalcB!$L22,E3,"")</f>
        <v>Switzerland</v>
      </c>
      <c r="F42" s="544" t="str">
        <f>IF(CalcB!$L22,F3,"")</f>
        <v xml:space="preserve">   9        7 - 1</v>
      </c>
      <c r="G42" s="69" t="s">
        <v>4</v>
      </c>
      <c r="H42" s="543" t="str">
        <f>IF(CalcC!$L22,H3,"")</f>
        <v>Brazil</v>
      </c>
      <c r="I42" s="544" t="str">
        <f>IF(CalcC!$L22,I3,"")</f>
        <v xml:space="preserve">   9        7 - 0</v>
      </c>
      <c r="J42" s="69" t="s">
        <v>5</v>
      </c>
      <c r="K42" s="543" t="str">
        <f>IF(CalcD!$L22,K3,"")</f>
        <v>Turkey</v>
      </c>
      <c r="L42" s="544" t="str">
        <f>IF(CalcD!$L22,L3,"")</f>
        <v xml:space="preserve">   9        7 - 1</v>
      </c>
      <c r="M42" s="69" t="s">
        <v>6</v>
      </c>
      <c r="N42" s="543" t="str">
        <f>IF(CalcE!$L22,N3,"")</f>
        <v>Germany</v>
      </c>
      <c r="O42" s="544" t="str">
        <f>IF(CalcE!$L22,O3,"")</f>
        <v xml:space="preserve">   9        8 - 1</v>
      </c>
      <c r="P42" s="69" t="s">
        <v>7</v>
      </c>
      <c r="Q42" s="543" t="str">
        <f>IF(CalcF!$L22,Q3,"")</f>
        <v>Netherlands</v>
      </c>
      <c r="R42" s="544" t="str">
        <f>IF(CalcF!$L22,R3,"")</f>
        <v xml:space="preserve">   7        8 - 4</v>
      </c>
      <c r="S42" s="69" t="s">
        <v>93</v>
      </c>
      <c r="T42" s="543" t="str">
        <f>IF(CalcG!$L22,T3,"")</f>
        <v>Belgium</v>
      </c>
      <c r="U42" s="544" t="str">
        <f>IF(CalcG!$L22,U3,"")</f>
        <v xml:space="preserve">   9        8 - 1</v>
      </c>
      <c r="V42" s="69" t="s">
        <v>96</v>
      </c>
      <c r="W42" s="543" t="str">
        <f>IF(CalcH!$L22,W3,"")</f>
        <v>Spain</v>
      </c>
      <c r="X42" s="544" t="str">
        <f>IF(CalcH!$L22,X3,"")</f>
        <v xml:space="preserve">   9        10 - 1</v>
      </c>
      <c r="Y42" s="69" t="s">
        <v>855</v>
      </c>
      <c r="Z42" s="543" t="str">
        <f>IF(CalcI!$L22,Z3,"")</f>
        <v>France</v>
      </c>
      <c r="AA42" s="544" t="str">
        <f>IF(CalcI!$L22,AA3,"")</f>
        <v xml:space="preserve">   9        9 - 0</v>
      </c>
      <c r="AB42" s="69" t="s">
        <v>858</v>
      </c>
      <c r="AC42" s="543" t="str">
        <f>IF(CalcJ!$L22,AC3,"")</f>
        <v>Argentina</v>
      </c>
      <c r="AD42" s="544" t="str">
        <f>IF(CalcJ!$L22,AD3,"")</f>
        <v xml:space="preserve">   9        6 - 1</v>
      </c>
      <c r="AE42" s="69" t="s">
        <v>861</v>
      </c>
      <c r="AF42" s="543" t="str">
        <f>IF(CalcK!$L22,AF3,"")</f>
        <v>Portugal</v>
      </c>
      <c r="AG42" s="544" t="str">
        <f>IF(CalcK!$L22,AG3,"")</f>
        <v xml:space="preserve">   9        9 - 1</v>
      </c>
      <c r="AH42" s="69" t="s">
        <v>864</v>
      </c>
      <c r="AI42" s="543" t="str">
        <f>IF(CalcL!$L22,AI3,"")</f>
        <v>England</v>
      </c>
      <c r="AJ42" s="544" t="str">
        <f>IF(CalcL!$L22,AJ3,"")</f>
        <v xml:space="preserve">   9        7 - 0</v>
      </c>
      <c r="AK42" s="69"/>
      <c r="AL42" s="460" t="str">
        <f>IF(OR(ThirdPlaced!$D27&gt;0,ThirdPlaced!$G27&gt;0),ThirdPlaced!$C27,"")</f>
        <v>Saudi Arabia</v>
      </c>
      <c r="AM42" s="461" t="str">
        <f>IF(AL42&lt;&gt;"","   "&amp;ThirdPlaced!$D27&amp;"        "&amp;ThirdPlaced!$F27&amp;Language!$E$197&amp;ThirdPlaced!$G27,"")</f>
        <v xml:space="preserve">   3        1 - 5</v>
      </c>
      <c r="AN42" s="462" t="str">
        <f>IF(AL42&lt;&gt;"",ThirdPlaced!$I27,"")</f>
        <v>H</v>
      </c>
      <c r="AR42" s="367"/>
      <c r="AS42" s="367"/>
      <c r="AT42" s="69"/>
      <c r="AU42" s="367"/>
      <c r="AV42" s="367"/>
    </row>
    <row r="43" spans="1:48" ht="15" thickBot="1">
      <c r="A43" s="69" t="s">
        <v>8</v>
      </c>
      <c r="B43" s="543" t="str">
        <f>IF(CalcA!$L23,B4,"")</f>
        <v>Czech Rep.</v>
      </c>
      <c r="C43" s="544" t="str">
        <f>IF(CalcA!$L23,C4,"")</f>
        <v xml:space="preserve">   7        4 - 1</v>
      </c>
      <c r="D43" s="69" t="s">
        <v>9</v>
      </c>
      <c r="E43" s="543" t="str">
        <f>IF(CalcB!$L23,E4,"")</f>
        <v>Canada</v>
      </c>
      <c r="F43" s="544" t="str">
        <f>IF(CalcB!$L23,F4,"")</f>
        <v xml:space="preserve">   6        7 - 2</v>
      </c>
      <c r="G43" s="69" t="s">
        <v>10</v>
      </c>
      <c r="H43" s="543" t="str">
        <f>IF(CalcC!$L23,H4,"")</f>
        <v>Scotland</v>
      </c>
      <c r="I43" s="544" t="str">
        <f>IF(CalcC!$L23,I4,"")</f>
        <v xml:space="preserve">   6        5 - 5</v>
      </c>
      <c r="J43" s="69" t="s">
        <v>11</v>
      </c>
      <c r="K43" s="543" t="str">
        <f>IF(CalcD!$L23,K4,"")</f>
        <v>Australia</v>
      </c>
      <c r="L43" s="544" t="str">
        <f>IF(CalcD!$L23,L4,"")</f>
        <v xml:space="preserve">   6        4 - 2</v>
      </c>
      <c r="M43" s="69" t="s">
        <v>12</v>
      </c>
      <c r="N43" s="543" t="str">
        <f>IF(CalcE!$L23,N4,"")</f>
        <v>Ivory Coast</v>
      </c>
      <c r="O43" s="544" t="str">
        <f>IF(CalcE!$L23,O4,"")</f>
        <v xml:space="preserve">   6        3 - 3</v>
      </c>
      <c r="P43" s="69" t="s">
        <v>13</v>
      </c>
      <c r="Q43" s="543" t="str">
        <f>IF(CalcF!$L23,Q4,"")</f>
        <v>Sweden</v>
      </c>
      <c r="R43" s="544" t="str">
        <f>IF(CalcF!$L23,R4,"")</f>
        <v xml:space="preserve">   7        6 - 3</v>
      </c>
      <c r="S43" s="69" t="s">
        <v>94</v>
      </c>
      <c r="T43" s="543" t="str">
        <f>IF(CalcG!$L23,T4,"")</f>
        <v>Egypt</v>
      </c>
      <c r="U43" s="544" t="str">
        <f>IF(CalcG!$L23,U4,"")</f>
        <v xml:space="preserve">   6        5 - 3</v>
      </c>
      <c r="V43" s="69" t="s">
        <v>97</v>
      </c>
      <c r="W43" s="543" t="str">
        <f>IF(CalcH!$L23,W4,"")</f>
        <v>Uruguay</v>
      </c>
      <c r="X43" s="544" t="str">
        <f>IF(CalcH!$L23,X4,"")</f>
        <v xml:space="preserve">   6        5 - 2</v>
      </c>
      <c r="Y43" s="69" t="s">
        <v>856</v>
      </c>
      <c r="Z43" s="543" t="str">
        <f>IF(CalcI!$L23,Z4,"")</f>
        <v>Norway</v>
      </c>
      <c r="AA43" s="544" t="str">
        <f>IF(CalcI!$L23,AA4,"")</f>
        <v xml:space="preserve">   6        5 - 4</v>
      </c>
      <c r="AB43" s="69" t="s">
        <v>859</v>
      </c>
      <c r="AC43" s="543" t="str">
        <f>IF(CalcJ!$L23,AC4,"")</f>
        <v>Austria</v>
      </c>
      <c r="AD43" s="544" t="str">
        <f>IF(CalcJ!$L23,AD4,"")</f>
        <v xml:space="preserve">   6        4 - 2</v>
      </c>
      <c r="AE43" s="69" t="s">
        <v>862</v>
      </c>
      <c r="AF43" s="543" t="str">
        <f>IF(CalcK!$L23,AF4,"")</f>
        <v>Colombia</v>
      </c>
      <c r="AG43" s="544" t="str">
        <f>IF(CalcK!$L23,AG4,"")</f>
        <v xml:space="preserve">   6        4 - 3</v>
      </c>
      <c r="AH43" s="69" t="s">
        <v>865</v>
      </c>
      <c r="AI43" s="543" t="str">
        <f>IF(CalcL!$L23,AI4,"")</f>
        <v>Croatia</v>
      </c>
      <c r="AJ43" s="544" t="str">
        <f>IF(CalcL!$L23,AJ4,"")</f>
        <v xml:space="preserve">   6        4 - 2</v>
      </c>
      <c r="AK43" s="69"/>
      <c r="AL43" s="474" t="str">
        <f>IF(OR(ThirdPlaced!$D28&gt;0,ThirdPlaced!$G28&gt;0),ThirdPlaced!$C28,"")</f>
        <v>Iraq</v>
      </c>
      <c r="AM43" s="475" t="str">
        <f>IF(AL43&lt;&gt;"","   "&amp;ThirdPlaced!$D28&amp;"        "&amp;ThirdPlaced!$F28&amp;Language!$E$197&amp;ThirdPlaced!$G28,"")</f>
        <v xml:space="preserve">   1        2 - 6</v>
      </c>
      <c r="AN43" s="476" t="str">
        <f>IF(AL43&lt;&gt;"",ThirdPlaced!$I28,"")</f>
        <v>I</v>
      </c>
      <c r="AR43" s="367"/>
      <c r="AS43" s="367"/>
      <c r="AT43" s="69"/>
      <c r="AU43" s="367"/>
      <c r="AV43" s="367"/>
    </row>
    <row r="44" spans="1:48">
      <c r="A44" s="70" t="s">
        <v>14</v>
      </c>
      <c r="B44" s="541" t="str">
        <f>IF(CalcA!$L24,B5,"")</f>
        <v>South Africa</v>
      </c>
      <c r="C44" s="542" t="str">
        <f>IF(CalcA!$L24,C5,"")</f>
        <v xml:space="preserve">   3        3 - 5</v>
      </c>
      <c r="D44" s="70" t="s">
        <v>15</v>
      </c>
      <c r="E44" s="541" t="str">
        <f>IF(CalcB!$L24,E5,"")</f>
        <v>Qatar</v>
      </c>
      <c r="F44" s="542" t="str">
        <f>IF(CalcB!$L24,F5,"")</f>
        <v xml:space="preserve">   3        1 - 5</v>
      </c>
      <c r="G44" s="70" t="s">
        <v>16</v>
      </c>
      <c r="H44" s="541" t="str">
        <f>IF(CalcC!$L24,H5,"")</f>
        <v>Morocco</v>
      </c>
      <c r="I44" s="542" t="str">
        <f>IF(CalcC!$L24,I5,"")</f>
        <v xml:space="preserve">   3        2 - 4</v>
      </c>
      <c r="J44" s="70" t="s">
        <v>17</v>
      </c>
      <c r="K44" s="541" t="str">
        <f>IF(CalcD!$L24,K5,"")</f>
        <v>Paraguay</v>
      </c>
      <c r="L44" s="542" t="str">
        <f>IF(CalcD!$L24,L5,"")</f>
        <v xml:space="preserve">   3        1 - 3</v>
      </c>
      <c r="M44" s="70" t="s">
        <v>18</v>
      </c>
      <c r="N44" s="541" t="str">
        <f>IF(CalcE!$L24,N5,"")</f>
        <v>Ecuador</v>
      </c>
      <c r="O44" s="542" t="str">
        <f>IF(CalcE!$L24,O5,"")</f>
        <v xml:space="preserve">   3        4 - 3</v>
      </c>
      <c r="P44" s="70" t="s">
        <v>19</v>
      </c>
      <c r="Q44" s="541" t="str">
        <f>IF(CalcF!$L24,Q5,"")</f>
        <v>Japan</v>
      </c>
      <c r="R44" s="542" t="str">
        <f>IF(CalcF!$L24,R5,"")</f>
        <v xml:space="preserve">   3        3 - 4</v>
      </c>
      <c r="S44" s="70" t="s">
        <v>95</v>
      </c>
      <c r="T44" s="541" t="str">
        <f>IF(CalcG!$L24,T5,"")</f>
        <v>New Zealand</v>
      </c>
      <c r="U44" s="542" t="str">
        <f>IF(CalcG!$L24,U5,"")</f>
        <v xml:space="preserve">   3        2 - 5</v>
      </c>
      <c r="V44" s="70" t="s">
        <v>98</v>
      </c>
      <c r="W44" s="541" t="str">
        <f>IF(CalcH!$L24,W5,"")</f>
        <v>Saudi Arabia</v>
      </c>
      <c r="X44" s="542" t="str">
        <f>IF(CalcH!$L24,X5,"")</f>
        <v xml:space="preserve">   3        1 - 5</v>
      </c>
      <c r="Y44" s="70" t="s">
        <v>857</v>
      </c>
      <c r="Z44" s="541" t="str">
        <f>IF(CalcI!$L24,Z5,"")</f>
        <v>Iraq</v>
      </c>
      <c r="AA44" s="542" t="str">
        <f>IF(CalcI!$L24,AA5,"")</f>
        <v xml:space="preserve">   1        2 - 6</v>
      </c>
      <c r="AB44" s="70" t="s">
        <v>860</v>
      </c>
      <c r="AC44" s="541" t="str">
        <f>IF(CalcJ!$L24,AC5,"")</f>
        <v>Algeria</v>
      </c>
      <c r="AD44" s="542" t="str">
        <f>IF(CalcJ!$L24,AD5,"")</f>
        <v xml:space="preserve">   3        2 - 4</v>
      </c>
      <c r="AE44" s="70" t="s">
        <v>863</v>
      </c>
      <c r="AF44" s="541" t="str">
        <f>IF(CalcK!$L24,AF5,"")</f>
        <v>DR Congo</v>
      </c>
      <c r="AG44" s="542" t="str">
        <f>IF(CalcK!$L24,AG5,"")</f>
        <v xml:space="preserve">   3        1 - 3</v>
      </c>
      <c r="AH44" s="70" t="s">
        <v>866</v>
      </c>
      <c r="AI44" s="541" t="str">
        <f>IF(CalcL!$L24,AI5,"")</f>
        <v>Ghana</v>
      </c>
      <c r="AJ44" s="542" t="str">
        <f>IF(CalcL!$L24,AJ5,"")</f>
        <v xml:space="preserve">   3        2 - 4</v>
      </c>
      <c r="AK44" s="70"/>
      <c r="AL44" s="793" t="str">
        <f>Language!$E$182</f>
        <v>Group combination:</v>
      </c>
      <c r="AM44" s="794"/>
      <c r="AN44" s="795"/>
      <c r="AO44" s="367"/>
      <c r="AP44" s="367"/>
      <c r="AQ44" s="70"/>
      <c r="AR44" s="367"/>
      <c r="AS44" s="367"/>
      <c r="AT44" s="70"/>
      <c r="AU44" s="367"/>
      <c r="AV44" s="367"/>
    </row>
    <row r="45" spans="1:48">
      <c r="A45" s="70" t="s">
        <v>1631</v>
      </c>
      <c r="B45" s="541" t="str">
        <f>IF(CalcA!$L25,B6,"")</f>
        <v>Rep. of Korea</v>
      </c>
      <c r="C45" s="542" t="str">
        <f>IF(CalcA!$L25,C6,"")</f>
        <v xml:space="preserve">   0        2 - 6</v>
      </c>
      <c r="D45" s="70" t="s">
        <v>1632</v>
      </c>
      <c r="E45" s="541" t="str">
        <f>IF(CalcB!$L25,E6,"")</f>
        <v>Bosnia/Herzeg.</v>
      </c>
      <c r="F45" s="542" t="str">
        <f>IF(CalcB!$L25,F6,"")</f>
        <v xml:space="preserve">   0        0 - 7</v>
      </c>
      <c r="G45" s="70" t="s">
        <v>1633</v>
      </c>
      <c r="H45" s="541" t="str">
        <f>IF(CalcC!$L25,H6,"")</f>
        <v>Haiti</v>
      </c>
      <c r="I45" s="542" t="str">
        <f>IF(CalcC!$L25,I6,"")</f>
        <v xml:space="preserve">   0        1 - 6</v>
      </c>
      <c r="J45" s="70" t="s">
        <v>1634</v>
      </c>
      <c r="K45" s="541" t="str">
        <f>IF(CalcD!$L25,K6,"")</f>
        <v>USA</v>
      </c>
      <c r="L45" s="542" t="str">
        <f>IF(CalcD!$L25,L6,"")</f>
        <v xml:space="preserve">   0        0 - 6</v>
      </c>
      <c r="M45" s="70" t="s">
        <v>1635</v>
      </c>
      <c r="N45" s="541" t="str">
        <f>IF(CalcE!$L25,N6,"")</f>
        <v>Curaçao</v>
      </c>
      <c r="O45" s="542" t="str">
        <f>IF(CalcE!$L25,O6,"")</f>
        <v xml:space="preserve">   0        0 - 8</v>
      </c>
      <c r="P45" s="70" t="s">
        <v>1636</v>
      </c>
      <c r="Q45" s="541" t="str">
        <f>IF(CalcF!$L25,Q6,"")</f>
        <v>Tunisia</v>
      </c>
      <c r="R45" s="542" t="str">
        <f>IF(CalcF!$L25,R6,"")</f>
        <v xml:space="preserve">   0        1 - 7</v>
      </c>
      <c r="S45" s="70" t="s">
        <v>1637</v>
      </c>
      <c r="T45" s="541" t="str">
        <f>IF(CalcG!$L25,T6,"")</f>
        <v>IR Iran</v>
      </c>
      <c r="U45" s="542" t="str">
        <f>IF(CalcG!$L25,U6,"")</f>
        <v xml:space="preserve">   0        0 - 6</v>
      </c>
      <c r="V45" s="70" t="s">
        <v>1638</v>
      </c>
      <c r="W45" s="541" t="str">
        <f>IF(CalcH!$L25,W6,"")</f>
        <v>Cape Verde</v>
      </c>
      <c r="X45" s="542" t="str">
        <f>IF(CalcH!$L25,X6,"")</f>
        <v xml:space="preserve">   0        0 - 8</v>
      </c>
      <c r="Y45" s="70" t="s">
        <v>1639</v>
      </c>
      <c r="Z45" s="541" t="str">
        <f>IF(CalcI!$L25,Z6,"")</f>
        <v>Senegal</v>
      </c>
      <c r="AA45" s="542" t="str">
        <f>IF(CalcI!$L25,AA6,"")</f>
        <v xml:space="preserve">   1        2 - 8</v>
      </c>
      <c r="AB45" s="70" t="s">
        <v>1640</v>
      </c>
      <c r="AC45" s="541" t="str">
        <f>IF(CalcJ!$L25,AC6,"")</f>
        <v>Jordan</v>
      </c>
      <c r="AD45" s="542" t="str">
        <f>IF(CalcJ!$L25,AD6,"")</f>
        <v xml:space="preserve">   0        1 - 6</v>
      </c>
      <c r="AE45" s="70" t="s">
        <v>1641</v>
      </c>
      <c r="AF45" s="541" t="str">
        <f>IF(CalcK!$L25,AF6,"")</f>
        <v>Uzbekistan</v>
      </c>
      <c r="AG45" s="542" t="str">
        <f>IF(CalcK!$L25,AG6,"")</f>
        <v xml:space="preserve">   0        0 - 7</v>
      </c>
      <c r="AH45" s="70" t="s">
        <v>1642</v>
      </c>
      <c r="AI45" s="541" t="str">
        <f>IF(CalcL!$L25,AI6,"")</f>
        <v>Panama</v>
      </c>
      <c r="AJ45" s="542" t="str">
        <f>IF(CalcL!$L25,AJ6,"")</f>
        <v xml:space="preserve">   0        0 - 7</v>
      </c>
      <c r="AK45" s="70"/>
      <c r="AL45" s="796" t="str">
        <f>IF(Distinctness!$G$17&gt;0,ThirdPlaced!$I30,"")</f>
        <v>ACDEFJKL</v>
      </c>
      <c r="AM45" s="797"/>
      <c r="AN45" s="798"/>
      <c r="AO45" s="367"/>
      <c r="AP45" s="367"/>
      <c r="AQ45" s="70"/>
      <c r="AR45" s="367"/>
      <c r="AS45" s="367"/>
      <c r="AT45" s="70"/>
      <c r="AU45" s="367"/>
      <c r="AV45" s="367"/>
    </row>
    <row r="46" spans="1:48" ht="33" customHeight="1"/>
    <row r="47" spans="1:48" ht="16.2"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Paraguay</v>
      </c>
      <c r="E50" s="34" t="str">
        <f>VLOOKUP(D48,Matches!$B$4:$K$113,8,0)</f>
        <v>France</v>
      </c>
      <c r="F50" s="35" t="str">
        <f>VLOOKUP(D48,Matches!$B$4:$K$113,9,0)</f>
        <v>Japan</v>
      </c>
      <c r="H50" s="34" t="str">
        <f>VLOOKUP(G48,Matches!$B$4:$K$113,8,0)</f>
        <v>Czech Rep.</v>
      </c>
      <c r="I50" s="35" t="str">
        <f>VLOOKUP(G48,Matches!$B$4:$K$113,9,0)</f>
        <v>Canada</v>
      </c>
      <c r="K50" s="34" t="str">
        <f>VLOOKUP(J48,Matches!$B$4:$K$113,8,0)</f>
        <v>Netherlands</v>
      </c>
      <c r="L50" s="35" t="str">
        <f>VLOOKUP(J48,Matches!$B$4:$K$113,9,0)</f>
        <v>Scotland</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Ecuador</v>
      </c>
      <c r="W50" s="34" t="str">
        <f>VLOOKUP(V48,Matches!$B$4:$K$113,8,0)</f>
        <v>Belgium</v>
      </c>
      <c r="X50" s="35" t="str">
        <f>VLOOKUP(V48,Matches!$B$4:$K$113,9,0)</f>
        <v>South Africa</v>
      </c>
      <c r="Z50" s="34" t="str">
        <f>VLOOKUP(Y48,Matches!$B$4:$K$113,8,0)</f>
        <v>Brazil</v>
      </c>
      <c r="AA50" s="35" t="str">
        <f>VLOOKUP(Y48,Matches!$B$4:$K$113,9,0)</f>
        <v>Sweden</v>
      </c>
      <c r="AC50" s="34" t="str">
        <f>VLOOKUP(AB48,Matches!$B$4:$K$113,8,0)</f>
        <v>Ivory Coast</v>
      </c>
      <c r="AD50" s="35" t="str">
        <f>VLOOKUP(AB48,Matches!$B$4:$K$113,9,0)</f>
        <v>Norway</v>
      </c>
      <c r="AF50" s="34" t="str">
        <f>VLOOKUP(AE48,Matches!$B$4:$K$113,8,0)</f>
        <v>Mexico</v>
      </c>
      <c r="AG50" s="35" t="str">
        <f>VLOOKUP(AE48,Matches!$B$4:$K$113,9,0)</f>
        <v>Morocco</v>
      </c>
      <c r="AI50" s="34" t="str">
        <f>VLOOKUP(AH48,Matches!$B$4:$K$113,8,0)</f>
        <v>England</v>
      </c>
      <c r="AJ50" s="35" t="str">
        <f>VLOOKUP(AH48,Matches!$B$4:$K$113,9,0)</f>
        <v>DR Congo</v>
      </c>
      <c r="AL50" s="34" t="str">
        <f>VLOOKUP(AK48,Matches!$B$4:$K$113,8,0)</f>
        <v>Argentina</v>
      </c>
      <c r="AM50" s="35" t="str">
        <f>VLOOKUP(AK48,Matches!$B$4:$K$113,9,0)</f>
        <v>Uruguay</v>
      </c>
      <c r="AO50" s="34" t="str">
        <f>VLOOKUP(AN48,Matches!$B$4:$K$113,8,0)</f>
        <v>Australia</v>
      </c>
      <c r="AP50" s="35" t="str">
        <f>VLOOKUP(AN48,Matches!$B$4:$K$113,9,0)</f>
        <v>Egypt</v>
      </c>
      <c r="AR50" s="34" t="str">
        <f>VLOOKUP(AQ48,Matches!$B$4:$K$113,8,0)</f>
        <v>Switzerland</v>
      </c>
      <c r="AS50" s="35" t="str">
        <f>VLOOKUP(AQ48,Matches!$B$4:$K$113,9,0)</f>
        <v>Algeria</v>
      </c>
      <c r="AU50" s="34" t="str">
        <f>VLOOKUP(AT48,Matches!$B$4:$K$113,8,0)</f>
        <v>Portugal</v>
      </c>
      <c r="AV50" s="35" t="str">
        <f>VLOOKUP(AT48,Matches!$B$4:$K$113,9,0)</f>
        <v>Ghana</v>
      </c>
    </row>
    <row r="51" spans="1:49" ht="15" thickBot="1">
      <c r="B51" s="1">
        <v>3</v>
      </c>
      <c r="C51" s="2">
        <v>0</v>
      </c>
      <c r="D51" s="187"/>
      <c r="E51" s="1">
        <v>2</v>
      </c>
      <c r="F51" s="2">
        <v>0</v>
      </c>
      <c r="G51" s="187"/>
      <c r="H51" s="1">
        <v>1</v>
      </c>
      <c r="I51" s="2">
        <v>1</v>
      </c>
      <c r="J51" s="187"/>
      <c r="K51" s="1">
        <v>2</v>
      </c>
      <c r="L51" s="2">
        <v>0</v>
      </c>
      <c r="M51" s="187"/>
      <c r="N51" s="1">
        <v>1</v>
      </c>
      <c r="O51" s="2">
        <v>2</v>
      </c>
      <c r="P51" s="187"/>
      <c r="Q51" s="1">
        <v>3</v>
      </c>
      <c r="R51" s="2">
        <v>0</v>
      </c>
      <c r="S51" s="187"/>
      <c r="T51" s="1">
        <v>1</v>
      </c>
      <c r="U51" s="2">
        <v>0</v>
      </c>
      <c r="V51" s="187"/>
      <c r="W51" s="1">
        <v>2</v>
      </c>
      <c r="X51" s="2">
        <v>1</v>
      </c>
      <c r="Y51" s="187"/>
      <c r="Z51" s="1">
        <v>2</v>
      </c>
      <c r="AA51" s="2">
        <v>1</v>
      </c>
      <c r="AB51" s="187"/>
      <c r="AC51" s="1">
        <v>0</v>
      </c>
      <c r="AD51" s="2">
        <v>2</v>
      </c>
      <c r="AE51" s="187"/>
      <c r="AF51" s="1">
        <v>1</v>
      </c>
      <c r="AG51" s="2">
        <v>0</v>
      </c>
      <c r="AH51" s="187"/>
      <c r="AI51" s="1">
        <v>2</v>
      </c>
      <c r="AJ51" s="2">
        <v>0</v>
      </c>
      <c r="AK51" s="187"/>
      <c r="AL51" s="1">
        <v>2</v>
      </c>
      <c r="AM51" s="2">
        <v>1</v>
      </c>
      <c r="AN51" s="187"/>
      <c r="AO51" s="1">
        <v>2</v>
      </c>
      <c r="AP51" s="2">
        <v>1</v>
      </c>
      <c r="AQ51" s="187"/>
      <c r="AR51" s="1">
        <v>2</v>
      </c>
      <c r="AS51" s="2">
        <v>0</v>
      </c>
      <c r="AT51" s="187"/>
      <c r="AU51" s="1">
        <v>3</v>
      </c>
      <c r="AV51" s="2">
        <v>1</v>
      </c>
      <c r="AW51" s="188"/>
    </row>
    <row r="52" spans="1:49" ht="9.9"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v>4</v>
      </c>
      <c r="I53" s="182">
        <v>2</v>
      </c>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2"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Australia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1</v>
      </c>
      <c r="C61" s="2">
        <v>1</v>
      </c>
      <c r="D61" s="187"/>
      <c r="E61" s="1">
        <v>1</v>
      </c>
      <c r="F61" s="2">
        <v>2</v>
      </c>
      <c r="G61" s="187"/>
      <c r="H61" s="1">
        <v>0</v>
      </c>
      <c r="I61" s="2">
        <v>3</v>
      </c>
      <c r="J61" s="187"/>
      <c r="K61" s="1">
        <v>2</v>
      </c>
      <c r="L61" s="2">
        <v>2</v>
      </c>
      <c r="M61" s="187"/>
      <c r="N61" s="1">
        <v>2</v>
      </c>
      <c r="O61" s="2">
        <v>0</v>
      </c>
      <c r="P61" s="187"/>
      <c r="Q61" s="1">
        <v>1</v>
      </c>
      <c r="R61" s="2">
        <v>2</v>
      </c>
      <c r="S61" s="187"/>
      <c r="T61" s="1">
        <v>2</v>
      </c>
      <c r="U61" s="2">
        <v>1</v>
      </c>
      <c r="V61" s="187"/>
      <c r="W61" s="1">
        <v>1</v>
      </c>
      <c r="X61" s="2">
        <v>2</v>
      </c>
      <c r="Y61" s="188"/>
    </row>
    <row r="62" spans="1:49" ht="9.9"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v>4</v>
      </c>
      <c r="C63" s="182">
        <v>2</v>
      </c>
      <c r="E63" s="181"/>
      <c r="F63" s="182"/>
      <c r="H63" s="181"/>
      <c r="I63" s="182"/>
      <c r="K63" s="181">
        <v>4</v>
      </c>
      <c r="L63" s="182">
        <v>5</v>
      </c>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Germany</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2</v>
      </c>
      <c r="D71" s="12"/>
      <c r="E71" s="3">
        <v>0</v>
      </c>
      <c r="F71" s="188"/>
      <c r="I71" s="1">
        <v>2</v>
      </c>
      <c r="J71" s="12"/>
      <c r="K71" s="3">
        <v>0</v>
      </c>
      <c r="L71" s="188"/>
      <c r="O71" s="1">
        <v>0</v>
      </c>
      <c r="P71" s="12"/>
      <c r="Q71" s="3">
        <v>1</v>
      </c>
      <c r="R71" s="188"/>
      <c r="U71" s="1">
        <v>1</v>
      </c>
      <c r="V71" s="12"/>
      <c r="W71" s="3">
        <v>0</v>
      </c>
      <c r="X71" s="188"/>
    </row>
    <row r="72" spans="1:25" ht="9.9"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Germany</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Argentina</v>
      </c>
    </row>
    <row r="81" spans="6:23" ht="15" thickBot="1">
      <c r="F81" s="1">
        <v>2</v>
      </c>
      <c r="G81" s="12"/>
      <c r="H81" s="3">
        <v>0</v>
      </c>
      <c r="I81" s="188"/>
      <c r="L81" s="16"/>
      <c r="R81" s="1">
        <v>1</v>
      </c>
      <c r="S81" s="12"/>
      <c r="T81" s="3">
        <v>0</v>
      </c>
      <c r="U81" s="188"/>
    </row>
    <row r="82" spans="6:23" ht="9.9" customHeight="1">
      <c r="F82" s="809" t="str">
        <f>Language!$E$175</f>
        <v>Penalty shoot-out:</v>
      </c>
      <c r="G82" s="831"/>
      <c r="H82" s="810"/>
      <c r="L82" s="16"/>
      <c r="R82" s="809" t="str">
        <f>Language!$E$175</f>
        <v>Penalty shoot-out:</v>
      </c>
      <c r="S82" s="831"/>
      <c r="T82" s="810"/>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Argentina</v>
      </c>
    </row>
    <row r="89" spans="6:23" ht="15" thickBot="1">
      <c r="L89" s="1">
        <v>2</v>
      </c>
      <c r="M89" s="12"/>
      <c r="N89" s="3">
        <v>1</v>
      </c>
      <c r="O89" s="188"/>
    </row>
    <row r="90" spans="6:23" ht="9.9" customHeight="1">
      <c r="L90" s="809" t="str">
        <f>Language!$E$175</f>
        <v>Penalty shoot-out:</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Germany</v>
      </c>
      <c r="N98" s="8" t="str">
        <f>IF(AND(R81&lt;&gt;"",T81&lt;&gt;""),IF(R81&gt;T81,R80,IF(R81&lt;T81,T80,IF(AND(R83&lt;&gt;"",T83&lt;&gt;""),IF(R83&gt;T83,R80,IF(R83&lt;T83,T80,"")),""))),"")</f>
        <v>England</v>
      </c>
      <c r="R98" s="829" t="str">
        <f>IF(AND(L99&lt;&gt;"",N99&lt;&gt;""),IF(L99&gt;N99,L98,IF(L99&lt;N99,N98,IF(AND(L101&lt;&gt;"",N101&lt;&gt;""),IF(L101&gt;N101,L98,IF(L101&lt;N101,N98,"")),""))),"")</f>
        <v>Germany</v>
      </c>
      <c r="S98" s="829"/>
      <c r="T98" s="829"/>
      <c r="U98" s="829"/>
      <c r="V98" s="829"/>
      <c r="W98" s="829"/>
    </row>
    <row r="99" spans="2:24" ht="15" thickBot="1">
      <c r="B99" s="15"/>
      <c r="L99" s="1">
        <v>2</v>
      </c>
      <c r="M99" s="11"/>
      <c r="N99" s="3">
        <v>0</v>
      </c>
      <c r="O99" s="188"/>
      <c r="R99" s="829"/>
      <c r="S99" s="829"/>
      <c r="T99" s="829"/>
      <c r="U99" s="829"/>
      <c r="V99" s="829"/>
      <c r="W99" s="829"/>
    </row>
    <row r="100" spans="2:24" ht="9.9"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Scotland</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Ivory Coast</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Morocco</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DR Congo</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South Africa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Ecuador</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Algeria</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Australia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Australia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Germany</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Germany</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Argentina</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Germany</v>
      </c>
      <c r="E146" s="548" t="str">
        <f>'World Cup'!$N$98</f>
        <v>England</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South A</v>
      </c>
      <c r="M5" s="745" t="str">
        <v>Rep. of</v>
      </c>
      <c r="O5" s="743"/>
      <c r="P5" s="754" t="str">
        <f>Language!$E$131</f>
        <v>Pts.</v>
      </c>
      <c r="Q5" s="754" t="str">
        <f>Language!$E$132</f>
        <v>GD</v>
      </c>
      <c r="R5" s="847" t="str">
        <f>Language!$E$133</f>
        <v>Goals</v>
      </c>
      <c r="S5" s="848"/>
      <c r="T5" s="848"/>
      <c r="U5" s="746" t="str">
        <f t="array" ref="U5:X5">LEFT(CalcA!$BE$13:$BH$13,$D$4)</f>
        <v>Mexico</v>
      </c>
      <c r="V5" s="744" t="str">
        <v>Czech R</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7</v>
      </c>
      <c r="F6" s="355">
        <f>G6-I6</f>
        <v>3</v>
      </c>
      <c r="G6" s="741">
        <f t="array" ref="G6:G9">CalcA!$F$22:$F$25</f>
        <v>6</v>
      </c>
      <c r="H6" s="753" t="str">
        <f>Language!$E$197</f>
        <v xml:space="preserve"> - </v>
      </c>
      <c r="I6" s="750">
        <f t="array" ref="I6:I9">CalcA!$G$22:$G$25</f>
        <v>3</v>
      </c>
      <c r="J6" s="747" t="str">
        <f t="array" ref="J6:M9">CalcA!$H$22:$K$25</f>
        <v/>
      </c>
      <c r="K6" s="355" t="str">
        <v>1 - 1</v>
      </c>
      <c r="L6" s="355" t="str">
        <v>2 - 1</v>
      </c>
      <c r="M6" s="742" t="str">
        <v>3 - 1</v>
      </c>
      <c r="O6" s="756" t="str">
        <f t="array" ref="O6:O9">CalcA!$AZ$14:$AZ$17</f>
        <v>Mexico</v>
      </c>
      <c r="P6" s="355">
        <f t="array" ref="P6:P9">CalcA!$BA$14:$BA$17</f>
        <v>1</v>
      </c>
      <c r="Q6" s="355">
        <f t="array" ref="Q6:Q9">CalcA!$BB$14:$BB$17</f>
        <v>0</v>
      </c>
      <c r="R6" s="741">
        <f t="array" ref="R6:R9">CalcA!$BC$14:$BC$17</f>
        <v>1</v>
      </c>
      <c r="S6" s="753" t="str">
        <f>Language!$E$197</f>
        <v xml:space="preserve"> - </v>
      </c>
      <c r="T6" s="750">
        <f>IF(O6="","",R6-Q6)</f>
        <v>1</v>
      </c>
      <c r="U6" s="747" t="str">
        <f t="array" ref="U6:X9">CalcA!$BE$14:$BH$17</f>
        <v/>
      </c>
      <c r="V6" s="355" t="str">
        <v>1 - 1</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7</v>
      </c>
      <c r="F7" s="198">
        <f t="shared" ref="F7:F9" si="1">G7-I7</f>
        <v>3</v>
      </c>
      <c r="G7" s="737">
        <v>4</v>
      </c>
      <c r="H7" s="739" t="str">
        <f>Language!$E$197</f>
        <v xml:space="preserve"> - </v>
      </c>
      <c r="I7" s="751">
        <v>1</v>
      </c>
      <c r="J7" s="748" t="str">
        <v>1 - 1</v>
      </c>
      <c r="K7" s="733" t="str">
        <v/>
      </c>
      <c r="L7" s="198" t="str">
        <v>2 - 0</v>
      </c>
      <c r="M7" s="734" t="str">
        <v>1 - 0</v>
      </c>
      <c r="O7" s="757" t="str">
        <v>Czech Rep.</v>
      </c>
      <c r="P7" s="198">
        <v>1</v>
      </c>
      <c r="Q7" s="198">
        <v>0</v>
      </c>
      <c r="R7" s="737">
        <v>1</v>
      </c>
      <c r="S7" s="739" t="str">
        <f>Language!$E$197</f>
        <v xml:space="preserve"> - </v>
      </c>
      <c r="T7" s="751">
        <f t="shared" ref="T7:T9" si="2">IF(O7="","",R7-Q7)</f>
        <v>1</v>
      </c>
      <c r="U7" s="748" t="str">
        <v>1 - 1</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South Africa</v>
      </c>
      <c r="E8" s="198">
        <v>3</v>
      </c>
      <c r="F8" s="198">
        <f t="shared" si="1"/>
        <v>-2</v>
      </c>
      <c r="G8" s="737">
        <v>3</v>
      </c>
      <c r="H8" s="739" t="str">
        <f>Language!$E$197</f>
        <v xml:space="preserve"> - </v>
      </c>
      <c r="I8" s="751">
        <v>5</v>
      </c>
      <c r="J8" s="748" t="str">
        <v>1 - 2</v>
      </c>
      <c r="K8" s="198" t="str">
        <v>0 - 2</v>
      </c>
      <c r="L8" s="733" t="str">
        <v/>
      </c>
      <c r="M8" s="734" t="str">
        <v>2 - 1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60</v>
      </c>
    </row>
    <row r="9" spans="2:49" ht="15" thickBot="1">
      <c r="B9" s="761" t="str">
        <v/>
      </c>
      <c r="D9" s="758" t="str">
        <v>Rep. of Korea</v>
      </c>
      <c r="E9" s="735">
        <v>0</v>
      </c>
      <c r="F9" s="735">
        <f t="shared" si="1"/>
        <v>-4</v>
      </c>
      <c r="G9" s="738">
        <v>2</v>
      </c>
      <c r="H9" s="740" t="str">
        <f>Language!$E$197</f>
        <v xml:space="preserve"> - </v>
      </c>
      <c r="I9" s="752">
        <v>6</v>
      </c>
      <c r="J9" s="749" t="str">
        <v>1 - 3</v>
      </c>
      <c r="K9" s="735" t="str">
        <v>0 - 1</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25</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Qatar</v>
      </c>
      <c r="M13" s="745" t="str">
        <v>Bosnia/</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6</v>
      </c>
      <c r="G14" s="741">
        <f t="array" ref="G14:G17">CalcB!$F$22:$F$25</f>
        <v>7</v>
      </c>
      <c r="H14" s="753" t="str">
        <f>Language!$E$197</f>
        <v xml:space="preserve"> - </v>
      </c>
      <c r="I14" s="750">
        <f t="array" ref="I14:I17">CalcB!$G$22:$G$25</f>
        <v>1</v>
      </c>
      <c r="J14" s="747" t="str">
        <f t="array" ref="J14:M17">CalcB!$H$22:$K$25</f>
        <v/>
      </c>
      <c r="K14" s="355" t="str">
        <v>2 - 1</v>
      </c>
      <c r="L14" s="355" t="str">
        <v>2 - 0</v>
      </c>
      <c r="M14" s="742" t="str">
        <v>3 - 0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6</v>
      </c>
      <c r="F15" s="198">
        <f t="shared" ref="F15:F17" si="7">G15-I15</f>
        <v>5</v>
      </c>
      <c r="G15" s="737">
        <v>7</v>
      </c>
      <c r="H15" s="739" t="str">
        <f>Language!$E$197</f>
        <v xml:space="preserve"> - </v>
      </c>
      <c r="I15" s="751">
        <v>2</v>
      </c>
      <c r="J15" s="748" t="str">
        <v>1 - 2</v>
      </c>
      <c r="K15" s="733" t="str">
        <v/>
      </c>
      <c r="L15" s="198" t="str">
        <v>3 - 0</v>
      </c>
      <c r="M15" s="734" t="str">
        <v>3 - 0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Qatar</v>
      </c>
      <c r="E16" s="198">
        <v>3</v>
      </c>
      <c r="F16" s="198">
        <f t="shared" si="7"/>
        <v>-4</v>
      </c>
      <c r="G16" s="737">
        <v>1</v>
      </c>
      <c r="H16" s="739" t="str">
        <f>Language!$E$197</f>
        <v xml:space="preserve"> - </v>
      </c>
      <c r="I16" s="751">
        <v>5</v>
      </c>
      <c r="J16" s="748" t="str">
        <v>0 - 2</v>
      </c>
      <c r="K16" s="198" t="str">
        <v>0 - 3</v>
      </c>
      <c r="L16" s="733" t="str">
        <v/>
      </c>
      <c r="M16" s="734" t="str">
        <v>1 - 0</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55</v>
      </c>
    </row>
    <row r="17" spans="2:49" ht="15" thickBot="1">
      <c r="B17" s="761" t="str">
        <v/>
      </c>
      <c r="D17" s="758" t="str">
        <v>Bosnia/Herzeg.</v>
      </c>
      <c r="E17" s="735">
        <v>0</v>
      </c>
      <c r="F17" s="735">
        <f t="shared" si="7"/>
        <v>-7</v>
      </c>
      <c r="G17" s="738">
        <v>0</v>
      </c>
      <c r="H17" s="740" t="str">
        <f>Language!$E$197</f>
        <v xml:space="preserve"> - </v>
      </c>
      <c r="I17" s="752">
        <v>7</v>
      </c>
      <c r="J17" s="749" t="str">
        <v>0 - 3</v>
      </c>
      <c r="K17" s="735" t="str">
        <v>0 - 3</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65</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Scotlan</v>
      </c>
      <c r="L21" s="744" t="str">
        <v>Morocco</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7</v>
      </c>
      <c r="G22" s="741">
        <f t="array" ref="G22:G25">CalcC!$F$22:$F$25</f>
        <v>7</v>
      </c>
      <c r="H22" s="753" t="str">
        <f>Language!$E$197</f>
        <v xml:space="preserve"> - </v>
      </c>
      <c r="I22" s="750">
        <f t="array" ref="I22:I25">CalcC!$G$22:$G$25</f>
        <v>0</v>
      </c>
      <c r="J22" s="747" t="str">
        <f t="array" ref="J22:M25">CalcC!$H$22:$K$25</f>
        <v/>
      </c>
      <c r="K22" s="355" t="str">
        <v>3 - 0</v>
      </c>
      <c r="L22" s="355" t="str">
        <v>2 - 0</v>
      </c>
      <c r="M22" s="742" t="str">
        <v>2 - 0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Scotland</v>
      </c>
      <c r="E23" s="198">
        <v>6</v>
      </c>
      <c r="F23" s="198">
        <f t="shared" ref="F23:F25" si="11">G23-I23</f>
        <v>0</v>
      </c>
      <c r="G23" s="737">
        <v>5</v>
      </c>
      <c r="H23" s="739" t="str">
        <f>Language!$E$197</f>
        <v xml:space="preserve"> - </v>
      </c>
      <c r="I23" s="751">
        <v>5</v>
      </c>
      <c r="J23" s="748" t="str">
        <v>0 - 3</v>
      </c>
      <c r="K23" s="733" t="str">
        <v/>
      </c>
      <c r="L23" s="198" t="str">
        <v>2 - 1</v>
      </c>
      <c r="M23" s="734" t="str">
        <v>3 - 1</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43</v>
      </c>
    </row>
    <row r="24" spans="2:49">
      <c r="B24" s="761" t="str">
        <v/>
      </c>
      <c r="D24" s="757" t="str">
        <v>Morocco</v>
      </c>
      <c r="E24" s="198">
        <v>3</v>
      </c>
      <c r="F24" s="198">
        <f t="shared" si="11"/>
        <v>-2</v>
      </c>
      <c r="G24" s="737">
        <v>2</v>
      </c>
      <c r="H24" s="739" t="str">
        <f>Language!$E$197</f>
        <v xml:space="preserve"> - </v>
      </c>
      <c r="I24" s="751">
        <v>4</v>
      </c>
      <c r="J24" s="748" t="str">
        <v>0 - 2</v>
      </c>
      <c r="K24" s="198" t="str">
        <v>1 - 2</v>
      </c>
      <c r="L24" s="733" t="str">
        <v/>
      </c>
      <c r="M24" s="734" t="str">
        <v>1 - 0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v>
      </c>
    </row>
    <row r="25" spans="2:49" ht="15" thickBot="1">
      <c r="B25" s="761" t="str">
        <v/>
      </c>
      <c r="D25" s="758" t="str">
        <v>Haiti</v>
      </c>
      <c r="E25" s="735">
        <v>0</v>
      </c>
      <c r="F25" s="735">
        <f t="shared" si="11"/>
        <v>-5</v>
      </c>
      <c r="G25" s="738">
        <v>1</v>
      </c>
      <c r="H25" s="740" t="str">
        <f>Language!$E$197</f>
        <v xml:space="preserve"> - </v>
      </c>
      <c r="I25" s="752">
        <v>6</v>
      </c>
      <c r="J25" s="749" t="str">
        <v>0 - 2</v>
      </c>
      <c r="K25" s="735" t="str">
        <v>1 - 3</v>
      </c>
      <c r="L25" s="735" t="str">
        <v>0 - 1</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Austral</v>
      </c>
      <c r="L29" s="744" t="str">
        <v>Paragua</v>
      </c>
      <c r="M29" s="745" t="str">
        <v>USA</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6</v>
      </c>
      <c r="G30" s="741">
        <f t="array" ref="G30:G33">CalcD!$F$22:$F$25</f>
        <v>7</v>
      </c>
      <c r="H30" s="753" t="str">
        <f>Language!$E$197</f>
        <v xml:space="preserve"> - </v>
      </c>
      <c r="I30" s="750">
        <f t="array" ref="I30:I33">CalcD!$G$22:$G$25</f>
        <v>1</v>
      </c>
      <c r="J30" s="747" t="str">
        <f t="array" ref="J30:M33">CalcD!$H$22:$K$25</f>
        <v/>
      </c>
      <c r="K30" s="355" t="str">
        <v>2 - 1</v>
      </c>
      <c r="L30" s="355" t="str">
        <v>2 - 0</v>
      </c>
      <c r="M30" s="742" t="str">
        <v>3 - 0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Australia</v>
      </c>
      <c r="E31" s="198">
        <v>6</v>
      </c>
      <c r="F31" s="198">
        <f t="shared" ref="F31:F33" si="15">G31-I31</f>
        <v>2</v>
      </c>
      <c r="G31" s="737">
        <v>4</v>
      </c>
      <c r="H31" s="739" t="str">
        <f>Language!$E$197</f>
        <v xml:space="preserve"> - </v>
      </c>
      <c r="I31" s="751">
        <v>2</v>
      </c>
      <c r="J31" s="748" t="str">
        <v>1 - 2</v>
      </c>
      <c r="K31" s="733" t="str">
        <v/>
      </c>
      <c r="L31" s="198" t="str">
        <v>1 - 0</v>
      </c>
      <c r="M31" s="734" t="str">
        <v>2 - 0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27</v>
      </c>
    </row>
    <row r="32" spans="2:49">
      <c r="B32" s="761" t="str">
        <v/>
      </c>
      <c r="D32" s="757" t="str">
        <v>Paraguay</v>
      </c>
      <c r="E32" s="198">
        <v>3</v>
      </c>
      <c r="F32" s="198">
        <f t="shared" si="15"/>
        <v>-2</v>
      </c>
      <c r="G32" s="737">
        <v>1</v>
      </c>
      <c r="H32" s="739" t="str">
        <f>Language!$E$197</f>
        <v xml:space="preserve"> - </v>
      </c>
      <c r="I32" s="751">
        <v>3</v>
      </c>
      <c r="J32" s="748" t="str">
        <v>0 - 2</v>
      </c>
      <c r="K32" s="198" t="str">
        <v>0 - 1</v>
      </c>
      <c r="L32" s="733" t="str">
        <v/>
      </c>
      <c r="M32" s="734" t="str">
        <v>1 - 0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 thickBot="1">
      <c r="B33" s="761" t="str">
        <v/>
      </c>
      <c r="D33" s="758" t="str">
        <v>USA</v>
      </c>
      <c r="E33" s="735">
        <v>0</v>
      </c>
      <c r="F33" s="735">
        <f t="shared" si="15"/>
        <v>-6</v>
      </c>
      <c r="G33" s="738">
        <v>0</v>
      </c>
      <c r="H33" s="740" t="str">
        <f>Language!$E$197</f>
        <v xml:space="preserve"> - </v>
      </c>
      <c r="I33" s="752">
        <v>6</v>
      </c>
      <c r="J33" s="749" t="str">
        <v>0 - 3</v>
      </c>
      <c r="K33" s="735" t="str">
        <v>0 - 2</v>
      </c>
      <c r="L33" s="735" t="str">
        <v>0 - 1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16</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Ivory C</v>
      </c>
      <c r="L37" s="744" t="str">
        <v>Ecuador</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7</v>
      </c>
      <c r="G38" s="741">
        <f t="array" ref="G38:G41">CalcE!$F$22:$F$25</f>
        <v>8</v>
      </c>
      <c r="H38" s="753" t="str">
        <f>Language!$E$197</f>
        <v xml:space="preserve"> - </v>
      </c>
      <c r="I38" s="750">
        <f t="array" ref="I38:I41">CalcE!$G$22:$G$25</f>
        <v>1</v>
      </c>
      <c r="J38" s="747" t="str">
        <f t="array" ref="J38:M41">CalcE!$H$22:$K$25</f>
        <v/>
      </c>
      <c r="K38" s="355" t="str">
        <v>3 - 0</v>
      </c>
      <c r="L38" s="355" t="str">
        <v>2 - 1</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Ivory Coast</v>
      </c>
      <c r="E39" s="198">
        <v>6</v>
      </c>
      <c r="F39" s="198">
        <f t="shared" ref="F39:F41" si="19">G39-I39</f>
        <v>0</v>
      </c>
      <c r="G39" s="737">
        <v>3</v>
      </c>
      <c r="H39" s="739" t="str">
        <f>Language!$E$197</f>
        <v xml:space="preserve"> - </v>
      </c>
      <c r="I39" s="751">
        <v>3</v>
      </c>
      <c r="J39" s="748" t="str">
        <v>0 - 3</v>
      </c>
      <c r="K39" s="733" t="str">
        <v/>
      </c>
      <c r="L39" s="198" t="str">
        <v>1 - 0</v>
      </c>
      <c r="M39" s="734" t="str">
        <v>2 - 0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34</v>
      </c>
    </row>
    <row r="40" spans="2:49">
      <c r="B40" s="761" t="str">
        <v/>
      </c>
      <c r="D40" s="757" t="str">
        <v>Ecuador</v>
      </c>
      <c r="E40" s="198">
        <v>3</v>
      </c>
      <c r="F40" s="198">
        <f t="shared" si="19"/>
        <v>1</v>
      </c>
      <c r="G40" s="737">
        <v>4</v>
      </c>
      <c r="H40" s="739" t="str">
        <f>Language!$E$197</f>
        <v xml:space="preserve"> - </v>
      </c>
      <c r="I40" s="751">
        <v>3</v>
      </c>
      <c r="J40" s="748" t="str">
        <v>1 - 2</v>
      </c>
      <c r="K40" s="198" t="str">
        <v>0 - 1</v>
      </c>
      <c r="L40" s="733" t="str">
        <v/>
      </c>
      <c r="M40" s="734" t="str">
        <v>3 - 0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23</v>
      </c>
    </row>
    <row r="41" spans="2:49" ht="15" thickBot="1">
      <c r="B41" s="761" t="str">
        <v/>
      </c>
      <c r="D41" s="758" t="str">
        <v>Curaçao</v>
      </c>
      <c r="E41" s="735">
        <v>0</v>
      </c>
      <c r="F41" s="735">
        <f t="shared" si="19"/>
        <v>-8</v>
      </c>
      <c r="G41" s="738">
        <v>0</v>
      </c>
      <c r="H41" s="740" t="str">
        <f>Language!$E$197</f>
        <v xml:space="preserve"> - </v>
      </c>
      <c r="I41" s="752">
        <v>8</v>
      </c>
      <c r="J41" s="749" t="str">
        <v>0 - 3</v>
      </c>
      <c r="K41" s="735" t="str">
        <v>0 - 2</v>
      </c>
      <c r="L41" s="735" t="str">
        <v>0 - 3</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Netherl</v>
      </c>
      <c r="V45" s="744" t="str">
        <v>Sweden</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7</v>
      </c>
      <c r="F46" s="355">
        <f>G46-I46</f>
        <v>4</v>
      </c>
      <c r="G46" s="741">
        <f t="array" ref="G46:G49">CalcF!$F$22:$F$25</f>
        <v>8</v>
      </c>
      <c r="H46" s="753" t="str">
        <f>Language!$E$197</f>
        <v xml:space="preserve"> - </v>
      </c>
      <c r="I46" s="750">
        <f t="array" ref="I46:I49">CalcF!$G$22:$G$25</f>
        <v>4</v>
      </c>
      <c r="J46" s="747" t="str">
        <f t="array" ref="J46:M49">CalcF!$H$22:$K$25</f>
        <v/>
      </c>
      <c r="K46" s="355" t="str">
        <v>2 - 2</v>
      </c>
      <c r="L46" s="355" t="str">
        <v>2 - 1</v>
      </c>
      <c r="M46" s="742" t="str">
        <v>4 - 1</v>
      </c>
      <c r="O46" s="756" t="str">
        <f t="array" ref="O46:O49">CalcF!$AZ$14:$AZ$17</f>
        <v>Netherlands</v>
      </c>
      <c r="P46" s="355">
        <f t="array" ref="P46:P49">CalcF!$BA$14:$BA$17</f>
        <v>1</v>
      </c>
      <c r="Q46" s="355">
        <f t="array" ref="Q46:Q49">CalcF!$BB$14:$BB$17</f>
        <v>0</v>
      </c>
      <c r="R46" s="741">
        <f t="array" ref="R46:R49">CalcF!$BC$14:$BC$17</f>
        <v>2</v>
      </c>
      <c r="S46" s="753" t="str">
        <f>Language!$E$197</f>
        <v xml:space="preserve"> - </v>
      </c>
      <c r="T46" s="750">
        <f t="shared" ref="T46:T49" si="20">IF(O46="","",R46-Q46)</f>
        <v>2</v>
      </c>
      <c r="U46" s="747" t="str">
        <f t="array" ref="U46:X49">CalcF!$BE$14:$BH$17</f>
        <v/>
      </c>
      <c r="V46" s="355" t="str">
        <v>2 - 2</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7</v>
      </c>
      <c r="F47" s="198">
        <f t="shared" ref="F47:F49" si="23">G47-I47</f>
        <v>3</v>
      </c>
      <c r="G47" s="737">
        <v>6</v>
      </c>
      <c r="H47" s="739" t="str">
        <f>Language!$E$197</f>
        <v xml:space="preserve"> - </v>
      </c>
      <c r="I47" s="751">
        <v>3</v>
      </c>
      <c r="J47" s="748" t="str">
        <v>2 - 2</v>
      </c>
      <c r="K47" s="733" t="str">
        <v/>
      </c>
      <c r="L47" s="198" t="str">
        <v>2 - 1</v>
      </c>
      <c r="M47" s="734" t="str">
        <v>2 - 0</v>
      </c>
      <c r="O47" s="757" t="str">
        <v>Sweden</v>
      </c>
      <c r="P47" s="198">
        <v>1</v>
      </c>
      <c r="Q47" s="198">
        <v>0</v>
      </c>
      <c r="R47" s="737">
        <v>2</v>
      </c>
      <c r="S47" s="739" t="str">
        <f>Language!$E$197</f>
        <v xml:space="preserve"> - </v>
      </c>
      <c r="T47" s="751">
        <f t="shared" si="20"/>
        <v>2</v>
      </c>
      <c r="U47" s="748" t="str">
        <v>2 - 2</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3</v>
      </c>
      <c r="F48" s="198">
        <f t="shared" si="23"/>
        <v>-1</v>
      </c>
      <c r="G48" s="737">
        <v>3</v>
      </c>
      <c r="H48" s="739" t="str">
        <f>Language!$E$197</f>
        <v xml:space="preserve"> - </v>
      </c>
      <c r="I48" s="751">
        <v>4</v>
      </c>
      <c r="J48" s="748" t="str">
        <v>1 - 2</v>
      </c>
      <c r="K48" s="198" t="str">
        <v>1 - 2</v>
      </c>
      <c r="L48" s="733" t="str">
        <v/>
      </c>
      <c r="M48" s="734" t="str">
        <v>1 - 0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5" thickBot="1">
      <c r="B49" s="761" t="str">
        <v/>
      </c>
      <c r="D49" s="758" t="str">
        <v>Tunisia</v>
      </c>
      <c r="E49" s="735">
        <v>0</v>
      </c>
      <c r="F49" s="735">
        <f t="shared" si="23"/>
        <v>-6</v>
      </c>
      <c r="G49" s="738">
        <v>1</v>
      </c>
      <c r="H49" s="740" t="str">
        <f>Language!$E$197</f>
        <v xml:space="preserve"> - </v>
      </c>
      <c r="I49" s="752">
        <v>7</v>
      </c>
      <c r="J49" s="749" t="str">
        <v>1 - 4</v>
      </c>
      <c r="K49" s="735" t="str">
        <v>0 - 2</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New Zea</v>
      </c>
      <c r="M53" s="745" t="str">
        <v>IR Iran</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7</v>
      </c>
      <c r="G54" s="741">
        <f t="array" ref="G54:G57">CalcG!$F$22:$F$25</f>
        <v>8</v>
      </c>
      <c r="H54" s="753" t="str">
        <f>Language!$E$197</f>
        <v xml:space="preserve"> - </v>
      </c>
      <c r="I54" s="750">
        <f t="array" ref="I54:I57">CalcG!$G$22:$G$25</f>
        <v>1</v>
      </c>
      <c r="J54" s="747" t="str">
        <f t="array" ref="J54:M57">CalcG!$H$22:$K$25</f>
        <v/>
      </c>
      <c r="K54" s="355" t="str">
        <v>2 - 1</v>
      </c>
      <c r="L54" s="355" t="str">
        <v>3 - 0</v>
      </c>
      <c r="M54" s="742" t="str">
        <v>3 - 0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2</v>
      </c>
      <c r="G55" s="737">
        <v>5</v>
      </c>
      <c r="H55" s="739" t="str">
        <f>Language!$E$197</f>
        <v xml:space="preserve"> - </v>
      </c>
      <c r="I55" s="751">
        <v>3</v>
      </c>
      <c r="J55" s="748" t="str">
        <v>1 - 2</v>
      </c>
      <c r="K55" s="733" t="str">
        <v/>
      </c>
      <c r="L55" s="198" t="str">
        <v>2 - 1</v>
      </c>
      <c r="M55" s="734" t="str">
        <v>2 - 0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New Zealand</v>
      </c>
      <c r="E56" s="198">
        <v>3</v>
      </c>
      <c r="F56" s="198">
        <f t="shared" si="27"/>
        <v>-3</v>
      </c>
      <c r="G56" s="737">
        <v>2</v>
      </c>
      <c r="H56" s="739" t="str">
        <f>Language!$E$197</f>
        <v xml:space="preserve"> - </v>
      </c>
      <c r="I56" s="751">
        <v>5</v>
      </c>
      <c r="J56" s="748" t="str">
        <v>0 - 3</v>
      </c>
      <c r="K56" s="198" t="str">
        <v>1 - 2</v>
      </c>
      <c r="L56" s="733" t="str">
        <v/>
      </c>
      <c r="M56" s="734" t="str">
        <v>1 - 0</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85</v>
      </c>
    </row>
    <row r="57" spans="2:49" ht="15" thickBot="1">
      <c r="B57" s="761" t="str">
        <v/>
      </c>
      <c r="D57" s="758" t="str">
        <v>IR Iran</v>
      </c>
      <c r="E57" s="735">
        <v>0</v>
      </c>
      <c r="F57" s="735">
        <f t="shared" si="27"/>
        <v>-6</v>
      </c>
      <c r="G57" s="738">
        <v>0</v>
      </c>
      <c r="H57" s="740" t="str">
        <f>Language!$E$197</f>
        <v xml:space="preserve"> - </v>
      </c>
      <c r="I57" s="752">
        <v>6</v>
      </c>
      <c r="J57" s="749" t="str">
        <v>0 - 3</v>
      </c>
      <c r="K57" s="735" t="str">
        <v>0 - 2</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9</v>
      </c>
      <c r="G62" s="741">
        <f t="array" ref="G62:G65">CalcH!$F$22:$F$25</f>
        <v>10</v>
      </c>
      <c r="H62" s="753" t="str">
        <f>Language!$E$197</f>
        <v xml:space="preserve"> - </v>
      </c>
      <c r="I62" s="750">
        <f t="array" ref="I62:I65">CalcH!$G$22:$G$25</f>
        <v>1</v>
      </c>
      <c r="J62" s="747" t="str">
        <f t="array" ref="J62:M65">CalcH!$H$22:$K$25</f>
        <v/>
      </c>
      <c r="K62" s="355" t="str">
        <v>2 - 1</v>
      </c>
      <c r="L62" s="355" t="str">
        <v>3 - 0</v>
      </c>
      <c r="M62" s="742" t="str">
        <v>5 - 0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3</v>
      </c>
      <c r="G63" s="737">
        <v>5</v>
      </c>
      <c r="H63" s="739" t="str">
        <f>Language!$E$197</f>
        <v xml:space="preserve"> - </v>
      </c>
      <c r="I63" s="751">
        <v>2</v>
      </c>
      <c r="J63" s="748" t="str">
        <v>1 - 2</v>
      </c>
      <c r="K63" s="733" t="str">
        <v/>
      </c>
      <c r="L63" s="198" t="str">
        <v>2 - 0</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-4</v>
      </c>
      <c r="G64" s="737">
        <v>1</v>
      </c>
      <c r="H64" s="739" t="str">
        <f>Language!$E$197</f>
        <v xml:space="preserve"> - </v>
      </c>
      <c r="I64" s="751">
        <v>5</v>
      </c>
      <c r="J64" s="748" t="str">
        <v>0 - 3</v>
      </c>
      <c r="K64" s="198" t="str">
        <v>0 - 2</v>
      </c>
      <c r="L64" s="733" t="str">
        <v/>
      </c>
      <c r="M64" s="734" t="str">
        <v>1 - 0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Cape Verde</v>
      </c>
      <c r="E65" s="735">
        <v>0</v>
      </c>
      <c r="F65" s="735">
        <f t="shared" si="31"/>
        <v>-8</v>
      </c>
      <c r="G65" s="738">
        <v>0</v>
      </c>
      <c r="H65" s="740" t="str">
        <f>Language!$E$197</f>
        <v xml:space="preserve"> - </v>
      </c>
      <c r="I65" s="752">
        <v>8</v>
      </c>
      <c r="J65" s="749" t="str">
        <v>0 - 5</v>
      </c>
      <c r="K65" s="735" t="str">
        <v>0 - 2</v>
      </c>
      <c r="L65" s="735" t="str">
        <v>0 - 1</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Iraq</v>
      </c>
      <c r="M69" s="745" t="str">
        <v>Senegal</v>
      </c>
      <c r="O69" s="743"/>
      <c r="P69" s="754" t="str">
        <f>Language!$E$131</f>
        <v>Pts.</v>
      </c>
      <c r="Q69" s="754" t="str">
        <f>Language!$E$132</f>
        <v>GD</v>
      </c>
      <c r="R69" s="847" t="str">
        <f>Language!$E$133</f>
        <v>Goals</v>
      </c>
      <c r="S69" s="848"/>
      <c r="T69" s="848"/>
      <c r="U69" s="746" t="str">
        <f t="array" ref="U69:X69">LEFT(CalcI!$BE$13:$BH$13,$D$4)</f>
        <v/>
      </c>
      <c r="V69" s="744" t="str">
        <v/>
      </c>
      <c r="W69" s="744" t="str">
        <v>Iraq</v>
      </c>
      <c r="X69" s="745" t="str">
        <v>Senegal</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9</v>
      </c>
      <c r="G70" s="741">
        <f t="array" ref="G70:G73">CalcI!$F$22:$F$25</f>
        <v>9</v>
      </c>
      <c r="H70" s="753" t="str">
        <f>Language!$E$197</f>
        <v xml:space="preserve"> - </v>
      </c>
      <c r="I70" s="750">
        <f t="array" ref="I70:I73">CalcI!$G$22:$G$25</f>
        <v>0</v>
      </c>
      <c r="J70" s="747" t="str">
        <f t="array" ref="J70:M73">CalcI!$H$22:$K$25</f>
        <v/>
      </c>
      <c r="K70" s="355" t="str">
        <v>2 - 0</v>
      </c>
      <c r="L70" s="355" t="str">
        <v>3 - 0</v>
      </c>
      <c r="M70" s="742" t="str">
        <v>4 - 0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1</v>
      </c>
      <c r="G71" s="737">
        <v>5</v>
      </c>
      <c r="H71" s="739" t="str">
        <f>Language!$E$197</f>
        <v xml:space="preserve"> - </v>
      </c>
      <c r="I71" s="751">
        <v>4</v>
      </c>
      <c r="J71" s="748" t="str">
        <v>0 - 2</v>
      </c>
      <c r="K71" s="733" t="str">
        <v/>
      </c>
      <c r="L71" s="198" t="str">
        <v>2 - 1</v>
      </c>
      <c r="M71" s="734" t="str">
        <v>3 - 1</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Iraq</v>
      </c>
      <c r="E72" s="198">
        <v>1</v>
      </c>
      <c r="F72" s="198">
        <f t="shared" si="35"/>
        <v>-4</v>
      </c>
      <c r="G72" s="737">
        <v>2</v>
      </c>
      <c r="H72" s="739" t="str">
        <f>Language!$E$197</f>
        <v xml:space="preserve"> - </v>
      </c>
      <c r="I72" s="751">
        <v>6</v>
      </c>
      <c r="J72" s="748" t="str">
        <v>0 - 3</v>
      </c>
      <c r="K72" s="198" t="str">
        <v>1 - 2</v>
      </c>
      <c r="L72" s="733" t="str">
        <v/>
      </c>
      <c r="M72" s="734" t="str">
        <v>1 - 1</v>
      </c>
      <c r="O72" s="757" t="str">
        <v>Iraq</v>
      </c>
      <c r="P72" s="198">
        <v>1</v>
      </c>
      <c r="Q72" s="198">
        <v>0</v>
      </c>
      <c r="R72" s="737">
        <v>1</v>
      </c>
      <c r="S72" s="739" t="str">
        <f>Language!$E$197</f>
        <v xml:space="preserve"> - </v>
      </c>
      <c r="T72" s="751">
        <f t="shared" si="32"/>
        <v>1</v>
      </c>
      <c r="U72" s="748" t="str">
        <v/>
      </c>
      <c r="V72" s="198" t="str">
        <v/>
      </c>
      <c r="W72" s="733" t="str">
        <v/>
      </c>
      <c r="X72" s="734" t="str">
        <v>1 - 1</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57</v>
      </c>
    </row>
    <row r="73" spans="2:49" ht="15" thickBot="1">
      <c r="B73" s="761" t="str">
        <v/>
      </c>
      <c r="D73" s="758" t="str">
        <v>Senegal</v>
      </c>
      <c r="E73" s="735">
        <v>1</v>
      </c>
      <c r="F73" s="735">
        <f t="shared" si="35"/>
        <v>-6</v>
      </c>
      <c r="G73" s="738">
        <v>2</v>
      </c>
      <c r="H73" s="740" t="str">
        <f>Language!$E$197</f>
        <v xml:space="preserve"> - </v>
      </c>
      <c r="I73" s="752">
        <v>8</v>
      </c>
      <c r="J73" s="749" t="str">
        <v>0 - 4</v>
      </c>
      <c r="K73" s="735" t="str">
        <v>1 - 3</v>
      </c>
      <c r="L73" s="735" t="str">
        <v>1 - 1</v>
      </c>
      <c r="M73" s="736" t="str">
        <v/>
      </c>
      <c r="O73" s="758" t="str">
        <v>Senegal</v>
      </c>
      <c r="P73" s="735">
        <v>1</v>
      </c>
      <c r="Q73" s="735">
        <v>0</v>
      </c>
      <c r="R73" s="738">
        <v>1</v>
      </c>
      <c r="S73" s="740" t="str">
        <f>Language!$E$197</f>
        <v xml:space="preserve"> - </v>
      </c>
      <c r="T73" s="752">
        <f t="shared" si="32"/>
        <v>1</v>
      </c>
      <c r="U73" s="749" t="str">
        <v/>
      </c>
      <c r="V73" s="735" t="str">
        <v/>
      </c>
      <c r="W73" s="735" t="str">
        <v>1 - 1</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14</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5</v>
      </c>
      <c r="G78" s="741">
        <f t="array" ref="G78:G81">CalcJ!$F$22:$F$25</f>
        <v>6</v>
      </c>
      <c r="H78" s="753" t="str">
        <f>Language!$E$197</f>
        <v xml:space="preserve"> - </v>
      </c>
      <c r="I78" s="750">
        <f t="array" ref="I78:I81">CalcJ!$G$22:$G$25</f>
        <v>1</v>
      </c>
      <c r="J78" s="747" t="str">
        <f t="array" ref="J78:M81">CalcJ!$H$22:$K$25</f>
        <v/>
      </c>
      <c r="K78" s="355" t="str">
        <v>1 - 0</v>
      </c>
      <c r="L78" s="355" t="str">
        <v>2 - 0</v>
      </c>
      <c r="M78" s="742" t="str">
        <v>3 - 1</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2</v>
      </c>
      <c r="G79" s="737">
        <v>4</v>
      </c>
      <c r="H79" s="739" t="str">
        <f>Language!$E$197</f>
        <v xml:space="preserve"> - </v>
      </c>
      <c r="I79" s="751">
        <v>2</v>
      </c>
      <c r="J79" s="748" t="str">
        <v>0 - 1</v>
      </c>
      <c r="K79" s="733" t="str">
        <v/>
      </c>
      <c r="L79" s="198" t="str">
        <v>2 - 1</v>
      </c>
      <c r="M79" s="734" t="str">
        <v>2 - 0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-2</v>
      </c>
      <c r="G80" s="737">
        <v>2</v>
      </c>
      <c r="H80" s="739" t="str">
        <f>Language!$E$197</f>
        <v xml:space="preserve"> - </v>
      </c>
      <c r="I80" s="751">
        <v>4</v>
      </c>
      <c r="J80" s="748" t="str">
        <v>0 - 2</v>
      </c>
      <c r="K80" s="198" t="str">
        <v>1 - 2</v>
      </c>
      <c r="L80" s="733" t="str">
        <v/>
      </c>
      <c r="M80" s="734" t="str">
        <v>1 - 0</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0</v>
      </c>
      <c r="F81" s="735">
        <f t="shared" si="39"/>
        <v>-5</v>
      </c>
      <c r="G81" s="738">
        <v>1</v>
      </c>
      <c r="H81" s="740" t="str">
        <f>Language!$E$197</f>
        <v xml:space="preserve"> - </v>
      </c>
      <c r="I81" s="752">
        <v>6</v>
      </c>
      <c r="J81" s="749" t="str">
        <v>1 - 3</v>
      </c>
      <c r="K81" s="735" t="str">
        <v>0 - 2</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8</v>
      </c>
      <c r="G86" s="741">
        <f t="array" ref="G86:G89">CalcK!$F$22:$F$25</f>
        <v>9</v>
      </c>
      <c r="H86" s="753" t="str">
        <f>Language!$E$197</f>
        <v xml:space="preserve"> - </v>
      </c>
      <c r="I86" s="750">
        <f t="array" ref="I86:I89">CalcK!$G$22:$G$25</f>
        <v>1</v>
      </c>
      <c r="J86" s="747" t="str">
        <f t="array" ref="J86:M89">CalcK!$H$22:$K$25</f>
        <v/>
      </c>
      <c r="K86" s="355" t="str">
        <v>3 - 1</v>
      </c>
      <c r="L86" s="355" t="str">
        <v>2 - 0</v>
      </c>
      <c r="M86" s="742" t="str">
        <v>4 - 0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1</v>
      </c>
      <c r="G87" s="737">
        <v>4</v>
      </c>
      <c r="H87" s="739" t="str">
        <f>Language!$E$197</f>
        <v xml:space="preserve"> - </v>
      </c>
      <c r="I87" s="751">
        <v>3</v>
      </c>
      <c r="J87" s="748" t="str">
        <v>1 - 3</v>
      </c>
      <c r="K87" s="733" t="str">
        <v/>
      </c>
      <c r="L87" s="198" t="str">
        <v>1 - 0</v>
      </c>
      <c r="M87" s="734" t="str">
        <v>2 - 0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DR Congo</v>
      </c>
      <c r="E88" s="198">
        <v>3</v>
      </c>
      <c r="F88" s="198">
        <f t="shared" si="43"/>
        <v>-2</v>
      </c>
      <c r="G88" s="737">
        <v>1</v>
      </c>
      <c r="H88" s="739" t="str">
        <f>Language!$E$197</f>
        <v xml:space="preserve"> - </v>
      </c>
      <c r="I88" s="751">
        <v>3</v>
      </c>
      <c r="J88" s="748" t="str">
        <v>0 - 2</v>
      </c>
      <c r="K88" s="198" t="str">
        <v>0 - 1</v>
      </c>
      <c r="L88" s="733" t="str">
        <v/>
      </c>
      <c r="M88" s="734" t="str">
        <v>1 - 0</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 thickBot="1">
      <c r="B89" s="761" t="str">
        <v/>
      </c>
      <c r="D89" s="758" t="str">
        <v>Uzbekistan</v>
      </c>
      <c r="E89" s="735">
        <v>0</v>
      </c>
      <c r="F89" s="735">
        <f t="shared" si="43"/>
        <v>-7</v>
      </c>
      <c r="G89" s="738">
        <v>0</v>
      </c>
      <c r="H89" s="740" t="str">
        <f>Language!$E$197</f>
        <v xml:space="preserve"> - </v>
      </c>
      <c r="I89" s="752">
        <v>7</v>
      </c>
      <c r="J89" s="749" t="str">
        <v>0 - 4</v>
      </c>
      <c r="K89" s="735" t="str">
        <v>0 - 2</v>
      </c>
      <c r="L89" s="735" t="str">
        <v>0 - 1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7</v>
      </c>
      <c r="G94" s="741">
        <f t="array" ref="G94:G97">CalcL!$F$22:$F$25</f>
        <v>7</v>
      </c>
      <c r="H94" s="753" t="str">
        <f>Language!$E$197</f>
        <v xml:space="preserve"> - </v>
      </c>
      <c r="I94" s="750">
        <f t="array" ref="I94:I97">CalcL!$G$22:$G$25</f>
        <v>0</v>
      </c>
      <c r="J94" s="747" t="str">
        <f t="array" ref="J94:M97">CalcL!$H$22:$K$25</f>
        <v/>
      </c>
      <c r="K94" s="355" t="str">
        <v>1 - 0</v>
      </c>
      <c r="L94" s="355" t="str">
        <v>2 - 0</v>
      </c>
      <c r="M94" s="742" t="str">
        <v>4 - 0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2</v>
      </c>
      <c r="G95" s="737">
        <v>4</v>
      </c>
      <c r="H95" s="739" t="str">
        <f>Language!$E$197</f>
        <v xml:space="preserve"> - </v>
      </c>
      <c r="I95" s="751">
        <v>2</v>
      </c>
      <c r="J95" s="748" t="str">
        <v>0 - 1</v>
      </c>
      <c r="K95" s="733" t="str">
        <v/>
      </c>
      <c r="L95" s="198" t="str">
        <v>2 - 1</v>
      </c>
      <c r="M95" s="734" t="str">
        <v>2 - 0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-2</v>
      </c>
      <c r="G96" s="737">
        <v>2</v>
      </c>
      <c r="H96" s="739" t="str">
        <f>Language!$E$197</f>
        <v xml:space="preserve"> - </v>
      </c>
      <c r="I96" s="751">
        <v>4</v>
      </c>
      <c r="J96" s="748" t="str">
        <v>0 - 2</v>
      </c>
      <c r="K96" s="198" t="str">
        <v>1 - 2</v>
      </c>
      <c r="L96" s="733" t="str">
        <v/>
      </c>
      <c r="M96" s="734" t="str">
        <v>1 - 0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0</v>
      </c>
      <c r="F97" s="735">
        <f t="shared" si="47"/>
        <v>-7</v>
      </c>
      <c r="G97" s="738">
        <v>0</v>
      </c>
      <c r="H97" s="740" t="str">
        <f>Language!$E$197</f>
        <v xml:space="preserve"> - </v>
      </c>
      <c r="I97" s="752">
        <v>7</v>
      </c>
      <c r="J97" s="749" t="str">
        <v>0 - 4</v>
      </c>
      <c r="K97" s="735" t="str">
        <v>0 - 2</v>
      </c>
      <c r="L97" s="735" t="str">
        <v>0 - 1</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2</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3</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2</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0</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0</v>
      </c>
      <c r="G29" s="200">
        <f>CalcD!$S$24</f>
        <v>2</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3</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0</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2</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4</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4</v>
      </c>
      <c r="G62" s="200">
        <f>CalcI!$S$22</f>
        <v>0</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3</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0</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0</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4</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4</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3</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5</v>
      </c>
      <c r="G92" s="200">
        <f>IF(AND('World Cup'!$H$51&lt;&gt;"",'World Cup'!$I$51&lt;&gt;""),'World Cup'!$I$51+IF(AND('World Cup'!$H$53&lt;&gt;"",'World Cup'!$I$53&lt;&gt;"",'World Cup'!$H$51='World Cup'!$I$51),'World Cup'!$I$53,0),"")</f>
        <v>3</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0</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23</v>
      </c>
      <c r="E96" s="197" t="str">
        <f>'World Cup'!$U$50</f>
        <v>Ecuador</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2</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8</v>
      </c>
      <c r="E100" s="197" t="str">
        <f>'World Cup'!$AG$50</f>
        <v>Morocco</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46</v>
      </c>
      <c r="E101" s="197" t="str">
        <f>'World Cup'!$AJ$50</f>
        <v>DR Congo</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27</v>
      </c>
      <c r="C103" s="197" t="str">
        <f>'World Cup'!$AO$50</f>
        <v>Australia</v>
      </c>
      <c r="D103" s="198">
        <f>IF(E103="","",INDEX(Groups!$C$7:$C$65,MATCH(E103,Groups!$D$7:$D$65,0)))</f>
        <v>29</v>
      </c>
      <c r="E103" s="197" t="str">
        <f>'World Cup'!$AP$50</f>
        <v>Egypt</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3</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5</v>
      </c>
      <c r="G107" s="200">
        <f>IF(AND('World Cup'!$B$61&lt;&gt;"",'World Cup'!$C$61&lt;&gt;""),'World Cup'!$C$61+IF(AND('World Cup'!$B$63&lt;&gt;"",'World Cup'!$C$63&lt;&gt;"",'World Cup'!$B$61='World Cup'!$C$61),'World Cup'!$C$63,0),"")</f>
        <v>3</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0</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6</v>
      </c>
      <c r="G110" s="200">
        <f>IF(AND('World Cup'!$K$61&lt;&gt;"",'World Cup'!$L$61&lt;&gt;""),'World Cup'!$L$61+IF(AND('World Cup'!$K$63&lt;&gt;"",'World Cup'!$L$63&lt;&gt;"",'World Cup'!$K$61='World Cup'!$L$61),'World Cup'!$L$63,0),"")</f>
        <v>7</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0</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27</v>
      </c>
      <c r="E113" s="197" t="str">
        <f>'World Cup'!$U$60</f>
        <v>Australia</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0</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1</v>
      </c>
      <c r="G119" s="200">
        <f>IF(AND('World Cup'!$U$71&lt;&gt;"",'World Cup'!$W$71&lt;&gt;""),'World Cup'!$W$71+IF(AND('World Cup'!$U$73&lt;&gt;"",'World Cup'!$W$73&lt;&gt;"",'World Cup'!$U$71='World Cup'!$W$71),'World Cup'!$W$73,0),"")</f>
        <v>0</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Cup'!$F$81+IF(AND('World Cup'!$F$83&lt;&gt;"",'World Cup'!$H$83&lt;&gt;"",'World Cup'!$F$81='World Cup'!$H$81),'World Cup'!$F$83,0),"")</f>
        <v>2</v>
      </c>
      <c r="G121" s="200">
        <f>IF(AND('World Cup'!$F$81&lt;&gt;"",'World Cup'!$H$81&lt;&gt;""),'World Cup'!$H$81+IF(AND('World Cup'!$F$83&lt;&gt;"",'World Cup'!$H$83&lt;&gt;"",'World Cup'!$F$81='World Cup'!$H$81),'World Cup'!$H$83,0),"")</f>
        <v>0</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3</v>
      </c>
      <c r="E122" s="197" t="str">
        <f>'World Cup'!$T$80</f>
        <v>Argentina</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0</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3</v>
      </c>
      <c r="E124" s="197" t="str">
        <f>'World Cup'!$N$88</f>
        <v>Argentina</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10</v>
      </c>
      <c r="C126" s="202" t="str">
        <f>'World Cup'!$L$98</f>
        <v>Germany</v>
      </c>
      <c r="D126" s="203">
        <f>IF(E126="","",INDEX(Groups!$C$7:$C$65,MATCH(E126,Groups!$D$7:$D$65,0)))</f>
        <v>4</v>
      </c>
      <c r="E126" s="204" t="str">
        <f>'World Cup'!$N$98</f>
        <v>England</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0</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2"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2"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2" thickBot="1">
      <c r="B143" s="856"/>
      <c r="C143" s="857"/>
      <c r="D143" s="857"/>
      <c r="E143" s="857"/>
      <c r="F143" s="857"/>
      <c r="G143" s="857"/>
      <c r="H143" s="858"/>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2</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3</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2</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0</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0</v>
      </c>
      <c r="G29" s="200">
        <f>CalcD!$S$24</f>
        <v>2</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3</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0</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2</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4</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4</v>
      </c>
      <c r="G62" s="200">
        <f>CalcI!$S$22</f>
        <v>0</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3</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0</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0</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4</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4</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3</v>
      </c>
      <c r="G90" s="200">
        <f>IF(AND('World Cup'!$B$51&lt;&gt;"",'World Cup'!$C$51&lt;&gt;""),'World Cup'!$C$51,"")</f>
        <v>0</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2</v>
      </c>
      <c r="G91" s="200">
        <f>IF(AND('World Cup'!$E$51&lt;&gt;"",'World Cup'!$F$51&lt;&gt;""),'World Cup'!$F$51,"")</f>
        <v>0</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1</v>
      </c>
      <c r="G92" s="200">
        <f>IF(AND('World Cup'!$H$51&lt;&gt;"",'World Cup'!$I$51&lt;&gt;""),'World Cup'!$I$51,"")</f>
        <v>1</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f>
        <v>2</v>
      </c>
      <c r="G93" s="200">
        <f>IF(AND('World Cup'!$K$51&lt;&gt;"",'World Cup'!$L$51&lt;&gt;""),'World Cup'!$L$51,"")</f>
        <v>0</v>
      </c>
      <c r="I93" s="196">
        <f t="shared" si="1482"/>
        <v>7</v>
      </c>
      <c r="J93" s="197" t="str">
        <f t="shared" si="1483"/>
        <v>Netherlands</v>
      </c>
      <c r="K93" s="198">
        <f t="shared" si="1484"/>
        <v>43</v>
      </c>
      <c r="L93" s="197" t="str">
        <f t="shared" si="1485"/>
        <v>Scotland</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43</v>
      </c>
      <c r="Y93" s="197" t="str">
        <f t="shared" si="1490"/>
        <v>Scotland</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43</v>
      </c>
      <c r="AL93" s="197" t="str">
        <f t="shared" si="1495"/>
        <v>Scotland</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43</v>
      </c>
      <c r="AY93" s="197" t="str">
        <f t="shared" si="1500"/>
        <v>Scotland</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43</v>
      </c>
      <c r="BL93" s="197" t="str">
        <f t="shared" si="1505"/>
        <v>Scotland</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43</v>
      </c>
      <c r="BY93" s="197" t="str">
        <f t="shared" si="1510"/>
        <v>Scotland</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43</v>
      </c>
      <c r="CL93" s="197" t="str">
        <f t="shared" si="1515"/>
        <v>Scotland</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43</v>
      </c>
      <c r="CY93" s="197" t="str">
        <f t="shared" si="1520"/>
        <v>Scotland</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43</v>
      </c>
      <c r="DL93" s="197" t="str">
        <f t="shared" si="1525"/>
        <v>Scotland</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43</v>
      </c>
      <c r="DY93" s="197" t="str">
        <f t="shared" si="1530"/>
        <v>Scotland</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43</v>
      </c>
      <c r="EL93" s="197" t="str">
        <f t="shared" si="1535"/>
        <v>Scotland</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43</v>
      </c>
      <c r="EY93" s="197" t="str">
        <f t="shared" si="1540"/>
        <v>Scotland</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43</v>
      </c>
      <c r="FL93" s="197" t="str">
        <f t="shared" si="1545"/>
        <v>Scotland</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43</v>
      </c>
      <c r="FY93" s="197" t="str">
        <f t="shared" si="1550"/>
        <v>Scotland</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43</v>
      </c>
      <c r="GL93" s="197" t="str">
        <f t="shared" si="1555"/>
        <v>Scotland</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43</v>
      </c>
      <c r="GY93" s="197" t="str">
        <f t="shared" si="1560"/>
        <v>Scotland</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43</v>
      </c>
      <c r="HL93" s="197" t="str">
        <f t="shared" si="1565"/>
        <v>Scotland</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43</v>
      </c>
      <c r="HY93" s="197" t="str">
        <f t="shared" si="1570"/>
        <v>Scotland</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43</v>
      </c>
      <c r="IL93" s="197" t="str">
        <f t="shared" si="1575"/>
        <v>Scotland</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43</v>
      </c>
      <c r="IY93" s="197" t="str">
        <f t="shared" si="1580"/>
        <v>Scotland</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43</v>
      </c>
      <c r="JL93" s="197" t="str">
        <f t="shared" si="1585"/>
        <v>Scotland</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43</v>
      </c>
      <c r="JY93" s="197" t="str">
        <f t="shared" si="1590"/>
        <v>Scotland</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43</v>
      </c>
      <c r="KL93" s="197" t="str">
        <f t="shared" si="1595"/>
        <v>Scotland</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43</v>
      </c>
      <c r="KY93" s="197" t="str">
        <f t="shared" si="1600"/>
        <v>Scotland</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43</v>
      </c>
      <c r="LL93" s="197" t="str">
        <f t="shared" si="1605"/>
        <v>Scotland</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43</v>
      </c>
      <c r="LY93" s="197" t="str">
        <f t="shared" si="1610"/>
        <v>Scotland</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0</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23</v>
      </c>
      <c r="E96" s="197" t="str">
        <f>'World Cup'!$U$50</f>
        <v>Ecuador</v>
      </c>
      <c r="F96" s="199">
        <f>IF(AND('World Cup'!$T$51&lt;&gt;"",'World Cup'!$U$51&lt;&gt;""),'World Cup'!$T$51,"")</f>
        <v>1</v>
      </c>
      <c r="G96" s="200">
        <f>IF(AND('World Cup'!$T$51&lt;&gt;"",'World Cup'!$U$51&lt;&gt;""),'World Cup'!$U$51,"")</f>
        <v>0</v>
      </c>
      <c r="I96" s="196">
        <f t="shared" si="1482"/>
        <v>22</v>
      </c>
      <c r="J96" s="197" t="str">
        <f t="shared" si="1483"/>
        <v>Turkey</v>
      </c>
      <c r="K96" s="198">
        <f t="shared" si="1484"/>
        <v>23</v>
      </c>
      <c r="L96" s="197" t="str">
        <f t="shared" si="1485"/>
        <v>Ecuador</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23</v>
      </c>
      <c r="Y96" s="197" t="str">
        <f t="shared" si="1490"/>
        <v>Ecuador</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23</v>
      </c>
      <c r="AL96" s="197" t="str">
        <f t="shared" si="1495"/>
        <v>Ecuador</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23</v>
      </c>
      <c r="AY96" s="197" t="str">
        <f t="shared" si="1500"/>
        <v>Ecuador</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23</v>
      </c>
      <c r="BL96" s="197" t="str">
        <f t="shared" si="1505"/>
        <v>Ecuador</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23</v>
      </c>
      <c r="BY96" s="197" t="str">
        <f t="shared" si="1510"/>
        <v>Ecuador</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23</v>
      </c>
      <c r="CL96" s="197" t="str">
        <f t="shared" si="1515"/>
        <v>Ecuador</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23</v>
      </c>
      <c r="CY96" s="197" t="str">
        <f t="shared" si="1520"/>
        <v>Ecuador</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23</v>
      </c>
      <c r="DL96" s="197" t="str">
        <f t="shared" si="1525"/>
        <v>Ecuador</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23</v>
      </c>
      <c r="DY96" s="197" t="str">
        <f t="shared" si="1530"/>
        <v>Ecuador</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23</v>
      </c>
      <c r="EL96" s="197" t="str">
        <f t="shared" si="1535"/>
        <v>Ecuador</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23</v>
      </c>
      <c r="EY96" s="197" t="str">
        <f t="shared" si="1540"/>
        <v>Ecuador</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23</v>
      </c>
      <c r="FL96" s="197" t="str">
        <f t="shared" si="1545"/>
        <v>Ecuador</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23</v>
      </c>
      <c r="FY96" s="197" t="str">
        <f t="shared" si="1550"/>
        <v>Ecuador</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23</v>
      </c>
      <c r="GL96" s="197" t="str">
        <f t="shared" si="1555"/>
        <v>Ecuador</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23</v>
      </c>
      <c r="GY96" s="197" t="str">
        <f t="shared" si="1560"/>
        <v>Ecuador</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23</v>
      </c>
      <c r="HL96" s="197" t="str">
        <f t="shared" si="1565"/>
        <v>Ecuador</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23</v>
      </c>
      <c r="HY96" s="197" t="str">
        <f t="shared" si="1570"/>
        <v>Ecuador</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23</v>
      </c>
      <c r="IL96" s="197" t="str">
        <f t="shared" si="1575"/>
        <v>Ecuador</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23</v>
      </c>
      <c r="IY96" s="197" t="str">
        <f t="shared" si="1580"/>
        <v>Ecuador</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23</v>
      </c>
      <c r="JL96" s="197" t="str">
        <f t="shared" si="1585"/>
        <v>Ecuador</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23</v>
      </c>
      <c r="JY96" s="197" t="str">
        <f t="shared" si="1590"/>
        <v>Ecuador</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23</v>
      </c>
      <c r="KL96" s="197" t="str">
        <f t="shared" si="1595"/>
        <v>Ecuador</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23</v>
      </c>
      <c r="KY96" s="197" t="str">
        <f t="shared" si="1600"/>
        <v>Ecuador</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23</v>
      </c>
      <c r="LL96" s="197" t="str">
        <f t="shared" si="1605"/>
        <v>Ecuador</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23</v>
      </c>
      <c r="LY96" s="197" t="str">
        <f t="shared" si="1610"/>
        <v>Ecuador</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f>
        <v>2</v>
      </c>
      <c r="G97" s="200">
        <f>IF(AND('World Cup'!$W$51&lt;&gt;"",'World Cup'!$X$51&lt;&gt;""),'World Cup'!$X$51,"")</f>
        <v>1</v>
      </c>
      <c r="I97" s="196">
        <f t="shared" si="1482"/>
        <v>9</v>
      </c>
      <c r="J97" s="197" t="str">
        <f t="shared" si="1483"/>
        <v>Belgium</v>
      </c>
      <c r="K97" s="198">
        <f t="shared" si="1484"/>
        <v>60</v>
      </c>
      <c r="L97" s="197" t="str">
        <f t="shared" si="1485"/>
        <v>South Africa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60</v>
      </c>
      <c r="Y97" s="197" t="str">
        <f t="shared" si="1490"/>
        <v>South Africa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60</v>
      </c>
      <c r="AL97" s="197" t="str">
        <f t="shared" si="1495"/>
        <v>South Africa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60</v>
      </c>
      <c r="AY97" s="197" t="str">
        <f t="shared" si="1500"/>
        <v>South Africa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60</v>
      </c>
      <c r="BL97" s="197" t="str">
        <f t="shared" si="1505"/>
        <v>South Africa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60</v>
      </c>
      <c r="BY97" s="197" t="str">
        <f t="shared" si="1510"/>
        <v>South Africa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60</v>
      </c>
      <c r="CL97" s="197" t="str">
        <f t="shared" si="1515"/>
        <v>South Africa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60</v>
      </c>
      <c r="CY97" s="197" t="str">
        <f t="shared" si="1520"/>
        <v>South Africa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60</v>
      </c>
      <c r="DL97" s="197" t="str">
        <f t="shared" si="1525"/>
        <v>South Africa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60</v>
      </c>
      <c r="DY97" s="197" t="str">
        <f t="shared" si="1530"/>
        <v>South Africa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60</v>
      </c>
      <c r="EL97" s="197" t="str">
        <f t="shared" si="1535"/>
        <v>South Africa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60</v>
      </c>
      <c r="EY97" s="197" t="str">
        <f t="shared" si="1540"/>
        <v>South Africa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60</v>
      </c>
      <c r="FL97" s="197" t="str">
        <f t="shared" si="1545"/>
        <v>South Africa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60</v>
      </c>
      <c r="FY97" s="197" t="str">
        <f t="shared" si="1550"/>
        <v>South Africa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60</v>
      </c>
      <c r="GL97" s="197" t="str">
        <f t="shared" si="1555"/>
        <v>South Africa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60</v>
      </c>
      <c r="GY97" s="197" t="str">
        <f t="shared" si="1560"/>
        <v>South Africa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60</v>
      </c>
      <c r="HL97" s="197" t="str">
        <f t="shared" si="1565"/>
        <v>South Africa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60</v>
      </c>
      <c r="HY97" s="197" t="str">
        <f t="shared" si="1570"/>
        <v>South Africa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60</v>
      </c>
      <c r="IL97" s="197" t="str">
        <f t="shared" si="1575"/>
        <v>South Africa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60</v>
      </c>
      <c r="IY97" s="197" t="str">
        <f t="shared" si="1580"/>
        <v>South Africa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60</v>
      </c>
      <c r="JL97" s="197" t="str">
        <f t="shared" si="1585"/>
        <v>South Africa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60</v>
      </c>
      <c r="JY97" s="197" t="str">
        <f t="shared" si="1590"/>
        <v>South Africa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60</v>
      </c>
      <c r="KL97" s="197" t="str">
        <f t="shared" si="1595"/>
        <v>South Africa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60</v>
      </c>
      <c r="KY97" s="197" t="str">
        <f t="shared" si="1600"/>
        <v>South Africa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60</v>
      </c>
      <c r="LL97" s="197" t="str">
        <f t="shared" si="1605"/>
        <v>South Africa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60</v>
      </c>
      <c r="LY97" s="197" t="str">
        <f t="shared" si="1610"/>
        <v>South Africa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2</v>
      </c>
      <c r="G98" s="200">
        <f>IF(AND('World Cup'!$Z$51&lt;&gt;"",'World Cup'!$AA$51&lt;&gt;""),'World Cup'!$AA$51,"")</f>
        <v>1</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f>
        <v>0</v>
      </c>
      <c r="G99" s="200">
        <f>IF(AND('World Cup'!$AC$51&lt;&gt;"",'World Cup'!$AD$51&lt;&gt;""),'World Cup'!$AD$51,"")</f>
        <v>2</v>
      </c>
      <c r="I99" s="196">
        <f t="shared" si="1482"/>
        <v>34</v>
      </c>
      <c r="J99" s="197" t="str">
        <f t="shared" si="1483"/>
        <v>Ivory Coast</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34</v>
      </c>
      <c r="W99" s="197" t="str">
        <f t="shared" si="1488"/>
        <v>Ivory Coast</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34</v>
      </c>
      <c r="AJ99" s="197" t="str">
        <f t="shared" si="1493"/>
        <v>Ivory Coast</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34</v>
      </c>
      <c r="AW99" s="197" t="str">
        <f t="shared" si="1498"/>
        <v>Ivory Coast</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34</v>
      </c>
      <c r="BJ99" s="197" t="str">
        <f t="shared" si="1503"/>
        <v>Ivory Coast</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34</v>
      </c>
      <c r="BW99" s="197" t="str">
        <f t="shared" si="1508"/>
        <v>Ivory Coast</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34</v>
      </c>
      <c r="CJ99" s="197" t="str">
        <f t="shared" si="1513"/>
        <v>Ivory Coast</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34</v>
      </c>
      <c r="CW99" s="197" t="str">
        <f t="shared" si="1518"/>
        <v>Ivory Coast</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34</v>
      </c>
      <c r="DJ99" s="197" t="str">
        <f t="shared" si="1523"/>
        <v>Ivory Coast</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34</v>
      </c>
      <c r="DW99" s="197" t="str">
        <f t="shared" si="1528"/>
        <v>Ivory Coast</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34</v>
      </c>
      <c r="EJ99" s="197" t="str">
        <f t="shared" si="1533"/>
        <v>Ivory Coast</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34</v>
      </c>
      <c r="EW99" s="197" t="str">
        <f t="shared" si="1538"/>
        <v>Ivory Coast</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34</v>
      </c>
      <c r="FJ99" s="197" t="str">
        <f t="shared" si="1543"/>
        <v>Ivory Coast</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34</v>
      </c>
      <c r="FW99" s="197" t="str">
        <f t="shared" si="1548"/>
        <v>Ivory Coast</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34</v>
      </c>
      <c r="GJ99" s="197" t="str">
        <f t="shared" si="1553"/>
        <v>Ivory Coast</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34</v>
      </c>
      <c r="GW99" s="197" t="str">
        <f t="shared" si="1558"/>
        <v>Ivory Coast</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34</v>
      </c>
      <c r="HJ99" s="197" t="str">
        <f t="shared" si="1563"/>
        <v>Ivory Coast</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34</v>
      </c>
      <c r="HW99" s="197" t="str">
        <f t="shared" si="1568"/>
        <v>Ivory Coast</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34</v>
      </c>
      <c r="IJ99" s="197" t="str">
        <f t="shared" si="1573"/>
        <v>Ivory Coast</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34</v>
      </c>
      <c r="IW99" s="197" t="str">
        <f t="shared" si="1578"/>
        <v>Ivory Coast</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34</v>
      </c>
      <c r="JJ99" s="197" t="str">
        <f t="shared" si="1583"/>
        <v>Ivory Coast</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34</v>
      </c>
      <c r="JW99" s="197" t="str">
        <f t="shared" si="1588"/>
        <v>Ivory Coast</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34</v>
      </c>
      <c r="KJ99" s="197" t="str">
        <f t="shared" si="1593"/>
        <v>Ivory Coast</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34</v>
      </c>
      <c r="KW99" s="197" t="str">
        <f t="shared" si="1598"/>
        <v>Ivory Coast</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34</v>
      </c>
      <c r="LJ99" s="197" t="str">
        <f t="shared" si="1603"/>
        <v>Ivory Coast</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34</v>
      </c>
      <c r="LW99" s="197" t="str">
        <f t="shared" si="1608"/>
        <v>Ivory Coast</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8</v>
      </c>
      <c r="E100" s="197" t="str">
        <f>'World Cup'!$AG$50</f>
        <v>Morocco</v>
      </c>
      <c r="F100" s="199">
        <f>IF(AND('World Cup'!$AF$51&lt;&gt;"",'World Cup'!$AG$51&lt;&gt;""),'World Cup'!$AF$51,"")</f>
        <v>1</v>
      </c>
      <c r="G100" s="200">
        <f>IF(AND('World Cup'!$AF$51&lt;&gt;"",'World Cup'!$AG$51&lt;&gt;""),'World Cup'!$AG$51,"")</f>
        <v>0</v>
      </c>
      <c r="I100" s="196">
        <f t="shared" si="1482"/>
        <v>15</v>
      </c>
      <c r="J100" s="197" t="str">
        <f t="shared" si="1483"/>
        <v>Mexico</v>
      </c>
      <c r="K100" s="198">
        <f t="shared" si="1484"/>
        <v>8</v>
      </c>
      <c r="L100" s="197" t="str">
        <f t="shared" si="1485"/>
        <v>Morocco</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8</v>
      </c>
      <c r="Y100" s="197" t="str">
        <f t="shared" si="1490"/>
        <v>Morocco</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8</v>
      </c>
      <c r="AL100" s="197" t="str">
        <f t="shared" si="1495"/>
        <v>Morocco</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8</v>
      </c>
      <c r="AY100" s="197" t="str">
        <f t="shared" si="1500"/>
        <v>Morocco</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8</v>
      </c>
      <c r="BL100" s="197" t="str">
        <f t="shared" si="1505"/>
        <v>Morocco</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8</v>
      </c>
      <c r="BY100" s="197" t="str">
        <f t="shared" si="1510"/>
        <v>Morocco</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8</v>
      </c>
      <c r="CL100" s="197" t="str">
        <f t="shared" si="1515"/>
        <v>Morocco</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8</v>
      </c>
      <c r="CY100" s="197" t="str">
        <f t="shared" si="1520"/>
        <v>Morocco</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8</v>
      </c>
      <c r="DL100" s="197" t="str">
        <f t="shared" si="1525"/>
        <v>Morocco</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8</v>
      </c>
      <c r="DY100" s="197" t="str">
        <f t="shared" si="1530"/>
        <v>Morocco</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8</v>
      </c>
      <c r="EL100" s="197" t="str">
        <f t="shared" si="1535"/>
        <v>Morocco</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8</v>
      </c>
      <c r="EY100" s="197" t="str">
        <f t="shared" si="1540"/>
        <v>Morocco</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8</v>
      </c>
      <c r="FL100" s="197" t="str">
        <f t="shared" si="1545"/>
        <v>Morocco</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8</v>
      </c>
      <c r="FY100" s="197" t="str">
        <f t="shared" si="1550"/>
        <v>Morocco</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8</v>
      </c>
      <c r="GL100" s="197" t="str">
        <f t="shared" si="1555"/>
        <v>Morocco</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8</v>
      </c>
      <c r="GY100" s="197" t="str">
        <f t="shared" si="1560"/>
        <v>Morocco</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8</v>
      </c>
      <c r="HL100" s="197" t="str">
        <f t="shared" si="1565"/>
        <v>Morocco</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8</v>
      </c>
      <c r="HY100" s="197" t="str">
        <f t="shared" si="1570"/>
        <v>Morocco</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8</v>
      </c>
      <c r="IL100" s="197" t="str">
        <f t="shared" si="1575"/>
        <v>Morocco</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8</v>
      </c>
      <c r="IY100" s="197" t="str">
        <f t="shared" si="1580"/>
        <v>Morocco</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8</v>
      </c>
      <c r="JL100" s="197" t="str">
        <f t="shared" si="1585"/>
        <v>Morocco</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8</v>
      </c>
      <c r="JY100" s="197" t="str">
        <f t="shared" si="1590"/>
        <v>Morocco</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8</v>
      </c>
      <c r="KL100" s="197" t="str">
        <f t="shared" si="1595"/>
        <v>Morocco</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8</v>
      </c>
      <c r="KY100" s="197" t="str">
        <f t="shared" si="1600"/>
        <v>Morocco</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8</v>
      </c>
      <c r="LL100" s="197" t="str">
        <f t="shared" si="1605"/>
        <v>Morocco</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8</v>
      </c>
      <c r="LY100" s="197" t="str">
        <f t="shared" si="1610"/>
        <v>Morocco</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46</v>
      </c>
      <c r="E101" s="197" t="str">
        <f>'World Cup'!$AJ$50</f>
        <v>DR Congo</v>
      </c>
      <c r="F101" s="199">
        <f>IF(AND('World Cup'!$AI$51&lt;&gt;"",'World Cup'!$AJ$51&lt;&gt;""),'World Cup'!$AI$51,"")</f>
        <v>2</v>
      </c>
      <c r="G101" s="200">
        <f>IF(AND('World Cup'!$AI$51&lt;&gt;"",'World Cup'!$AJ$51&lt;&gt;""),'World Cup'!$AJ$51,"")</f>
        <v>0</v>
      </c>
      <c r="I101" s="196">
        <f t="shared" si="1482"/>
        <v>4</v>
      </c>
      <c r="J101" s="197" t="str">
        <f t="shared" si="1483"/>
        <v>England</v>
      </c>
      <c r="K101" s="198">
        <f t="shared" si="1484"/>
        <v>46</v>
      </c>
      <c r="L101" s="197" t="str">
        <f t="shared" si="1485"/>
        <v>DR Congo</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46</v>
      </c>
      <c r="Y101" s="197" t="str">
        <f t="shared" si="1490"/>
        <v>DR Congo</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46</v>
      </c>
      <c r="AL101" s="197" t="str">
        <f t="shared" si="1495"/>
        <v>DR Congo</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46</v>
      </c>
      <c r="AY101" s="197" t="str">
        <f t="shared" si="1500"/>
        <v>DR Congo</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46</v>
      </c>
      <c r="BL101" s="197" t="str">
        <f t="shared" si="1505"/>
        <v>DR Congo</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46</v>
      </c>
      <c r="BY101" s="197" t="str">
        <f t="shared" si="1510"/>
        <v>DR Congo</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46</v>
      </c>
      <c r="CL101" s="197" t="str">
        <f t="shared" si="1515"/>
        <v>DR Congo</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46</v>
      </c>
      <c r="CY101" s="197" t="str">
        <f t="shared" si="1520"/>
        <v>DR Congo</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46</v>
      </c>
      <c r="DL101" s="197" t="str">
        <f t="shared" si="1525"/>
        <v>DR Congo</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46</v>
      </c>
      <c r="DY101" s="197" t="str">
        <f t="shared" si="1530"/>
        <v>DR Congo</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46</v>
      </c>
      <c r="EL101" s="197" t="str">
        <f t="shared" si="1535"/>
        <v>DR Congo</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46</v>
      </c>
      <c r="EY101" s="197" t="str">
        <f t="shared" si="1540"/>
        <v>DR Congo</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46</v>
      </c>
      <c r="FL101" s="197" t="str">
        <f t="shared" si="1545"/>
        <v>DR Congo</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46</v>
      </c>
      <c r="FY101" s="197" t="str">
        <f t="shared" si="1550"/>
        <v>DR Congo</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46</v>
      </c>
      <c r="GL101" s="197" t="str">
        <f t="shared" si="1555"/>
        <v>DR Congo</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46</v>
      </c>
      <c r="GY101" s="197" t="str">
        <f t="shared" si="1560"/>
        <v>DR Congo</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46</v>
      </c>
      <c r="HL101" s="197" t="str">
        <f t="shared" si="1565"/>
        <v>DR Congo</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46</v>
      </c>
      <c r="HY101" s="197" t="str">
        <f t="shared" si="1570"/>
        <v>DR Congo</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46</v>
      </c>
      <c r="IL101" s="197" t="str">
        <f t="shared" si="1575"/>
        <v>DR Congo</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46</v>
      </c>
      <c r="IY101" s="197" t="str">
        <f t="shared" si="1580"/>
        <v>DR Congo</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46</v>
      </c>
      <c r="JL101" s="197" t="str">
        <f t="shared" si="1585"/>
        <v>DR Congo</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46</v>
      </c>
      <c r="JY101" s="197" t="str">
        <f t="shared" si="1590"/>
        <v>DR Congo</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46</v>
      </c>
      <c r="KL101" s="197" t="str">
        <f t="shared" si="1595"/>
        <v>DR Congo</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46</v>
      </c>
      <c r="KY101" s="197" t="str">
        <f t="shared" si="1600"/>
        <v>DR Congo</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46</v>
      </c>
      <c r="LL101" s="197" t="str">
        <f t="shared" si="1605"/>
        <v>DR Congo</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46</v>
      </c>
      <c r="LY101" s="197" t="str">
        <f t="shared" si="1610"/>
        <v>DR Congo</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27</v>
      </c>
      <c r="C103" s="197" t="str">
        <f>'World Cup'!$AO$50</f>
        <v>Australia</v>
      </c>
      <c r="D103" s="198">
        <f>IF(E103="","",INDEX(Groups!$C$7:$C$65,MATCH(E103,Groups!$D$7:$D$65,0)))</f>
        <v>29</v>
      </c>
      <c r="E103" s="197" t="str">
        <f>'World Cup'!$AP$50</f>
        <v>Egypt</v>
      </c>
      <c r="F103" s="199">
        <f>IF(AND('World Cup'!$AO$51&lt;&gt;"",'World Cup'!$AP$51&lt;&gt;""),'World Cup'!$AO$51,"")</f>
        <v>2</v>
      </c>
      <c r="G103" s="200">
        <f>IF(AND('World Cup'!$AO$51&lt;&gt;"",'World Cup'!$AP$51&lt;&gt;""),'World Cup'!$AP$51,"")</f>
        <v>1</v>
      </c>
      <c r="I103" s="196">
        <f t="shared" si="1482"/>
        <v>27</v>
      </c>
      <c r="J103" s="197" t="str">
        <f t="shared" si="1483"/>
        <v>Australia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27</v>
      </c>
      <c r="W103" s="197" t="str">
        <f t="shared" si="1488"/>
        <v>Australia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27</v>
      </c>
      <c r="AJ103" s="197" t="str">
        <f t="shared" si="1493"/>
        <v>Australia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27</v>
      </c>
      <c r="AW103" s="197" t="str">
        <f t="shared" si="1498"/>
        <v>Australia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27</v>
      </c>
      <c r="BJ103" s="197" t="str">
        <f t="shared" si="1503"/>
        <v>Australia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27</v>
      </c>
      <c r="BW103" s="197" t="str">
        <f t="shared" si="1508"/>
        <v>Australia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27</v>
      </c>
      <c r="CJ103" s="197" t="str">
        <f t="shared" si="1513"/>
        <v>Australia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27</v>
      </c>
      <c r="CW103" s="197" t="str">
        <f t="shared" si="1518"/>
        <v>Australia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27</v>
      </c>
      <c r="DJ103" s="197" t="str">
        <f t="shared" si="1523"/>
        <v>Australia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27</v>
      </c>
      <c r="DW103" s="197" t="str">
        <f t="shared" si="1528"/>
        <v>Australia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27</v>
      </c>
      <c r="EJ103" s="197" t="str">
        <f t="shared" si="1533"/>
        <v>Australia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27</v>
      </c>
      <c r="EW103" s="197" t="str">
        <f t="shared" si="1538"/>
        <v>Australia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27</v>
      </c>
      <c r="FJ103" s="197" t="str">
        <f t="shared" si="1543"/>
        <v>Australia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27</v>
      </c>
      <c r="FW103" s="197" t="str">
        <f t="shared" si="1548"/>
        <v>Australia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27</v>
      </c>
      <c r="GJ103" s="197" t="str">
        <f t="shared" si="1553"/>
        <v>Australia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27</v>
      </c>
      <c r="GW103" s="197" t="str">
        <f t="shared" si="1558"/>
        <v>Australia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27</v>
      </c>
      <c r="HJ103" s="197" t="str">
        <f t="shared" si="1563"/>
        <v>Australia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27</v>
      </c>
      <c r="HW103" s="197" t="str">
        <f t="shared" si="1568"/>
        <v>Australia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27</v>
      </c>
      <c r="IJ103" s="197" t="str">
        <f t="shared" si="1573"/>
        <v>Australia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27</v>
      </c>
      <c r="IW103" s="197" t="str">
        <f t="shared" si="1578"/>
        <v>Australia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27</v>
      </c>
      <c r="JJ103" s="197" t="str">
        <f t="shared" si="1583"/>
        <v>Australia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27</v>
      </c>
      <c r="JW103" s="197" t="str">
        <f t="shared" si="1588"/>
        <v>Australia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27</v>
      </c>
      <c r="KJ103" s="197" t="str">
        <f t="shared" si="1593"/>
        <v>Australia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27</v>
      </c>
      <c r="KW103" s="197" t="str">
        <f t="shared" si="1598"/>
        <v>Australia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27</v>
      </c>
      <c r="LJ103" s="197" t="str">
        <f t="shared" si="1603"/>
        <v>Australia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27</v>
      </c>
      <c r="LW103" s="197" t="str">
        <f t="shared" si="1608"/>
        <v>Australia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f>
        <v>2</v>
      </c>
      <c r="G104" s="200">
        <f>IF(AND('World Cup'!$AR$51&lt;&gt;"",'World Cup'!$AS$51&lt;&gt;""),'World Cup'!$AS$51,"")</f>
        <v>0</v>
      </c>
      <c r="I104" s="196">
        <f t="shared" si="1482"/>
        <v>19</v>
      </c>
      <c r="J104" s="197" t="str">
        <f t="shared" si="1483"/>
        <v>Switzerland</v>
      </c>
      <c r="K104" s="198">
        <f t="shared" si="1484"/>
        <v>28</v>
      </c>
      <c r="L104" s="197" t="str">
        <f t="shared" si="1485"/>
        <v>Algeria</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28</v>
      </c>
      <c r="Y104" s="197" t="str">
        <f t="shared" si="1490"/>
        <v>Algeria</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28</v>
      </c>
      <c r="AL104" s="197" t="str">
        <f t="shared" si="1495"/>
        <v>Algeria</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28</v>
      </c>
      <c r="AY104" s="197" t="str">
        <f t="shared" si="1500"/>
        <v>Algeria</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28</v>
      </c>
      <c r="BL104" s="197" t="str">
        <f t="shared" si="1505"/>
        <v>Algeria</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28</v>
      </c>
      <c r="BY104" s="197" t="str">
        <f t="shared" si="1510"/>
        <v>Algeria</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28</v>
      </c>
      <c r="CL104" s="197" t="str">
        <f t="shared" si="1515"/>
        <v>Algeria</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28</v>
      </c>
      <c r="CY104" s="197" t="str">
        <f t="shared" si="1520"/>
        <v>Algeria</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28</v>
      </c>
      <c r="DL104" s="197" t="str">
        <f t="shared" si="1525"/>
        <v>Algeria</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28</v>
      </c>
      <c r="DY104" s="197" t="str">
        <f t="shared" si="1530"/>
        <v>Algeria</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28</v>
      </c>
      <c r="EL104" s="197" t="str">
        <f t="shared" si="1535"/>
        <v>Algeria</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28</v>
      </c>
      <c r="EY104" s="197" t="str">
        <f t="shared" si="1540"/>
        <v>Algeria</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28</v>
      </c>
      <c r="FL104" s="197" t="str">
        <f t="shared" si="1545"/>
        <v>Algeria</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28</v>
      </c>
      <c r="FY104" s="197" t="str">
        <f t="shared" si="1550"/>
        <v>Algeria</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28</v>
      </c>
      <c r="GL104" s="197" t="str">
        <f t="shared" si="1555"/>
        <v>Algeria</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28</v>
      </c>
      <c r="GY104" s="197" t="str">
        <f t="shared" si="1560"/>
        <v>Algeria</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28</v>
      </c>
      <c r="HL104" s="197" t="str">
        <f t="shared" si="1565"/>
        <v>Algeria</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28</v>
      </c>
      <c r="HY104" s="197" t="str">
        <f t="shared" si="1570"/>
        <v>Algeria</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28</v>
      </c>
      <c r="IL104" s="197" t="str">
        <f t="shared" si="1575"/>
        <v>Algeria</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28</v>
      </c>
      <c r="IY104" s="197" t="str">
        <f t="shared" si="1580"/>
        <v>Algeria</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28</v>
      </c>
      <c r="JL104" s="197" t="str">
        <f t="shared" si="1585"/>
        <v>Algeria</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28</v>
      </c>
      <c r="JY104" s="197" t="str">
        <f t="shared" si="1590"/>
        <v>Algeria</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28</v>
      </c>
      <c r="KL104" s="197" t="str">
        <f t="shared" si="1595"/>
        <v>Algeria</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28</v>
      </c>
      <c r="KY104" s="197" t="str">
        <f t="shared" si="1600"/>
        <v>Algeria</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28</v>
      </c>
      <c r="LL104" s="197" t="str">
        <f t="shared" si="1605"/>
        <v>Algeria</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28</v>
      </c>
      <c r="LY104" s="197" t="str">
        <f t="shared" si="1610"/>
        <v>Algeria</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3</v>
      </c>
      <c r="G105" s="200">
        <f>IF(AND('World Cup'!$AU$51&lt;&gt;"",'World Cup'!$AV$51&lt;&gt;""),'World Cup'!$AV$51,"")</f>
        <v>1</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1</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0</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2</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2</v>
      </c>
      <c r="G111" s="200">
        <f>IF(AND('World Cup'!$N$61&lt;&gt;"",'World Cup'!$O$61&lt;&gt;""),'World Cup'!$O$61,"")</f>
        <v>0</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27</v>
      </c>
      <c r="E113" s="197" t="str">
        <f>'World Cup'!$U$60</f>
        <v>Australia</v>
      </c>
      <c r="F113" s="199">
        <f>IF(AND('World Cup'!$T$61&lt;&gt;"",'World Cup'!$U$61&lt;&gt;""),'World Cup'!$T$61,"")</f>
        <v>2</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f>
        <v>2</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2</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0</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0</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f>
        <v>2</v>
      </c>
      <c r="G121" s="200">
        <f>IF(AND('World Cup'!$F$81&lt;&gt;"",'World Cup'!$H$81&lt;&gt;""),'World Cup'!$H$81,"")</f>
        <v>0</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3</v>
      </c>
      <c r="E122" s="197" t="str">
        <f>'World Cup'!$T$80</f>
        <v>Argentina</v>
      </c>
      <c r="F122" s="199">
        <f>IF(AND('World Cup'!$R$81&lt;&gt;"",'World Cup'!$T$81&lt;&gt;""),'World Cup'!$R$81,"")</f>
        <v>1</v>
      </c>
      <c r="G122" s="200">
        <f>IF(AND('World Cup'!$R$81&lt;&gt;"",'World Cup'!$T$81&lt;&gt;""),'World Cup'!$T$81,"")</f>
        <v>0</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3</v>
      </c>
      <c r="E124" s="197" t="str">
        <f>'World Cup'!$N$88</f>
        <v>Argentina</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10</v>
      </c>
      <c r="C126" s="202" t="str">
        <f>'World Cup'!$L$98</f>
        <v>Germany</v>
      </c>
      <c r="D126" s="203">
        <f>IF(E126="","",INDEX(Groups!$C$7:$C$65,MATCH(E126,Groups!$D$7:$D$65,0)))</f>
        <v>4</v>
      </c>
      <c r="E126" s="204" t="str">
        <f>'World Cup'!$N$98</f>
        <v>England</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0</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2"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2"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892" t="str">
        <f>Language!$E$223</f>
        <v>Settings</v>
      </c>
      <c r="C1" s="892"/>
      <c r="D1" s="892"/>
      <c r="E1" s="892"/>
      <c r="F1" s="892"/>
    </row>
    <row r="2" spans="2:15"/>
    <row r="3" spans="2:15" ht="16.2"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2"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Morocco</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Algeria</v>
      </c>
      <c r="O70" s="536" t="str">
        <f>IFERROR(VLOOKUP(ThirdPlaced!$I$30,AssignThird!$C$8:$K$502,3,0),"")</f>
        <v>J</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Ecuador</v>
      </c>
      <c r="O71" s="536" t="str">
        <f>IFERROR(VLOOKUP(ThirdPlaced!$I$30,AssignThird!$C$8:$K$502,4,0),"")</f>
        <v>E</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South Africa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DR Congo</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Scotland</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Ivory Coast</v>
      </c>
      <c r="J82" s="86" t="str">
        <f t="shared" si="2"/>
        <v>Norway</v>
      </c>
      <c r="K82" s="168">
        <v>5</v>
      </c>
      <c r="M82" s="525" t="s">
        <v>10</v>
      </c>
      <c r="N82" s="526" t="str">
        <f>'World Cup'!$H$43</f>
        <v>Scotland</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Morocco</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DR Congo</v>
      </c>
      <c r="K84" s="168">
        <v>8</v>
      </c>
      <c r="M84" s="525" t="s">
        <v>11</v>
      </c>
      <c r="N84" s="526" t="str">
        <f>'World Cup'!$K$43</f>
        <v>Australia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Ecuador</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South Africa</v>
      </c>
      <c r="K86" s="168">
        <v>9</v>
      </c>
      <c r="M86" s="525" t="s">
        <v>12</v>
      </c>
      <c r="N86" s="526" t="str">
        <f>'World Cup'!$N$43</f>
        <v>Ivory Coast</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Algeria</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Australia</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Morocco</v>
      </c>
    </row>
    <row r="102" spans="2:25">
      <c r="B102" s="57" t="s">
        <v>133</v>
      </c>
      <c r="C102" s="71"/>
      <c r="D102" s="71"/>
      <c r="E102" s="42"/>
      <c r="F102" s="43"/>
      <c r="G102" s="153"/>
      <c r="H102" s="43"/>
      <c r="I102" s="43"/>
      <c r="J102" s="43"/>
      <c r="K102" s="81"/>
      <c r="M102" s="525" t="str">
        <f>AssignThird!$E$4</f>
        <v>3-EFGIJ</v>
      </c>
      <c r="N102" s="526" t="str">
        <f t="shared" ref="N102:N108" si="3">IF(L70,N70,"")</f>
        <v>Algeria</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Ecuador</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South Africa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DR Congo</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414062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South Africa</v>
      </c>
      <c r="D4" s="454">
        <f>CalcA!$E$24</f>
        <v>3</v>
      </c>
      <c r="E4" s="454">
        <f>F4-G4</f>
        <v>-2</v>
      </c>
      <c r="F4" s="454">
        <f>CalcA!$F$24</f>
        <v>3</v>
      </c>
      <c r="G4" s="454">
        <f>CalcA!$G$24</f>
        <v>5</v>
      </c>
      <c r="H4" s="456">
        <f t="shared" ref="H4:H15" si="0">$D4*$S$4+($E4+$S$5/2)*$S$5+$F4*$S$6+$K4*$S$7+$L4*$S$8</f>
        <v>3498003.0000399998</v>
      </c>
      <c r="I4" s="454" t="s">
        <v>24</v>
      </c>
      <c r="J4" s="454"/>
      <c r="K4" s="454">
        <f>SUMIFS(FairPlay!$C$6:$C$27,FairPlay!$B$6:$B$27,$C4)+SUMIFS(FairPlay!$F$6:$F$27,FairPlay!$E$6:$E$27,$C4)+SUMIFS(FairPlay!$I$6:$I$27,FairPlay!$H$6:$H$27,$C4)</f>
        <v>0</v>
      </c>
      <c r="L4" s="454">
        <f>100-INDEX(Language!$D$5:$D$100,MATCH($C4,Language!$E$5:$E$100,0),1)</f>
        <v>40</v>
      </c>
      <c r="R4" s="723" t="s">
        <v>1798</v>
      </c>
      <c r="S4" s="724">
        <v>1000000</v>
      </c>
    </row>
    <row r="5" spans="1:19">
      <c r="A5" s="22"/>
      <c r="B5" s="22" t="s">
        <v>27</v>
      </c>
      <c r="C5" t="str">
        <f>CalcB!$D$24</f>
        <v>Qatar</v>
      </c>
      <c r="D5" s="22">
        <f>CalcB!$E$24</f>
        <v>3</v>
      </c>
      <c r="E5" s="22">
        <f t="shared" ref="E5:E15" si="1">F5-G5</f>
        <v>-4</v>
      </c>
      <c r="F5" s="22">
        <f>CalcB!$F$24</f>
        <v>1</v>
      </c>
      <c r="G5" s="22">
        <f>CalcB!$G$24</f>
        <v>5</v>
      </c>
      <c r="H5" s="457">
        <f t="shared" si="0"/>
        <v>3496001.0000450001</v>
      </c>
      <c r="I5" s="22" t="s">
        <v>20</v>
      </c>
      <c r="J5" s="22"/>
      <c r="K5" s="22">
        <f>SUMIFS(FairPlay!$C$6:$C$27,FairPlay!$B$6:$B$27,$C5)+SUMIFS(FairPlay!$F$6:$F$27,FairPlay!$E$6:$E$27,$C5)+SUMIFS(FairPlay!$I$6:$I$27,FairPlay!$H$6:$H$27,$C5)</f>
        <v>0</v>
      </c>
      <c r="L5" s="22">
        <f>100-INDEX(Language!$D$5:$D$100,MATCH($C5,Language!$E$5:$E$100,0),1)</f>
        <v>45</v>
      </c>
      <c r="R5" s="725" t="s">
        <v>1797</v>
      </c>
      <c r="S5" s="726">
        <v>1000</v>
      </c>
    </row>
    <row r="6" spans="1:19">
      <c r="A6" s="22"/>
      <c r="B6" s="22" t="s">
        <v>28</v>
      </c>
      <c r="C6" t="str">
        <f>CalcC!$D$24</f>
        <v>Morocco</v>
      </c>
      <c r="D6" s="22">
        <f>CalcC!$E$24</f>
        <v>3</v>
      </c>
      <c r="E6" s="22">
        <f t="shared" si="1"/>
        <v>-2</v>
      </c>
      <c r="F6" s="22">
        <f>CalcC!$F$24</f>
        <v>2</v>
      </c>
      <c r="G6" s="22">
        <f>CalcC!$G$24</f>
        <v>4</v>
      </c>
      <c r="H6" s="457">
        <f t="shared" si="0"/>
        <v>3498002.0000919998</v>
      </c>
      <c r="I6" s="22" t="s">
        <v>21</v>
      </c>
      <c r="J6" s="22"/>
      <c r="K6" s="22">
        <f>SUMIFS(FairPlay!$C$6:$C$27,FairPlay!$B$6:$B$27,$C6)+SUMIFS(FairPlay!$F$6:$F$27,FairPlay!$E$6:$E$27,$C6)+SUMIFS(FairPlay!$I$6:$I$27,FairPlay!$H$6:$H$27,$C6)</f>
        <v>0</v>
      </c>
      <c r="L6" s="22">
        <f>100-INDEX(Language!$D$5:$D$100,MATCH($C6,Language!$E$5:$E$100,0),1)</f>
        <v>92</v>
      </c>
      <c r="R6" s="725" t="s">
        <v>1796</v>
      </c>
      <c r="S6" s="726">
        <v>1</v>
      </c>
    </row>
    <row r="7" spans="1:19">
      <c r="A7" s="22"/>
      <c r="B7" s="22" t="s">
        <v>29</v>
      </c>
      <c r="C7" t="str">
        <f>CalcD!$D$24</f>
        <v>Paraguay</v>
      </c>
      <c r="D7" s="22">
        <f>CalcD!$E$24</f>
        <v>3</v>
      </c>
      <c r="E7" s="22">
        <f t="shared" si="1"/>
        <v>-2</v>
      </c>
      <c r="F7" s="22">
        <f>CalcD!$F$24</f>
        <v>1</v>
      </c>
      <c r="G7" s="22">
        <f>CalcD!$G$24</f>
        <v>3</v>
      </c>
      <c r="H7" s="457">
        <f t="shared" si="0"/>
        <v>3498001.00006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Ecuador</v>
      </c>
      <c r="D8" s="22">
        <f>CalcE!$E$24</f>
        <v>3</v>
      </c>
      <c r="E8" s="22">
        <f t="shared" si="1"/>
        <v>1</v>
      </c>
      <c r="F8" s="22">
        <f>CalcE!$F$24</f>
        <v>4</v>
      </c>
      <c r="G8" s="22">
        <f>CalcE!$G$24</f>
        <v>3</v>
      </c>
      <c r="H8" s="457">
        <f t="shared" si="0"/>
        <v>3501004.0000769999</v>
      </c>
      <c r="I8" s="22" t="s">
        <v>22</v>
      </c>
      <c r="J8" s="22"/>
      <c r="K8" s="22">
        <f>SUMIFS(FairPlay!$C$6:$C$27,FairPlay!$B$6:$B$27,$C8)+SUMIFS(FairPlay!$F$6:$F$27,FairPlay!$E$6:$E$27,$C8)+SUMIFS(FairPlay!$I$6:$I$27,FairPlay!$H$6:$H$27,$C8)</f>
        <v>0</v>
      </c>
      <c r="L8" s="22">
        <f>100-INDEX(Language!$D$5:$D$100,MATCH($C8,Language!$E$5:$E$100,0),1)</f>
        <v>77</v>
      </c>
      <c r="R8" s="727" t="s">
        <v>1800</v>
      </c>
      <c r="S8" s="728">
        <v>9.9999999999999995E-7</v>
      </c>
    </row>
    <row r="9" spans="1:19">
      <c r="A9" s="22"/>
      <c r="B9" s="22" t="s">
        <v>1112</v>
      </c>
      <c r="C9" t="str">
        <f>CalcF!$D$24</f>
        <v>Japan</v>
      </c>
      <c r="D9" s="22">
        <f>CalcF!$E$24</f>
        <v>3</v>
      </c>
      <c r="E9" s="22">
        <f t="shared" si="1"/>
        <v>-1</v>
      </c>
      <c r="F9" s="22">
        <f>CalcF!$F$24</f>
        <v>3</v>
      </c>
      <c r="G9" s="22">
        <f>CalcF!$G$24</f>
        <v>4</v>
      </c>
      <c r="H9" s="457">
        <f t="shared" si="0"/>
        <v>3499003.0000820002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New Zealand</v>
      </c>
      <c r="D10" s="22">
        <f>CalcG!$E$24</f>
        <v>3</v>
      </c>
      <c r="E10" s="22">
        <f t="shared" si="1"/>
        <v>-3</v>
      </c>
      <c r="F10" s="22">
        <f>CalcG!$F$24</f>
        <v>2</v>
      </c>
      <c r="G10" s="22">
        <f>CalcG!$G$24</f>
        <v>5</v>
      </c>
      <c r="H10" s="457">
        <f t="shared" si="0"/>
        <v>3497002.0000149999</v>
      </c>
      <c r="I10" s="22" t="s">
        <v>272</v>
      </c>
      <c r="J10" s="22"/>
      <c r="K10" s="22">
        <f>SUMIFS(FairPlay!$C$6:$C$27,FairPlay!$B$6:$B$27,$C10)+SUMIFS(FairPlay!$F$6:$F$27,FairPlay!$E$6:$E$27,$C10)+SUMIFS(FairPlay!$I$6:$I$27,FairPlay!$H$6:$H$27,$C10)</f>
        <v>0</v>
      </c>
      <c r="L10" s="22">
        <f>100-INDEX(Language!$D$5:$D$100,MATCH($C10,Language!$E$5:$E$100,0),1)</f>
        <v>15</v>
      </c>
    </row>
    <row r="11" spans="1:19">
      <c r="A11" s="22"/>
      <c r="B11" s="22" t="s">
        <v>1116</v>
      </c>
      <c r="C11" t="str">
        <f>CalcH!$D$24</f>
        <v>Saudi Arabia</v>
      </c>
      <c r="D11" s="22">
        <f>CalcH!$E$24</f>
        <v>3</v>
      </c>
      <c r="E11" s="22">
        <f t="shared" si="1"/>
        <v>-4</v>
      </c>
      <c r="F11" s="22">
        <f>CalcH!$F$24</f>
        <v>1</v>
      </c>
      <c r="G11" s="22">
        <f>CalcH!$G$24</f>
        <v>5</v>
      </c>
      <c r="H11" s="457">
        <f t="shared" si="0"/>
        <v>3496001.0000390001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Iraq</v>
      </c>
      <c r="D12" s="22">
        <f>CalcI!$E$24</f>
        <v>1</v>
      </c>
      <c r="E12" s="22">
        <f t="shared" si="1"/>
        <v>-4</v>
      </c>
      <c r="F12" s="22">
        <f>CalcI!$F$24</f>
        <v>2</v>
      </c>
      <c r="G12" s="22">
        <f>CalcI!$G$24</f>
        <v>6</v>
      </c>
      <c r="H12" s="457">
        <f t="shared" si="0"/>
        <v>1496002.0000430001</v>
      </c>
      <c r="I12" s="22" t="s">
        <v>32</v>
      </c>
      <c r="J12" s="22"/>
      <c r="K12" s="22">
        <f>SUMIFS(FairPlay!$C$6:$C$27,FairPlay!$B$6:$B$27,$C12)+SUMIFS(FairPlay!$F$6:$F$27,FairPlay!$E$6:$E$27,$C12)+SUMIFS(FairPlay!$I$6:$I$27,FairPlay!$H$6:$H$27,$C12)</f>
        <v>0</v>
      </c>
      <c r="L12" s="22">
        <f>100-INDEX(Language!$D$5:$D$100,MATCH($C12,Language!$E$5:$E$100,0),1)</f>
        <v>43</v>
      </c>
    </row>
    <row r="13" spans="1:19">
      <c r="A13" s="22"/>
      <c r="B13" s="22" t="s">
        <v>1118</v>
      </c>
      <c r="C13" t="str">
        <f>CalcJ!$D$24</f>
        <v>Algeria</v>
      </c>
      <c r="D13" s="22">
        <f>CalcJ!$E$24</f>
        <v>3</v>
      </c>
      <c r="E13" s="22">
        <f t="shared" si="1"/>
        <v>-2</v>
      </c>
      <c r="F13" s="22">
        <f>CalcJ!$F$24</f>
        <v>2</v>
      </c>
      <c r="G13" s="22">
        <f>CalcJ!$G$24</f>
        <v>4</v>
      </c>
      <c r="H13" s="457">
        <f t="shared" si="0"/>
        <v>3498002.0000720001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3</v>
      </c>
      <c r="E14" s="22">
        <f t="shared" si="1"/>
        <v>-2</v>
      </c>
      <c r="F14" s="22">
        <f>CalcK!$F$24</f>
        <v>1</v>
      </c>
      <c r="G14" s="22">
        <f>CalcK!$G$24</f>
        <v>3</v>
      </c>
      <c r="H14" s="457">
        <f t="shared" si="0"/>
        <v>3498001.0000539999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Ghana</v>
      </c>
      <c r="D15" s="28">
        <f>CalcL!$E$24</f>
        <v>3</v>
      </c>
      <c r="E15" s="28">
        <f t="shared" si="1"/>
        <v>-2</v>
      </c>
      <c r="F15" s="28">
        <f>CalcL!$F$24</f>
        <v>2</v>
      </c>
      <c r="G15" s="28">
        <f>CalcL!$G$24</f>
        <v>4</v>
      </c>
      <c r="H15" s="458">
        <f t="shared" si="0"/>
        <v>3498002.0000260002</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Ecuador</v>
      </c>
      <c r="D17" s="408">
        <f t="shared" si="2"/>
        <v>3</v>
      </c>
      <c r="E17" s="409">
        <f t="shared" si="2"/>
        <v>1</v>
      </c>
      <c r="F17" s="410">
        <f t="shared" si="2"/>
        <v>4</v>
      </c>
      <c r="G17" s="411">
        <f t="shared" si="2"/>
        <v>3</v>
      </c>
      <c r="H17" s="412">
        <f t="shared" ref="H17:H22" si="3">LARGE($H$4:$H$15,ROW(A1))</f>
        <v>3501004.0000769999</v>
      </c>
      <c r="I17" s="413" t="str">
        <f t="shared" ref="I17:I22" si="4">INDEX(I$4:I$15,MATCH($H17,$H$4:$H$15,0))</f>
        <v>E</v>
      </c>
      <c r="J17" s="451"/>
      <c r="K17" s="409">
        <f t="array" ref="K17">SUM(IF($I$17:$I$24 &lt; $I17,1))</f>
        <v>3</v>
      </c>
      <c r="L17" s="409" t="str">
        <f>INDEX($I$17:$I$24,MATCH(ROW(A1)-1,$K$17:$K$24,0))</f>
        <v>A</v>
      </c>
      <c r="M17" s="408">
        <f>D17</f>
        <v>3</v>
      </c>
      <c r="N17" s="414">
        <f>F17</f>
        <v>4</v>
      </c>
      <c r="O17" s="415" t="s">
        <v>1113</v>
      </c>
      <c r="P17" s="416">
        <f>G17</f>
        <v>3</v>
      </c>
    </row>
    <row r="18" spans="2:16">
      <c r="B18" s="417" t="s">
        <v>27</v>
      </c>
      <c r="C18" s="418" t="str">
        <f t="shared" si="2"/>
        <v>Japan</v>
      </c>
      <c r="D18" s="419">
        <f t="shared" si="2"/>
        <v>3</v>
      </c>
      <c r="E18" s="420">
        <f t="shared" si="2"/>
        <v>-1</v>
      </c>
      <c r="F18" s="421">
        <f t="shared" si="2"/>
        <v>3</v>
      </c>
      <c r="G18" s="422">
        <f t="shared" si="2"/>
        <v>4</v>
      </c>
      <c r="H18" s="423">
        <f t="shared" si="3"/>
        <v>3499003.0000820002</v>
      </c>
      <c r="I18" s="424" t="str">
        <f t="shared" si="4"/>
        <v>F</v>
      </c>
      <c r="J18" s="452"/>
      <c r="K18" s="420">
        <f t="array" ref="K18">SUM(IF($I$17:$I$24 &lt; $I18,1))</f>
        <v>4</v>
      </c>
      <c r="L18" s="420" t="str">
        <f>INDEX($I$17:$I$24,MATCH(ROW(A2)-1,$K$17:$K$24,0))</f>
        <v>C</v>
      </c>
      <c r="M18" s="419">
        <f t="shared" ref="M18:M22" si="5">D18</f>
        <v>3</v>
      </c>
      <c r="N18" s="425">
        <f t="shared" ref="N18:N22" si="6">F18</f>
        <v>3</v>
      </c>
      <c r="O18" s="426" t="s">
        <v>1113</v>
      </c>
      <c r="P18" s="427">
        <f t="shared" ref="P18:P22" si="7">G18</f>
        <v>4</v>
      </c>
    </row>
    <row r="19" spans="2:16">
      <c r="B19" s="417" t="s">
        <v>28</v>
      </c>
      <c r="C19" s="418" t="str">
        <f t="shared" si="2"/>
        <v>South Africa</v>
      </c>
      <c r="D19" s="419">
        <f t="shared" si="2"/>
        <v>3</v>
      </c>
      <c r="E19" s="420">
        <f t="shared" si="2"/>
        <v>-2</v>
      </c>
      <c r="F19" s="421">
        <f t="shared" si="2"/>
        <v>3</v>
      </c>
      <c r="G19" s="422">
        <f t="shared" si="2"/>
        <v>5</v>
      </c>
      <c r="H19" s="423">
        <f t="shared" si="3"/>
        <v>3498003.0000399998</v>
      </c>
      <c r="I19" s="424" t="str">
        <f t="shared" si="4"/>
        <v>A</v>
      </c>
      <c r="J19" s="452"/>
      <c r="K19" s="420">
        <f t="array" ref="K19">SUM(IF($I$17:$I$24 &lt; $I19,1))</f>
        <v>0</v>
      </c>
      <c r="L19" s="420" t="str">
        <f t="shared" ref="L19:L24" si="8">INDEX($I$17:$I$24,MATCH(ROW(A3)-1,$K$17:$K$24,0))</f>
        <v>D</v>
      </c>
      <c r="M19" s="419">
        <f t="shared" si="5"/>
        <v>3</v>
      </c>
      <c r="N19" s="425">
        <f t="shared" si="6"/>
        <v>3</v>
      </c>
      <c r="O19" s="426" t="s">
        <v>1113</v>
      </c>
      <c r="P19" s="427">
        <f t="shared" si="7"/>
        <v>5</v>
      </c>
    </row>
    <row r="20" spans="2:16">
      <c r="B20" s="417" t="s">
        <v>29</v>
      </c>
      <c r="C20" s="418" t="str">
        <f t="shared" si="2"/>
        <v>Morocco</v>
      </c>
      <c r="D20" s="419">
        <f t="shared" si="2"/>
        <v>3</v>
      </c>
      <c r="E20" s="420">
        <f t="shared" si="2"/>
        <v>-2</v>
      </c>
      <c r="F20" s="421">
        <f t="shared" si="2"/>
        <v>2</v>
      </c>
      <c r="G20" s="422">
        <f t="shared" si="2"/>
        <v>4</v>
      </c>
      <c r="H20" s="423">
        <f t="shared" si="3"/>
        <v>3498002.0000919998</v>
      </c>
      <c r="I20" s="424" t="str">
        <f t="shared" si="4"/>
        <v>C</v>
      </c>
      <c r="J20" s="452"/>
      <c r="K20" s="420">
        <f t="array" ref="K20">SUM(IF($I$17:$I$24 &lt; $I20,1))</f>
        <v>1</v>
      </c>
      <c r="L20" s="420" t="str">
        <f t="shared" si="8"/>
        <v>E</v>
      </c>
      <c r="M20" s="419">
        <f t="shared" si="5"/>
        <v>3</v>
      </c>
      <c r="N20" s="425">
        <f t="shared" si="6"/>
        <v>2</v>
      </c>
      <c r="O20" s="426" t="s">
        <v>1113</v>
      </c>
      <c r="P20" s="427">
        <f t="shared" si="7"/>
        <v>4</v>
      </c>
    </row>
    <row r="21" spans="2:16">
      <c r="B21" s="417" t="s">
        <v>1111</v>
      </c>
      <c r="C21" s="418" t="str">
        <f t="shared" si="2"/>
        <v>Algeria</v>
      </c>
      <c r="D21" s="419">
        <f t="shared" si="2"/>
        <v>3</v>
      </c>
      <c r="E21" s="420">
        <f t="shared" si="2"/>
        <v>-2</v>
      </c>
      <c r="F21" s="421">
        <f t="shared" si="2"/>
        <v>2</v>
      </c>
      <c r="G21" s="422">
        <f t="shared" si="2"/>
        <v>4</v>
      </c>
      <c r="H21" s="423">
        <f t="shared" si="3"/>
        <v>3498002.0000720001</v>
      </c>
      <c r="I21" s="424" t="str">
        <f t="shared" si="4"/>
        <v>J</v>
      </c>
      <c r="J21" s="452"/>
      <c r="K21" s="420">
        <f t="array" ref="K21">SUM(IF($I$17:$I$24 &lt; $I21,1))</f>
        <v>5</v>
      </c>
      <c r="L21" s="420" t="str">
        <f t="shared" si="8"/>
        <v>F</v>
      </c>
      <c r="M21" s="419">
        <f t="shared" si="5"/>
        <v>3</v>
      </c>
      <c r="N21" s="425">
        <f t="shared" si="6"/>
        <v>2</v>
      </c>
      <c r="O21" s="426" t="s">
        <v>1113</v>
      </c>
      <c r="P21" s="427">
        <f t="shared" si="7"/>
        <v>4</v>
      </c>
    </row>
    <row r="22" spans="2:16">
      <c r="B22" s="440" t="s">
        <v>1112</v>
      </c>
      <c r="C22" s="441" t="str">
        <f t="shared" si="2"/>
        <v>Ghana</v>
      </c>
      <c r="D22" s="442">
        <f t="shared" si="2"/>
        <v>3</v>
      </c>
      <c r="E22" s="443">
        <f t="shared" si="2"/>
        <v>-2</v>
      </c>
      <c r="F22" s="444">
        <f t="shared" si="2"/>
        <v>2</v>
      </c>
      <c r="G22" s="445">
        <f t="shared" si="2"/>
        <v>4</v>
      </c>
      <c r="H22" s="446">
        <f t="shared" si="3"/>
        <v>3498002.0000260002</v>
      </c>
      <c r="I22" s="447" t="str">
        <f t="shared" si="4"/>
        <v>L</v>
      </c>
      <c r="J22" s="452"/>
      <c r="K22" s="420">
        <f t="array" ref="K22">SUM(IF($I$17:$I$24 &lt; $I22,1))</f>
        <v>7</v>
      </c>
      <c r="L22" s="420" t="str">
        <f t="shared" si="8"/>
        <v>J</v>
      </c>
      <c r="M22" s="442">
        <f t="shared" si="5"/>
        <v>3</v>
      </c>
      <c r="N22" s="448">
        <f t="shared" si="6"/>
        <v>2</v>
      </c>
      <c r="O22" s="449" t="s">
        <v>1113</v>
      </c>
      <c r="P22" s="450">
        <f t="shared" si="7"/>
        <v>4</v>
      </c>
    </row>
    <row r="23" spans="2:16">
      <c r="B23" s="440" t="s">
        <v>1115</v>
      </c>
      <c r="C23" s="441" t="str">
        <f t="shared" ref="C23:G28" si="9">INDEX(C$4:C$15,MATCH($H23,$H$4:$H$15,0))</f>
        <v>Paraguay</v>
      </c>
      <c r="D23" s="442">
        <f t="shared" si="9"/>
        <v>3</v>
      </c>
      <c r="E23" s="443">
        <f t="shared" si="9"/>
        <v>-2</v>
      </c>
      <c r="F23" s="444">
        <f t="shared" si="9"/>
        <v>1</v>
      </c>
      <c r="G23" s="445">
        <f t="shared" si="9"/>
        <v>3</v>
      </c>
      <c r="H23" s="446">
        <f t="shared" ref="H23:H28" si="10">LARGE($H$4:$H$15,ROW(A7))</f>
        <v>3498001.00006</v>
      </c>
      <c r="I23" s="447" t="str">
        <f t="shared" ref="I23:I28" si="11">INDEX(I$4:I$15,MATCH($H23,$H$4:$H$15,0))</f>
        <v>D</v>
      </c>
      <c r="K23" s="420">
        <f t="array" ref="K23">SUM(IF($I$17:$I$24 &lt; $I23,1))</f>
        <v>2</v>
      </c>
      <c r="L23" s="420" t="str">
        <f t="shared" si="8"/>
        <v>K</v>
      </c>
      <c r="M23" s="442">
        <f t="shared" ref="M23:M28" si="12">D23</f>
        <v>3</v>
      </c>
      <c r="N23" s="448">
        <f t="shared" ref="N23:N28" si="13">F23</f>
        <v>1</v>
      </c>
      <c r="O23" s="449" t="s">
        <v>1113</v>
      </c>
      <c r="P23" s="450">
        <f t="shared" ref="P23:P28" si="14">G23</f>
        <v>3</v>
      </c>
    </row>
    <row r="24" spans="2:16">
      <c r="B24" s="440" t="s">
        <v>1116</v>
      </c>
      <c r="C24" s="441" t="str">
        <f t="shared" si="9"/>
        <v>DR Congo</v>
      </c>
      <c r="D24" s="442">
        <f t="shared" si="9"/>
        <v>3</v>
      </c>
      <c r="E24" s="443">
        <f t="shared" si="9"/>
        <v>-2</v>
      </c>
      <c r="F24" s="444">
        <f t="shared" si="9"/>
        <v>1</v>
      </c>
      <c r="G24" s="445">
        <f t="shared" si="9"/>
        <v>3</v>
      </c>
      <c r="H24" s="446">
        <f t="shared" si="10"/>
        <v>3498001.0000539999</v>
      </c>
      <c r="I24" s="447" t="str">
        <f t="shared" si="11"/>
        <v>K</v>
      </c>
      <c r="K24" s="420">
        <f t="array" ref="K24">SUM(IF($I$17:$I$24 &lt; $I24,1))</f>
        <v>6</v>
      </c>
      <c r="L24" s="420" t="str">
        <f t="shared" si="8"/>
        <v>L</v>
      </c>
      <c r="M24" s="442">
        <f t="shared" si="12"/>
        <v>3</v>
      </c>
      <c r="N24" s="448">
        <f t="shared" si="13"/>
        <v>1</v>
      </c>
      <c r="O24" s="449" t="s">
        <v>1113</v>
      </c>
      <c r="P24" s="450">
        <f t="shared" si="14"/>
        <v>3</v>
      </c>
    </row>
    <row r="25" spans="2:16">
      <c r="B25" s="440" t="s">
        <v>1117</v>
      </c>
      <c r="C25" s="441" t="str">
        <f t="shared" si="9"/>
        <v>New Zealand</v>
      </c>
      <c r="D25" s="442">
        <f t="shared" si="9"/>
        <v>3</v>
      </c>
      <c r="E25" s="443">
        <f t="shared" si="9"/>
        <v>-3</v>
      </c>
      <c r="F25" s="444">
        <f t="shared" si="9"/>
        <v>2</v>
      </c>
      <c r="G25" s="445">
        <f t="shared" si="9"/>
        <v>5</v>
      </c>
      <c r="H25" s="446">
        <f t="shared" si="10"/>
        <v>3497002.0000149999</v>
      </c>
      <c r="I25" s="447" t="str">
        <f t="shared" si="11"/>
        <v>G</v>
      </c>
      <c r="L25" s="25"/>
      <c r="M25" s="442">
        <f t="shared" si="12"/>
        <v>3</v>
      </c>
      <c r="N25" s="448">
        <f t="shared" si="13"/>
        <v>2</v>
      </c>
      <c r="O25" s="449" t="s">
        <v>1113</v>
      </c>
      <c r="P25" s="450">
        <f t="shared" si="14"/>
        <v>5</v>
      </c>
    </row>
    <row r="26" spans="2:16">
      <c r="B26" s="440" t="s">
        <v>1118</v>
      </c>
      <c r="C26" s="441" t="str">
        <f t="shared" si="9"/>
        <v>Qatar</v>
      </c>
      <c r="D26" s="442">
        <f t="shared" si="9"/>
        <v>3</v>
      </c>
      <c r="E26" s="443">
        <f t="shared" si="9"/>
        <v>-4</v>
      </c>
      <c r="F26" s="444">
        <f t="shared" si="9"/>
        <v>1</v>
      </c>
      <c r="G26" s="445">
        <f t="shared" si="9"/>
        <v>5</v>
      </c>
      <c r="H26" s="446">
        <f t="shared" si="10"/>
        <v>3496001.0000450001</v>
      </c>
      <c r="I26" s="447" t="str">
        <f t="shared" si="11"/>
        <v>B</v>
      </c>
      <c r="L26" s="25"/>
      <c r="M26" s="442">
        <f t="shared" si="12"/>
        <v>3</v>
      </c>
      <c r="N26" s="448">
        <f t="shared" si="13"/>
        <v>1</v>
      </c>
      <c r="O26" s="449" t="s">
        <v>1113</v>
      </c>
      <c r="P26" s="450">
        <f t="shared" si="14"/>
        <v>5</v>
      </c>
    </row>
    <row r="27" spans="2:16">
      <c r="B27" s="440" t="s">
        <v>1119</v>
      </c>
      <c r="C27" s="441" t="str">
        <f t="shared" si="9"/>
        <v>Saudi Arabia</v>
      </c>
      <c r="D27" s="442">
        <f t="shared" si="9"/>
        <v>3</v>
      </c>
      <c r="E27" s="443">
        <f t="shared" si="9"/>
        <v>-4</v>
      </c>
      <c r="F27" s="444">
        <f t="shared" si="9"/>
        <v>1</v>
      </c>
      <c r="G27" s="445">
        <f t="shared" si="9"/>
        <v>5</v>
      </c>
      <c r="H27" s="446">
        <f t="shared" si="10"/>
        <v>3496001.0000390001</v>
      </c>
      <c r="I27" s="447" t="str">
        <f t="shared" si="11"/>
        <v>H</v>
      </c>
      <c r="L27" s="25"/>
      <c r="M27" s="442">
        <f t="shared" si="12"/>
        <v>3</v>
      </c>
      <c r="N27" s="448">
        <f t="shared" si="13"/>
        <v>1</v>
      </c>
      <c r="O27" s="449" t="s">
        <v>1113</v>
      </c>
      <c r="P27" s="450">
        <f t="shared" si="14"/>
        <v>5</v>
      </c>
    </row>
    <row r="28" spans="2:16" ht="15" thickBot="1">
      <c r="B28" s="428" t="s">
        <v>1120</v>
      </c>
      <c r="C28" s="429" t="str">
        <f t="shared" si="9"/>
        <v>Iraq</v>
      </c>
      <c r="D28" s="430">
        <f t="shared" si="9"/>
        <v>1</v>
      </c>
      <c r="E28" s="431">
        <f t="shared" si="9"/>
        <v>-4</v>
      </c>
      <c r="F28" s="432">
        <f t="shared" si="9"/>
        <v>2</v>
      </c>
      <c r="G28" s="433">
        <f t="shared" si="9"/>
        <v>6</v>
      </c>
      <c r="H28" s="434">
        <f t="shared" si="10"/>
        <v>1496002.0000430001</v>
      </c>
      <c r="I28" s="435" t="str">
        <f t="shared" si="11"/>
        <v>I</v>
      </c>
      <c r="J28" s="403"/>
      <c r="K28" s="403"/>
      <c r="L28" s="453"/>
      <c r="M28" s="430">
        <f t="shared" si="12"/>
        <v>1</v>
      </c>
      <c r="N28" s="436">
        <f t="shared" si="13"/>
        <v>2</v>
      </c>
      <c r="O28" s="437" t="s">
        <v>1113</v>
      </c>
      <c r="P28" s="438">
        <f t="shared" si="14"/>
        <v>6</v>
      </c>
    </row>
    <row r="29" spans="2:16" ht="15" thickTop="1">
      <c r="L29" s="25"/>
    </row>
    <row r="30" spans="2:16">
      <c r="D30" s="22"/>
      <c r="E30" s="22"/>
      <c r="F30" s="22"/>
      <c r="G30" s="956" t="s">
        <v>1083</v>
      </c>
      <c r="H30" s="956"/>
      <c r="I30" s="420" t="str">
        <f>IF(Distinctness!$G$17&gt;0,L17&amp;L18&amp;L19&amp;L20&amp;L21&amp;L22&amp;L23&amp;L24,"")</f>
        <v>ACDEFJKL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414062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6</v>
      </c>
      <c r="I5" s="586">
        <f>SUMIFS($S$22:$S$27,$P$22:$P$27,$D5)+SUMIFS($R$22:$R$27,$Q$22:$Q$27,$D5)</f>
        <v>3</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South Africa</v>
      </c>
      <c r="E6" s="774"/>
      <c r="F6" s="594"/>
      <c r="G6" s="605"/>
      <c r="H6" s="586">
        <f>SUMIFS($R$22:$R$27,$P$22:$P$27,$D6)+SUMIFS($S$22:$S$27,$Q$22:$Q$27,$D6)</f>
        <v>3</v>
      </c>
      <c r="I6" s="586">
        <f>SUMIFS($S$22:$S$27,$P$22:$P$27,$D6)+SUMIFS($R$22:$R$27,$Q$22:$Q$27,$D6)</f>
        <v>5</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Rep. of Korea</v>
      </c>
      <c r="E7" s="774"/>
      <c r="F7" s="594"/>
      <c r="G7" s="605"/>
      <c r="H7" s="586">
        <f>SUMIFS($R$22:$R$27,$P$22:$P$27,$D7)+SUMIFS($S$22:$S$27,$Q$22:$Q$27,$D7)</f>
        <v>2</v>
      </c>
      <c r="I7" s="586">
        <f>SUMIFS($S$22:$S$27,$P$22:$P$27,$D7)+SUMIFS($R$22:$R$27,$Q$22:$Q$27,$D7)</f>
        <v>6</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Czech Rep.</v>
      </c>
      <c r="E8" s="774"/>
      <c r="F8" s="594"/>
      <c r="G8" s="605"/>
      <c r="H8" s="586">
        <f>SUMIFS($R$22:$R$27,$P$22:$P$27,$D8)+SUMIFS($S$22:$S$27,$Q$22:$Q$27,$D8)</f>
        <v>4</v>
      </c>
      <c r="I8" s="586">
        <f>SUMIFS($S$22:$S$27,$P$22:$P$27,$D8)+SUMIFS($R$22:$R$27,$Q$22:$Q$27,$D8)</f>
        <v>1</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Mexico</v>
      </c>
      <c r="BF13" s="609" t="str">
        <v>Czech Rep.</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Mexico</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Czech Rep.</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1</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South Africa</v>
      </c>
      <c r="K21" s="638" t="str">
        <v>Rep. of Korea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7</v>
      </c>
      <c r="F22" s="642">
        <f>VLOOKUP($D22,$D$5:$K$8,5,0)</f>
        <v>6</v>
      </c>
      <c r="G22" s="710">
        <f>VLOOKUP($D22,$D$5:$K$8,6,0)</f>
        <v>3</v>
      </c>
      <c r="H22" s="641" t="str">
        <f t="array" ref="H22:K25">IFERROR(VLOOKUP($D$22:$D$25&amp;$H$21:$K$21,$Z$22:$AA$33,2,0),"")</f>
        <v/>
      </c>
      <c r="I22" s="642" t="str">
        <v>1 - 1</v>
      </c>
      <c r="J22" s="642" t="str">
        <v>2 - 1</v>
      </c>
      <c r="K22" s="706" t="str">
        <v>3 - 1</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7</v>
      </c>
      <c r="F23" s="586">
        <f t="shared" ref="F23:F25" si="37">VLOOKUP($D23,$D$5:$K$8,5,0)</f>
        <v>4</v>
      </c>
      <c r="G23" s="711">
        <f t="shared" ref="G23:G25" si="38">VLOOKUP($D23,$D$5:$K$8,6,0)</f>
        <v>1</v>
      </c>
      <c r="H23" s="643" t="str">
        <v>1 - 1</v>
      </c>
      <c r="I23" s="644" t="str">
        <v/>
      </c>
      <c r="J23" s="586" t="str">
        <v>2 - 0</v>
      </c>
      <c r="K23" s="707" t="str">
        <v>1 - 0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Rep. of KoreaCzech Rep.</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South Africa</v>
      </c>
      <c r="E24" s="704">
        <f t="shared" si="36"/>
        <v>3</v>
      </c>
      <c r="F24" s="586">
        <f t="shared" si="37"/>
        <v>3</v>
      </c>
      <c r="G24" s="711">
        <f t="shared" si="38"/>
        <v>5</v>
      </c>
      <c r="H24" s="643" t="str">
        <v>1 - 2</v>
      </c>
      <c r="I24" s="586" t="str">
        <v>0 - 2</v>
      </c>
      <c r="J24" s="644" t="str">
        <v/>
      </c>
      <c r="K24" s="707" t="str">
        <v>2 - 1</v>
      </c>
      <c r="L24" s="695" t="b">
        <f t="shared" si="39"/>
        <v>1</v>
      </c>
      <c r="M24" s="695" t="b">
        <v>0</v>
      </c>
      <c r="N24" s="586">
        <f t="shared" si="40"/>
        <v>60</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Czech Rep.South Africa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Rep. of Korea</v>
      </c>
      <c r="E25" s="712">
        <f t="shared" si="36"/>
        <v>0</v>
      </c>
      <c r="F25" s="646">
        <f t="shared" si="37"/>
        <v>2</v>
      </c>
      <c r="G25" s="713">
        <f t="shared" si="38"/>
        <v>6</v>
      </c>
      <c r="H25" s="645" t="str">
        <v>1 - 3</v>
      </c>
      <c r="I25" s="646" t="str">
        <v>0 - 1</v>
      </c>
      <c r="J25" s="646" t="str">
        <v>1 - 2</v>
      </c>
      <c r="K25" s="708" t="str">
        <v/>
      </c>
      <c r="L25" s="695" t="b">
        <f t="shared" si="39"/>
        <v>1</v>
      </c>
      <c r="M25" s="695" t="b">
        <v>0</v>
      </c>
      <c r="N25" s="586">
        <f t="shared" si="40"/>
        <v>25</v>
      </c>
      <c r="O25" s="659" t="s">
        <v>29</v>
      </c>
      <c r="P25" s="685" t="str">
        <f>INDEX('World Cup'!$B$13:$AJ$38,16,1+(CODE($B$1)-65)*3)</f>
        <v>Mexico</v>
      </c>
      <c r="Q25" s="686" t="str">
        <f>INDEX('World Cup'!$B$13:$AJ$38,16,2+(CODE($B$1)-65)*3)</f>
        <v>Rep. of Korea</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MexicoRep. of Korea</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1</v>
      </c>
      <c r="T26" s="586">
        <f t="shared" si="28"/>
        <v>1</v>
      </c>
      <c r="U26" s="661">
        <f t="shared" si="29"/>
        <v>1</v>
      </c>
      <c r="V26" s="586">
        <f t="shared" si="30"/>
        <v>1</v>
      </c>
      <c r="W26" s="662">
        <f t="shared" si="31"/>
        <v>0</v>
      </c>
      <c r="X26" s="663">
        <f t="shared" si="32"/>
        <v>1</v>
      </c>
      <c r="Y26" s="664">
        <f t="shared" si="33"/>
        <v>1</v>
      </c>
      <c r="Z26" s="665" t="str">
        <f t="shared" si="34"/>
        <v>Czech Rep.Mexico</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2</v>
      </c>
      <c r="S27" s="690">
        <f>IF(OR(INDEX('World Cup'!$B$14:$AJ$39,26,1+(CODE($B$1)-65)*3)="",INDEX('World Cup'!$B$14:$AJ$39,26,2+(CODE($B$1)-65)*3)=""),"",INDEX('World Cup'!$B$14:$AJ$39,26,2+(CODE($B$1)-65)*3))</f>
        <v>1</v>
      </c>
      <c r="T27" s="671">
        <f t="shared" si="28"/>
        <v>1</v>
      </c>
      <c r="U27" s="672">
        <f t="shared" si="29"/>
        <v>3</v>
      </c>
      <c r="V27" s="671">
        <f t="shared" si="30"/>
        <v>0</v>
      </c>
      <c r="W27" s="673">
        <f t="shared" si="31"/>
        <v>1</v>
      </c>
      <c r="X27" s="674">
        <f t="shared" si="32"/>
        <v>2</v>
      </c>
      <c r="Y27" s="675">
        <f t="shared" si="33"/>
        <v>1</v>
      </c>
      <c r="Z27" s="676" t="str">
        <f t="shared" si="34"/>
        <v>South AfricaRep. of Korea</v>
      </c>
      <c r="AA27" s="677" t="str">
        <f>IF($T27,$X27&amp;Language!$E$197&amp;$Y27,"")</f>
        <v>2 - 1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7</v>
      </c>
      <c r="I5" s="586">
        <f>SUMIFS($S$22:$S$27,$P$22:$P$27,$D5)+SUMIFS($R$22:$R$27,$Q$22:$Q$27,$D5)</f>
        <v>2</v>
      </c>
      <c r="J5" s="586">
        <f t="shared" ref="J5:J8" si="0">H5-I5</f>
        <v>5</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Bosnia/Herzeg.</v>
      </c>
      <c r="E6" s="774"/>
      <c r="F6" s="594"/>
      <c r="G6" s="605"/>
      <c r="H6" s="586">
        <f>SUMIFS($R$22:$R$27,$P$22:$P$27,$D6)+SUMIFS($S$22:$S$27,$Q$22:$Q$27,$D6)</f>
        <v>0</v>
      </c>
      <c r="I6" s="586">
        <f>SUMIFS($S$22:$S$27,$P$22:$P$27,$D6)+SUMIFS($R$22:$R$27,$Q$22:$Q$27,$D6)</f>
        <v>7</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Qatar</v>
      </c>
      <c r="E7" s="774"/>
      <c r="F7" s="594"/>
      <c r="G7" s="605"/>
      <c r="H7" s="586">
        <f>SUMIFS($R$22:$R$27,$P$22:$P$27,$D7)+SUMIFS($S$22:$S$27,$Q$22:$Q$27,$D7)</f>
        <v>1</v>
      </c>
      <c r="I7" s="586">
        <f>SUMIFS($S$22:$S$27,$P$22:$P$27,$D7)+SUMIFS($R$22:$R$27,$Q$22:$Q$27,$D7)</f>
        <v>5</v>
      </c>
      <c r="J7" s="586">
        <f t="shared" si="0"/>
        <v>-4</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Switzerland</v>
      </c>
      <c r="E8" s="774"/>
      <c r="F8" s="594"/>
      <c r="G8" s="605"/>
      <c r="H8" s="586">
        <f>SUMIFS($R$22:$R$27,$P$22:$P$27,$D8)+SUMIFS($S$22:$S$27,$Q$22:$Q$27,$D8)</f>
        <v>7</v>
      </c>
      <c r="I8" s="586">
        <f>SUMIFS($S$22:$S$27,$P$22:$P$27,$D8)+SUMIFS($R$22:$R$27,$Q$22:$Q$27,$D8)</f>
        <v>1</v>
      </c>
      <c r="J8" s="586">
        <f t="shared" si="0"/>
        <v>6</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Qatar</v>
      </c>
      <c r="K21" s="638" t="str">
        <v>Bosnia/Herzeg.</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CanadaBosnia/Herzeg.</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6</v>
      </c>
      <c r="F23" s="586">
        <f t="shared" ref="F23:F25" si="37">VLOOKUP($D23,$D$5:$K$8,5,0)</f>
        <v>7</v>
      </c>
      <c r="G23" s="711">
        <f t="shared" ref="G23:G25" si="38">VLOOKUP($D23,$D$5:$K$8,6,0)</f>
        <v>2</v>
      </c>
      <c r="H23" s="643" t="str">
        <v>1 - 2</v>
      </c>
      <c r="I23" s="644" t="str">
        <v/>
      </c>
      <c r="J23" s="586" t="str">
        <v>3 - 0</v>
      </c>
      <c r="K23" s="707" t="str">
        <v>3 - 0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Qatar</v>
      </c>
      <c r="E24" s="704">
        <f t="shared" si="36"/>
        <v>3</v>
      </c>
      <c r="F24" s="586">
        <f t="shared" si="37"/>
        <v>1</v>
      </c>
      <c r="G24" s="711">
        <f t="shared" si="38"/>
        <v>5</v>
      </c>
      <c r="H24" s="643" t="str">
        <v>0 - 2</v>
      </c>
      <c r="I24" s="586" t="str">
        <v>0 - 3</v>
      </c>
      <c r="J24" s="644" t="str">
        <v/>
      </c>
      <c r="K24" s="707" t="str">
        <v>1 - 0</v>
      </c>
      <c r="L24" s="695" t="b">
        <f t="shared" si="39"/>
        <v>1</v>
      </c>
      <c r="M24" s="695" t="b">
        <v>0</v>
      </c>
      <c r="N24" s="586">
        <f t="shared" si="40"/>
        <v>55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SwitzerlandBosnia/Herzeg.</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Bosnia/Herzeg.</v>
      </c>
      <c r="E25" s="712">
        <f t="shared" si="36"/>
        <v>0</v>
      </c>
      <c r="F25" s="646">
        <f t="shared" si="37"/>
        <v>0</v>
      </c>
      <c r="G25" s="713">
        <f t="shared" si="38"/>
        <v>7</v>
      </c>
      <c r="H25" s="645" t="str">
        <v>0 - 3</v>
      </c>
      <c r="I25" s="646" t="str">
        <v>0 - 3</v>
      </c>
      <c r="J25" s="646" t="str">
        <v>0 - 1</v>
      </c>
      <c r="K25" s="708" t="str">
        <v/>
      </c>
      <c r="L25" s="695" t="b">
        <f t="shared" si="39"/>
        <v>1</v>
      </c>
      <c r="M25" s="695" t="b">
        <v>0</v>
      </c>
      <c r="N25" s="586">
        <f t="shared" si="40"/>
        <v>65</v>
      </c>
      <c r="O25" s="659" t="s">
        <v>29</v>
      </c>
      <c r="P25" s="685" t="str">
        <f>INDEX('World Cup'!$B$13:$AJ$38,16,1+(CODE($B$1)-65)*3)</f>
        <v>Canada</v>
      </c>
      <c r="Q25" s="686" t="str">
        <f>INDEX('World Cup'!$B$13:$AJ$38,16,2+(CODE($B$1)-65)*3)</f>
        <v>Qatar</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CanadaQatar</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SwitzerlandCanada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Bosnia/Herzeg.Qatar</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7</v>
      </c>
      <c r="I5" s="586">
        <f>SUMIFS($S$22:$S$27,$P$22:$P$27,$D5)+SUMIFS($R$22:$R$27,$Q$22:$Q$27,$D5)</f>
        <v>0</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Morocco</v>
      </c>
      <c r="E6" s="774"/>
      <c r="F6" s="594"/>
      <c r="G6" s="605"/>
      <c r="H6" s="586">
        <f>SUMIFS($R$22:$R$27,$P$22:$P$27,$D6)+SUMIFS($S$22:$S$27,$Q$22:$Q$27,$D6)</f>
        <v>2</v>
      </c>
      <c r="I6" s="586">
        <f>SUMIFS($S$22:$S$27,$P$22:$P$27,$D6)+SUMIFS($R$22:$R$27,$Q$22:$Q$27,$D6)</f>
        <v>4</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Haiti</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Scotland</v>
      </c>
      <c r="E8" s="774"/>
      <c r="F8" s="594"/>
      <c r="G8" s="605"/>
      <c r="H8" s="586">
        <f>SUMIFS($R$22:$R$27,$P$22:$P$27,$D8)+SUMIFS($S$22:$S$27,$Q$22:$Q$27,$D8)</f>
        <v>5</v>
      </c>
      <c r="I8" s="586">
        <f>SUMIFS($S$22:$S$27,$P$22:$P$27,$D8)+SUMIFS($R$22:$R$27,$Q$22:$Q$27,$D8)</f>
        <v>5</v>
      </c>
      <c r="J8" s="586">
        <f t="shared" si="0"/>
        <v>0</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Scotland</v>
      </c>
      <c r="J21" s="637" t="str">
        <v>Morocco</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7</v>
      </c>
      <c r="G22" s="710">
        <f>VLOOKUP($D22,$D$5:$K$8,6,0)</f>
        <v>0</v>
      </c>
      <c r="H22" s="641" t="str">
        <f t="array" ref="H22:K25">IFERROR(VLOOKUP($D$22:$D$25&amp;$H$21:$K$21,$Z$22:$AA$33,2,0),"")</f>
        <v/>
      </c>
      <c r="I22" s="642" t="str">
        <v>3 - 0</v>
      </c>
      <c r="J22" s="642" t="str">
        <v>2 - 0</v>
      </c>
      <c r="K22" s="706" t="str">
        <v>2 - 0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BrazilMorocco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Scotland</v>
      </c>
      <c r="E23" s="704">
        <f t="shared" ref="E23:E25" si="36">VLOOKUP($D23,$D$5:$K$8,8,0)</f>
        <v>6</v>
      </c>
      <c r="F23" s="586">
        <f t="shared" ref="F23:F25" si="37">VLOOKUP($D23,$D$5:$K$8,5,0)</f>
        <v>5</v>
      </c>
      <c r="G23" s="711">
        <f t="shared" ref="G23:G25" si="38">VLOOKUP($D23,$D$5:$K$8,6,0)</f>
        <v>5</v>
      </c>
      <c r="H23" s="643" t="str">
        <v>0 - 3</v>
      </c>
      <c r="I23" s="644" t="str">
        <v/>
      </c>
      <c r="J23" s="586" t="str">
        <v>2 - 1</v>
      </c>
      <c r="K23" s="707" t="str">
        <v>3 - 1</v>
      </c>
      <c r="L23" s="695" t="b">
        <f t="shared" ref="L23:L25" si="39">OR($E23&gt;0,$G23&gt;0)</f>
        <v>1</v>
      </c>
      <c r="M23" s="695" t="b">
        <v>0</v>
      </c>
      <c r="N23" s="586">
        <f t="shared" ref="N23:N25" si="40">VLOOKUP($D23,$D$5:$Q$8,14,0)</f>
        <v>43</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HaitiScotland</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Morocco</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8</v>
      </c>
      <c r="O24" s="659" t="s">
        <v>28</v>
      </c>
      <c r="P24" s="685" t="str">
        <f>INDEX('World Cup'!$B$13:$AJ$38,11,1+(CODE($B$1)-65)*3)</f>
        <v>Scotland</v>
      </c>
      <c r="Q24" s="686" t="str">
        <f>INDEX('World Cup'!$B$13:$AJ$38,11,2+(CODE($B$1)-65)*3)</f>
        <v>Morocco</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ScotlandMorocco</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1</v>
      </c>
      <c r="G25" s="713">
        <f t="shared" si="38"/>
        <v>6</v>
      </c>
      <c r="H25" s="645" t="str">
        <v>0 - 2</v>
      </c>
      <c r="I25" s="646" t="str">
        <v>1 - 3</v>
      </c>
      <c r="J25" s="646" t="str">
        <v>0 - 1</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BrazilHaiti</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ScotlandBrazil</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MoroccoHaiti</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0</v>
      </c>
      <c r="I5" s="586">
        <f>SUMIFS($S$22:$S$27,$P$22:$P$27,$D5)+SUMIFS($R$22:$R$27,$Q$22:$Q$27,$D5)</f>
        <v>6</v>
      </c>
      <c r="J5" s="586">
        <f t="shared" ref="J5:J8" si="0">H5-I5</f>
        <v>-6</v>
      </c>
      <c r="K5" s="595">
        <f>M5*3+N5</f>
        <v>0</v>
      </c>
      <c r="L5" s="586">
        <f>M5+N5+O5</f>
        <v>3</v>
      </c>
      <c r="M5" s="586">
        <f>SUMPRODUCT(($P$22:$P$27=D5)*($R$22:$R$27&gt;$S$22:$S$27))+SUMPRODUCT(($Q$22:$Q$27=D5)*($R$22:$R$27&lt;$S$22:$S$27))</f>
        <v>0</v>
      </c>
      <c r="N5" s="586">
        <f>SUMPRODUCT(($P$22:$Q$27=D5)*($R$22:$R$27=$S$22:$S$27)*($R$22:$R$27&lt;&gt;"")*($S$22:$S$27&lt;&gt;""))</f>
        <v>0</v>
      </c>
      <c r="O5" s="586">
        <f>SUMPRODUCT(($P$22:$P$27=D5)*($R$22:$R$27&lt;$S$22:$S$27))+SUMPRODUCT(($Q$22:$Q$27=D5)*($R$22:$R$27&gt;$S$22:$S$27))</f>
        <v>3</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Paraguay</v>
      </c>
      <c r="E6" s="774"/>
      <c r="F6" s="594"/>
      <c r="G6" s="605"/>
      <c r="H6" s="586">
        <f>SUMIFS($R$22:$R$27,$P$22:$P$27,$D6)+SUMIFS($S$22:$S$27,$Q$22:$Q$27,$D6)</f>
        <v>1</v>
      </c>
      <c r="I6" s="586">
        <f>SUMIFS($S$22:$S$27,$P$22:$P$27,$D6)+SUMIFS($R$22:$R$27,$Q$22:$Q$27,$D6)</f>
        <v>3</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Australia</v>
      </c>
      <c r="E7" s="774"/>
      <c r="F7" s="594"/>
      <c r="G7" s="605"/>
      <c r="H7" s="586">
        <f>SUMIFS($R$22:$R$27,$P$22:$P$27,$D7)+SUMIFS($S$22:$S$27,$Q$22:$Q$27,$D7)</f>
        <v>4</v>
      </c>
      <c r="I7" s="586">
        <f>SUMIFS($S$22:$S$27,$P$22:$P$27,$D7)+SUMIFS($R$22:$R$27,$Q$22:$Q$27,$D7)</f>
        <v>2</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Turkey</v>
      </c>
      <c r="E8" s="774"/>
      <c r="F8" s="594"/>
      <c r="G8" s="605"/>
      <c r="H8" s="586">
        <f>SUMIFS($R$22:$R$27,$P$22:$P$27,$D8)+SUMIFS($S$22:$S$27,$Q$22:$Q$27,$D8)</f>
        <v>7</v>
      </c>
      <c r="I8" s="586">
        <f>SUMIFS($S$22:$S$27,$P$22:$P$27,$D8)+SUMIFS($R$22:$R$27,$Q$22:$Q$27,$D8)</f>
        <v>1</v>
      </c>
      <c r="J8" s="586">
        <f t="shared" si="0"/>
        <v>6</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4</v>
      </c>
      <c r="F14" s="594">
        <f>G14+ROW()/1000+(D14="")*10</f>
        <v>4.0140000000000002</v>
      </c>
      <c r="G14" s="722">
        <f>AS14</f>
        <v>4</v>
      </c>
      <c r="H14" s="598"/>
      <c r="I14" s="597">
        <f>RANK($K5,$K$5:$K$8)</f>
        <v>4</v>
      </c>
      <c r="J14" s="703"/>
      <c r="K14" s="611">
        <f t="array" ref="K14">SUMPRODUCT($U$22:$U$27*($P$22:$P$27=$D14)*ISNUMBER(MATCH($Q$22:$Q$27,IF($I$14:$I$17=$I14,$D$14:$D$17,""),0)))+SUMPRODUCT($V$22:$V$27*($Q$22:$Q$27=$D14)*ISNUMBER(MATCH($P$22:$P$27,IF($I$14:$I$17=$I14,$D$14:$D$17,""),0)))</f>
        <v>0</v>
      </c>
      <c r="L14" s="612">
        <f>COUNTIFS($K$14:$K$17,"&gt;"&amp;$K14,$I$14:$I$17,"="&amp;$I14)</f>
        <v>0</v>
      </c>
      <c r="M14" s="600">
        <f t="shared" ref="M14:M17" si="10">I14+L14</f>
        <v>4</v>
      </c>
      <c r="N14" s="598"/>
      <c r="O14" s="611">
        <f t="array" ref="O14">SUMPRODUCT($W$22:$W$27*($P$22:$P$27=$D14)*ISNUMBER(MATCH($Q$22:$Q$27,IF($I$14:$I$17=$I14,$D$14:$D$17,""),0)))+SUMPRODUCT(-$W$22:$W$27*($Q$22:$Q$27=$D14)*ISNUMBER(MATCH($P$22:$P$27,IF($I$14:$I$17=$I14,$D$14:$D$17,""),0)))</f>
        <v>0</v>
      </c>
      <c r="P14" s="612">
        <f>COUNTIFS($O$14:$O$17,"&gt;"&amp;$O14,$M$14:$M$17,"="&amp;$M14)</f>
        <v>0</v>
      </c>
      <c r="Q14" s="600">
        <f t="shared" ref="Q14:Q17" si="11">M14+P14</f>
        <v>4</v>
      </c>
      <c r="R14" s="598"/>
      <c r="S14" s="611">
        <f t="array" ref="S14">SUMPRODUCT($X$22:$X$27*($P$22:$P$27=$D14)*ISNUMBER(MATCH($Q$22:$Q$27,IF($I$14:$I$17=$I14,$D$14:$D$17,""),0)))+SUMPRODUCT($Y$22:$Y$27*($Q$22:$Q$27=$D14)*ISNUMBER(MATCH($P$22:$P$27,IF($I$14:$I$17=$I14,$D$14:$D$17,""),0)))</f>
        <v>0</v>
      </c>
      <c r="T14" s="612">
        <f>COUNTIFS($S$14:$S$17,"&gt;"&amp;$S14,$Q$14:$Q$17,"="&amp;$Q14)</f>
        <v>0</v>
      </c>
      <c r="U14" s="600">
        <f t="shared" ref="U14:U17" si="12">Q14+T14</f>
        <v>4</v>
      </c>
      <c r="V14" s="703"/>
      <c r="W14" s="611">
        <f t="array" ref="W14">SUMPRODUCT($U$22:$U$27*($P$22:$P$27=$D14)*ISNUMBER(MATCH($Q$22:$Q$27,IF($U$14:$U$17=$U14,$D$14:$D$17,""),0)))+SUMPRODUCT($V$22:$V$27*($Q$22:$Q$27=$D14)*ISNUMBER(MATCH($P$22:$P$27,IF($U$14:$U$17=$U14,$D$14:$D$17,""),0)))</f>
        <v>0</v>
      </c>
      <c r="X14" s="612">
        <f>COUNTIFS($W$14:$W$17,"&gt;"&amp;$W14,$U$14:$U$17,"="&amp;$U14)</f>
        <v>0</v>
      </c>
      <c r="Y14" s="600">
        <f t="shared" ref="Y14:Y17" si="13">U14+X14</f>
        <v>4</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4</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4</v>
      </c>
      <c r="AH14" s="703"/>
      <c r="AI14" s="613">
        <f>COUNTIFS($J$5:$J$8,"&gt;"&amp;$J5,$AG$14:$AG$17,"="&amp;$AG14)</f>
        <v>0</v>
      </c>
      <c r="AJ14" s="614">
        <f>AG14+AI14</f>
        <v>4</v>
      </c>
      <c r="AK14" s="598"/>
      <c r="AL14" s="613">
        <f>COUNTIFS($H$5:$H$8,"&gt;"&amp;$H5,$AJ$14:$AJ$17,"="&amp;$AJ14)</f>
        <v>0</v>
      </c>
      <c r="AM14" s="614">
        <f>AJ14+AL14</f>
        <v>4</v>
      </c>
      <c r="AN14" s="598"/>
      <c r="AO14" s="613">
        <f>COUNTIFS($P$5:$P$8,"&gt;"&amp;$P5,$AM$14:$AM$17,"="&amp;$AM14)</f>
        <v>0</v>
      </c>
      <c r="AP14" s="614">
        <f t="shared" ref="AP14:AP17" si="16">AM14+AO14</f>
        <v>4</v>
      </c>
      <c r="AQ14" s="598"/>
      <c r="AR14" s="613">
        <f>COUNTIFS($R$5:$R$8,"&gt;"&amp;$R5,$AP$14:$AP$17,"="&amp;$AP14)</f>
        <v>0</v>
      </c>
      <c r="AS14" s="614">
        <f t="shared" ref="AS14:AS17" si="17">AP14+AR14</f>
        <v>4</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Australia</v>
      </c>
      <c r="J21" s="637" t="str">
        <v>Paraguay</v>
      </c>
      <c r="K21" s="638" t="str">
        <v>USA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0</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-1</v>
      </c>
      <c r="X22" s="653">
        <f t="shared" ref="X22:X25" si="32">IF(OR(R22="",S22=""),0,R22)</f>
        <v>0</v>
      </c>
      <c r="Y22" s="654">
        <f t="shared" ref="Y22:Y25" si="33">IF(OR(R22="",S22=""),0,S22)</f>
        <v>1</v>
      </c>
      <c r="Z22" s="655" t="str">
        <f t="shared" ref="Z22:Z25" si="34">P22&amp;Q22</f>
        <v>USAParaguay</v>
      </c>
      <c r="AA22" s="656" t="str">
        <f>IF($T22,$X22&amp;Language!$E$197&amp;$Y22,"")</f>
        <v>0 - 1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Australia</v>
      </c>
      <c r="E23" s="704">
        <f t="shared" ref="E23:E25" si="36">VLOOKUP($D23,$D$5:$K$8,8,0)</f>
        <v>6</v>
      </c>
      <c r="F23" s="586">
        <f t="shared" ref="F23:F25" si="37">VLOOKUP($D23,$D$5:$K$8,5,0)</f>
        <v>4</v>
      </c>
      <c r="G23" s="711">
        <f t="shared" ref="G23:G25" si="38">VLOOKUP($D23,$D$5:$K$8,6,0)</f>
        <v>2</v>
      </c>
      <c r="H23" s="643" t="str">
        <v>1 - 2</v>
      </c>
      <c r="I23" s="644" t="str">
        <v/>
      </c>
      <c r="J23" s="586" t="str">
        <v>1 - 0</v>
      </c>
      <c r="K23" s="707" t="str">
        <v>2 - 0</v>
      </c>
      <c r="L23" s="695" t="b">
        <f t="shared" ref="L23:L25" si="39">OR($E23&gt;0,$G23&gt;0)</f>
        <v>1</v>
      </c>
      <c r="M23" s="695" t="b">
        <v>0</v>
      </c>
      <c r="N23" s="586">
        <f t="shared" ref="N23:N25" si="40">VLOOKUP($D23,$D$5:$Q$8,14,0)</f>
        <v>27</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3</v>
      </c>
      <c r="F24" s="586">
        <f t="shared" si="37"/>
        <v>1</v>
      </c>
      <c r="G24" s="711">
        <f t="shared" si="38"/>
        <v>3</v>
      </c>
      <c r="H24" s="643" t="str">
        <v>0 - 2</v>
      </c>
      <c r="I24" s="586" t="str">
        <v>0 - 1</v>
      </c>
      <c r="J24" s="644" t="str">
        <v/>
      </c>
      <c r="K24" s="707" t="str">
        <v>1 - 0</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0</v>
      </c>
      <c r="S24" s="687">
        <f>IF(OR(INDEX('World Cup'!$B$14:$AJ$39,11,1+(CODE($B$1)-65)*3)="",INDEX('World Cup'!$B$14:$AJ$39,11,2+(CODE($B$1)-65)*3)=""),"",INDEX('World Cup'!$B$14:$AJ$39,11,2+(CODE($B$1)-65)*3))</f>
        <v>2</v>
      </c>
      <c r="T24" s="586">
        <f t="shared" si="28"/>
        <v>1</v>
      </c>
      <c r="U24" s="661">
        <f t="shared" si="29"/>
        <v>0</v>
      </c>
      <c r="V24" s="586">
        <f t="shared" si="30"/>
        <v>3</v>
      </c>
      <c r="W24" s="662">
        <f t="shared" si="31"/>
        <v>-2</v>
      </c>
      <c r="X24" s="663">
        <f t="shared" si="32"/>
        <v>0</v>
      </c>
      <c r="Y24" s="664">
        <f t="shared" si="33"/>
        <v>2</v>
      </c>
      <c r="Z24" s="665" t="str">
        <f t="shared" si="34"/>
        <v>USAAustralia</v>
      </c>
      <c r="AA24" s="666" t="str">
        <f>IF($T24,$X24&amp;Language!$E$197&amp;$Y24,"")</f>
        <v>0 - 2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USA</v>
      </c>
      <c r="E25" s="712">
        <f t="shared" si="36"/>
        <v>0</v>
      </c>
      <c r="F25" s="646">
        <f t="shared" si="37"/>
        <v>0</v>
      </c>
      <c r="G25" s="713">
        <f t="shared" si="38"/>
        <v>6</v>
      </c>
      <c r="H25" s="645" t="str">
        <v>0 - 3</v>
      </c>
      <c r="I25" s="646" t="str">
        <v>0 - 2</v>
      </c>
      <c r="J25" s="646" t="str">
        <v>0 - 1</v>
      </c>
      <c r="K25" s="708" t="str">
        <v/>
      </c>
      <c r="L25" s="695" t="b">
        <f t="shared" si="39"/>
        <v>1</v>
      </c>
      <c r="M25" s="695" t="b">
        <v>0</v>
      </c>
      <c r="N25" s="586">
        <f t="shared" si="40"/>
        <v>16</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TurkeyParaguay</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3</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3</v>
      </c>
      <c r="X26" s="663">
        <f t="shared" ref="X26:X27" si="46">IF(OR(R26="",S26=""),0,R26)</f>
        <v>3</v>
      </c>
      <c r="Y26" s="664">
        <f t="shared" ref="Y26:Y27" si="47">IF(OR(R26="",S26=""),0,S26)</f>
        <v>0</v>
      </c>
      <c r="Z26" s="665" t="str">
        <f t="shared" ref="Z26:Z27" si="48">P26&amp;Q26</f>
        <v>TurkeyUSA</v>
      </c>
      <c r="AA26" s="666" t="str">
        <f>IF($T26,$X26&amp;Language!$E$197&amp;$Y26,"")</f>
        <v>3 - 0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ParaguayAustralia</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1 - 0</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2 - 0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0 - 3</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0</v>
      </c>
      <c r="I6" s="586">
        <f>SUMIFS($S$22:$S$27,$P$22:$P$27,$D6)+SUMIFS($R$22:$R$27,$Q$22:$Q$27,$D6)</f>
        <v>8</v>
      </c>
      <c r="J6" s="586">
        <f t="shared" si="0"/>
        <v>-8</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3</v>
      </c>
      <c r="I7" s="586">
        <f>SUMIFS($S$22:$S$27,$P$22:$P$27,$D7)+SUMIFS($R$22:$R$27,$Q$22:$Q$27,$D7)</f>
        <v>3</v>
      </c>
      <c r="J7" s="586">
        <f t="shared" si="0"/>
        <v>0</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4</v>
      </c>
      <c r="I8" s="586">
        <f>SUMIFS($S$22:$S$27,$P$22:$P$27,$D8)+SUMIFS($R$22:$R$27,$Q$22:$Q$27,$D8)</f>
        <v>3</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Ivory Coast</v>
      </c>
      <c r="J21" s="637" t="str">
        <v>Ecuador</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8</v>
      </c>
      <c r="G22" s="710">
        <f>VLOOKUP($D22,$D$5:$K$8,6,0)</f>
        <v>1</v>
      </c>
      <c r="H22" s="641" t="str">
        <f t="array" ref="H22:K25">IFERROR(VLOOKUP($D$22:$D$25&amp;$H$21:$K$21,$Z$22:$AA$33,2,0),"")</f>
        <v/>
      </c>
      <c r="I22" s="642" t="str">
        <v>3 - 0</v>
      </c>
      <c r="J22" s="642" t="str">
        <v>2 - 1</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Ivory Coast</v>
      </c>
      <c r="E23" s="704">
        <f t="shared" ref="E23:E25" si="36">VLOOKUP($D23,$D$5:$K$8,8,0)</f>
        <v>6</v>
      </c>
      <c r="F23" s="586">
        <f t="shared" ref="F23:F25" si="37">VLOOKUP($D23,$D$5:$K$8,5,0)</f>
        <v>3</v>
      </c>
      <c r="G23" s="711">
        <f t="shared" ref="G23:G25" si="38">VLOOKUP($D23,$D$5:$K$8,6,0)</f>
        <v>3</v>
      </c>
      <c r="H23" s="643" t="str">
        <v>0 - 3</v>
      </c>
      <c r="I23" s="644" t="str">
        <v/>
      </c>
      <c r="J23" s="586" t="str">
        <v>1 - 0</v>
      </c>
      <c r="K23" s="707" t="str">
        <v>2 - 0</v>
      </c>
      <c r="L23" s="695" t="b">
        <f t="shared" ref="L23:L25" si="39">OR($E23&gt;0,$G23&gt;0)</f>
        <v>1</v>
      </c>
      <c r="M23" s="695" t="b">
        <v>0</v>
      </c>
      <c r="N23" s="586">
        <f t="shared" ref="N23:N25" si="40">VLOOKUP($D23,$D$5:$Q$8,14,0)</f>
        <v>34</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Ivory CoastEcuador</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Ecuador</v>
      </c>
      <c r="E24" s="704">
        <f t="shared" si="36"/>
        <v>3</v>
      </c>
      <c r="F24" s="586">
        <f t="shared" si="37"/>
        <v>4</v>
      </c>
      <c r="G24" s="711">
        <f t="shared" si="38"/>
        <v>3</v>
      </c>
      <c r="H24" s="643" t="str">
        <v>1 - 2</v>
      </c>
      <c r="I24" s="586" t="str">
        <v>0 - 1</v>
      </c>
      <c r="J24" s="644" t="str">
        <v/>
      </c>
      <c r="K24" s="707" t="str">
        <v>3 - 0</v>
      </c>
      <c r="L24" s="695" t="b">
        <f t="shared" si="39"/>
        <v>1</v>
      </c>
      <c r="M24" s="695" t="b">
        <v>0</v>
      </c>
      <c r="N24" s="586">
        <f t="shared" si="40"/>
        <v>23</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GermanyIvory Coast</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8</v>
      </c>
      <c r="H25" s="645" t="str">
        <v>0 - 3</v>
      </c>
      <c r="I25" s="646" t="str">
        <v>0 - 2</v>
      </c>
      <c r="J25" s="646" t="str">
        <v>0 - 3</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EcuadorCuraçao</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CuraçaoIvory Coast</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8</v>
      </c>
      <c r="I5" s="586">
        <f>SUMIFS($S$22:$S$27,$P$22:$P$27,$D5)+SUMIFS($R$22:$R$27,$Q$22:$Q$27,$D5)</f>
        <v>4</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Japan</v>
      </c>
      <c r="E6" s="774"/>
      <c r="F6" s="594"/>
      <c r="G6" s="605"/>
      <c r="H6" s="586">
        <f>SUMIFS($R$22:$R$27,$P$22:$P$27,$D6)+SUMIFS($S$22:$S$27,$Q$22:$Q$27,$D6)</f>
        <v>3</v>
      </c>
      <c r="I6" s="586">
        <f>SUMIFS($S$22:$S$27,$P$22:$P$27,$D6)+SUMIFS($R$22:$R$27,$Q$22:$Q$27,$D6)</f>
        <v>4</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Sweden</v>
      </c>
      <c r="E7" s="774"/>
      <c r="F7" s="594"/>
      <c r="G7" s="605"/>
      <c r="H7" s="586">
        <f>SUMIFS($R$22:$R$27,$P$22:$P$27,$D7)+SUMIFS($S$22:$S$27,$Q$22:$Q$27,$D7)</f>
        <v>6</v>
      </c>
      <c r="I7" s="586">
        <f>SUMIFS($S$22:$S$27,$P$22:$P$27,$D7)+SUMIFS($R$22:$R$27,$Q$22:$Q$27,$D7)</f>
        <v>3</v>
      </c>
      <c r="J7" s="586">
        <f t="shared" si="0"/>
        <v>3</v>
      </c>
      <c r="K7" s="595">
        <f t="shared" si="1"/>
        <v>7</v>
      </c>
      <c r="L7" s="586">
        <f t="shared" si="2"/>
        <v>3</v>
      </c>
      <c r="M7" s="586">
        <f>SUMPRODUCT(($P$22:$P$27=D7)*($R$22:$R$27&gt;$S$22:$S$27))+SUMPRODUCT(($Q$22:$Q$27=D7)*($R$22:$R$27&lt;$S$22:$S$27))</f>
        <v>2</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Tunisia</v>
      </c>
      <c r="E8" s="774"/>
      <c r="F8" s="594"/>
      <c r="G8" s="605"/>
      <c r="H8" s="586">
        <f>SUMIFS($R$22:$R$27,$P$22:$P$27,$D8)+SUMIFS($S$22:$S$27,$Q$22:$Q$27,$D8)</f>
        <v>1</v>
      </c>
      <c r="I8" s="586">
        <f>SUMIFS($S$22:$S$27,$P$22:$P$27,$D8)+SUMIFS($R$22:$R$27,$Q$22:$Q$27,$D8)</f>
        <v>7</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Netherlands</v>
      </c>
      <c r="BF13" s="609" t="str">
        <v>Sweden</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Netherlands</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Sweden</v>
      </c>
      <c r="BA15" s="605">
        <v>1</v>
      </c>
      <c r="BB15" s="605">
        <v>0</v>
      </c>
      <c r="BC15" s="621">
        <v>2</v>
      </c>
      <c r="BE15" s="626" t="str">
        <v>2 - 2</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2</v>
      </c>
      <c r="F16" s="594">
        <f t="shared" si="20"/>
        <v>2.016</v>
      </c>
      <c r="G16" s="722">
        <f t="shared" si="21"/>
        <v>2</v>
      </c>
      <c r="H16" s="598"/>
      <c r="I16" s="603">
        <f t="shared" si="22"/>
        <v>1</v>
      </c>
      <c r="J16" s="703"/>
      <c r="K16" s="586">
        <f t="array" ref="K16">SUMPRODUCT($U$22:$U$27*($P$22:$P$27=$D16)*ISNUMBER(MATCH($Q$22:$Q$27,IF($I$14:$I$17=$I16,$D$14:$D$17,""),0)))+SUMPRODUCT($V$22:$V$27*($Q$22:$Q$27=$D16)*ISNUMBER(MATCH($P$22:$P$27,IF($I$14:$I$17=$I16,$D$14:$D$17,""),0)))</f>
        <v>1</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2</v>
      </c>
      <c r="T16" s="586">
        <f>COUNTIFS($S$14:$S$17,"&gt;"&amp;$S16,$Q$14:$Q$17,"="&amp;$Q16)</f>
        <v>0</v>
      </c>
      <c r="U16" s="599">
        <f t="shared" si="12"/>
        <v>1</v>
      </c>
      <c r="V16" s="703"/>
      <c r="W16" s="586">
        <f t="array" ref="W16">SUMPRODUCT($U$22:$U$27*($P$22:$P$27=$D16)*ISNUMBER(MATCH($Q$22:$Q$27,IF($U$14:$U$17=$U16,$D$14:$D$17,""),0)))+SUMPRODUCT($V$22:$V$27*($Q$22:$Q$27=$D16)*ISNUMBER(MATCH($P$22:$P$27,IF($U$14:$U$17=$U16,$D$14:$D$17,""),0)))</f>
        <v>1</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2</v>
      </c>
      <c r="AF16" s="586">
        <f>COUNTIFS($AE$14:$AE$17,"&gt;"&amp;$AE16,$AC$14:$AC$17,"="&amp;$AC16)</f>
        <v>0</v>
      </c>
      <c r="AG16" s="599">
        <f t="shared" si="15"/>
        <v>1</v>
      </c>
      <c r="AH16" s="703"/>
      <c r="AI16" s="605">
        <f>COUNTIFS($J$5:$J$8,"&gt;"&amp;$J7,$AG$14:$AG$17,"="&amp;$AG16)</f>
        <v>1</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
      </c>
      <c r="BA16" s="605" t="str">
        <v/>
      </c>
      <c r="BB16" s="605" t="str">
        <v/>
      </c>
      <c r="BC16" s="621" t="str">
        <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7</v>
      </c>
      <c r="F22" s="642">
        <f>VLOOKUP($D22,$D$5:$K$8,5,0)</f>
        <v>8</v>
      </c>
      <c r="G22" s="710">
        <f>VLOOKUP($D22,$D$5:$K$8,6,0)</f>
        <v>4</v>
      </c>
      <c r="H22" s="641" t="str">
        <f t="array" ref="H22:K25">IFERROR(VLOOKUP($D$22:$D$25&amp;$H$21:$K$21,$Z$22:$AA$33,2,0),"")</f>
        <v/>
      </c>
      <c r="I22" s="642" t="str">
        <v>2 - 2</v>
      </c>
      <c r="J22" s="642" t="str">
        <v>2 - 1</v>
      </c>
      <c r="K22" s="706" t="str">
        <v>4 - 1</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7</v>
      </c>
      <c r="F23" s="586">
        <f t="shared" ref="F23:F25" si="37">VLOOKUP($D23,$D$5:$K$8,5,0)</f>
        <v>6</v>
      </c>
      <c r="G23" s="711">
        <f t="shared" ref="G23:G25" si="38">VLOOKUP($D23,$D$5:$K$8,6,0)</f>
        <v>3</v>
      </c>
      <c r="H23" s="643" t="str">
        <v>2 - 2</v>
      </c>
      <c r="I23" s="644" t="str">
        <v/>
      </c>
      <c r="J23" s="586" t="str">
        <v>2 - 1</v>
      </c>
      <c r="K23" s="707" t="str">
        <v>2 - 0</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SwedenTunisia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3</v>
      </c>
      <c r="F24" s="586">
        <f t="shared" si="37"/>
        <v>3</v>
      </c>
      <c r="G24" s="711">
        <f t="shared" si="38"/>
        <v>4</v>
      </c>
      <c r="H24" s="643" t="str">
        <v>1 - 2</v>
      </c>
      <c r="I24" s="586" t="str">
        <v>1 - 2</v>
      </c>
      <c r="J24" s="644" t="str">
        <v/>
      </c>
      <c r="K24" s="707" t="str">
        <v>1 - 0</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NetherlandsSweden</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1</v>
      </c>
      <c r="G25" s="713">
        <f t="shared" si="38"/>
        <v>7</v>
      </c>
      <c r="H25" s="645" t="str">
        <v>1 - 4</v>
      </c>
      <c r="I25" s="646" t="str">
        <v>0 - 2</v>
      </c>
      <c r="J25" s="646" t="str">
        <v>0 - 1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TunisiaJapan</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JapanSweden</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4</v>
      </c>
      <c r="T27" s="671">
        <f t="shared" si="42"/>
        <v>1</v>
      </c>
      <c r="U27" s="672">
        <f t="shared" si="43"/>
        <v>0</v>
      </c>
      <c r="V27" s="671">
        <f t="shared" si="44"/>
        <v>3</v>
      </c>
      <c r="W27" s="673">
        <f t="shared" si="45"/>
        <v>-3</v>
      </c>
      <c r="X27" s="674">
        <f t="shared" si="46"/>
        <v>1</v>
      </c>
      <c r="Y27" s="675">
        <f t="shared" si="47"/>
        <v>4</v>
      </c>
      <c r="Z27" s="676" t="str">
        <f t="shared" si="48"/>
        <v>TunisiaNetherlands</v>
      </c>
      <c r="AA27" s="677" t="str">
        <f>IF($T27,$X27&amp;Language!$E$197&amp;$Y27,"")</f>
        <v>1 - 4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4 - 1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5</v>
      </c>
      <c r="I6" s="586">
        <f>SUMIFS($S$22:$S$27,$P$22:$P$27,$D6)+SUMIFS($R$22:$R$27,$Q$22:$Q$27,$D6)</f>
        <v>3</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 Iran</v>
      </c>
      <c r="E7" s="774"/>
      <c r="F7" s="594"/>
      <c r="G7" s="605"/>
      <c r="H7" s="586">
        <f>SUMIFS($R$22:$R$27,$P$22:$P$27,$D7)+SUMIFS($S$22:$S$27,$Q$22:$Q$27,$D7)</f>
        <v>0</v>
      </c>
      <c r="I7" s="586">
        <f>SUMIFS($S$22:$S$27,$P$22:$P$27,$D7)+SUMIFS($R$22:$R$27,$Q$22:$Q$27,$D7)</f>
        <v>6</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New Zealand</v>
      </c>
      <c r="E8" s="774"/>
      <c r="F8" s="594"/>
      <c r="G8" s="605"/>
      <c r="H8" s="586">
        <f>SUMIFS($R$22:$R$27,$P$22:$P$27,$D8)+SUMIFS($S$22:$S$27,$Q$22:$Q$27,$D8)</f>
        <v>2</v>
      </c>
      <c r="I8" s="586">
        <f>SUMIFS($S$22:$S$27,$P$22:$P$27,$D8)+SUMIFS($R$22:$R$27,$Q$22:$Q$27,$D8)</f>
        <v>5</v>
      </c>
      <c r="J8" s="586">
        <f t="shared" si="0"/>
        <v>-3</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New Zealand</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8</v>
      </c>
      <c r="G22" s="710">
        <f>VLOOKUP($D22,$D$5:$K$8,6,0)</f>
        <v>1</v>
      </c>
      <c r="H22" s="641" t="str">
        <f t="array" ref="H22:K25">IFERROR(VLOOKUP($D$22:$D$25&amp;$H$21:$K$21,$Z$22:$AA$33,2,0),"")</f>
        <v/>
      </c>
      <c r="I22" s="642" t="str">
        <v>2 - 1</v>
      </c>
      <c r="J22" s="642" t="str">
        <v>3 - 0</v>
      </c>
      <c r="K22" s="706" t="str">
        <v>3 - 0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IR IranNew Zealand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New Zealand</v>
      </c>
      <c r="E24" s="704">
        <f t="shared" si="36"/>
        <v>3</v>
      </c>
      <c r="F24" s="586">
        <f t="shared" si="37"/>
        <v>2</v>
      </c>
      <c r="G24" s="711">
        <f t="shared" si="38"/>
        <v>5</v>
      </c>
      <c r="H24" s="643" t="str">
        <v>0 - 3</v>
      </c>
      <c r="I24" s="586" t="str">
        <v>1 - 2</v>
      </c>
      <c r="J24" s="644" t="str">
        <v/>
      </c>
      <c r="K24" s="707" t="str">
        <v>1 - 0</v>
      </c>
      <c r="L24" s="695" t="b">
        <f t="shared" si="39"/>
        <v>1</v>
      </c>
      <c r="M24" s="695" t="b">
        <v>0</v>
      </c>
      <c r="N24" s="586">
        <f t="shared" si="40"/>
        <v>85</v>
      </c>
      <c r="O24" s="659" t="s">
        <v>28</v>
      </c>
      <c r="P24" s="685" t="str">
        <f>INDEX('World Cup'!$B$13:$AJ$38,11,1+(CODE($B$1)-65)*3)</f>
        <v>Belgium</v>
      </c>
      <c r="Q24" s="686" t="str">
        <f>INDEX('World Cup'!$B$13:$AJ$38,11,2+(CODE($B$1)-65)*3)</f>
        <v>IR Iran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BelgiumIR Iran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0</v>
      </c>
      <c r="F25" s="646">
        <f t="shared" si="37"/>
        <v>0</v>
      </c>
      <c r="G25" s="713">
        <f t="shared" si="38"/>
        <v>6</v>
      </c>
      <c r="H25" s="645" t="str">
        <v>0 - 3</v>
      </c>
      <c r="I25" s="646" t="str">
        <v>0 - 2</v>
      </c>
      <c r="J25" s="646" t="str">
        <v>0 - 1</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New ZealandEgypt</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EgyptIR Iran</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New ZealandBelgium</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10</v>
      </c>
      <c r="I5" s="586">
        <f>SUMIFS($S$22:$S$27,$P$22:$P$27,$D5)+SUMIFS($R$22:$R$27,$Q$22:$Q$27,$D5)</f>
        <v>1</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Cape Verde</v>
      </c>
      <c r="E6" s="774"/>
      <c r="F6" s="594"/>
      <c r="G6" s="605"/>
      <c r="H6" s="586">
        <f>SUMIFS($R$22:$R$27,$P$22:$P$27,$D6)+SUMIFS($S$22:$S$27,$Q$22:$Q$27,$D6)</f>
        <v>0</v>
      </c>
      <c r="I6" s="586">
        <f>SUMIFS($S$22:$S$27,$P$22:$P$27,$D6)+SUMIFS($R$22:$R$27,$Q$22:$Q$27,$D6)</f>
        <v>8</v>
      </c>
      <c r="J6" s="586">
        <f t="shared" si="0"/>
        <v>-8</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Saudi Arabia</v>
      </c>
      <c r="E7" s="774"/>
      <c r="F7" s="594"/>
      <c r="G7" s="605"/>
      <c r="H7" s="586">
        <f>SUMIFS($R$22:$R$27,$P$22:$P$27,$D7)+SUMIFS($S$22:$S$27,$Q$22:$Q$27,$D7)</f>
        <v>1</v>
      </c>
      <c r="I7" s="586">
        <f>SUMIFS($S$22:$S$27,$P$22:$P$27,$D7)+SUMIFS($R$22:$R$27,$Q$22:$Q$27,$D7)</f>
        <v>5</v>
      </c>
      <c r="J7" s="586">
        <f t="shared" si="0"/>
        <v>-4</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Uruguay</v>
      </c>
      <c r="E8" s="774"/>
      <c r="F8" s="594"/>
      <c r="G8" s="605"/>
      <c r="H8" s="586">
        <f>SUMIFS($R$22:$R$27,$P$22:$P$27,$D8)+SUMIFS($S$22:$S$27,$Q$22:$Q$27,$D8)</f>
        <v>5</v>
      </c>
      <c r="I8" s="586">
        <f>SUMIFS($S$22:$S$27,$P$22:$P$27,$D8)+SUMIFS($R$22:$R$27,$Q$22:$Q$27,$D8)</f>
        <v>2</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10</v>
      </c>
      <c r="G22" s="710">
        <f>VLOOKUP($D22,$D$5:$K$8,6,0)</f>
        <v>1</v>
      </c>
      <c r="H22" s="641" t="str">
        <f t="array" ref="H22:K25">IFERROR(VLOOKUP($D$22:$D$25&amp;$H$21:$K$21,$Z$22:$AA$33,2,0),"")</f>
        <v/>
      </c>
      <c r="I22" s="642" t="str">
        <v>2 - 1</v>
      </c>
      <c r="J22" s="642" t="str">
        <v>3 - 0</v>
      </c>
      <c r="K22" s="706" t="str">
        <v>5 - 0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SpainCape Verde</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5</v>
      </c>
      <c r="G23" s="711">
        <f t="shared" ref="G23:G25" si="38">VLOOKUP($D23,$D$5:$K$8,6,0)</f>
        <v>2</v>
      </c>
      <c r="H23" s="643" t="str">
        <v>1 - 2</v>
      </c>
      <c r="I23" s="644" t="str">
        <v/>
      </c>
      <c r="J23" s="586" t="str">
        <v>2 - 0</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Saudi ArabiaUruguay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1</v>
      </c>
      <c r="G24" s="711">
        <f t="shared" si="38"/>
        <v>5</v>
      </c>
      <c r="H24" s="643" t="str">
        <v>0 - 3</v>
      </c>
      <c r="I24" s="586" t="str">
        <v>0 - 2</v>
      </c>
      <c r="J24" s="644" t="str">
        <v/>
      </c>
      <c r="K24" s="707" t="str">
        <v>1 - 0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SpainSaudi Arabia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0</v>
      </c>
      <c r="G25" s="713">
        <f t="shared" si="38"/>
        <v>8</v>
      </c>
      <c r="H25" s="645" t="str">
        <v>0 - 5</v>
      </c>
      <c r="I25" s="646" t="str">
        <v>0 - 2</v>
      </c>
      <c r="J25" s="646" t="str">
        <v>0 - 1</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Cape VerdeSaudi Arabia</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9</v>
      </c>
      <c r="I5" s="586">
        <f>SUMIFS($S$22:$S$27,$P$22:$P$27,$D5)+SUMIFS($R$22:$R$27,$Q$22:$Q$27,$D5)</f>
        <v>0</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Senegal</v>
      </c>
      <c r="E6" s="774"/>
      <c r="F6" s="594"/>
      <c r="G6" s="605"/>
      <c r="H6" s="586">
        <f>SUMIFS($R$22:$R$27,$P$22:$P$27,$D6)+SUMIFS($S$22:$S$27,$Q$22:$Q$27,$D6)</f>
        <v>2</v>
      </c>
      <c r="I6" s="586">
        <f>SUMIFS($S$22:$S$27,$P$22:$P$27,$D6)+SUMIFS($R$22:$R$27,$Q$22:$Q$27,$D6)</f>
        <v>8</v>
      </c>
      <c r="J6" s="586">
        <f t="shared" si="0"/>
        <v>-6</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Iraq</v>
      </c>
      <c r="E7" s="774"/>
      <c r="F7" s="594"/>
      <c r="G7" s="605"/>
      <c r="H7" s="586">
        <f>SUMIFS($R$22:$R$27,$P$22:$P$27,$D7)+SUMIFS($S$22:$S$27,$Q$22:$Q$27,$D7)</f>
        <v>2</v>
      </c>
      <c r="I7" s="586">
        <f>SUMIFS($S$22:$S$27,$P$22:$P$27,$D7)+SUMIFS($R$22:$R$27,$Q$22:$Q$27,$D7)</f>
        <v>6</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Norway</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Iraq</v>
      </c>
      <c r="BH13" s="610" t="str">
        <v>Senegal</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Iraq</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Senegal</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Iraq</v>
      </c>
      <c r="K21" s="638" t="str">
        <v>Senegal</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9</v>
      </c>
      <c r="G22" s="710">
        <f>VLOOKUP($D22,$D$5:$K$8,6,0)</f>
        <v>0</v>
      </c>
      <c r="H22" s="641" t="str">
        <f t="array" ref="H22:K25">IFERROR(VLOOKUP($D$22:$D$25&amp;$H$21:$K$21,$Z$22:$AA$33,2,0),"")</f>
        <v/>
      </c>
      <c r="I22" s="642" t="str">
        <v>2 - 0</v>
      </c>
      <c r="J22" s="642" t="str">
        <v>3 - 0</v>
      </c>
      <c r="K22" s="706" t="str">
        <v>4 - 0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FranceSenegal</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5</v>
      </c>
      <c r="G23" s="711">
        <f t="shared" ref="G23:G25" si="38">VLOOKUP($D23,$D$5:$K$8,6,0)</f>
        <v>4</v>
      </c>
      <c r="H23" s="643" t="str">
        <v>0 - 2</v>
      </c>
      <c r="I23" s="644" t="str">
        <v/>
      </c>
      <c r="J23" s="586" t="str">
        <v>2 - 1</v>
      </c>
      <c r="K23" s="707" t="str">
        <v>3 - 1</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IraqNorway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Iraq</v>
      </c>
      <c r="E24" s="704">
        <f t="shared" si="36"/>
        <v>1</v>
      </c>
      <c r="F24" s="586">
        <f t="shared" si="37"/>
        <v>2</v>
      </c>
      <c r="G24" s="711">
        <f t="shared" si="38"/>
        <v>6</v>
      </c>
      <c r="H24" s="643" t="str">
        <v>0 - 3</v>
      </c>
      <c r="I24" s="586" t="str">
        <v>1 - 2</v>
      </c>
      <c r="J24" s="644" t="str">
        <v/>
      </c>
      <c r="K24" s="707" t="str">
        <v>1 - 1</v>
      </c>
      <c r="L24" s="695" t="b">
        <f t="shared" si="39"/>
        <v>1</v>
      </c>
      <c r="M24" s="695" t="b">
        <v>0</v>
      </c>
      <c r="N24" s="586">
        <f t="shared" si="40"/>
        <v>57</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FranceIraq</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Senegal</v>
      </c>
      <c r="E25" s="712">
        <f t="shared" si="36"/>
        <v>1</v>
      </c>
      <c r="F25" s="646">
        <f t="shared" si="37"/>
        <v>2</v>
      </c>
      <c r="G25" s="713">
        <f t="shared" si="38"/>
        <v>8</v>
      </c>
      <c r="H25" s="645" t="str">
        <v>0 - 4</v>
      </c>
      <c r="I25" s="646" t="str">
        <v>1 - 3</v>
      </c>
      <c r="J25" s="646" t="str">
        <v>1 - 1</v>
      </c>
      <c r="K25" s="708" t="str">
        <v/>
      </c>
      <c r="L25" s="695" t="b">
        <f t="shared" si="39"/>
        <v>1</v>
      </c>
      <c r="M25" s="695" t="b">
        <v>0</v>
      </c>
      <c r="N25" s="586">
        <f t="shared" si="40"/>
        <v>14</v>
      </c>
      <c r="O25" s="659" t="s">
        <v>29</v>
      </c>
      <c r="P25" s="685" t="str">
        <f>INDEX('World Cup'!$B$13:$AJ$38,16,1+(CODE($B$1)-65)*3)</f>
        <v>Norway</v>
      </c>
      <c r="Q25" s="686" t="str">
        <f>INDEX('World Cup'!$B$13:$AJ$38,16,2+(CODE($B$1)-65)*3)</f>
        <v>Senegal</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NorwaySenegal</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NorwayFrance</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SenegalIraq</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Algeria</v>
      </c>
      <c r="E6" s="774"/>
      <c r="F6" s="594"/>
      <c r="G6" s="605"/>
      <c r="H6" s="586">
        <f>SUMIFS($R$22:$R$27,$P$22:$P$27,$D6)+SUMIFS($S$22:$S$27,$Q$22:$Q$27,$D6)</f>
        <v>2</v>
      </c>
      <c r="I6" s="586">
        <f>SUMIFS($S$22:$S$27,$P$22:$P$27,$D6)+SUMIFS($R$22:$R$27,$Q$22:$Q$27,$D6)</f>
        <v>4</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Austria</v>
      </c>
      <c r="E7" s="774"/>
      <c r="F7" s="594"/>
      <c r="G7" s="605"/>
      <c r="H7" s="586">
        <f>SUMIFS($R$22:$R$27,$P$22:$P$27,$D7)+SUMIFS($S$22:$S$27,$Q$22:$Q$27,$D7)</f>
        <v>4</v>
      </c>
      <c r="I7" s="586">
        <f>SUMIFS($S$22:$S$27,$P$22:$P$27,$D7)+SUMIFS($R$22:$R$27,$Q$22:$Q$27,$D7)</f>
        <v>2</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Jordan</v>
      </c>
      <c r="E8" s="774"/>
      <c r="F8" s="594"/>
      <c r="G8" s="605"/>
      <c r="H8" s="586">
        <f>SUMIFS($R$22:$R$27,$P$22:$P$27,$D8)+SUMIFS($S$22:$S$27,$Q$22:$Q$27,$D8)</f>
        <v>1</v>
      </c>
      <c r="I8" s="586">
        <f>SUMIFS($S$22:$S$27,$P$22:$P$27,$D8)+SUMIFS($R$22:$R$27,$Q$22:$Q$27,$D8)</f>
        <v>6</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9</v>
      </c>
      <c r="F22" s="642">
        <f>VLOOKUP($D22,$D$5:$K$8,5,0)</f>
        <v>6</v>
      </c>
      <c r="G22" s="710">
        <f>VLOOKUP($D22,$D$5:$K$8,6,0)</f>
        <v>1</v>
      </c>
      <c r="H22" s="641" t="str">
        <f t="array" ref="H22:K25">IFERROR(VLOOKUP($D$22:$D$25&amp;$H$21:$K$21,$Z$22:$AA$33,2,0),"")</f>
        <v/>
      </c>
      <c r="I22" s="642" t="str">
        <v>1 - 0</v>
      </c>
      <c r="J22" s="642" t="str">
        <v>2 - 0</v>
      </c>
      <c r="K22" s="706" t="str">
        <v>3 - 1</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4</v>
      </c>
      <c r="G23" s="711">
        <f t="shared" ref="G23:G25" si="38">VLOOKUP($D23,$D$5:$K$8,6,0)</f>
        <v>2</v>
      </c>
      <c r="H23" s="643" t="str">
        <v>0 - 1</v>
      </c>
      <c r="I23" s="644" t="str">
        <v/>
      </c>
      <c r="J23" s="586" t="str">
        <v>2 - 1</v>
      </c>
      <c r="K23" s="707" t="str">
        <v>2 - 0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ArgentinaAustria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1</v>
      </c>
      <c r="G25" s="713">
        <f t="shared" si="38"/>
        <v>6</v>
      </c>
      <c r="H25" s="645" t="str">
        <v>1 - 3</v>
      </c>
      <c r="I25" s="646" t="str">
        <v>0 - 2</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JordanArgentina</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DR Congo</v>
      </c>
      <c r="E6" s="774"/>
      <c r="F6" s="594"/>
      <c r="G6" s="605"/>
      <c r="H6" s="586">
        <f>SUMIFS($R$22:$R$27,$P$22:$P$27,$D6)+SUMIFS($S$22:$S$27,$Q$22:$Q$27,$D6)</f>
        <v>1</v>
      </c>
      <c r="I6" s="586">
        <f>SUMIFS($S$22:$S$27,$P$22:$P$27,$D6)+SUMIFS($R$22:$R$27,$Q$22:$Q$27,$D6)</f>
        <v>3</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Uzbekistan</v>
      </c>
      <c r="E7" s="774"/>
      <c r="F7" s="594"/>
      <c r="G7" s="605"/>
      <c r="H7" s="586">
        <f>SUMIFS($R$22:$R$27,$P$22:$P$27,$D7)+SUMIFS($S$22:$S$27,$Q$22:$Q$27,$D7)</f>
        <v>0</v>
      </c>
      <c r="I7" s="586">
        <f>SUMIFS($S$22:$S$27,$P$22:$P$27,$D7)+SUMIFS($R$22:$R$27,$Q$22:$Q$27,$D7)</f>
        <v>7</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Colombia</v>
      </c>
      <c r="E8" s="774"/>
      <c r="F8" s="594"/>
      <c r="G8" s="605"/>
      <c r="H8" s="586">
        <f>SUMIFS($R$22:$R$27,$P$22:$P$27,$D8)+SUMIFS($S$22:$S$27,$Q$22:$Q$27,$D8)</f>
        <v>4</v>
      </c>
      <c r="I8" s="586">
        <f>SUMIFS($S$22:$S$27,$P$22:$P$27,$D8)+SUMIFS($R$22:$R$27,$Q$22:$Q$27,$D8)</f>
        <v>3</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9</v>
      </c>
      <c r="G22" s="710">
        <f>VLOOKUP($D22,$D$5:$K$8,6,0)</f>
        <v>1</v>
      </c>
      <c r="H22" s="641" t="str">
        <f t="array" ref="H22:K25">IFERROR(VLOOKUP($D$22:$D$25&amp;$H$21:$K$21,$Z$22:$AA$33,2,0),"")</f>
        <v/>
      </c>
      <c r="I22" s="642" t="str">
        <v>3 - 1</v>
      </c>
      <c r="J22" s="642" t="str">
        <v>2 - 0</v>
      </c>
      <c r="K22" s="706" t="str">
        <v>4 - 0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PortugalDR Congo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4</v>
      </c>
      <c r="G23" s="711">
        <f t="shared" ref="G23:G25" si="38">VLOOKUP($D23,$D$5:$K$8,6,0)</f>
        <v>3</v>
      </c>
      <c r="H23" s="643" t="str">
        <v>1 - 3</v>
      </c>
      <c r="I23" s="644" t="str">
        <v/>
      </c>
      <c r="J23" s="586" t="str">
        <v>1 - 0</v>
      </c>
      <c r="K23" s="707" t="str">
        <v>2 - 0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UzbekistanColombia</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3</v>
      </c>
      <c r="F24" s="586">
        <f t="shared" si="37"/>
        <v>1</v>
      </c>
      <c r="G24" s="711">
        <f t="shared" si="38"/>
        <v>3</v>
      </c>
      <c r="H24" s="643" t="str">
        <v>0 - 2</v>
      </c>
      <c r="I24" s="586" t="str">
        <v>0 - 1</v>
      </c>
      <c r="J24" s="644" t="str">
        <v/>
      </c>
      <c r="K24" s="707" t="str">
        <v>1 - 0</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PortugalUzbekistan</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0</v>
      </c>
      <c r="F25" s="646">
        <f t="shared" si="37"/>
        <v>0</v>
      </c>
      <c r="G25" s="713">
        <f t="shared" si="38"/>
        <v>7</v>
      </c>
      <c r="H25" s="645" t="str">
        <v>0 - 4</v>
      </c>
      <c r="I25" s="646" t="str">
        <v>0 - 2</v>
      </c>
      <c r="J25" s="646" t="str">
        <v>0 - 1</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ColombiaDR Congo</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ColombiaPortugal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DR CongoUzbekistan</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7</v>
      </c>
      <c r="I5" s="586">
        <f>SUMIFS($S$22:$S$27,$P$22:$P$27,$D5)+SUMIFS($R$22:$R$27,$Q$22:$Q$27,$D5)</f>
        <v>0</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Croatia</v>
      </c>
      <c r="E6" s="774"/>
      <c r="F6" s="594"/>
      <c r="G6" s="605"/>
      <c r="H6" s="586">
        <f>SUMIFS($R$22:$R$27,$P$22:$P$27,$D6)+SUMIFS($S$22:$S$27,$Q$22:$Q$27,$D6)</f>
        <v>4</v>
      </c>
      <c r="I6" s="586">
        <f>SUMIFS($S$22:$S$27,$P$22:$P$27,$D6)+SUMIFS($R$22:$R$27,$Q$22:$Q$27,$D6)</f>
        <v>2</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Ghana</v>
      </c>
      <c r="E7" s="774"/>
      <c r="F7" s="594"/>
      <c r="G7" s="605"/>
      <c r="H7" s="586">
        <f>SUMIFS($R$22:$R$27,$P$22:$P$27,$D7)+SUMIFS($S$22:$S$27,$Q$22:$Q$27,$D7)</f>
        <v>2</v>
      </c>
      <c r="I7" s="586">
        <f>SUMIFS($S$22:$S$27,$P$22:$P$27,$D7)+SUMIFS($R$22:$R$27,$Q$22:$Q$27,$D7)</f>
        <v>4</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Panama</v>
      </c>
      <c r="E8" s="774"/>
      <c r="F8" s="594"/>
      <c r="G8" s="605"/>
      <c r="H8" s="586">
        <f>SUMIFS($R$22:$R$27,$P$22:$P$27,$D8)+SUMIFS($S$22:$S$27,$Q$22:$Q$27,$D8)</f>
        <v>0</v>
      </c>
      <c r="I8" s="586">
        <f>SUMIFS($S$22:$S$27,$P$22:$P$27,$D8)+SUMIFS($R$22:$R$27,$Q$22:$Q$27,$D8)</f>
        <v>7</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9</v>
      </c>
      <c r="F22" s="642">
        <f>VLOOKUP($D22,$D$5:$K$8,5,0)</f>
        <v>7</v>
      </c>
      <c r="G22" s="710">
        <f>VLOOKUP($D22,$D$5:$K$8,6,0)</f>
        <v>0</v>
      </c>
      <c r="H22" s="641" t="str">
        <f t="array" ref="H22:K25">IFERROR(VLOOKUP($D$22:$D$25&amp;$H$21:$K$21,$Z$22:$AA$33,2,0),"")</f>
        <v/>
      </c>
      <c r="I22" s="642" t="str">
        <v>1 - 0</v>
      </c>
      <c r="J22" s="642" t="str">
        <v>2 - 0</v>
      </c>
      <c r="K22" s="706" t="str">
        <v>4 - 0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EnglandCroatia</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4</v>
      </c>
      <c r="G23" s="711">
        <f t="shared" ref="G23:G25" si="38">VLOOKUP($D23,$D$5:$K$8,6,0)</f>
        <v>2</v>
      </c>
      <c r="H23" s="643" t="str">
        <v>0 - 1</v>
      </c>
      <c r="I23" s="644" t="str">
        <v/>
      </c>
      <c r="J23" s="586" t="str">
        <v>2 - 1</v>
      </c>
      <c r="K23" s="707" t="str">
        <v>2 - 0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GhanaPanama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EnglandGhana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7</v>
      </c>
      <c r="H25" s="645" t="str">
        <v>0 - 4</v>
      </c>
      <c r="I25" s="646" t="str">
        <v>0 - 2</v>
      </c>
      <c r="J25" s="646" t="str">
        <v>0 - 1</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PanamaCroatia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-4</v>
      </c>
      <c r="X26" s="663">
        <f t="shared" ref="X26:X27" si="46">IF(OR(R26="",S26=""),0,R26)</f>
        <v>0</v>
      </c>
      <c r="Y26" s="664">
        <f t="shared" ref="Y26:Y27" si="47">IF(OR(R26="",S26=""),0,S26)</f>
        <v>4</v>
      </c>
      <c r="Z26" s="665" t="str">
        <f t="shared" ref="Z26:Z27" si="48">P26&amp;Q26</f>
        <v>PanamaEngland</v>
      </c>
      <c r="AA26" s="666" t="str">
        <f>IF($T26,$X26&amp;Language!$E$197&amp;$Y26,"")</f>
        <v>0 - 4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4 - 0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Henri Härm</cp:lastModifiedBy>
  <cp:lastPrinted>2024-08-12T08:42:52Z</cp:lastPrinted>
  <dcterms:created xsi:type="dcterms:W3CDTF">2018-06-13T10:24:55Z</dcterms:created>
  <dcterms:modified xsi:type="dcterms:W3CDTF">2026-06-10T20:12:39Z</dcterms:modified>
</cp:coreProperties>
</file>