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Remi\Downloads\"/>
    </mc:Choice>
  </mc:AlternateContent>
  <xr:revisionPtr revIDLastSave="0" documentId="13_ncr:1_{E465C993-03AA-473E-B9F2-E98D2B9081E0}" xr6:coauthVersionLast="47" xr6:coauthVersionMax="47" xr10:uidLastSave="{00000000-0000-0000-0000-000000000000}"/>
  <bookViews>
    <workbookView xWindow="-120" yWindow="-120" windowWidth="29040" windowHeight="15720"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3" i="47"/>
  <c r="MF103" i="47" s="1"/>
  <c r="LP103" i="47"/>
  <c r="LQ103" i="47" s="1"/>
  <c r="LR103" i="47" s="1"/>
  <c r="LC103" i="47"/>
  <c r="LF103" i="47" s="1"/>
  <c r="KP103" i="47"/>
  <c r="O105" i="47"/>
  <c r="O104" i="47"/>
  <c r="O103" i="47"/>
  <c r="O102" i="47"/>
  <c r="O101" i="47"/>
  <c r="O100" i="47"/>
  <c r="O99" i="47"/>
  <c r="O98" i="47"/>
  <c r="O97" i="47"/>
  <c r="O96" i="47"/>
  <c r="O95" i="47"/>
  <c r="O94" i="47"/>
  <c r="O93" i="47"/>
  <c r="O92" i="47"/>
  <c r="O91" i="47"/>
  <c r="O90" i="47"/>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MB126" i="47" l="1"/>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IB128" i="28"/>
  <c r="JO128" i="28"/>
  <c r="HO128" i="28"/>
  <c r="LO128" i="28"/>
  <c r="AB128" i="28"/>
  <c r="BB128" i="28"/>
  <c r="DB128" i="28"/>
  <c r="EB128" i="28"/>
  <c r="KO128" i="28"/>
  <c r="GO128" i="28"/>
  <c r="CO128" i="28"/>
  <c r="DO128" i="28"/>
  <c r="GB128" i="28"/>
  <c r="KB128" i="28"/>
  <c r="BO128" i="28"/>
  <c r="O128" i="28"/>
  <c r="LB128" i="28"/>
  <c r="HB128" i="28"/>
  <c r="MB128" i="28"/>
  <c r="JB128" i="28"/>
  <c r="IO128" i="28"/>
  <c r="FB128" i="28"/>
  <c r="EO128" i="28"/>
  <c r="FO128" i="28"/>
  <c r="AO128" i="28"/>
  <c r="CB128" i="28"/>
  <c r="O124" i="47"/>
  <c r="Q124" i="47" s="1"/>
  <c r="R124" i="47" s="1"/>
  <c r="O126" i="28"/>
  <c r="AB124" i="47"/>
  <c r="AD124" i="47" s="1"/>
  <c r="AE124" i="47" s="1"/>
  <c r="LP105" i="47"/>
  <c r="LQ105" i="47" s="1"/>
  <c r="LR105" i="47" s="1"/>
  <c r="LC105" i="47"/>
  <c r="MC105" i="47"/>
  <c r="MD105" i="47" s="1"/>
  <c r="ME105" i="47" s="1"/>
  <c r="KP105" i="47"/>
  <c r="LP98" i="47"/>
  <c r="LS98" i="47" s="1"/>
  <c r="LC98" i="47"/>
  <c r="MC98" i="47"/>
  <c r="MC96" i="47"/>
  <c r="MF96" i="47" s="1"/>
  <c r="LP96" i="47"/>
  <c r="LC96" i="47"/>
  <c r="KP96" i="47"/>
  <c r="KQ96" i="47" s="1"/>
  <c r="KR96" i="47" s="1"/>
  <c r="MC94" i="47"/>
  <c r="MD94" i="47" s="1"/>
  <c r="ME94" i="47" s="1"/>
  <c r="KP94" i="47"/>
  <c r="LP94" i="47"/>
  <c r="LC94" i="47"/>
  <c r="LF94" i="47" s="1"/>
  <c r="LP93" i="47"/>
  <c r="LS93" i="47" s="1"/>
  <c r="KP93" i="47"/>
  <c r="KQ93" i="47" s="1"/>
  <c r="KR93" i="47" s="1"/>
  <c r="JP93" i="47"/>
  <c r="IP93" i="47"/>
  <c r="IQ93" i="47" s="1"/>
  <c r="IR93" i="47" s="1"/>
  <c r="HP93" i="47"/>
  <c r="HS93" i="47" s="1"/>
  <c r="GP93" i="47"/>
  <c r="GQ93" i="47" s="1"/>
  <c r="GR93" i="47" s="1"/>
  <c r="FP93" i="47"/>
  <c r="FQ93" i="47" s="1"/>
  <c r="FR93" i="47" s="1"/>
  <c r="EP93" i="47"/>
  <c r="EQ93" i="47" s="1"/>
  <c r="ER93" i="47" s="1"/>
  <c r="DP93" i="47"/>
  <c r="DS93" i="47" s="1"/>
  <c r="CP93" i="47"/>
  <c r="CS93" i="47" s="1"/>
  <c r="BC93" i="47"/>
  <c r="BF93" i="47" s="1"/>
  <c r="AP93" i="47"/>
  <c r="AS93" i="47" s="1"/>
  <c r="P93" i="47"/>
  <c r="S93" i="47" s="1"/>
  <c r="MC93" i="47"/>
  <c r="MF93" i="47" s="1"/>
  <c r="LC93" i="47"/>
  <c r="LD93" i="47" s="1"/>
  <c r="LE93" i="47" s="1"/>
  <c r="KC93" i="47"/>
  <c r="KF93" i="47" s="1"/>
  <c r="JC93" i="47"/>
  <c r="JD93" i="47" s="1"/>
  <c r="JE93" i="47" s="1"/>
  <c r="IC93" i="47"/>
  <c r="IF93" i="47" s="1"/>
  <c r="HC93" i="47"/>
  <c r="HD93" i="47" s="1"/>
  <c r="HE93" i="47" s="1"/>
  <c r="GC93" i="47"/>
  <c r="GD93" i="47" s="1"/>
  <c r="GE93" i="47" s="1"/>
  <c r="FC93" i="47"/>
  <c r="FD93" i="47" s="1"/>
  <c r="FE93" i="47" s="1"/>
  <c r="EC93" i="47"/>
  <c r="ED93" i="47" s="1"/>
  <c r="EE93" i="47" s="1"/>
  <c r="DC93" i="47"/>
  <c r="DD93" i="47" s="1"/>
  <c r="DE93" i="47" s="1"/>
  <c r="CC93" i="47"/>
  <c r="CD93" i="47" s="1"/>
  <c r="CE93" i="47" s="1"/>
  <c r="BP93" i="47"/>
  <c r="AC93" i="47"/>
  <c r="AD93" i="47" s="1"/>
  <c r="AE93" i="47" s="1"/>
  <c r="MC92" i="47"/>
  <c r="LP92" i="47"/>
  <c r="LC92" i="47"/>
  <c r="LD92" i="47" s="1"/>
  <c r="LE92" i="47" s="1"/>
  <c r="KP92" i="47"/>
  <c r="KQ92" i="47" s="1"/>
  <c r="KR92" i="47" s="1"/>
  <c r="G78" i="47"/>
  <c r="G81" i="29"/>
  <c r="J82" i="32"/>
  <c r="G82" i="32" s="1"/>
  <c r="G34" i="32"/>
  <c r="O68" i="33"/>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F24" i="22"/>
  <c r="F87" i="22"/>
  <c r="F65" i="22"/>
  <c r="F49" i="22"/>
  <c r="F36" i="22"/>
  <c r="F6" i="22"/>
  <c r="F113" i="22"/>
  <c r="F10" i="22"/>
  <c r="F70" i="22"/>
  <c r="F44" i="22"/>
  <c r="F96" i="22"/>
  <c r="F20" i="22"/>
  <c r="F59" i="22"/>
  <c r="F81" i="22"/>
  <c r="F72" i="22"/>
  <c r="F91" i="22"/>
  <c r="F37" i="22"/>
  <c r="F106" i="22"/>
  <c r="F61" i="22"/>
  <c r="B75" i="48" s="1"/>
  <c r="F22" i="22"/>
  <c r="F98" i="22"/>
  <c r="F25" i="22"/>
  <c r="F73" i="22"/>
  <c r="F46" i="22"/>
  <c r="F60" i="22"/>
  <c r="F92" i="22"/>
  <c r="F108" i="22"/>
  <c r="F82" i="22"/>
  <c r="F14" i="22"/>
  <c r="F95" i="22"/>
  <c r="F50" i="22"/>
  <c r="F68" i="22"/>
  <c r="F80" i="22"/>
  <c r="F26" i="22"/>
  <c r="F13" i="22"/>
  <c r="F38" i="22"/>
  <c r="F75" i="22"/>
  <c r="F17" i="22"/>
  <c r="F28" i="22"/>
  <c r="F100" i="22"/>
  <c r="F109" i="22"/>
  <c r="F84" i="22"/>
  <c r="F41" i="22"/>
  <c r="F53" i="22"/>
  <c r="F62" i="22"/>
  <c r="F104" i="22"/>
  <c r="F88" i="22"/>
  <c r="F42" i="22"/>
  <c r="F7" i="22"/>
  <c r="F77" i="22"/>
  <c r="F29" i="22"/>
  <c r="F18" i="22"/>
  <c r="F12" i="22"/>
  <c r="F45" i="22"/>
  <c r="F32" i="22"/>
  <c r="F71" i="22"/>
  <c r="F94" i="22"/>
  <c r="F58" i="22"/>
  <c r="F66" i="22"/>
  <c r="F19" i="22"/>
  <c r="F35" i="22"/>
  <c r="F99" i="22"/>
  <c r="F55" i="22"/>
  <c r="F86" i="22"/>
  <c r="F23" i="22"/>
  <c r="F63" i="22"/>
  <c r="F47" i="22"/>
  <c r="F85" i="22"/>
  <c r="F11" i="22"/>
  <c r="F34" i="22"/>
  <c r="F21" i="22"/>
  <c r="F64" i="22"/>
  <c r="F103" i="22"/>
  <c r="C130" i="48" s="1"/>
  <c r="F78" i="22"/>
  <c r="F33" i="22"/>
  <c r="F8" i="22"/>
  <c r="F48" i="22"/>
  <c r="F111" i="22"/>
  <c r="F90" i="22"/>
  <c r="F74" i="22"/>
  <c r="F16" i="22"/>
  <c r="F40" i="22"/>
  <c r="F105" i="22"/>
  <c r="F52" i="22"/>
  <c r="F56" i="22"/>
  <c r="F97" i="22"/>
  <c r="B121" i="48" s="1"/>
  <c r="F4" i="22"/>
  <c r="F83" i="22"/>
  <c r="F27" i="22"/>
  <c r="F69" i="22"/>
  <c r="F5" i="22"/>
  <c r="F31" i="22"/>
  <c r="F51" i="22"/>
  <c r="F57" i="22"/>
  <c r="F15" i="22"/>
  <c r="F39" i="22"/>
  <c r="F79" i="22"/>
  <c r="F54" i="22"/>
  <c r="B65" i="48" s="1"/>
  <c r="F67" i="22"/>
  <c r="F9" i="22"/>
  <c r="F43" i="22"/>
  <c r="F30" i="22"/>
  <c r="F89" i="22"/>
  <c r="F101" i="22"/>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EG130" i="28"/>
  <c r="EG131" i="28" s="1"/>
  <c r="IG130" i="28"/>
  <c r="MG130" i="28"/>
  <c r="DT130" i="28"/>
  <c r="HT130" i="28"/>
  <c r="HT131" i="28" s="1"/>
  <c r="LT130" i="28"/>
  <c r="DG130" i="28"/>
  <c r="HG130" i="28"/>
  <c r="HG131" i="28" s="1"/>
  <c r="LG130" i="28"/>
  <c r="LG131" i="28" s="1"/>
  <c r="CT130" i="28"/>
  <c r="GT130" i="28"/>
  <c r="KT130" i="28"/>
  <c r="KT131" i="28" s="1"/>
  <c r="CG130" i="28"/>
  <c r="GG130" i="28"/>
  <c r="KG130" i="28"/>
  <c r="AT130" i="28"/>
  <c r="AT131" i="28" s="1"/>
  <c r="BT130" i="28"/>
  <c r="FT130" i="28"/>
  <c r="JT130" i="28"/>
  <c r="JT131" i="28" s="1"/>
  <c r="IT130" i="28"/>
  <c r="BG130" i="28"/>
  <c r="BG131" i="28" s="1"/>
  <c r="FG130" i="28"/>
  <c r="JG130" i="28"/>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G15" i="28"/>
  <c r="G29" i="28"/>
  <c r="EC29" i="28" s="1"/>
  <c r="KC34" i="28"/>
  <c r="KF34" i="28" s="1"/>
  <c r="CC80" i="47"/>
  <c r="CD80" i="47" s="1"/>
  <c r="G80" i="28"/>
  <c r="MC80" i="28" s="1"/>
  <c r="MF80" i="28" s="1"/>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JV127" i="28"/>
  <c r="II127" i="28"/>
  <c r="BR129" i="28"/>
  <c r="IE4" i="28"/>
  <c r="FE4" i="47"/>
  <c r="C88" i="48"/>
  <c r="AC32" i="33"/>
  <c r="JI123" i="47"/>
  <c r="HV123" i="47"/>
  <c r="FI89" i="28"/>
  <c r="V89" i="28"/>
  <c r="BI115" i="47"/>
  <c r="JV115" i="47"/>
  <c r="HI115" i="47"/>
  <c r="IY132" i="28"/>
  <c r="AL132" i="28"/>
  <c r="BL132" i="28"/>
  <c r="EY130" i="47"/>
  <c r="JL130" i="47"/>
  <c r="AI127" i="28"/>
  <c r="GR129" i="28"/>
  <c r="ME4" i="28"/>
  <c r="BE127" i="47"/>
  <c r="H9" i="22"/>
  <c r="I13" i="48" s="1"/>
  <c r="CS4" i="47"/>
  <c r="AS127" i="47"/>
  <c r="LF4" i="47"/>
  <c r="LF127" i="47"/>
  <c r="AF27" i="33"/>
  <c r="B63" i="48"/>
  <c r="K17" i="33"/>
  <c r="B12" i="48"/>
  <c r="C12" i="48"/>
  <c r="C106" i="48"/>
  <c r="B106" i="48"/>
  <c r="IV115" i="47"/>
  <c r="GI115" i="47"/>
  <c r="AI115" i="47"/>
  <c r="LI127" i="28"/>
  <c r="GV127" i="28"/>
  <c r="R127" i="47"/>
  <c r="AR4" i="47"/>
  <c r="JE127" i="47"/>
  <c r="IV127" i="28"/>
  <c r="H60" i="22"/>
  <c r="H25" i="22"/>
  <c r="I31" i="48" s="1"/>
  <c r="H14" i="22"/>
  <c r="I16" i="48" s="1"/>
  <c r="C63" i="48"/>
  <c r="V115" i="47"/>
  <c r="KI11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Z11" i="33"/>
  <c r="H45" i="22"/>
  <c r="I56" i="48" s="1"/>
  <c r="DE129" i="28"/>
  <c r="ME129" i="28"/>
  <c r="EE129" i="28"/>
  <c r="R4" i="47"/>
  <c r="CE4" i="28"/>
  <c r="LE4" i="28"/>
  <c r="CR129" i="28"/>
  <c r="ER4" i="47"/>
  <c r="AR127" i="47"/>
  <c r="IR127" i="47"/>
  <c r="FE127" i="47"/>
  <c r="BR127" i="47"/>
  <c r="JR127" i="47"/>
  <c r="B3" i="28"/>
  <c r="M4" i="19" a="1"/>
  <c r="B130" i="48"/>
  <c r="B120" i="47"/>
  <c r="H12" i="22"/>
  <c r="EE4" i="28"/>
  <c r="LR129" i="28"/>
  <c r="BE129" i="28"/>
  <c r="AR4" i="28"/>
  <c r="HE4" i="28"/>
  <c r="GE4" i="28"/>
  <c r="DE4" i="28"/>
  <c r="GE127" i="47"/>
  <c r="BE4" i="47"/>
  <c r="JE4" i="47"/>
  <c r="FR4" i="47"/>
  <c r="CE4" i="47"/>
  <c r="KE4" i="47"/>
  <c r="HI127" i="28"/>
  <c r="GI127" i="28"/>
  <c r="KI127" i="28"/>
  <c r="DI127" i="28"/>
  <c r="V127" i="28"/>
  <c r="T17" i="33"/>
  <c r="C21" i="48"/>
  <c r="C121" i="48"/>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AC17" i="33"/>
  <c r="C28" i="48"/>
  <c r="AF17" i="33"/>
  <c r="B32" i="48"/>
  <c r="E32" i="33"/>
  <c r="B67" i="48"/>
  <c r="B58" i="48"/>
  <c r="C101" i="48"/>
  <c r="B101" i="48"/>
  <c r="C118" i="48"/>
  <c r="B118" i="48"/>
  <c r="C53" i="48"/>
  <c r="B53" i="48"/>
  <c r="Z22" i="33"/>
  <c r="EF97"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E33" i="18"/>
  <c r="E24" i="18"/>
  <c r="E15" i="18"/>
  <c r="D63" i="26" s="1"/>
  <c r="D6" i="67" s="1"/>
  <c r="D15" i="67" s="1"/>
  <c r="E76" i="18"/>
  <c r="Q69" i="73"/>
  <c r="E90" i="18"/>
  <c r="E82" i="18"/>
  <c r="E73" i="18"/>
  <c r="E65" i="18"/>
  <c r="D44" i="26" s="1"/>
  <c r="J41" i="22" s="1"/>
  <c r="E50" i="48" s="1"/>
  <c r="E57" i="18"/>
  <c r="E49" i="18"/>
  <c r="E41" i="18"/>
  <c r="E32" i="18"/>
  <c r="D53" i="26" s="1"/>
  <c r="J22" i="22" s="1"/>
  <c r="AD13" i="33" s="1"/>
  <c r="Q22" i="66" s="1"/>
  <c r="E69" i="47" s="1"/>
  <c r="E23" i="18"/>
  <c r="E12" i="18"/>
  <c r="D18" i="26" s="1"/>
  <c r="D6" i="63" s="1"/>
  <c r="D15" i="63" s="1"/>
  <c r="E96" i="18"/>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MF94" i="47"/>
  <c r="DC55" i="28"/>
  <c r="HC55" i="28"/>
  <c r="EP55" i="28"/>
  <c r="IC55" i="28"/>
  <c r="MC55" i="28"/>
  <c r="BP55" i="28"/>
  <c r="IP55" i="28"/>
  <c r="LC55" i="28"/>
  <c r="BC55" i="28"/>
  <c r="HQ104" i="47"/>
  <c r="HR104" i="47" s="1"/>
  <c r="JF100" i="47"/>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KS103" i="47"/>
  <c r="KQ103" i="47"/>
  <c r="KR103" i="47" s="1"/>
  <c r="HQ93" i="47"/>
  <c r="HR93" i="47" s="1"/>
  <c r="LQ91" i="47"/>
  <c r="LR91" i="47" s="1"/>
  <c r="LQ93" i="47"/>
  <c r="LR93" i="47" s="1"/>
  <c r="AS95" i="47"/>
  <c r="CF97"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FS104" i="47"/>
  <c r="HD97" i="47"/>
  <c r="HE97" i="47" s="1"/>
  <c r="F45" i="47"/>
  <c r="F45" i="28"/>
  <c r="G88" i="28"/>
  <c r="D28" i="48"/>
  <c r="F37" i="47"/>
  <c r="F37" i="28"/>
  <c r="F50" i="28"/>
  <c r="F50" i="47"/>
  <c r="CP50" i="47" s="1"/>
  <c r="F66" i="47"/>
  <c r="F66" i="28"/>
  <c r="F59" i="47"/>
  <c r="F59" i="28"/>
  <c r="F65" i="28"/>
  <c r="F65" i="47"/>
  <c r="LF93" i="47"/>
  <c r="G17" i="28"/>
  <c r="G17" i="47"/>
  <c r="F36" i="28"/>
  <c r="F36" i="47"/>
  <c r="G25" i="28"/>
  <c r="G25" i="47"/>
  <c r="G32" i="28"/>
  <c r="G32" i="47"/>
  <c r="C108" i="47"/>
  <c r="B108" i="47" s="1"/>
  <c r="JS101" i="47"/>
  <c r="KS94" i="47"/>
  <c r="KQ94" i="47"/>
  <c r="KR94" i="47" s="1"/>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HP69" i="28" s="1"/>
  <c r="Y22" i="66"/>
  <c r="G69" i="47"/>
  <c r="G81" i="28"/>
  <c r="G81" i="47"/>
  <c r="JS91" i="47"/>
  <c r="AS101" i="47"/>
  <c r="IQ104" i="47"/>
  <c r="IR104" i="47" s="1"/>
  <c r="CF95" i="47"/>
  <c r="HF91" i="47"/>
  <c r="KQ101" i="47"/>
  <c r="KR101" i="47" s="1"/>
  <c r="HQ95" i="47"/>
  <c r="HR95" i="47" s="1"/>
  <c r="GS93" i="47"/>
  <c r="EQ90" i="47"/>
  <c r="ER90" i="47" s="1"/>
  <c r="JQ102" i="47"/>
  <c r="JR102" i="47" s="1"/>
  <c r="P74" i="47"/>
  <c r="FS99" i="47"/>
  <c r="CC77" i="47"/>
  <c r="P77" i="47"/>
  <c r="GP77" i="47"/>
  <c r="IP77" i="47"/>
  <c r="LP77" i="47"/>
  <c r="HP77" i="47"/>
  <c r="KF102" i="47"/>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GF101" i="47"/>
  <c r="ES93" i="47"/>
  <c r="KQ97" i="47"/>
  <c r="KR97" i="47" s="1"/>
  <c r="IS97" i="47"/>
  <c r="E132" i="48"/>
  <c r="ED101" i="47"/>
  <c r="EE101" i="47" s="1"/>
  <c r="AQ93" i="47"/>
  <c r="AR93" i="47" s="1"/>
  <c r="BF104" i="47"/>
  <c r="IF100"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LD98" i="47"/>
  <c r="LE98" i="47" s="1"/>
  <c r="LF98" i="47"/>
  <c r="LS94" i="47"/>
  <c r="LQ94" i="47"/>
  <c r="LR94" i="47" s="1"/>
  <c r="MF92" i="47"/>
  <c r="MD92" i="47"/>
  <c r="ME92" i="47" s="1"/>
  <c r="Y23" i="61"/>
  <c r="Y27" i="61"/>
  <c r="F16" i="28"/>
  <c r="C70" i="28"/>
  <c r="DJ70" i="28" s="1"/>
  <c r="G34" i="47"/>
  <c r="F64" i="47"/>
  <c r="G53" i="28"/>
  <c r="F24" i="47"/>
  <c r="W27" i="61"/>
  <c r="F77" i="28"/>
  <c r="F31" i="47"/>
  <c r="F15" i="28"/>
  <c r="F11" i="28"/>
  <c r="G74" i="28"/>
  <c r="W23" i="61"/>
  <c r="X23" i="61"/>
  <c r="X27" i="61"/>
  <c r="JW70" i="47"/>
  <c r="W22" i="61"/>
  <c r="Y24" i="64"/>
  <c r="X26" i="66"/>
  <c r="G6" i="28"/>
  <c r="G9" i="28"/>
  <c r="G10" i="28"/>
  <c r="W24" i="66"/>
  <c r="KV19" i="47"/>
  <c r="X22" i="64"/>
  <c r="BQ101" i="47"/>
  <c r="BR101" i="47" s="1"/>
  <c r="BD93" i="47"/>
  <c r="BE93" i="47" s="1"/>
  <c r="EF90" i="47"/>
  <c r="LD99" i="47"/>
  <c r="LE99" i="47" s="1"/>
  <c r="BI33" i="47"/>
  <c r="BV19" i="47"/>
  <c r="CV19" i="47"/>
  <c r="CV54" i="47"/>
  <c r="DV19" i="47"/>
  <c r="EV54" i="47"/>
  <c r="FI19" i="47"/>
  <c r="GI19" i="47"/>
  <c r="II19" i="47"/>
  <c r="IV19" i="47"/>
  <c r="IV54" i="47"/>
  <c r="JI54" i="47"/>
  <c r="JV54" i="47"/>
  <c r="W27" i="63"/>
  <c r="X22" i="66"/>
  <c r="E116" i="28"/>
  <c r="D116" i="28" s="1"/>
  <c r="LS90" i="47"/>
  <c r="DQ100" i="47"/>
  <c r="DR100" i="47" s="1"/>
  <c r="HV12" i="28"/>
  <c r="CI33" i="47"/>
  <c r="EV33" i="47"/>
  <c r="FV19" i="47"/>
  <c r="GI82" i="47"/>
  <c r="HI19" i="47"/>
  <c r="JI19" i="47"/>
  <c r="LI54" i="47"/>
  <c r="LV54" i="47"/>
  <c r="E130" i="48"/>
  <c r="KQ102" i="47"/>
  <c r="KR102" i="47" s="1"/>
  <c r="KD101" i="47"/>
  <c r="KE101" i="47" s="1"/>
  <c r="GS99" i="47"/>
  <c r="FI82" i="47"/>
  <c r="LV19" i="47"/>
  <c r="F87" i="28"/>
  <c r="CP87" i="28" s="1"/>
  <c r="CR87" i="28" s="1"/>
  <c r="LF100" i="47"/>
  <c r="JF93" i="47"/>
  <c r="GQ104" i="47"/>
  <c r="GR104" i="47" s="1"/>
  <c r="B94" i="48"/>
  <c r="IV47" i="28"/>
  <c r="JI47" i="28"/>
  <c r="DV33" i="47"/>
  <c r="FI33" i="47"/>
  <c r="GI54" i="47"/>
  <c r="GV82" i="47"/>
  <c r="HI33" i="47"/>
  <c r="W23" i="69"/>
  <c r="F63" i="47"/>
  <c r="FV75" i="28"/>
  <c r="GV75" i="28"/>
  <c r="HV75" i="28"/>
  <c r="FI75" i="28"/>
  <c r="DI75" i="28"/>
  <c r="CV75" i="28"/>
  <c r="DV75" i="28"/>
  <c r="GI75" i="28"/>
  <c r="EI75" i="28"/>
  <c r="II75" i="28"/>
  <c r="HI75" i="28"/>
  <c r="EV75" i="28"/>
  <c r="W22" i="65"/>
  <c r="F55" i="47"/>
  <c r="X26" i="67"/>
  <c r="D127" i="48"/>
  <c r="C108" i="28"/>
  <c r="B108" i="28" s="1"/>
  <c r="E109" i="28"/>
  <c r="D109" i="28" s="1"/>
  <c r="IS101" i="47"/>
  <c r="BS90" i="47"/>
  <c r="LD102" i="47"/>
  <c r="LE102" i="47" s="1"/>
  <c r="EF91" i="47"/>
  <c r="CI75" i="28"/>
  <c r="W24" i="67"/>
  <c r="G83" i="28"/>
  <c r="IS102" i="47"/>
  <c r="KS100" i="47"/>
  <c r="Q37" i="33"/>
  <c r="L87" i="33"/>
  <c r="KS92" i="47"/>
  <c r="LD94" i="47"/>
  <c r="LE94" i="47" s="1"/>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O69" i="33"/>
  <c r="O74" i="33"/>
  <c r="M58" i="33" s="1"/>
  <c r="Q74" i="33"/>
  <c r="P58" i="33" s="1"/>
  <c r="Q57" i="33" s="1"/>
  <c r="C113" i="28"/>
  <c r="B113" i="28" s="1"/>
  <c r="Y22" i="67"/>
  <c r="C114" i="47"/>
  <c r="B114" i="47" s="1"/>
  <c r="C113" i="47"/>
  <c r="B113" i="47" s="1"/>
  <c r="LQ101" i="47"/>
  <c r="LR101" i="47" s="1"/>
  <c r="IQ90" i="47"/>
  <c r="IR90" i="47" s="1"/>
  <c r="FD95" i="47"/>
  <c r="FE95" i="47" s="1"/>
  <c r="BD102" i="47"/>
  <c r="BE102" i="47" s="1"/>
  <c r="F84" i="28"/>
  <c r="W26" i="67"/>
  <c r="Y26" i="67"/>
  <c r="G85" i="28"/>
  <c r="E121" i="47"/>
  <c r="D121" i="47" s="1"/>
  <c r="CY133" i="47" s="1"/>
  <c r="E108" i="28"/>
  <c r="D108" i="28" s="1"/>
  <c r="LF101" i="47"/>
  <c r="CS97" i="47"/>
  <c r="KD90" i="47"/>
  <c r="KE90" i="47" s="1"/>
  <c r="EF95" i="47"/>
  <c r="ID102" i="47"/>
  <c r="IE102" i="47" s="1"/>
  <c r="W27" i="67"/>
  <c r="E143" i="48"/>
  <c r="E112" i="47"/>
  <c r="D112" i="47" s="1"/>
  <c r="E121" i="28"/>
  <c r="D121" i="28" s="1"/>
  <c r="D130" i="48"/>
  <c r="C109" i="47"/>
  <c r="B109" i="47" s="1"/>
  <c r="KF100" i="47"/>
  <c r="IF101" i="47"/>
  <c r="JC88" i="47"/>
  <c r="FQ101" i="47"/>
  <c r="FR101" i="47" s="1"/>
  <c r="C119" i="28"/>
  <c r="B119" i="28" s="1"/>
  <c r="C116" i="47"/>
  <c r="B116" i="47" s="1"/>
  <c r="E107" i="47"/>
  <c r="D107" i="47" s="1"/>
  <c r="CS101" i="47"/>
  <c r="BD101" i="47"/>
  <c r="BE101" i="47" s="1"/>
  <c r="DF104" i="47"/>
  <c r="BD95" i="47"/>
  <c r="BE95" i="47" s="1"/>
  <c r="FQ95" i="47"/>
  <c r="FR95" i="47" s="1"/>
  <c r="LQ102" i="47"/>
  <c r="LR102" i="47" s="1"/>
  <c r="IS99" i="47"/>
  <c r="KF104" i="47"/>
  <c r="MF97" i="47"/>
  <c r="CS95" i="47"/>
  <c r="JF99" i="47"/>
  <c r="C75" i="48"/>
  <c r="X23" i="65"/>
  <c r="F56" i="47"/>
  <c r="KV75" i="28"/>
  <c r="JV75" i="28"/>
  <c r="W23" i="71"/>
  <c r="F42" i="47"/>
  <c r="IV75" i="28"/>
  <c r="LV5" i="28"/>
  <c r="KI5" i="28"/>
  <c r="X25" i="64"/>
  <c r="II82" i="47"/>
  <c r="W26" i="64"/>
  <c r="W22" i="69"/>
  <c r="Y22" i="68"/>
  <c r="IV82" i="47"/>
  <c r="W24" i="72"/>
  <c r="X24" i="72"/>
  <c r="Y22" i="64"/>
  <c r="Y22" i="65"/>
  <c r="Y26" i="69"/>
  <c r="HV33" i="47"/>
  <c r="JJ70" i="47"/>
  <c r="W24" i="70"/>
  <c r="W23" i="64"/>
  <c r="W22" i="66"/>
  <c r="X24" i="68"/>
  <c r="X27" i="72"/>
  <c r="W27" i="68"/>
  <c r="X24" i="66"/>
  <c r="E146" i="48"/>
  <c r="JS104" i="47"/>
  <c r="CQ90" i="47"/>
  <c r="CR90" i="47" s="1"/>
  <c r="Q97" i="47"/>
  <c r="R97" i="47" s="1"/>
  <c r="BS95" i="47"/>
  <c r="LD95" i="47"/>
  <c r="LE95" i="47" s="1"/>
  <c r="DF102" i="47"/>
  <c r="DF99" i="47"/>
  <c r="LS92" i="47"/>
  <c r="LQ92" i="47"/>
  <c r="LR92" i="47" s="1"/>
  <c r="E118" i="28"/>
  <c r="D118" i="28" s="1"/>
  <c r="W23" i="67"/>
  <c r="W22" i="67"/>
  <c r="E126" i="47"/>
  <c r="D126" i="47" s="1"/>
  <c r="DQ91" i="47"/>
  <c r="DR91" i="47" s="1"/>
  <c r="BQ91" i="47"/>
  <c r="BR91" i="47" s="1"/>
  <c r="Y23" i="67"/>
  <c r="S101" i="47"/>
  <c r="IS95" i="47"/>
  <c r="ES102" i="47"/>
  <c r="DV127" i="28"/>
  <c r="BI127" i="28"/>
  <c r="X23" i="67"/>
  <c r="X22" i="67"/>
  <c r="CD104" i="47"/>
  <c r="CE104" i="47" s="1"/>
  <c r="LD97" i="47"/>
  <c r="LE97" i="47" s="1"/>
  <c r="LD105" i="47"/>
  <c r="LE105" i="47" s="1"/>
  <c r="LF105" i="47"/>
  <c r="LD103" i="47"/>
  <c r="LE103" i="47" s="1"/>
  <c r="X27" i="67"/>
  <c r="E122" i="28"/>
  <c r="D122" i="28" s="1"/>
  <c r="S104" i="47"/>
  <c r="CF90" i="47"/>
  <c r="LD90" i="47"/>
  <c r="LE90" i="47" s="1"/>
  <c r="AD97" i="47"/>
  <c r="AE97" i="47" s="1"/>
  <c r="F83" i="28"/>
  <c r="F83" i="47"/>
  <c r="KP83" i="47" s="1"/>
  <c r="JC86" i="47"/>
  <c r="E118" i="47"/>
  <c r="D118" i="47" s="1"/>
  <c r="MD90" i="47"/>
  <c r="ME90" i="47" s="1"/>
  <c r="KS99" i="47"/>
  <c r="CQ99" i="47"/>
  <c r="CR99" i="47" s="1"/>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C119" i="47"/>
  <c r="B119" i="47" s="1"/>
  <c r="E110" i="47"/>
  <c r="D110" i="47" s="1"/>
  <c r="DS101" i="47"/>
  <c r="ES104" i="47"/>
  <c r="BD97" i="47"/>
  <c r="BE97" i="47" s="1"/>
  <c r="KQ95" i="47"/>
  <c r="KR95" i="47" s="1"/>
  <c r="HD102" i="47"/>
  <c r="HE102" i="47" s="1"/>
  <c r="AQ91" i="47"/>
  <c r="AR91" i="47" s="1"/>
  <c r="BD99" i="47"/>
  <c r="BE99" i="47" s="1"/>
  <c r="BF99" i="47"/>
  <c r="JC85" i="47"/>
  <c r="JD85" i="47" s="1"/>
  <c r="W25" i="67"/>
  <c r="X25" i="67"/>
  <c r="Y27" i="67"/>
  <c r="C118" i="47"/>
  <c r="B118" i="47" s="1"/>
  <c r="MD102" i="47"/>
  <c r="ME102" i="47" s="1"/>
  <c r="AQ99" i="47"/>
  <c r="AR99" i="47" s="1"/>
  <c r="AS99" i="47"/>
  <c r="KF99" i="47"/>
  <c r="KD99" i="47"/>
  <c r="KE99" i="47" s="1"/>
  <c r="KD91" i="47"/>
  <c r="KE91" i="47" s="1"/>
  <c r="KF91" i="47"/>
  <c r="D14" i="67"/>
  <c r="X24" i="67"/>
  <c r="E113" i="28"/>
  <c r="D113" i="28" s="1"/>
  <c r="CS104" i="47"/>
  <c r="DF97" i="47"/>
  <c r="BS97" i="47"/>
  <c r="DD100" i="47"/>
  <c r="DE100" i="47" s="1"/>
  <c r="AF102" i="47"/>
  <c r="HQ102" i="47"/>
  <c r="HR102" i="47" s="1"/>
  <c r="IQ91" i="47"/>
  <c r="IR91" i="47" s="1"/>
  <c r="IS91" i="47"/>
  <c r="E74" i="33"/>
  <c r="D58" i="33" s="1"/>
  <c r="E58" i="33" s="1"/>
  <c r="C74" i="33"/>
  <c r="A58" i="33" s="1"/>
  <c r="C64" i="33" s="1"/>
  <c r="D48" i="33" s="1"/>
  <c r="C69" i="33"/>
  <c r="C68" i="33"/>
  <c r="Y24" i="67"/>
  <c r="F88" i="28"/>
  <c r="MC88" i="47"/>
  <c r="ME88" i="47" s="1"/>
  <c r="E140" i="48"/>
  <c r="C112" i="28"/>
  <c r="B112" i="28" s="1"/>
  <c r="HQ90" i="47"/>
  <c r="HR90" i="47" s="1"/>
  <c r="MD100" i="47"/>
  <c r="ME100" i="47" s="1"/>
  <c r="MD95" i="47"/>
  <c r="ME95" i="47" s="1"/>
  <c r="GF95" i="47"/>
  <c r="MD99" i="47"/>
  <c r="ME99" i="47" s="1"/>
  <c r="JS99" i="47"/>
  <c r="JQ99" i="47"/>
  <c r="JR99" i="47" s="1"/>
  <c r="F85" i="28"/>
  <c r="E127" i="48"/>
  <c r="C111" i="28"/>
  <c r="B111" i="28" s="1"/>
  <c r="BD90" i="47"/>
  <c r="BE90" i="47" s="1"/>
  <c r="DS99" i="47"/>
  <c r="DQ99" i="47"/>
  <c r="DR99" i="47" s="1"/>
  <c r="LS95" i="47"/>
  <c r="EF102" i="47"/>
  <c r="ED102" i="47"/>
  <c r="EE102" i="47" s="1"/>
  <c r="E114" i="47"/>
  <c r="D114" i="47" s="1"/>
  <c r="DF90" i="47"/>
  <c r="GQ91" i="47"/>
  <c r="GR91" i="47" s="1"/>
  <c r="GS91" i="47"/>
  <c r="EF99" i="47"/>
  <c r="FI127" i="28"/>
  <c r="MD103" i="47"/>
  <c r="ME103" i="47" s="1"/>
  <c r="BV127" i="28"/>
  <c r="CF99" i="47"/>
  <c r="HV127" i="28"/>
  <c r="LQ98" i="47"/>
  <c r="LR98" i="47" s="1"/>
  <c r="MF105" i="47"/>
  <c r="EI127" i="28"/>
  <c r="O67" i="33"/>
  <c r="LF92"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GQ101" i="47"/>
  <c r="GR101" i="47" s="1"/>
  <c r="MF104" i="47"/>
  <c r="JF91" i="47"/>
  <c r="BP88" i="47"/>
  <c r="CP88" i="47"/>
  <c r="EC88" i="47"/>
  <c r="IP88" i="47"/>
  <c r="CC88" i="47"/>
  <c r="KC88" i="47"/>
  <c r="IC88" i="47"/>
  <c r="EP88" i="47"/>
  <c r="DC88" i="47"/>
  <c r="GC85" i="47"/>
  <c r="C107" i="47"/>
  <c r="B107"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D146" i="48"/>
  <c r="D134" i="48"/>
  <c r="DD101" i="47"/>
  <c r="DE101" i="47" s="1"/>
  <c r="GQ102" i="47"/>
  <c r="GR102" i="47" s="1"/>
  <c r="BP85" i="47"/>
  <c r="CP85" i="47"/>
  <c r="EC85" i="47"/>
  <c r="IP85" i="47"/>
  <c r="CC85" i="47"/>
  <c r="KC85" i="47"/>
  <c r="IC85" i="47"/>
  <c r="EP85" i="47"/>
  <c r="GP88" i="47"/>
  <c r="DC85" i="47"/>
  <c r="DF85" i="47" s="1"/>
  <c r="FP85" i="47"/>
  <c r="FQ85" i="47" s="1"/>
  <c r="P85" i="47"/>
  <c r="Q85" i="47" s="1"/>
  <c r="C126" i="47"/>
  <c r="E107" i="28"/>
  <c r="D107" i="28" s="1"/>
  <c r="AD101" i="47"/>
  <c r="AE101" i="47" s="1"/>
  <c r="FS97" i="47"/>
  <c r="BD100" i="47"/>
  <c r="BE100" i="47" s="1"/>
  <c r="HQ91" i="47"/>
  <c r="HR91" i="47" s="1"/>
  <c r="CS91" i="47"/>
  <c r="HP85" i="47"/>
  <c r="E112" i="28"/>
  <c r="D112" i="28" s="1"/>
  <c r="D132" i="48"/>
  <c r="E110" i="28"/>
  <c r="D110" i="28" s="1"/>
  <c r="C110" i="47"/>
  <c r="B110" i="47" s="1"/>
  <c r="GF104" i="47"/>
  <c r="ID97" i="47"/>
  <c r="IE97" i="47" s="1"/>
  <c r="BQ102" i="47"/>
  <c r="BR102" i="47" s="1"/>
  <c r="N64" i="33"/>
  <c r="Y48" i="33" s="1"/>
  <c r="Q64" i="33"/>
  <c r="AE48" i="33" s="1"/>
  <c r="I67" i="33"/>
  <c r="I68" i="33"/>
  <c r="I74" i="33"/>
  <c r="G58" i="33" s="1"/>
  <c r="K74" i="33"/>
  <c r="J58" i="33" s="1"/>
  <c r="I69" i="33"/>
  <c r="DP88" i="47"/>
  <c r="BC88" i="47"/>
  <c r="GP85" i="47"/>
  <c r="HC85" i="47"/>
  <c r="HD85" i="47" s="1"/>
  <c r="DF91" i="47"/>
  <c r="B88" i="48"/>
  <c r="T22" i="33"/>
  <c r="C67" i="33"/>
  <c r="LS103" i="47"/>
  <c r="B21" i="48"/>
  <c r="S124" i="47"/>
  <c r="LS105"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E111" i="47"/>
  <c r="D111" i="47" s="1"/>
  <c r="E111" i="28"/>
  <c r="D111" i="28" s="1"/>
  <c r="ED100" i="47"/>
  <c r="EE100" i="47" s="1"/>
  <c r="EF100" i="47"/>
  <c r="KQ91" i="47"/>
  <c r="KR91" i="47" s="1"/>
  <c r="KS91" i="47"/>
  <c r="LS99" i="47"/>
  <c r="LQ99" i="47"/>
  <c r="LR99" i="47" s="1"/>
  <c r="C121" i="28"/>
  <c r="B121" i="28" s="1"/>
  <c r="D138" i="48"/>
  <c r="AD100" i="47"/>
  <c r="AE100" i="47" s="1"/>
  <c r="AF100" i="47"/>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104" i="47"/>
  <c r="DR104" i="47" s="1"/>
  <c r="EQ97" i="47"/>
  <c r="ER97" i="47" s="1"/>
  <c r="GQ97" i="47"/>
  <c r="GR97" i="47" s="1"/>
  <c r="JQ90" i="47"/>
  <c r="JR90" i="47" s="1"/>
  <c r="JQ100" i="47"/>
  <c r="JR100" i="47" s="1"/>
  <c r="ID95" i="47"/>
  <c r="IE95" i="47" s="1"/>
  <c r="AD95" i="47"/>
  <c r="AE95" i="47" s="1"/>
  <c r="Q91" i="47"/>
  <c r="R91" i="47" s="1"/>
  <c r="KS105" i="47"/>
  <c r="KQ105" i="47"/>
  <c r="KR105" i="47" s="1"/>
  <c r="AD96" i="47"/>
  <c r="AE96"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DO130" i="28" l="1"/>
  <c r="DO131" i="28" s="1"/>
  <c r="HO130" i="28"/>
  <c r="HO131" i="28" s="1"/>
  <c r="AB130" i="28"/>
  <c r="AB131" i="28" s="1"/>
  <c r="EB130" i="28"/>
  <c r="EB131" i="28" s="1"/>
  <c r="IB130" i="28"/>
  <c r="IB131" i="28" s="1"/>
  <c r="MB130" i="28"/>
  <c r="MB131" i="28" s="1"/>
  <c r="CO130" i="28"/>
  <c r="CO131" i="28" s="1"/>
  <c r="AO130" i="28"/>
  <c r="AO131" i="28" s="1"/>
  <c r="FB130" i="28"/>
  <c r="FB131" i="28" s="1"/>
  <c r="JB130" i="28"/>
  <c r="JB131" i="28" s="1"/>
  <c r="KO130" i="28"/>
  <c r="KO131" i="28" s="1"/>
  <c r="BB130" i="28"/>
  <c r="BB131" i="28" s="1"/>
  <c r="GB130" i="28"/>
  <c r="GB131" i="28" s="1"/>
  <c r="KB130" i="28"/>
  <c r="KB131" i="28" s="1"/>
  <c r="Q126" i="47"/>
  <c r="R126" i="47" s="1"/>
  <c r="BS126" i="47"/>
  <c r="CS126" i="47"/>
  <c r="JF126" i="47"/>
  <c r="FS126" i="47"/>
  <c r="CD126" i="47"/>
  <c r="CE126" i="47" s="1"/>
  <c r="JQ126" i="47"/>
  <c r="JR126" i="47" s="1"/>
  <c r="LF126" i="47"/>
  <c r="HQ126" i="47"/>
  <c r="HR126" i="47" s="1"/>
  <c r="DS126" i="47"/>
  <c r="AS126" i="47"/>
  <c r="FF126" i="47"/>
  <c r="DQ126" i="47"/>
  <c r="DR126" i="47" s="1"/>
  <c r="KS126" i="47"/>
  <c r="ES126" i="47"/>
  <c r="LQ126" i="47"/>
  <c r="LR126" i="47" s="1"/>
  <c r="AF126" i="47"/>
  <c r="KD126" i="47"/>
  <c r="KE126" i="47" s="1"/>
  <c r="AQ126" i="47"/>
  <c r="AR126" i="47" s="1"/>
  <c r="HF126" i="47"/>
  <c r="AD126" i="47"/>
  <c r="AE126" i="47" s="1"/>
  <c r="GD126" i="47"/>
  <c r="GE126" i="47" s="1"/>
  <c r="DD126" i="47"/>
  <c r="DE126" i="47" s="1"/>
  <c r="GF126" i="47"/>
  <c r="IQ126" i="47"/>
  <c r="IR126" i="47" s="1"/>
  <c r="IS126" i="47"/>
  <c r="O128" i="47"/>
  <c r="O129" i="47" s="1"/>
  <c r="BF126" i="47"/>
  <c r="JS126" i="47"/>
  <c r="KF126" i="47"/>
  <c r="IF126" i="47"/>
  <c r="EF126" i="47"/>
  <c r="BQ126" i="47"/>
  <c r="BR126" i="47" s="1"/>
  <c r="MD126" i="47"/>
  <c r="ME126" i="47" s="1"/>
  <c r="JD126" i="47"/>
  <c r="JE126" i="47" s="1"/>
  <c r="GQ126" i="47"/>
  <c r="GR126" i="47" s="1"/>
  <c r="HB130" i="28"/>
  <c r="HB131" i="28" s="1"/>
  <c r="LB130" i="28"/>
  <c r="LB131" i="28" s="1"/>
  <c r="CB130" i="28"/>
  <c r="CB131" i="28" s="1"/>
  <c r="EO130" i="28"/>
  <c r="EO131" i="28" s="1"/>
  <c r="IO130" i="28"/>
  <c r="IO131" i="28" s="1"/>
  <c r="AF124" i="47"/>
  <c r="O130" i="28"/>
  <c r="O131" i="28" s="1"/>
  <c r="AB128" i="47"/>
  <c r="AB129" i="47" s="1"/>
  <c r="GO130" i="28"/>
  <c r="GO131" i="28" s="1"/>
  <c r="DB130" i="28"/>
  <c r="DB131" i="28" s="1"/>
  <c r="FO130" i="28"/>
  <c r="FO131" i="28" s="1"/>
  <c r="JO130" i="28"/>
  <c r="JO131" i="28" s="1"/>
  <c r="LD96" i="47"/>
  <c r="LE96" i="47" s="1"/>
  <c r="LF96" i="47"/>
  <c r="LQ96" i="47"/>
  <c r="LR96" i="47" s="1"/>
  <c r="LS96" i="47"/>
  <c r="KS96" i="47"/>
  <c r="MD96" i="47"/>
  <c r="ME96" i="47" s="1"/>
  <c r="CF93" i="47"/>
  <c r="CQ93" i="47"/>
  <c r="CR93" i="47" s="1"/>
  <c r="IS93" i="47"/>
  <c r="KS93" i="47"/>
  <c r="DF93" i="47"/>
  <c r="FS93" i="47"/>
  <c r="HF93" i="47"/>
  <c r="GF93" i="47"/>
  <c r="AF93" i="47"/>
  <c r="KD93" i="47"/>
  <c r="KE93" i="47" s="1"/>
  <c r="EF93" i="47"/>
  <c r="MD93" i="47"/>
  <c r="ME93" i="47" s="1"/>
  <c r="ID93" i="47"/>
  <c r="IE93" i="47" s="1"/>
  <c r="BS93" i="47"/>
  <c r="BQ93" i="47"/>
  <c r="BR93" i="47" s="1"/>
  <c r="JS93" i="47"/>
  <c r="JQ93" i="47"/>
  <c r="JR93" i="47" s="1"/>
  <c r="DQ93" i="47"/>
  <c r="DR93" i="47" s="1"/>
  <c r="LO130" i="28"/>
  <c r="LO131" i="28" s="1"/>
  <c r="BO130" i="28"/>
  <c r="BO131" i="28" s="1"/>
  <c r="AP78" i="47"/>
  <c r="BC78" i="47"/>
  <c r="JP78" i="47"/>
  <c r="JS78" i="47" s="1"/>
  <c r="GP78" i="47"/>
  <c r="GS78" i="47" s="1"/>
  <c r="HC78" i="47"/>
  <c r="HD78" i="47" s="1"/>
  <c r="FP78" i="47"/>
  <c r="FQ78" i="47" s="1"/>
  <c r="GC78" i="47"/>
  <c r="LC78" i="47"/>
  <c r="IC78" i="47"/>
  <c r="HS105" i="47"/>
  <c r="HQ105" i="47"/>
  <c r="HR105" i="47" s="1"/>
  <c r="DP78" i="47"/>
  <c r="EC78" i="47"/>
  <c r="FC78" i="47"/>
  <c r="CC78" i="47"/>
  <c r="DC78" i="47"/>
  <c r="KC78" i="47"/>
  <c r="EP78" i="47"/>
  <c r="MC78" i="47"/>
  <c r="AC78" i="47"/>
  <c r="KP78" i="47"/>
  <c r="HP78" i="47"/>
  <c r="CP78" i="47"/>
  <c r="ID98" i="47"/>
  <c r="IE98" i="47" s="1"/>
  <c r="JF96" i="47"/>
  <c r="JS103" i="47"/>
  <c r="HQ92" i="47"/>
  <c r="HR92" i="47" s="1"/>
  <c r="HS92" i="47"/>
  <c r="JD98" i="47"/>
  <c r="JE98" i="47" s="1"/>
  <c r="JF98" i="47"/>
  <c r="KF96" i="47"/>
  <c r="KD96" i="47"/>
  <c r="KE96" i="47" s="1"/>
  <c r="HS98" i="47"/>
  <c r="GD94" i="47"/>
  <c r="GE94" i="47" s="1"/>
  <c r="HF92" i="47"/>
  <c r="GS96" i="47"/>
  <c r="JF92" i="47"/>
  <c r="IF105" i="47"/>
  <c r="IF94" i="47"/>
  <c r="JQ98" i="47"/>
  <c r="JR98" i="47" s="1"/>
  <c r="KF103" i="47"/>
  <c r="KF94" i="47"/>
  <c r="JF105" i="47"/>
  <c r="LP78" i="47"/>
  <c r="JQ94" i="47"/>
  <c r="JR94" i="47" s="1"/>
  <c r="IP78" i="47"/>
  <c r="IQ78" i="47" s="1"/>
  <c r="JC78" i="47"/>
  <c r="P78" i="47"/>
  <c r="S78" i="47" s="1"/>
  <c r="BP78" i="47"/>
  <c r="IF98" i="47"/>
  <c r="JD96" i="47"/>
  <c r="JE96" i="47" s="1"/>
  <c r="JQ103" i="47"/>
  <c r="JR103" i="47" s="1"/>
  <c r="GS105" i="47"/>
  <c r="JD92" i="47"/>
  <c r="JE92" i="47" s="1"/>
  <c r="ID105" i="47"/>
  <c r="IE105" i="47" s="1"/>
  <c r="ID94" i="47"/>
  <c r="IE94" i="47" s="1"/>
  <c r="JS98" i="47"/>
  <c r="KD103" i="47"/>
  <c r="KE103" i="47" s="1"/>
  <c r="JD94" i="47"/>
  <c r="JE94" i="47" s="1"/>
  <c r="KD105" i="47"/>
  <c r="KE105" i="47" s="1"/>
  <c r="KF105" i="47"/>
  <c r="JQ96" i="47"/>
  <c r="JR96" i="47" s="1"/>
  <c r="JS96" i="47"/>
  <c r="ID92" i="47"/>
  <c r="IE92" i="47" s="1"/>
  <c r="IF92" i="47"/>
  <c r="KD92" i="47"/>
  <c r="KE92" i="47" s="1"/>
  <c r="ID103" i="47"/>
  <c r="IE103" i="47" s="1"/>
  <c r="IQ105" i="47"/>
  <c r="IR105" i="47" s="1"/>
  <c r="HS94" i="47"/>
  <c r="IQ103" i="47"/>
  <c r="IR103" i="47" s="1"/>
  <c r="JS92" i="47"/>
  <c r="KF98" i="47"/>
  <c r="HQ103" i="47"/>
  <c r="HR103" i="47" s="1"/>
  <c r="KQ98" i="47"/>
  <c r="KR98" i="47" s="1"/>
  <c r="IQ94" i="47"/>
  <c r="IR94" i="47" s="1"/>
  <c r="ID96" i="47"/>
  <c r="IE96" i="47" s="1"/>
  <c r="JF103" i="47"/>
  <c r="JQ105" i="47"/>
  <c r="JR105" i="47" s="1"/>
  <c r="KB128" i="47"/>
  <c r="KB129" i="47" s="1"/>
  <c r="EF105" i="47"/>
  <c r="GD105" i="47"/>
  <c r="GE105" i="47" s="1"/>
  <c r="FS98" i="47"/>
  <c r="FD92" i="47"/>
  <c r="FE92" i="47" s="1"/>
  <c r="AQ103" i="47"/>
  <c r="AR103" i="47" s="1"/>
  <c r="AS96" i="47"/>
  <c r="FD98" i="47"/>
  <c r="FE98" i="47" s="1"/>
  <c r="FF98" i="47"/>
  <c r="ED105" i="47"/>
  <c r="EE105" i="47" s="1"/>
  <c r="CF94" i="47"/>
  <c r="DD92" i="47"/>
  <c r="DE92" i="47" s="1"/>
  <c r="DQ103" i="47"/>
  <c r="DR103" i="47" s="1"/>
  <c r="CQ105" i="47"/>
  <c r="CR105" i="47" s="1"/>
  <c r="GD103" i="47"/>
  <c r="GE103" i="47" s="1"/>
  <c r="GF92" i="47"/>
  <c r="FS96" i="47"/>
  <c r="HF96" i="47"/>
  <c r="FD96" i="47"/>
  <c r="FE96" i="47" s="1"/>
  <c r="FQ94" i="47"/>
  <c r="FR94" i="47" s="1"/>
  <c r="HF98" i="47"/>
  <c r="EQ105" i="47"/>
  <c r="ER105" i="47" s="1"/>
  <c r="FS92" i="47"/>
  <c r="GQ92" i="47"/>
  <c r="GR92" i="47" s="1"/>
  <c r="GF96" i="47"/>
  <c r="FF105" i="47"/>
  <c r="FF103" i="47"/>
  <c r="FD94" i="47"/>
  <c r="FE94" i="47" s="1"/>
  <c r="FF94" i="47"/>
  <c r="HD94" i="47"/>
  <c r="HE94" i="47" s="1"/>
  <c r="HF94" i="47"/>
  <c r="GF98" i="47"/>
  <c r="GD98" i="47"/>
  <c r="GE98" i="47" s="1"/>
  <c r="GQ98" i="47"/>
  <c r="GR98" i="47" s="1"/>
  <c r="GQ103" i="47"/>
  <c r="GR103" i="47" s="1"/>
  <c r="KF124" i="47"/>
  <c r="ET131" i="28"/>
  <c r="KG131" i="28"/>
  <c r="MG131" i="28"/>
  <c r="BQ103" i="47"/>
  <c r="BR103" i="47" s="1"/>
  <c r="LS124" i="47"/>
  <c r="Q92" i="47"/>
  <c r="R92" i="47" s="1"/>
  <c r="ID124" i="47"/>
  <c r="IE124" i="47" s="1"/>
  <c r="IF124" i="47"/>
  <c r="MF124" i="47"/>
  <c r="MD124" i="47"/>
  <c r="ME124" i="47" s="1"/>
  <c r="EF98" i="47"/>
  <c r="ED98" i="47"/>
  <c r="EE98" i="47" s="1"/>
  <c r="IO128" i="47"/>
  <c r="IO129" i="47" s="1"/>
  <c r="AO128" i="47"/>
  <c r="AO129" i="47" s="1"/>
  <c r="ES124" i="47"/>
  <c r="EQ124" i="47"/>
  <c r="ER124" i="47" s="1"/>
  <c r="ES92" i="47"/>
  <c r="EQ92" i="47"/>
  <c r="ER92" i="47" s="1"/>
  <c r="GF124" i="47"/>
  <c r="GD124" i="47"/>
  <c r="GE124" i="47" s="1"/>
  <c r="KD124" i="47"/>
  <c r="KE124" i="47" s="1"/>
  <c r="GQ124" i="47"/>
  <c r="GR124" i="47" s="1"/>
  <c r="CT131" i="28"/>
  <c r="GG131" i="28"/>
  <c r="IG131" i="28"/>
  <c r="LT131" i="28"/>
  <c r="FQ124" i="47"/>
  <c r="FR124" i="47" s="1"/>
  <c r="DS124" i="47"/>
  <c r="KO128" i="47"/>
  <c r="KO129" i="47" s="1"/>
  <c r="IQ98" i="47"/>
  <c r="IR98" i="47" s="1"/>
  <c r="IS98" i="47"/>
  <c r="IQ96" i="47"/>
  <c r="IR96" i="47" s="1"/>
  <c r="IS96" i="47"/>
  <c r="HF103" i="47"/>
  <c r="HD103" i="47"/>
  <c r="HE103" i="47" s="1"/>
  <c r="FS105" i="47"/>
  <c r="FQ105" i="47"/>
  <c r="FR105" i="47" s="1"/>
  <c r="GS94" i="47"/>
  <c r="CQ124" i="47"/>
  <c r="CR124" i="47" s="1"/>
  <c r="DD124" i="47"/>
  <c r="DE124" i="47" s="1"/>
  <c r="DQ96" i="47"/>
  <c r="DR96" i="47" s="1"/>
  <c r="ED124" i="47"/>
  <c r="EE124" i="47" s="1"/>
  <c r="ED92" i="47"/>
  <c r="EE92" i="47" s="1"/>
  <c r="BQ98" i="47"/>
  <c r="BR98" i="47" s="1"/>
  <c r="DQ105" i="47"/>
  <c r="DR105" i="47" s="1"/>
  <c r="DD94" i="47"/>
  <c r="DE94" i="47" s="1"/>
  <c r="AD105" i="47"/>
  <c r="AE105" i="47" s="1"/>
  <c r="CQ98" i="47"/>
  <c r="CR98" i="47" s="1"/>
  <c r="LO128" i="47"/>
  <c r="LO129" i="47" s="1"/>
  <c r="DB128" i="47"/>
  <c r="DB129" i="47" s="1"/>
  <c r="AF98" i="47"/>
  <c r="CS96" i="47"/>
  <c r="BF96" i="47"/>
  <c r="LF124" i="47"/>
  <c r="DQ92" i="47"/>
  <c r="DR92" i="47" s="1"/>
  <c r="S103" i="47"/>
  <c r="AS105" i="47"/>
  <c r="CS103" i="47"/>
  <c r="DF98" i="47"/>
  <c r="DS98" i="47"/>
  <c r="BS105" i="47"/>
  <c r="ES98" i="47"/>
  <c r="BQ124" i="47"/>
  <c r="BR124" i="47" s="1"/>
  <c r="ED94" i="47"/>
  <c r="EE94" i="47" s="1"/>
  <c r="AQ94" i="47"/>
  <c r="AR94" i="47" s="1"/>
  <c r="GT131" i="28"/>
  <c r="BO128" i="47"/>
  <c r="BO129" i="47" s="1"/>
  <c r="CO128" i="47"/>
  <c r="CO129" i="47" s="1"/>
  <c r="MB128" i="47"/>
  <c r="MB129" i="47" s="1"/>
  <c r="JB128" i="47"/>
  <c r="JB129" i="47" s="1"/>
  <c r="FO128" i="47"/>
  <c r="FO129" i="47" s="1"/>
  <c r="GO128" i="47"/>
  <c r="GO129" i="47" s="1"/>
  <c r="BB128" i="47"/>
  <c r="BB129" i="47" s="1"/>
  <c r="CB128" i="47"/>
  <c r="CB129" i="47" s="1"/>
  <c r="BF98" i="47"/>
  <c r="BD98" i="47"/>
  <c r="BE98" i="47" s="1"/>
  <c r="S94" i="47"/>
  <c r="Q94" i="47"/>
  <c r="R94" i="47" s="1"/>
  <c r="CF96" i="47"/>
  <c r="CD96" i="47"/>
  <c r="CE96" i="47" s="1"/>
  <c r="JF124" i="47"/>
  <c r="JD124" i="47"/>
  <c r="JE124" i="47" s="1"/>
  <c r="T131" i="28"/>
  <c r="AG131" i="28"/>
  <c r="BT131" i="28"/>
  <c r="CG131" i="28"/>
  <c r="DT131" i="28"/>
  <c r="FG131" i="28"/>
  <c r="FT131" i="28"/>
  <c r="JG131" i="28"/>
  <c r="HQ124" i="47"/>
  <c r="HR124" i="47" s="1"/>
  <c r="HS124" i="47"/>
  <c r="FD124" i="47"/>
  <c r="FE124" i="47" s="1"/>
  <c r="CD103" i="47"/>
  <c r="CE103" i="47" s="1"/>
  <c r="JS124" i="47"/>
  <c r="CF105" i="47"/>
  <c r="AD103" i="47"/>
  <c r="AE103" i="47" s="1"/>
  <c r="BF94" i="47"/>
  <c r="EF96" i="47"/>
  <c r="CF124" i="47"/>
  <c r="CF92" i="47"/>
  <c r="IQ124" i="47"/>
  <c r="IR124" i="47" s="1"/>
  <c r="BQ92" i="47"/>
  <c r="BR92" i="47" s="1"/>
  <c r="BD92" i="47"/>
  <c r="BE92" i="47" s="1"/>
  <c r="EQ103" i="47"/>
  <c r="ER103" i="47" s="1"/>
  <c r="DD103" i="47"/>
  <c r="DE103" i="47" s="1"/>
  <c r="BQ96" i="47"/>
  <c r="BR96" i="47" s="1"/>
  <c r="AD94" i="47"/>
  <c r="AE94" i="47" s="1"/>
  <c r="ES96" i="47"/>
  <c r="Q105" i="47"/>
  <c r="R105" i="47" s="1"/>
  <c r="HO128" i="47"/>
  <c r="HO129" i="47" s="1"/>
  <c r="HB128" i="47"/>
  <c r="HB129" i="47" s="1"/>
  <c r="FS103" i="47"/>
  <c r="FQ103" i="47"/>
  <c r="FR103" i="47" s="1"/>
  <c r="IB128" i="47"/>
  <c r="IB129" i="47" s="1"/>
  <c r="KD13" i="47"/>
  <c r="KE13" i="47"/>
  <c r="KF13" i="47"/>
  <c r="JO128" i="47"/>
  <c r="JO129" i="47" s="1"/>
  <c r="FB128" i="47"/>
  <c r="FB129" i="47" s="1"/>
  <c r="LB128" i="47"/>
  <c r="LB129" i="47" s="1"/>
  <c r="BD103" i="47"/>
  <c r="BE103" i="47" s="1"/>
  <c r="AF92" i="47"/>
  <c r="AD92" i="47"/>
  <c r="AE92" i="47" s="1"/>
  <c r="DS94" i="47"/>
  <c r="DQ94" i="47"/>
  <c r="DR94" i="47" s="1"/>
  <c r="CF98" i="47"/>
  <c r="EO128" i="47"/>
  <c r="EO129" i="47" s="1"/>
  <c r="C46" i="48"/>
  <c r="B46" i="48"/>
  <c r="B86" i="48"/>
  <c r="C86" i="48"/>
  <c r="C55" i="48"/>
  <c r="B55" i="48"/>
  <c r="B60" i="48"/>
  <c r="C60" i="48"/>
  <c r="C30" i="48"/>
  <c r="B30" i="48"/>
  <c r="B45" i="48"/>
  <c r="C45" i="48"/>
  <c r="C50" i="48"/>
  <c r="B50" i="48"/>
  <c r="C51" i="48"/>
  <c r="B51" i="48"/>
  <c r="B23" i="48"/>
  <c r="C23" i="48"/>
  <c r="C56" i="48"/>
  <c r="B56" i="48"/>
  <c r="C87" i="48"/>
  <c r="B87" i="48"/>
  <c r="B40" i="48"/>
  <c r="C40" i="48"/>
  <c r="C10" i="48"/>
  <c r="B10" i="48"/>
  <c r="C41" i="48"/>
  <c r="B41" i="48"/>
  <c r="C61" i="48"/>
  <c r="B61" i="48"/>
  <c r="DO128" i="47"/>
  <c r="DO129" i="47" s="1"/>
  <c r="GB128" i="47"/>
  <c r="GB129" i="47" s="1"/>
  <c r="HV123" i="28"/>
  <c r="AV123" i="28"/>
  <c r="BV123" i="28"/>
  <c r="HI125" i="47"/>
  <c r="IV125" i="47"/>
  <c r="KI125" i="47"/>
  <c r="CI125" i="47"/>
  <c r="B8" i="48"/>
  <c r="JI123" i="28"/>
  <c r="AI123" i="28"/>
  <c r="JV123" i="28"/>
  <c r="LV125" i="47"/>
  <c r="FI125" i="47"/>
  <c r="BI125" i="47"/>
  <c r="GI123" i="28"/>
  <c r="KV123" i="28"/>
  <c r="KI123" i="28"/>
  <c r="AI125" i="47"/>
  <c r="JI125" i="47"/>
  <c r="LI125" i="47"/>
  <c r="Q17" i="33"/>
  <c r="I140" i="48"/>
  <c r="LI123" i="28"/>
  <c r="CV123" i="28"/>
  <c r="CI123" i="28"/>
  <c r="DI125" i="47"/>
  <c r="EV125" i="47"/>
  <c r="GV125" i="47"/>
  <c r="AI16" i="33"/>
  <c r="EI123" i="28"/>
  <c r="LV123" i="28"/>
  <c r="DI123" i="28"/>
  <c r="HV125" i="47"/>
  <c r="FV125" i="47"/>
  <c r="KV125" i="47"/>
  <c r="GV123" i="28"/>
  <c r="V123" i="28"/>
  <c r="DV123" i="28"/>
  <c r="FI123" i="28"/>
  <c r="II125" i="47"/>
  <c r="BV125" i="47"/>
  <c r="V125" i="47"/>
  <c r="BI123" i="28"/>
  <c r="II123" i="28"/>
  <c r="CV125" i="47"/>
  <c r="EI125" i="47"/>
  <c r="GI125" i="47"/>
  <c r="D59" i="26"/>
  <c r="J50" i="22" s="1"/>
  <c r="E60" i="48" s="1"/>
  <c r="D50" i="26"/>
  <c r="J21" i="22" s="1"/>
  <c r="D20" i="26"/>
  <c r="B21" i="3" s="1"/>
  <c r="D64" i="26"/>
  <c r="I24" i="22" s="1"/>
  <c r="D29" i="26"/>
  <c r="J58" i="22" s="1"/>
  <c r="D33" i="26"/>
  <c r="J14" i="22" s="1"/>
  <c r="R13" i="33" s="1"/>
  <c r="Q22" i="71" s="1"/>
  <c r="E41" i="47" s="1"/>
  <c r="D49" i="26"/>
  <c r="HE13" i="47"/>
  <c r="I39" i="22"/>
  <c r="DG131" i="28"/>
  <c r="IT131" i="28"/>
  <c r="CV68" i="47"/>
  <c r="FI61" i="47"/>
  <c r="KI5" i="47"/>
  <c r="GV26" i="47"/>
  <c r="GV68" i="47"/>
  <c r="JI61" i="47"/>
  <c r="II68" i="47"/>
  <c r="LI68" i="47"/>
  <c r="FI68" i="47"/>
  <c r="FV68" i="47"/>
  <c r="JI68" i="47"/>
  <c r="FV68" i="28"/>
  <c r="GV68" i="28"/>
  <c r="LI68" i="28"/>
  <c r="HV68" i="28"/>
  <c r="FI68" i="28"/>
  <c r="DI68" i="28"/>
  <c r="KI68" i="28"/>
  <c r="JV68" i="28"/>
  <c r="DV68" i="28"/>
  <c r="KV68" i="28"/>
  <c r="IV68" i="28"/>
  <c r="GI68" i="28"/>
  <c r="EI68" i="28"/>
  <c r="II68" i="28"/>
  <c r="HI68" i="28"/>
  <c r="EV68" i="28"/>
  <c r="CS92" i="47"/>
  <c r="LV40" i="47"/>
  <c r="CI40" i="47"/>
  <c r="FI40" i="47"/>
  <c r="EV40" i="47"/>
  <c r="AV40" i="47"/>
  <c r="JV40" i="47"/>
  <c r="II40" i="47"/>
  <c r="GV40" i="47"/>
  <c r="DI40" i="47"/>
  <c r="I40" i="47"/>
  <c r="JI40" i="47"/>
  <c r="IV40" i="47"/>
  <c r="BV40" i="47"/>
  <c r="AI40" i="47"/>
  <c r="KV40" i="47"/>
  <c r="HI40" i="47"/>
  <c r="EI40" i="47"/>
  <c r="CV40" i="47"/>
  <c r="HV40" i="47"/>
  <c r="DV40" i="47"/>
  <c r="V40" i="47"/>
  <c r="FV40" i="47"/>
  <c r="B37" i="33"/>
  <c r="KQ124" i="47"/>
  <c r="KR124" i="47" s="1"/>
  <c r="AQ124" i="47"/>
  <c r="AR124" i="47" s="1"/>
  <c r="HQ96" i="47"/>
  <c r="HR96" i="47" s="1"/>
  <c r="IQ92" i="47"/>
  <c r="IR92" i="47" s="1"/>
  <c r="HD124" i="47"/>
  <c r="HE124" i="47" s="1"/>
  <c r="BF124" i="47"/>
  <c r="BS94" i="47"/>
  <c r="AQ92" i="47"/>
  <c r="AR92" i="47" s="1"/>
  <c r="Q98" i="47"/>
  <c r="R98" i="47" s="1"/>
  <c r="DF105" i="47"/>
  <c r="AS98" i="47"/>
  <c r="HD105" i="47"/>
  <c r="HE105" i="47" s="1"/>
  <c r="HV12" i="47"/>
  <c r="IV47" i="47"/>
  <c r="JI47" i="47"/>
  <c r="II5" i="47"/>
  <c r="II26" i="47"/>
  <c r="IV5" i="47"/>
  <c r="JI26" i="47"/>
  <c r="HI5" i="47"/>
  <c r="HV19" i="47"/>
  <c r="JI5" i="47"/>
  <c r="DD96" i="47"/>
  <c r="DE96" i="47" s="1"/>
  <c r="DF96" i="47"/>
  <c r="EQ94" i="47"/>
  <c r="ER94" i="47" s="1"/>
  <c r="ES94" i="47"/>
  <c r="CS94" i="47"/>
  <c r="BD105" i="47"/>
  <c r="BE105" i="47" s="1"/>
  <c r="BF105" i="47"/>
  <c r="ED103" i="47"/>
  <c r="EE103" i="47" s="1"/>
  <c r="EF103" i="47"/>
  <c r="EB128" i="47"/>
  <c r="EB129" i="47" s="1"/>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IS80" i="47"/>
  <c r="Q11" i="33"/>
  <c r="I18" i="48"/>
  <c r="I67" i="48"/>
  <c r="E31" i="33"/>
  <c r="I15" i="48"/>
  <c r="E16" i="33"/>
  <c r="KP124" i="47"/>
  <c r="KO108" i="47"/>
  <c r="JF31" i="28"/>
  <c r="JD31" i="28"/>
  <c r="JE31" i="28"/>
  <c r="DQ85" i="47"/>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LQ80" i="47"/>
  <c r="LR80" i="47"/>
  <c r="LS80" i="47"/>
  <c r="EQ55" i="28"/>
  <c r="ES55" i="28"/>
  <c r="ER55" i="28"/>
  <c r="DE146" i="47"/>
  <c r="LP44" i="47"/>
  <c r="LS44" i="47" s="1"/>
  <c r="KP30" i="28"/>
  <c r="KS30" i="28" s="1"/>
  <c r="P17" i="28"/>
  <c r="Q17" i="28" s="1"/>
  <c r="CC50" i="28"/>
  <c r="CF50" i="28" s="1"/>
  <c r="AP50" i="28"/>
  <c r="AR50" i="28" s="1"/>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GP17" i="28"/>
  <c r="GQ17" i="28" s="1"/>
  <c r="IP17" i="28"/>
  <c r="IQ17" i="28" s="1"/>
  <c r="FC17" i="28"/>
  <c r="FE17" i="28" s="1"/>
  <c r="LC88" i="28"/>
  <c r="LD88" i="28" s="1"/>
  <c r="GP87" i="28"/>
  <c r="GQ87" i="28" s="1"/>
  <c r="LP88" i="28"/>
  <c r="LR88" i="28" s="1"/>
  <c r="FD85" i="47"/>
  <c r="HC88" i="28"/>
  <c r="HF88" i="28" s="1"/>
  <c r="HC60" i="47"/>
  <c r="HD60" i="47" s="1"/>
  <c r="IP60" i="47"/>
  <c r="IQ60" i="47" s="1"/>
  <c r="AS71" i="47"/>
  <c r="AQ71" i="47"/>
  <c r="AR71"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LP87" i="47"/>
  <c r="LQ87" i="47" s="1"/>
  <c r="E90" i="48"/>
  <c r="EP87" i="47"/>
  <c r="EQ87" i="47" s="1"/>
  <c r="D62" i="48"/>
  <c r="C28" i="33"/>
  <c r="Q25" i="61" s="1"/>
  <c r="BC83" i="28"/>
  <c r="LP83" i="28"/>
  <c r="KP83" i="28"/>
  <c r="H18" i="33"/>
  <c r="P23" i="63" s="1"/>
  <c r="U38" i="33"/>
  <c r="Q27" i="64" s="1"/>
  <c r="BC84" i="28"/>
  <c r="BP84" i="28"/>
  <c r="HC84" i="28"/>
  <c r="JP84" i="28"/>
  <c r="EC84" i="28"/>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GG110" i="47"/>
  <c r="IT109" i="47"/>
  <c r="LG110" i="47"/>
  <c r="EG108" i="47"/>
  <c r="IT111" i="47"/>
  <c r="MG114" i="47"/>
  <c r="JT114" i="47"/>
  <c r="LT109" i="47"/>
  <c r="KG111" i="47"/>
  <c r="BG111" i="47"/>
  <c r="FT111" i="47"/>
  <c r="HG109" i="47"/>
  <c r="HD88" i="47"/>
  <c r="HE88" i="47"/>
  <c r="HF88" i="47"/>
  <c r="HQ84" i="47"/>
  <c r="HR84" i="47"/>
  <c r="HS84" i="47"/>
  <c r="BD84" i="47"/>
  <c r="BE84" i="47"/>
  <c r="BF84" i="47"/>
  <c r="R78" i="47" l="1"/>
  <c r="Q78" i="47"/>
  <c r="LR78" i="47"/>
  <c r="LS78" i="47"/>
  <c r="LQ78" i="47"/>
  <c r="GQ78" i="47"/>
  <c r="GR78" i="47"/>
  <c r="HF78" i="47"/>
  <c r="JF78" i="47"/>
  <c r="JD78" i="47"/>
  <c r="JE78" i="47"/>
  <c r="HE78" i="47"/>
  <c r="IF78" i="47"/>
  <c r="IE78" i="47"/>
  <c r="ID78" i="47"/>
  <c r="GF78" i="47"/>
  <c r="GD78" i="47"/>
  <c r="GE78" i="47"/>
  <c r="FR78" i="47"/>
  <c r="BF78" i="47"/>
  <c r="BE78" i="47"/>
  <c r="BD78" i="47"/>
  <c r="FS78" i="47"/>
  <c r="AR78" i="47"/>
  <c r="AS78" i="47"/>
  <c r="AQ78" i="47"/>
  <c r="LD78" i="47"/>
  <c r="LF78" i="47"/>
  <c r="LE78" i="47"/>
  <c r="ME78" i="47"/>
  <c r="MF78" i="47"/>
  <c r="MD78" i="47"/>
  <c r="IR78" i="47"/>
  <c r="IS78" i="47"/>
  <c r="ES78" i="47"/>
  <c r="ER78" i="47"/>
  <c r="EQ78" i="47"/>
  <c r="KD78" i="47"/>
  <c r="KE78" i="47"/>
  <c r="KF78" i="47"/>
  <c r="CQ78" i="47"/>
  <c r="CS78" i="47"/>
  <c r="CR78" i="47"/>
  <c r="DE78" i="47"/>
  <c r="DF78" i="47"/>
  <c r="DD78" i="47"/>
  <c r="HQ78" i="47"/>
  <c r="HS78" i="47"/>
  <c r="HR78" i="47"/>
  <c r="CE78" i="47"/>
  <c r="CF78" i="47"/>
  <c r="CD78" i="47"/>
  <c r="BS78" i="47"/>
  <c r="BQ78" i="47"/>
  <c r="BR78" i="47"/>
  <c r="FD78" i="47"/>
  <c r="FF78" i="47"/>
  <c r="FE78" i="47"/>
  <c r="KS78" i="47"/>
  <c r="KQ78" i="47"/>
  <c r="KR78" i="47"/>
  <c r="EE78" i="47"/>
  <c r="ED78" i="47"/>
  <c r="EF78" i="47"/>
  <c r="AD78" i="47"/>
  <c r="AF78" i="47"/>
  <c r="AE78" i="47"/>
  <c r="DS78" i="47"/>
  <c r="DQ78" i="47"/>
  <c r="DR78" i="47"/>
  <c r="HD64" i="28"/>
  <c r="AS64" i="28"/>
  <c r="AR64" i="28"/>
  <c r="AQ64" i="28"/>
  <c r="HP126" i="47"/>
  <c r="HP124" i="47"/>
  <c r="JC124" i="47"/>
  <c r="JC126" i="47"/>
  <c r="KP126" i="47"/>
  <c r="KO107" i="47"/>
  <c r="CP126" i="47"/>
  <c r="CO107" i="47"/>
  <c r="DB108" i="47"/>
  <c r="DC124" i="47"/>
  <c r="EO107" i="47"/>
  <c r="EP124" i="47"/>
  <c r="GO107" i="47"/>
  <c r="GO108" i="47"/>
  <c r="J65" i="22"/>
  <c r="J45" i="22"/>
  <c r="CP124" i="47"/>
  <c r="CO108" i="47"/>
  <c r="GP126" i="47"/>
  <c r="GP124" i="47"/>
  <c r="LP126" i="47"/>
  <c r="LO107" i="47"/>
  <c r="LO108" i="47"/>
  <c r="LP124" i="47"/>
  <c r="LL41" i="47"/>
  <c r="LY41" i="47"/>
  <c r="E41" i="28"/>
  <c r="FE79" i="28"/>
  <c r="R41" i="28"/>
  <c r="S41" i="28"/>
  <c r="HE79" i="28"/>
  <c r="IF79" i="28"/>
  <c r="IE79" i="28"/>
  <c r="JS79" i="28"/>
  <c r="JQ79" i="28"/>
  <c r="D8" i="68"/>
  <c r="J27" i="22"/>
  <c r="I21" i="22"/>
  <c r="H8" i="3"/>
  <c r="GR79" i="28"/>
  <c r="GS79" i="28"/>
  <c r="GQ79" i="28"/>
  <c r="JE79" i="28"/>
  <c r="BF27" i="28"/>
  <c r="S27" i="28"/>
  <c r="R27" i="28"/>
  <c r="Q27" i="28"/>
  <c r="BE27" i="28"/>
  <c r="BF79" i="28"/>
  <c r="BE79" i="28"/>
  <c r="BD79" i="28"/>
  <c r="LQ79" i="28"/>
  <c r="LR79" i="28"/>
  <c r="LS79" i="28"/>
  <c r="LL16" i="47"/>
  <c r="JY16" i="47"/>
  <c r="AY16" i="47"/>
  <c r="KL16" i="47"/>
  <c r="FY16" i="47"/>
  <c r="CL16" i="47"/>
  <c r="L16" i="47"/>
  <c r="GL16" i="47"/>
  <c r="GY16" i="47"/>
  <c r="EY16" i="47"/>
  <c r="BY16" i="47"/>
  <c r="AL16" i="47"/>
  <c r="EL16" i="47"/>
  <c r="DY16" i="47"/>
  <c r="BL16" i="47"/>
  <c r="HL16" i="47"/>
  <c r="FL16" i="47"/>
  <c r="Y16" i="47"/>
  <c r="CY16" i="47"/>
  <c r="IL16" i="47"/>
  <c r="DL16" i="47"/>
  <c r="IY16" i="47"/>
  <c r="JE29" i="28"/>
  <c r="JF29" i="28"/>
  <c r="KY16" i="47"/>
  <c r="LY16" i="47"/>
  <c r="I28" i="33"/>
  <c r="Q25" i="63" s="1"/>
  <c r="AF29" i="28"/>
  <c r="KD29" i="28"/>
  <c r="KE29" i="28"/>
  <c r="KF29" i="28"/>
  <c r="LW52" i="47"/>
  <c r="ES64" i="28"/>
  <c r="EQ64" i="28"/>
  <c r="ER64" i="28"/>
  <c r="Q28" i="33"/>
  <c r="P25" i="71" s="1"/>
  <c r="IQ64" i="28"/>
  <c r="IS64" i="28"/>
  <c r="IR64" i="28"/>
  <c r="LD24" i="28"/>
  <c r="LE24" i="28"/>
  <c r="LF24" i="28"/>
  <c r="HF64" i="28"/>
  <c r="HE64" i="28"/>
  <c r="E16" i="48"/>
  <c r="KJ52" i="47"/>
  <c r="KW52" i="47"/>
  <c r="EJ52" i="47"/>
  <c r="IW52" i="47"/>
  <c r="LJ52" i="47"/>
  <c r="FW52" i="47"/>
  <c r="C52" i="28"/>
  <c r="E48" i="48"/>
  <c r="L18" i="33"/>
  <c r="Q23" i="70" s="1"/>
  <c r="E12"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AC33" i="33"/>
  <c r="P26" i="66" s="1"/>
  <c r="D88" i="48"/>
  <c r="E82" i="48"/>
  <c r="E53" i="48"/>
  <c r="R28" i="33"/>
  <c r="Q25" i="71" s="1"/>
  <c r="AC47" i="33"/>
  <c r="AC49" i="33"/>
  <c r="AC48" i="33"/>
  <c r="AC54" i="33"/>
  <c r="AD54" i="33"/>
  <c r="GR57" i="28"/>
  <c r="D33" i="48"/>
  <c r="D58" i="48"/>
  <c r="AI47" i="33"/>
  <c r="D57" i="48"/>
  <c r="E62" i="48"/>
  <c r="HF27" i="28"/>
  <c r="HE27" i="28"/>
  <c r="HD27" i="28"/>
  <c r="E28" i="48"/>
  <c r="AF28" i="33"/>
  <c r="P25" i="68" s="1"/>
  <c r="D63" i="48"/>
  <c r="Q5" i="69"/>
  <c r="D14" i="69"/>
  <c r="AF18" i="33"/>
  <c r="P23" i="68" s="1"/>
  <c r="I18" i="33"/>
  <c r="Q23" i="63" s="1"/>
  <c r="O28" i="33"/>
  <c r="Q25" i="72" s="1"/>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E18" i="47"/>
  <c r="E18" i="28"/>
  <c r="O143" i="47"/>
  <c r="CB141" i="47"/>
  <c r="LS83" i="28"/>
  <c r="LR83" i="28"/>
  <c r="LQ83"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Y14" i="28" l="1"/>
  <c r="E23" i="47"/>
  <c r="E23" i="28"/>
  <c r="EC131" i="28"/>
  <c r="CC131" i="28"/>
  <c r="KP131" i="28"/>
  <c r="HP131" i="28"/>
  <c r="GC131" i="28"/>
  <c r="Z25" i="72"/>
  <c r="T25" i="72"/>
  <c r="E22" i="47"/>
  <c r="Z25" i="68"/>
  <c r="C44" i="47"/>
  <c r="C44" i="28"/>
  <c r="LC131" i="28"/>
  <c r="IP131" i="28"/>
  <c r="GP131" i="28"/>
  <c r="E22" i="28"/>
  <c r="E37" i="47"/>
  <c r="E37" i="28"/>
  <c r="Z31" i="72"/>
  <c r="Z31" i="68"/>
  <c r="T25" i="68"/>
  <c r="C79" i="47"/>
  <c r="C79" i="28"/>
  <c r="FC131" i="28"/>
  <c r="P131" i="28"/>
  <c r="IC131" i="28"/>
  <c r="JP131" i="28"/>
  <c r="FP131" i="28"/>
  <c r="E43" i="47"/>
  <c r="E43"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E28" i="28"/>
  <c r="E28" i="47"/>
  <c r="Z29" i="70"/>
  <c r="Z23" i="70"/>
  <c r="T23" i="70"/>
  <c r="C88" i="28"/>
  <c r="C88" i="47"/>
  <c r="E58" i="28"/>
  <c r="E58" i="47"/>
  <c r="C49" i="47"/>
  <c r="C49" i="28"/>
  <c r="E29" i="47"/>
  <c r="E29" i="28"/>
  <c r="C73" i="47"/>
  <c r="C73" i="28"/>
  <c r="Z32" i="66"/>
  <c r="Z26" i="66"/>
  <c r="T26" i="66"/>
  <c r="C14" i="47"/>
  <c r="E44" i="47"/>
  <c r="E44" i="28"/>
  <c r="Z31" i="71"/>
  <c r="Z25" i="71"/>
  <c r="T25" i="71"/>
  <c r="C8" i="47"/>
  <c r="C8" i="28"/>
  <c r="Z24" i="61"/>
  <c r="T24" i="61"/>
  <c r="Z30" i="61"/>
  <c r="C87" i="47"/>
  <c r="C43" i="47"/>
  <c r="C43" i="28"/>
  <c r="Z30" i="71"/>
  <c r="Z24" i="71"/>
  <c r="T24" i="71"/>
  <c r="E76" i="47"/>
  <c r="E76" i="28"/>
  <c r="E21" i="47"/>
  <c r="E21" i="28"/>
  <c r="Z29" i="63"/>
  <c r="T23" i="63"/>
  <c r="Z23" i="63"/>
  <c r="C77" i="47"/>
  <c r="C77" i="28"/>
  <c r="E80" i="48"/>
  <c r="AA38" i="33"/>
  <c r="Q27" i="69" s="1"/>
  <c r="AA23" i="33"/>
  <c r="Q24" i="69" s="1"/>
  <c r="E56" i="48"/>
  <c r="Z23" i="62"/>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H5" i="68"/>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JJ44" i="47" l="1"/>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GE131" i="28"/>
  <c r="CF131" i="28"/>
  <c r="IE131" i="28"/>
  <c r="MD131" i="28"/>
  <c r="HS131" i="28"/>
  <c r="KD131" i="28"/>
  <c r="JR131" i="28"/>
  <c r="FQ131" i="28"/>
  <c r="BE131" i="28"/>
  <c r="GR131" i="28"/>
  <c r="ME131" i="28"/>
  <c r="DS131" i="28"/>
  <c r="DQ131" i="28"/>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KY21" i="28"/>
  <c r="IL21" i="28"/>
  <c r="FL21" i="28"/>
  <c r="HY21" i="28"/>
  <c r="JY21" i="28"/>
  <c r="DL21" i="28"/>
  <c r="AY21" i="28"/>
  <c r="BL21" i="28"/>
  <c r="CY21" i="28"/>
  <c r="BY21" i="28"/>
  <c r="IY22" i="28"/>
  <c r="FY22" i="28"/>
  <c r="KL22" i="28"/>
  <c r="KY22" i="28"/>
  <c r="IL22" i="28"/>
  <c r="FL22" i="28"/>
  <c r="BL22" i="28"/>
  <c r="CL22" i="28"/>
  <c r="BY22" i="28"/>
  <c r="Y22" i="28"/>
  <c r="B29" i="47"/>
  <c r="GW29" i="47"/>
  <c r="EJ29" i="47"/>
  <c r="KL21" i="47"/>
  <c r="JY21" i="47"/>
  <c r="HY21" i="47"/>
  <c r="FY21" i="47"/>
  <c r="EL21" i="47"/>
  <c r="AY21" i="47"/>
  <c r="L21" i="47"/>
  <c r="AL21" i="47"/>
  <c r="BL21"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AA24" i="69"/>
  <c r="V24" i="69"/>
  <c r="U24" i="69"/>
  <c r="AA30" i="69"/>
  <c r="V25" i="71"/>
  <c r="U25" i="71"/>
  <c r="AA25" i="71"/>
  <c r="AA31" i="71"/>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U24" i="71"/>
  <c r="V24" i="71"/>
  <c r="AA24" i="71"/>
  <c r="AA30" i="71"/>
  <c r="AA26" i="67"/>
  <c r="V26" i="67"/>
  <c r="U26" i="67"/>
  <c r="AA32" i="6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V24" i="61"/>
  <c r="U24" i="61"/>
  <c r="AA30" i="61"/>
  <c r="AA24" i="61"/>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JJ30" i="28"/>
  <c r="EJ30" i="28"/>
  <c r="DW30" i="28"/>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D21" i="28"/>
  <c r="HL21" i="28"/>
  <c r="LY21" i="28"/>
  <c r="GY21" i="28"/>
  <c r="KL21" i="28"/>
  <c r="Y21" i="28"/>
  <c r="AL21" i="28"/>
  <c r="GL22" i="28"/>
  <c r="DY22" i="28"/>
  <c r="AL22" i="28"/>
  <c r="AY22" i="28"/>
  <c r="DL22" i="28"/>
  <c r="KW29" i="47"/>
  <c r="EW29" i="47"/>
  <c r="BW29" i="47"/>
  <c r="LL21" i="47"/>
  <c r="D21" i="47"/>
  <c r="GY21" i="47"/>
  <c r="GL21" i="47"/>
  <c r="DY21" i="47"/>
  <c r="FL21" i="47"/>
  <c r="BY21" i="47"/>
  <c r="EY21" i="47"/>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AA25" i="68"/>
  <c r="V25" i="68"/>
  <c r="U25" i="68"/>
  <c r="AA31" i="6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L21" i="28"/>
  <c r="JL21" i="28"/>
  <c r="GL21" i="28"/>
  <c r="IY21" i="28"/>
  <c r="FY21" i="28"/>
  <c r="EL21" i="28"/>
  <c r="CL21" i="28"/>
  <c r="EY21" i="28"/>
  <c r="DY21" i="28"/>
  <c r="L21" i="28"/>
  <c r="LJ22" i="47"/>
  <c r="KW22" i="47"/>
  <c r="HJ22" i="47"/>
  <c r="GJ22" i="47"/>
  <c r="DJ22" i="47"/>
  <c r="BJ22" i="47"/>
  <c r="W22" i="47"/>
  <c r="D22" i="28"/>
  <c r="LY22" i="28"/>
  <c r="HY22" i="28"/>
  <c r="GY22" i="28"/>
  <c r="LL22" i="28"/>
  <c r="JY22" i="28"/>
  <c r="JL22" i="28"/>
  <c r="HL22" i="28"/>
  <c r="EY22" i="28"/>
  <c r="CY22" i="28"/>
  <c r="EL22" i="28"/>
  <c r="L22" i="28"/>
  <c r="BJ29" i="47"/>
  <c r="LY21" i="47"/>
  <c r="KY21" i="47"/>
  <c r="JL21" i="47"/>
  <c r="IY21" i="47"/>
  <c r="HL21" i="47"/>
  <c r="IL21" i="47"/>
  <c r="DL21" i="47"/>
  <c r="CY21" i="47"/>
  <c r="Y21" i="47"/>
  <c r="CL21" i="47"/>
  <c r="E67" i="47"/>
  <c r="Z27" i="69"/>
  <c r="E67" i="28"/>
  <c r="Z33" i="69"/>
  <c r="T27" i="69"/>
  <c r="E64" i="28"/>
  <c r="E64" i="47"/>
  <c r="I8" i="6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HW41" i="28"/>
  <c r="IW41" i="28"/>
  <c r="DW41" i="28"/>
  <c r="JL60" i="28"/>
  <c r="HY60" i="28"/>
  <c r="AL60" i="28"/>
  <c r="Y60" i="28"/>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L5" i="68" s="1"/>
  <c r="N8" i="68"/>
  <c r="KD128" i="47"/>
  <c r="ID128" i="47"/>
  <c r="CQ128" i="47"/>
  <c r="EQ128" i="47"/>
  <c r="EQ129" i="47" s="1"/>
  <c r="DD128" i="47"/>
  <c r="GS128" i="47"/>
  <c r="CD128" i="47"/>
  <c r="CD129" i="47" s="1"/>
  <c r="AF128" i="47"/>
  <c r="LF128" i="47"/>
  <c r="AS128" i="47"/>
  <c r="IS128" i="47"/>
  <c r="FF128" i="47"/>
  <c r="FF129" i="47" s="1"/>
  <c r="IF128" i="47"/>
  <c r="JQ128" i="47"/>
  <c r="ES128" i="47"/>
  <c r="ES129" i="47" s="1"/>
  <c r="LQ128" i="47"/>
  <c r="IQ128" i="47"/>
  <c r="FD128" i="47"/>
  <c r="JS128" i="47"/>
  <c r="Q128" i="47"/>
  <c r="Q129" i="47" s="1"/>
  <c r="LS128" i="47"/>
  <c r="AD128" i="47"/>
  <c r="LD128" i="47"/>
  <c r="LD129" i="47" s="1"/>
  <c r="GD128" i="47"/>
  <c r="S128" i="47"/>
  <c r="Z28" i="68"/>
  <c r="T22" i="68"/>
  <c r="Z22" i="68"/>
  <c r="C76" i="28"/>
  <c r="C76" i="47"/>
  <c r="C78" i="28"/>
  <c r="Z24" i="68"/>
  <c r="Z30" i="68"/>
  <c r="T24" i="68"/>
  <c r="C78" i="47"/>
  <c r="EF128" i="47"/>
  <c r="GF128" i="47"/>
  <c r="DS128" i="47"/>
  <c r="HF128" i="47"/>
  <c r="HF129" i="47" s="1"/>
  <c r="MD128" i="47"/>
  <c r="JD128" i="47"/>
  <c r="KQ128" i="47"/>
  <c r="ED128" i="47"/>
  <c r="JF128" i="47"/>
  <c r="JF129" i="47" s="1"/>
  <c r="DQ128" i="47"/>
  <c r="HD128" i="47"/>
  <c r="BQ128" i="47"/>
  <c r="BQ129" i="47" s="1"/>
  <c r="MF128" i="47"/>
  <c r="KS128" i="47"/>
  <c r="BS128" i="47"/>
  <c r="HQ128" i="47"/>
  <c r="KF128" i="47"/>
  <c r="KF129" i="47" s="1"/>
  <c r="BF128" i="47"/>
  <c r="CS128" i="47"/>
  <c r="HS128" i="47"/>
  <c r="HS129" i="47" s="1"/>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a="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AV5" i="63" s="1" a="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AV5" i="72" s="1" a="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AV5" i="66" s="1" a="1"/>
  <c r="O7" i="62"/>
  <c r="K8" i="67"/>
  <c r="I7" i="62"/>
  <c r="N8" i="62"/>
  <c r="J8" i="72"/>
  <c r="L5" i="67"/>
  <c r="AV5" i="67" s="1" a="1"/>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AV5" i="71" s="1" a="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K6" i="64"/>
  <c r="E38" i="26" s="1"/>
  <c r="J5" i="64"/>
  <c r="J7" i="64"/>
  <c r="L5" i="65"/>
  <c r="AV5" i="65" s="1" a="1"/>
  <c r="K7" i="65"/>
  <c r="J7" i="66"/>
  <c r="J6" i="69"/>
  <c r="K8" i="66"/>
  <c r="AA31" i="65"/>
  <c r="K7" i="64"/>
  <c r="E39" i="26" s="1"/>
  <c r="L7" i="66"/>
  <c r="L7" i="64"/>
  <c r="L7" i="69"/>
  <c r="J7" i="65"/>
  <c r="U23" i="69"/>
  <c r="AA24" i="64"/>
  <c r="V24" i="64"/>
  <c r="L7" i="65"/>
  <c r="L8" i="71"/>
  <c r="L8" i="66"/>
  <c r="AA32" i="62"/>
  <c r="V23" i="69"/>
  <c r="V26" i="62"/>
  <c r="AA23" i="69"/>
  <c r="U26" i="62"/>
  <c r="L8" i="64"/>
  <c r="J6" i="64"/>
  <c r="L5" i="69"/>
  <c r="AV5" i="69" s="1" a="1"/>
  <c r="L5" i="64"/>
  <c r="AV5" i="64" s="1" a="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GR107" i="47"/>
  <c r="CE10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6" i="62" l="1"/>
  <c r="GB132" i="28"/>
  <c r="FV2" i="28" s="1"/>
  <c r="AO132" i="28"/>
  <c r="AI2" i="28" s="1"/>
  <c r="JO132" i="28"/>
  <c r="JI2" i="28" s="1"/>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8" i="6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AF129" i="47"/>
  <c r="IS129" i="47"/>
  <c r="J5" i="68"/>
  <c r="K8" i="68"/>
  <c r="E60" i="26" s="1"/>
  <c r="L8" i="68"/>
  <c r="K5" i="68"/>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S129"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GI79" i="28"/>
  <c r="EI79" i="28"/>
  <c r="CI79" i="28"/>
  <c r="GV79" i="28"/>
  <c r="DV79" i="28"/>
  <c r="HV79" i="28"/>
  <c r="AV79" i="28"/>
  <c r="V79" i="28"/>
  <c r="AI79" i="28"/>
  <c r="LV22" i="47"/>
  <c r="KI22" i="47"/>
  <c r="IV22" i="47"/>
  <c r="GV22" i="47"/>
  <c r="KV22" i="47"/>
  <c r="HI22" i="47"/>
  <c r="GI22" i="47"/>
  <c r="FI22" i="47"/>
  <c r="EI22" i="47"/>
  <c r="FV22" i="47"/>
  <c r="EV22" i="47"/>
  <c r="DV22" i="47"/>
  <c r="DI22" i="47"/>
  <c r="CI22" i="47"/>
  <c r="BI22" i="47"/>
  <c r="AI22" i="47"/>
  <c r="I22" i="47"/>
  <c r="CV22" i="47"/>
  <c r="BV22" i="47"/>
  <c r="AV22" i="47"/>
  <c r="V22" i="47"/>
  <c r="ID129" i="47"/>
  <c r="LQ129" i="47"/>
  <c r="MD129" i="47"/>
  <c r="LV29" i="47"/>
  <c r="KV29" i="47"/>
  <c r="LI29" i="47"/>
  <c r="HV29" i="47"/>
  <c r="JV29" i="47"/>
  <c r="GI29" i="47"/>
  <c r="II29" i="47"/>
  <c r="FI29" i="47"/>
  <c r="DI29" i="47"/>
  <c r="DV29" i="47"/>
  <c r="BI29" i="47"/>
  <c r="I29" i="47"/>
  <c r="AV29" i="47"/>
  <c r="CV29" i="47"/>
  <c r="JX37" i="28"/>
  <c r="KK37" i="28"/>
  <c r="HX37" i="28"/>
  <c r="LX37" i="28"/>
  <c r="EX37" i="28"/>
  <c r="CX37" i="28"/>
  <c r="JK37" i="28"/>
  <c r="HK37" i="28"/>
  <c r="DK37" i="28"/>
  <c r="BK37" i="28"/>
  <c r="AK37" i="28"/>
  <c r="AX37" i="28"/>
  <c r="K37" i="28"/>
  <c r="ED129" i="47"/>
  <c r="IF129" i="47"/>
  <c r="KX21" i="28"/>
  <c r="LK21" i="28"/>
  <c r="HX21" i="28"/>
  <c r="KK21" i="28"/>
  <c r="CX21" i="28"/>
  <c r="HK21" i="28"/>
  <c r="FX21" i="28"/>
  <c r="DK21" i="28"/>
  <c r="CK21" i="28"/>
  <c r="K21" i="28"/>
  <c r="IK21" i="28"/>
  <c r="AX21" i="28"/>
  <c r="X21" i="28"/>
  <c r="JX21" i="28"/>
  <c r="KK22" i="47"/>
  <c r="KX22" i="47"/>
  <c r="IK22" i="47"/>
  <c r="HK22" i="47"/>
  <c r="FX22" i="47"/>
  <c r="GK22" i="47"/>
  <c r="FK22" i="47"/>
  <c r="FX45" i="47"/>
  <c r="LF129" i="47"/>
  <c r="DV30"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AQ129"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D12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D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FD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V79" i="28"/>
  <c r="LI79" i="28"/>
  <c r="KI79" i="28"/>
  <c r="JI79" i="28"/>
  <c r="KV79" i="28"/>
  <c r="II79" i="28"/>
  <c r="HI79" i="28"/>
  <c r="FI79" i="28"/>
  <c r="JV79" i="28"/>
  <c r="DI79" i="28"/>
  <c r="BI79" i="28"/>
  <c r="FV79" i="28"/>
  <c r="CV79" i="28"/>
  <c r="IV79" i="28"/>
  <c r="BV79" i="28"/>
  <c r="EV79" i="28"/>
  <c r="I79" i="28"/>
  <c r="LI22" i="47"/>
  <c r="JI22" i="47"/>
  <c r="JV22" i="47"/>
  <c r="HV22" i="47"/>
  <c r="II22" i="47"/>
  <c r="EF129" i="47"/>
  <c r="CQ129" i="47"/>
  <c r="S129" i="47"/>
  <c r="KI29" i="47"/>
  <c r="JI29" i="47"/>
  <c r="GV29" i="47"/>
  <c r="HI29" i="47"/>
  <c r="IV29" i="47"/>
  <c r="EI29" i="47"/>
  <c r="FV29" i="47"/>
  <c r="CI29" i="47"/>
  <c r="AI29" i="47"/>
  <c r="EV29" i="47"/>
  <c r="BV29" i="47"/>
  <c r="V29" i="47"/>
  <c r="KX37" i="28"/>
  <c r="LK37" i="28"/>
  <c r="IX37" i="28"/>
  <c r="GX37" i="28"/>
  <c r="FX37" i="28"/>
  <c r="DX37" i="28"/>
  <c r="BX37" i="28"/>
  <c r="IK37" i="28"/>
  <c r="GK37" i="28"/>
  <c r="EK37" i="28"/>
  <c r="FK37" i="28"/>
  <c r="CK37" i="28"/>
  <c r="X37" i="28"/>
  <c r="LS129" i="47"/>
  <c r="LX21" i="28"/>
  <c r="IX21" i="28"/>
  <c r="GX21" i="28"/>
  <c r="EX21" i="28"/>
  <c r="DX21" i="28"/>
  <c r="BX21" i="28"/>
  <c r="GK21" i="28"/>
  <c r="FK21" i="28"/>
  <c r="EK21" i="28"/>
  <c r="BK21" i="28"/>
  <c r="JK21" i="28"/>
  <c r="AK21" i="28"/>
  <c r="AS129" i="47"/>
  <c r="JD129" i="47"/>
  <c r="LX22" i="47"/>
  <c r="LK22" i="47"/>
  <c r="JX22" i="47"/>
  <c r="JK22" i="47"/>
  <c r="IX22" i="47"/>
  <c r="HX22" i="47"/>
  <c r="EX22" i="47"/>
  <c r="DX22" i="47"/>
  <c r="GX22" i="47"/>
  <c r="EK22" i="47"/>
  <c r="CX22" i="47"/>
  <c r="BX22" i="47"/>
  <c r="AX22" i="47"/>
  <c r="X22" i="47"/>
  <c r="AK22" i="47"/>
  <c r="BK22" i="47"/>
  <c r="CK22" i="47"/>
  <c r="DK22" i="47"/>
  <c r="K22" i="47"/>
  <c r="D67" i="47"/>
  <c r="KY67" i="47"/>
  <c r="L67" i="47"/>
  <c r="IY67" i="47"/>
  <c r="AY67" i="47"/>
  <c r="BY67" i="47"/>
  <c r="KL67" i="47"/>
  <c r="JL67" i="47"/>
  <c r="JY67" i="47"/>
  <c r="LY67" i="47"/>
  <c r="DY67" i="47"/>
  <c r="DL67" i="47"/>
  <c r="AL67" i="47"/>
  <c r="FY67" i="47"/>
  <c r="CL67" i="47"/>
  <c r="FL67" i="47"/>
  <c r="EL67" i="47"/>
  <c r="IL67" i="47"/>
  <c r="LL67" i="47"/>
  <c r="EY67" i="47"/>
  <c r="Y67" i="47"/>
  <c r="GL67" i="47"/>
  <c r="BL67" i="47"/>
  <c r="CY67" i="47"/>
  <c r="HL67" i="47"/>
  <c r="GY67" i="47"/>
  <c r="HY67" i="47"/>
  <c r="LY67" i="28"/>
  <c r="AY67" i="28"/>
  <c r="BL67" i="28"/>
  <c r="EL67" i="28"/>
  <c r="L67" i="28"/>
  <c r="BY67" i="28"/>
  <c r="LL67" i="28"/>
  <c r="CL67" i="28"/>
  <c r="GL67" i="28"/>
  <c r="CY67" i="28"/>
  <c r="Y67" i="28"/>
  <c r="AL67" i="28"/>
  <c r="EY67" i="28"/>
  <c r="FY67" i="28"/>
  <c r="HL67" i="28"/>
  <c r="IL67" i="28"/>
  <c r="DL67" i="28"/>
  <c r="IY67" i="28"/>
  <c r="JL67" i="28"/>
  <c r="DY67" i="28"/>
  <c r="FL67" i="28"/>
  <c r="GY67" i="28"/>
  <c r="HY67" i="28"/>
  <c r="JY67" i="28"/>
  <c r="KY67" i="28"/>
  <c r="KL67" i="28"/>
  <c r="D67" i="28"/>
  <c r="AA33" i="69"/>
  <c r="AA27" i="69"/>
  <c r="V27" i="69"/>
  <c r="U27" i="69"/>
  <c r="D64" i="28"/>
  <c r="LY64" i="28"/>
  <c r="KY64" i="28"/>
  <c r="Y64" i="28"/>
  <c r="AY64" i="28"/>
  <c r="BY64" i="28"/>
  <c r="CY64" i="28"/>
  <c r="DY64" i="28"/>
  <c r="EY64" i="28"/>
  <c r="FL64" i="28"/>
  <c r="L64" i="28"/>
  <c r="AL64" i="28"/>
  <c r="BL64" i="28"/>
  <c r="CL64" i="28"/>
  <c r="DL64" i="28"/>
  <c r="EL64" i="28"/>
  <c r="HY64" i="28"/>
  <c r="HL64" i="28"/>
  <c r="IY64" i="28"/>
  <c r="GY64" i="28"/>
  <c r="JY64" i="28"/>
  <c r="FY64" i="28"/>
  <c r="GL64" i="28"/>
  <c r="JL64" i="28"/>
  <c r="KL64" i="28"/>
  <c r="LL64" i="28"/>
  <c r="IL64" i="28"/>
  <c r="CL64" i="47"/>
  <c r="CY64" i="47"/>
  <c r="IY64" i="47"/>
  <c r="L64" i="47"/>
  <c r="DL64" i="47"/>
  <c r="GY64" i="47"/>
  <c r="Y64" i="47"/>
  <c r="DY64" i="47"/>
  <c r="EL64" i="47"/>
  <c r="FY64" i="47"/>
  <c r="AL64" i="47"/>
  <c r="EY64" i="47"/>
  <c r="FL64" i="47"/>
  <c r="AY64" i="47"/>
  <c r="GL64" i="47"/>
  <c r="BL64" i="47"/>
  <c r="KY64" i="47"/>
  <c r="BY64" i="47"/>
  <c r="KL64" i="47"/>
  <c r="JL64" i="47"/>
  <c r="JY64" i="47"/>
  <c r="LY64" i="47"/>
  <c r="IL64" i="47"/>
  <c r="LL64" i="47"/>
  <c r="HY64" i="47"/>
  <c r="HL64" i="47"/>
  <c r="D64" i="47"/>
  <c r="DK7" i="47"/>
  <c r="DX7" i="47"/>
  <c r="CK7" i="47"/>
  <c r="BK7" i="47"/>
  <c r="HK7" i="47"/>
  <c r="EK7" i="47"/>
  <c r="CX7" i="47"/>
  <c r="HX7" i="47"/>
  <c r="BX7" i="47"/>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GS129"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GD129" i="47"/>
  <c r="DF129" i="47"/>
  <c r="GQ129" i="47"/>
  <c r="IQ129" i="47"/>
  <c r="GF129" i="47"/>
  <c r="JQ129" i="47"/>
  <c r="JS129" i="47"/>
  <c r="AD129" i="47"/>
  <c r="KQ129" i="47"/>
  <c r="BF129" i="47"/>
  <c r="CS129" i="47"/>
  <c r="DS129" i="47"/>
  <c r="HD129" i="47"/>
  <c r="BD129" i="47"/>
  <c r="DQ129" i="47"/>
  <c r="BS129" i="47"/>
  <c r="HQ129" i="47"/>
  <c r="FQ129" i="47"/>
  <c r="MF129" i="47"/>
  <c r="AV8" i="70"/>
  <c r="AV7" i="70"/>
  <c r="AV5" i="70"/>
  <c r="AV6" i="70"/>
  <c r="AV8" i="63"/>
  <c r="AV6" i="63"/>
  <c r="AV5" i="63"/>
  <c r="AV7" i="63"/>
  <c r="AV7" i="72"/>
  <c r="AV8" i="72"/>
  <c r="AV5" i="72"/>
  <c r="AV6" i="72"/>
  <c r="AV7" i="66"/>
  <c r="AV8" i="66"/>
  <c r="AV6" i="66"/>
  <c r="AV5" i="66"/>
  <c r="AV7" i="67"/>
  <c r="AV8" i="67"/>
  <c r="AV6" i="67"/>
  <c r="AV5" i="67"/>
  <c r="AV5" i="71"/>
  <c r="AV7" i="71"/>
  <c r="AV8" i="71"/>
  <c r="AV6" i="71"/>
  <c r="AV7" i="65"/>
  <c r="AV5" i="65"/>
  <c r="AV6" i="65"/>
  <c r="AV8" i="65"/>
  <c r="AV5" i="69"/>
  <c r="AV7" i="69"/>
  <c r="AV8" i="69"/>
  <c r="AV6" i="69"/>
  <c r="AV8" i="64"/>
  <c r="AV7" i="64"/>
  <c r="AV5" i="64"/>
  <c r="AV6" i="64"/>
  <c r="J6" i="68"/>
  <c r="K6" i="61"/>
  <c r="L5" i="61"/>
  <c r="AV5" i="61" s="1" a="1"/>
  <c r="L6" i="68"/>
  <c r="AV5" i="68" s="1" a="1"/>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KR128" i="47"/>
  <c r="KR129" i="47" s="1"/>
  <c r="DE128" i="47"/>
  <c r="DE129" i="47" s="1"/>
  <c r="ER128" i="47"/>
  <c r="ER129" i="47" s="1"/>
  <c r="EO130" i="47" s="1"/>
  <c r="EI2" i="47" s="1"/>
  <c r="FR128" i="47"/>
  <c r="FR129" i="47" s="1"/>
  <c r="EE128" i="47"/>
  <c r="EE129" i="47" s="1"/>
  <c r="ME128" i="47"/>
  <c r="ME129" i="47" s="1"/>
  <c r="JR128" i="47"/>
  <c r="JR129" i="47" s="1"/>
  <c r="BR128" i="47"/>
  <c r="BR129" i="47" s="1"/>
  <c r="AE128" i="47"/>
  <c r="AE129" i="47" s="1"/>
  <c r="LE128" i="47"/>
  <c r="LE129" i="47" s="1"/>
  <c r="JE128" i="47"/>
  <c r="JE129" i="47" s="1"/>
  <c r="HR128" i="47"/>
  <c r="HR129" i="47" s="1"/>
  <c r="DR128" i="47"/>
  <c r="DR129" i="47" s="1"/>
  <c r="BE128" i="47"/>
  <c r="BE129" i="47" s="1"/>
  <c r="CE128" i="47"/>
  <c r="CE129" i="47" s="1"/>
  <c r="HE128" i="47"/>
  <c r="HE129" i="47" s="1"/>
  <c r="IR128" i="47"/>
  <c r="IR129" i="47" s="1"/>
  <c r="GE128" i="47"/>
  <c r="GE129" i="47" s="1"/>
  <c r="LR128" i="47"/>
  <c r="LR129" i="47" s="1"/>
  <c r="CR128" i="47"/>
  <c r="CR129" i="47" s="1"/>
  <c r="FE128" i="47"/>
  <c r="FE129" i="47" s="1"/>
  <c r="GR128" i="47"/>
  <c r="GR129" i="47" s="1"/>
  <c r="AR128" i="47"/>
  <c r="AR129" i="47" s="1"/>
  <c r="R128" i="47"/>
  <c r="R129" i="47" s="1"/>
  <c r="KE128" i="47"/>
  <c r="KE129"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AV5" i="62" s="1" a="1"/>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FB130" i="47" l="1"/>
  <c r="EV2" i="47" s="1"/>
  <c r="AO130" i="47"/>
  <c r="AI2" i="47" s="1"/>
  <c r="O130" i="47"/>
  <c r="I2" i="47" s="1"/>
  <c r="I4" i="32" s="1"/>
  <c r="KB130" i="47"/>
  <c r="JV2" i="47" s="1"/>
  <c r="E8" i="26"/>
  <c r="E57" i="26"/>
  <c r="LB130" i="47"/>
  <c r="KV2" i="47" s="1"/>
  <c r="JB130" i="47"/>
  <c r="IV2" i="47" s="1"/>
  <c r="CB130" i="47"/>
  <c r="BV2" i="47" s="1"/>
  <c r="IO130" i="47"/>
  <c r="II2" i="47" s="1"/>
  <c r="GB130" i="47"/>
  <c r="FV2" i="47" s="1"/>
  <c r="LO130" i="47"/>
  <c r="LI2" i="47" s="1"/>
  <c r="CO130" i="47"/>
  <c r="CI2" i="47" s="1"/>
  <c r="GO130" i="47"/>
  <c r="GI2" i="47" s="1"/>
  <c r="IB130" i="47"/>
  <c r="HV2" i="47" s="1"/>
  <c r="KO130" i="47"/>
  <c r="KI2" i="47" s="1"/>
  <c r="DB130" i="47"/>
  <c r="CV2" i="47" s="1"/>
  <c r="FO130" i="47"/>
  <c r="FI2" i="47" s="1"/>
  <c r="EB130" i="47"/>
  <c r="DV2" i="47" s="1"/>
  <c r="MB130" i="47"/>
  <c r="LV2" i="47" s="1"/>
  <c r="JO130" i="47"/>
  <c r="JI2" i="47" s="1"/>
  <c r="BO130" i="47"/>
  <c r="BI2" i="47" s="1"/>
  <c r="I17" i="68"/>
  <c r="E59" i="26"/>
  <c r="L9" i="68"/>
  <c r="R6" i="68" s="1"/>
  <c r="AX67" i="47"/>
  <c r="HK67" i="47"/>
  <c r="KX67" i="47"/>
  <c r="IX67" i="47"/>
  <c r="CX67" i="47"/>
  <c r="JK67" i="47"/>
  <c r="LK67" i="47"/>
  <c r="K67" i="47"/>
  <c r="EX67" i="47"/>
  <c r="FK67" i="47"/>
  <c r="LX67" i="47"/>
  <c r="X67" i="47"/>
  <c r="GK67" i="47"/>
  <c r="JX67" i="47"/>
  <c r="BX67" i="47"/>
  <c r="BK67" i="47"/>
  <c r="FX67" i="47"/>
  <c r="DX67" i="47"/>
  <c r="DK67" i="47"/>
  <c r="IK67" i="47"/>
  <c r="AK67" i="47"/>
  <c r="EK67" i="47"/>
  <c r="HX67" i="47"/>
  <c r="CK67" i="47"/>
  <c r="GX67" i="47"/>
  <c r="KK67" i="47"/>
  <c r="BK67" i="28"/>
  <c r="K67" i="28"/>
  <c r="BX67" i="28"/>
  <c r="JK67" i="28"/>
  <c r="CK67" i="28"/>
  <c r="CX67" i="28"/>
  <c r="DK67" i="28"/>
  <c r="IX67" i="28"/>
  <c r="X67" i="28"/>
  <c r="AK67" i="28"/>
  <c r="AX67" i="28"/>
  <c r="EX67" i="28"/>
  <c r="GK67" i="28"/>
  <c r="FX67" i="28"/>
  <c r="HK67" i="28"/>
  <c r="IK67" i="28"/>
  <c r="DX67" i="28"/>
  <c r="FK67" i="28"/>
  <c r="GX67" i="28"/>
  <c r="EK67" i="28"/>
  <c r="HX67" i="28"/>
  <c r="KX67" i="28"/>
  <c r="JX67" i="28"/>
  <c r="LK67" i="28"/>
  <c r="KK67" i="28"/>
  <c r="LX67" i="28"/>
  <c r="X64" i="28"/>
  <c r="EK64" i="28"/>
  <c r="KK64" i="28"/>
  <c r="DX64" i="28"/>
  <c r="FX64" i="28"/>
  <c r="HK64" i="28"/>
  <c r="FK64" i="28"/>
  <c r="CX64" i="28"/>
  <c r="JX64" i="28"/>
  <c r="AX64" i="28"/>
  <c r="BK64" i="28"/>
  <c r="KX64" i="28"/>
  <c r="EX64" i="28"/>
  <c r="GX64" i="28"/>
  <c r="HX64" i="28"/>
  <c r="DK64" i="28"/>
  <c r="LK64" i="28"/>
  <c r="IK64" i="28"/>
  <c r="K64" i="28"/>
  <c r="BX64" i="28"/>
  <c r="JK64" i="28"/>
  <c r="IX64" i="28"/>
  <c r="CK64" i="28"/>
  <c r="AK64" i="28"/>
  <c r="GK64" i="28"/>
  <c r="LX64" i="28"/>
  <c r="CX64" i="47"/>
  <c r="K64" i="47"/>
  <c r="DK64" i="47"/>
  <c r="X64" i="47"/>
  <c r="DX64" i="47"/>
  <c r="EK64" i="47"/>
  <c r="FX64" i="47"/>
  <c r="AK64" i="47"/>
  <c r="EX64" i="47"/>
  <c r="FK64" i="47"/>
  <c r="IK64" i="47"/>
  <c r="AX64" i="47"/>
  <c r="BK64" i="47"/>
  <c r="BX64" i="47"/>
  <c r="LK64" i="47"/>
  <c r="CK64" i="47"/>
  <c r="JK64" i="47"/>
  <c r="JX64" i="47"/>
  <c r="IX64" i="47"/>
  <c r="KX64" i="47"/>
  <c r="LX64" i="47"/>
  <c r="HX64" i="47"/>
  <c r="HK64" i="47"/>
  <c r="GK64" i="47"/>
  <c r="GX64" i="47"/>
  <c r="KK64" i="47"/>
  <c r="AB130" i="47"/>
  <c r="V2" i="47" s="1"/>
  <c r="I5" i="32" s="1"/>
  <c r="HO130" i="47"/>
  <c r="HI2" i="47" s="1"/>
  <c r="DO130" i="47"/>
  <c r="DI2" i="47" s="1"/>
  <c r="BB130" i="47"/>
  <c r="AV2" i="47" s="1"/>
  <c r="HB130" i="47"/>
  <c r="GV2" i="47" s="1"/>
  <c r="AV8" i="61"/>
  <c r="AV7" i="61"/>
  <c r="AV6" i="61"/>
  <c r="AV5" i="61"/>
  <c r="AV7" i="68"/>
  <c r="AV6" i="68"/>
  <c r="AV5" i="68"/>
  <c r="AV8" i="68"/>
  <c r="AV6" i="62"/>
  <c r="AV8" i="62"/>
  <c r="AV7" i="62"/>
  <c r="AV5"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4" i="32" l="1"/>
  <c r="O17" i="68" a="1"/>
  <c r="O17" i="68" s="1"/>
  <c r="K17" i="68" a="1"/>
  <c r="K17" i="68" s="1"/>
  <c r="AX22" i="68" a="1"/>
  <c r="AX22" i="68" s="1"/>
  <c r="S15" i="68" a="1"/>
  <c r="S15" i="68" s="1"/>
  <c r="O15" i="68" a="1"/>
  <c r="O15" i="68" s="1"/>
  <c r="S17" i="68" a="1"/>
  <c r="S17" i="68" s="1"/>
  <c r="K14" i="68" a="1"/>
  <c r="K14" i="68" s="1"/>
  <c r="R7" i="68"/>
  <c r="R5" i="68"/>
  <c r="S16" i="68" a="1"/>
  <c r="S16" i="68" s="1"/>
  <c r="K16" i="68" a="1"/>
  <c r="K16" i="68" s="1"/>
  <c r="K15" i="68" a="1"/>
  <c r="K15" i="68" s="1"/>
  <c r="AX14" i="68" a="1"/>
  <c r="AX14" i="68" s="1"/>
  <c r="O16" i="68" a="1"/>
  <c r="O16" i="68" s="1"/>
  <c r="O14" i="68" a="1"/>
  <c r="O14" i="68" s="1"/>
  <c r="S14" i="68" a="1"/>
  <c r="S14" i="68" s="1"/>
  <c r="R5" i="61"/>
  <c r="R6" i="61"/>
  <c r="R8" i="68"/>
  <c r="J5" i="3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L17" i="66"/>
  <c r="M17" i="66" s="1"/>
  <c r="P17" i="66" s="1"/>
  <c r="L16" i="66"/>
  <c r="M16" i="66" s="1"/>
  <c r="P16" i="66" s="1"/>
  <c r="Q16" i="66" s="1"/>
  <c r="AY22" i="66"/>
  <c r="AY24" i="66"/>
  <c r="L14" i="66"/>
  <c r="M14" i="66" s="1"/>
  <c r="P14" i="66" s="1"/>
  <c r="L16" i="72"/>
  <c r="M16" i="72" s="1"/>
  <c r="L14" i="67"/>
  <c r="M14" i="67" s="1"/>
  <c r="L14" i="72"/>
  <c r="M14" i="72" s="1"/>
  <c r="P14" i="72" s="1"/>
  <c r="Q14" i="72" s="1"/>
  <c r="L17" i="67"/>
  <c r="M17" i="67" s="1"/>
  <c r="P17" i="67" s="1"/>
  <c r="Q17" i="67" s="1"/>
  <c r="L15" i="67"/>
  <c r="M15" i="67" s="1"/>
  <c r="L16" i="67"/>
  <c r="M16" i="67" s="1"/>
  <c r="P16" i="67" s="1"/>
  <c r="Q16" i="67" s="1"/>
  <c r="L15" i="72"/>
  <c r="M15" i="72" s="1"/>
  <c r="P15" i="72" s="1"/>
  <c r="AY25" i="69"/>
  <c r="L17" i="72"/>
  <c r="M17" i="72" s="1"/>
  <c r="AY22" i="65"/>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6" i="72" l="1"/>
  <c r="Q16" i="72" s="1"/>
  <c r="L14" i="68"/>
  <c r="M14" i="68" s="1"/>
  <c r="P14" i="68" s="1"/>
  <c r="Q14" i="68" s="1"/>
  <c r="L15" i="68"/>
  <c r="M15" i="68" s="1"/>
  <c r="P15" i="68" s="1"/>
  <c r="Q15" i="68" s="1"/>
  <c r="L16" i="68"/>
  <c r="M16" i="68" s="1"/>
  <c r="P16" i="68" s="1"/>
  <c r="Q16" i="68" s="1"/>
  <c r="L17" i="68"/>
  <c r="M17" i="68" s="1"/>
  <c r="P17" i="68" s="1"/>
  <c r="Q17" i="68" s="1"/>
  <c r="G5" i="32"/>
  <c r="G4" i="32"/>
  <c r="P15" i="66"/>
  <c r="Q15" i="66" s="1"/>
  <c r="L14" i="61"/>
  <c r="M14" i="61" s="1"/>
  <c r="L15" i="61"/>
  <c r="M15" i="61" s="1"/>
  <c r="L16" i="61"/>
  <c r="M16" i="61" s="1"/>
  <c r="P16" i="61" s="1"/>
  <c r="Q16" i="61" s="1"/>
  <c r="L17" i="61"/>
  <c r="M17" i="61" s="1"/>
  <c r="Q14" i="63"/>
  <c r="Q14" i="66"/>
  <c r="T15" i="63"/>
  <c r="U15" i="63" s="1"/>
  <c r="Q17" i="66"/>
  <c r="T17" i="66" s="1"/>
  <c r="U17"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P16" i="69"/>
  <c r="Q16" i="69" s="1"/>
  <c r="P17" i="69"/>
  <c r="Q17" i="69" s="1"/>
  <c r="T17" i="69" s="1"/>
  <c r="U17" i="69" s="1"/>
  <c r="P15" i="67"/>
  <c r="Q15" i="67" s="1"/>
  <c r="T15" i="67" s="1"/>
  <c r="U15" i="67" s="1"/>
  <c r="P14" i="67"/>
  <c r="Q14" i="67" s="1"/>
  <c r="T14" i="67" s="1"/>
  <c r="U14" i="67" s="1"/>
  <c r="Q15" i="72"/>
  <c r="L16" i="62"/>
  <c r="M16" i="62" s="1"/>
  <c r="P16" i="62" s="1"/>
  <c r="Q16" i="62" s="1"/>
  <c r="L17" i="62"/>
  <c r="M17" i="62" s="1"/>
  <c r="P17" i="62" s="1"/>
  <c r="Q17" i="62" s="1"/>
  <c r="L15" i="62"/>
  <c r="M15" i="62" s="1"/>
  <c r="P15" i="62" s="1"/>
  <c r="Q15" i="62" s="1"/>
  <c r="T15" i="62" s="1"/>
  <c r="U15" i="62" s="1"/>
  <c r="L14" i="62"/>
  <c r="M14" i="62" s="1"/>
  <c r="P14" i="62" s="1"/>
  <c r="Q14" i="62" s="1"/>
  <c r="T14" i="64"/>
  <c r="U14" i="64" s="1"/>
  <c r="T16" i="71"/>
  <c r="U16" i="71" s="1"/>
  <c r="T14" i="71"/>
  <c r="U14" i="71" s="1"/>
  <c r="T17" i="71"/>
  <c r="U17" i="71" s="1"/>
  <c r="T15" i="71"/>
  <c r="U15" i="71" s="1"/>
  <c r="T15" i="65"/>
  <c r="U15" i="65" s="1"/>
  <c r="T14" i="70"/>
  <c r="U14" i="70" s="1"/>
  <c r="T17" i="70"/>
  <c r="U17" i="70" s="1"/>
  <c r="T16" i="70"/>
  <c r="U16" i="70" s="1"/>
  <c r="T14" i="72"/>
  <c r="U14" i="72" s="1"/>
  <c r="T15" i="70"/>
  <c r="U15" i="70" s="1"/>
  <c r="T16" i="67" l="1"/>
  <c r="U16" i="67" s="1"/>
  <c r="T14" i="66"/>
  <c r="U14" i="66" s="1"/>
  <c r="T16" i="66"/>
  <c r="U16" i="66" s="1"/>
  <c r="T14" i="69"/>
  <c r="U14" i="69" s="1"/>
  <c r="T16" i="72"/>
  <c r="U16" i="72" s="1"/>
  <c r="T15" i="72"/>
  <c r="U15" i="72" s="1"/>
  <c r="T16" i="63"/>
  <c r="U16" i="63" s="1"/>
  <c r="T17" i="63"/>
  <c r="U17" i="63" s="1"/>
  <c r="T16" i="62"/>
  <c r="U16" i="62" s="1"/>
  <c r="T15" i="68"/>
  <c r="U15" i="68" s="1"/>
  <c r="T14" i="68"/>
  <c r="U14" i="68" s="1"/>
  <c r="T16" i="68"/>
  <c r="U16" i="68" s="1"/>
  <c r="T17" i="68"/>
  <c r="U17" i="68" s="1"/>
  <c r="P17" i="61"/>
  <c r="Q17" i="61" s="1"/>
  <c r="P14" i="61"/>
  <c r="Q14" i="61" s="1"/>
  <c r="P15" i="61"/>
  <c r="Q15" i="61"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5" i="66"/>
  <c r="U15" i="66" s="1"/>
  <c r="T14" i="63"/>
  <c r="U14" i="63" s="1"/>
  <c r="T17" i="67"/>
  <c r="U17" i="67" s="1"/>
  <c r="T15" i="69"/>
  <c r="U15" i="69" s="1"/>
  <c r="T16" i="69"/>
  <c r="U16"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E14" i="67" l="1" a="1"/>
  <c r="AE14" i="67" s="1"/>
  <c r="AE14" i="66" a="1"/>
  <c r="AE14" i="66" s="1"/>
  <c r="AA15" i="66" a="1"/>
  <c r="AA15" i="66" s="1"/>
  <c r="W17" i="66" a="1"/>
  <c r="W17" i="66" s="1"/>
  <c r="AA17" i="66" a="1"/>
  <c r="AA17" i="66" s="1"/>
  <c r="AA14" i="66" a="1"/>
  <c r="AA14" i="66" s="1"/>
  <c r="W15" i="66" a="1"/>
  <c r="W15" i="66" s="1"/>
  <c r="W14" i="66" a="1"/>
  <c r="W14" i="66" s="1"/>
  <c r="W16" i="66" a="1"/>
  <c r="W16" i="66" s="1"/>
  <c r="AE17" i="66" a="1"/>
  <c r="AE17" i="66" s="1"/>
  <c r="AE15" i="66" a="1"/>
  <c r="AE15" i="66" s="1"/>
  <c r="AE16" i="66" a="1"/>
  <c r="AE16" i="66" s="1"/>
  <c r="AA16" i="66" a="1"/>
  <c r="AA16" i="66" s="1"/>
  <c r="BK14" i="66"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T14" i="61"/>
  <c r="U14" i="61" s="1"/>
  <c r="T15" i="61"/>
  <c r="U15" i="61" s="1"/>
  <c r="T17" i="61"/>
  <c r="U17" i="61" s="1"/>
  <c r="T16" i="61"/>
  <c r="U16" i="61"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71"/>
  <c r="Y17" i="71" s="1"/>
  <c r="X16" i="71"/>
  <c r="Y16" i="71" s="1"/>
  <c r="X15" i="71"/>
  <c r="Y15" i="71" s="1"/>
  <c r="X14" i="71"/>
  <c r="Y14" i="71" s="1"/>
  <c r="BK17" i="71"/>
  <c r="BK15" i="71"/>
  <c r="BK16" i="71"/>
  <c r="BK14" i="71"/>
  <c r="X16" i="70"/>
  <c r="Y16" i="70" s="1"/>
  <c r="X15" i="70"/>
  <c r="Y15" i="70" s="1"/>
  <c r="BK17" i="70"/>
  <c r="BK14" i="70"/>
  <c r="BK15" i="70"/>
  <c r="BK16" i="70"/>
  <c r="X14" i="70"/>
  <c r="Y14" i="70" s="1"/>
  <c r="X17" i="70"/>
  <c r="Y17" i="70" s="1"/>
  <c r="X14" i="66" l="1"/>
  <c r="Y14" i="66" s="1"/>
  <c r="AB14" i="66" s="1"/>
  <c r="AC14" i="66" s="1"/>
  <c r="X16" i="66"/>
  <c r="Y16" i="66" s="1"/>
  <c r="AB16" i="66" s="1"/>
  <c r="X15" i="66"/>
  <c r="Y15" i="66" s="1"/>
  <c r="AB15" i="66" s="1"/>
  <c r="BK14" i="66"/>
  <c r="BK16" i="66"/>
  <c r="BK17" i="66"/>
  <c r="BK15" i="66"/>
  <c r="X17" i="66"/>
  <c r="Y17" i="66" s="1"/>
  <c r="AB17" i="66" s="1"/>
  <c r="X15" i="72"/>
  <c r="Y15" i="72" s="1"/>
  <c r="AB15" i="72" s="1"/>
  <c r="AC15" i="72" s="1"/>
  <c r="X16" i="72"/>
  <c r="Y16" i="72" s="1"/>
  <c r="X14" i="72"/>
  <c r="Y14" i="72" s="1"/>
  <c r="BK14" i="72"/>
  <c r="BK15" i="72"/>
  <c r="BK17" i="72"/>
  <c r="BK16" i="72"/>
  <c r="X17" i="72"/>
  <c r="Y17" i="72" s="1"/>
  <c r="AA15" i="61" a="1"/>
  <c r="AA15" i="61" s="1"/>
  <c r="AE15" i="61" a="1"/>
  <c r="AE15" i="61" s="1"/>
  <c r="AA17" i="61" a="1"/>
  <c r="AA17" i="61" s="1"/>
  <c r="W16" i="61" a="1"/>
  <c r="W16" i="61" s="1"/>
  <c r="X17" i="68"/>
  <c r="Y17" i="68" s="1"/>
  <c r="X16" i="68"/>
  <c r="Y16" i="68" s="1"/>
  <c r="BK15" i="68"/>
  <c r="BK16" i="68"/>
  <c r="BK17" i="68"/>
  <c r="BK14" i="68"/>
  <c r="X15" i="68"/>
  <c r="Y15" i="68" s="1"/>
  <c r="X14" i="68"/>
  <c r="Y14" i="68" s="1"/>
  <c r="W17" i="61" a="1"/>
  <c r="W17" i="61" s="1"/>
  <c r="AE17" i="61" a="1"/>
  <c r="AE17" i="61" s="1"/>
  <c r="AE14" i="61" a="1"/>
  <c r="AE14" i="61" s="1"/>
  <c r="BK14" i="61" a="1"/>
  <c r="W15" i="61" a="1"/>
  <c r="W15" i="61" s="1"/>
  <c r="AA16" i="61" a="1"/>
  <c r="AA16" i="61" s="1"/>
  <c r="AA14" i="61" a="1"/>
  <c r="AA14" i="61" s="1"/>
  <c r="AE16" i="61" a="1"/>
  <c r="AE16" i="61" s="1"/>
  <c r="W14" i="61" a="1"/>
  <c r="W14" i="61" s="1"/>
  <c r="BK14" i="67"/>
  <c r="X17" i="63"/>
  <c r="Y17" i="63" s="1"/>
  <c r="AB17" i="63" s="1"/>
  <c r="AC17" i="63" s="1"/>
  <c r="X15" i="63"/>
  <c r="Y15" i="63" s="1"/>
  <c r="AB15" i="63" s="1"/>
  <c r="BK14" i="63"/>
  <c r="BK15" i="63"/>
  <c r="BK16" i="63"/>
  <c r="BK17" i="63"/>
  <c r="X14" i="63"/>
  <c r="Y14" i="63" s="1"/>
  <c r="X16" i="63"/>
  <c r="Y16" i="63" s="1"/>
  <c r="AB16" i="63" s="1"/>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5" i="71"/>
  <c r="AC15" i="71"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AB14" i="70"/>
  <c r="AC14" i="70" s="1"/>
  <c r="AF15" i="65"/>
  <c r="AG15" i="65" s="1"/>
  <c r="AB16" i="70"/>
  <c r="AC16" i="70" s="1"/>
  <c r="AB17" i="70"/>
  <c r="AC17" i="70" s="1"/>
  <c r="AC16" i="66" l="1"/>
  <c r="BX14" i="66" a="1"/>
  <c r="BX14" i="66" s="1"/>
  <c r="BL15" i="66" a="1"/>
  <c r="BL15" i="66" s="1"/>
  <c r="BJ14" i="66" s="1"/>
  <c r="BL14" i="66" s="1"/>
  <c r="AC17" i="66"/>
  <c r="AC15" i="66"/>
  <c r="AF16" i="69"/>
  <c r="AG16" i="69" s="1"/>
  <c r="BX14" i="72" a="1"/>
  <c r="BX14" i="72" s="1"/>
  <c r="AB16" i="72"/>
  <c r="AC16" i="72" s="1"/>
  <c r="AB17" i="72"/>
  <c r="AC17" i="72" s="1"/>
  <c r="AF15" i="72" s="1"/>
  <c r="AG15" i="72" s="1"/>
  <c r="AB14" i="72"/>
  <c r="AC14" i="72" s="1"/>
  <c r="BL15" i="72" a="1"/>
  <c r="BL15" i="72" s="1"/>
  <c r="BJ14" i="72" s="1"/>
  <c r="BL14" i="72" s="1"/>
  <c r="AF16" i="62"/>
  <c r="AG16" i="62" s="1"/>
  <c r="AB17" i="68"/>
  <c r="AC17" i="68" s="1"/>
  <c r="AB15" i="68"/>
  <c r="AC15" i="68" s="1"/>
  <c r="AB16" i="68"/>
  <c r="AC16" i="68" s="1"/>
  <c r="BL15" i="68" a="1"/>
  <c r="BL15" i="68" s="1"/>
  <c r="BJ14" i="68" s="1"/>
  <c r="BL14" i="68" s="1"/>
  <c r="AB14" i="68"/>
  <c r="AC14" i="68" s="1"/>
  <c r="BX14" i="68" a="1"/>
  <c r="BX14" i="68" s="1"/>
  <c r="X15" i="61"/>
  <c r="Y15" i="61" s="1"/>
  <c r="BK17" i="61"/>
  <c r="BK16" i="61"/>
  <c r="BK15" i="61"/>
  <c r="BK14" i="61"/>
  <c r="X14" i="61"/>
  <c r="Y14" i="61" s="1"/>
  <c r="X16" i="61"/>
  <c r="Y16" i="61" s="1"/>
  <c r="X17" i="61"/>
  <c r="Y17" i="61" s="1"/>
  <c r="AC16" i="63"/>
  <c r="AB14" i="63"/>
  <c r="AC14" i="63" s="1"/>
  <c r="BX14" i="63" a="1"/>
  <c r="BX14" i="63" s="1"/>
  <c r="AC15" i="63"/>
  <c r="BL15" i="63" a="1"/>
  <c r="BL15" i="63" s="1"/>
  <c r="BJ14" i="63" s="1"/>
  <c r="BL14" i="63" s="1"/>
  <c r="BN8" i="65"/>
  <c r="BZ5" i="65"/>
  <c r="BZ6" i="65"/>
  <c r="BZ8" i="65"/>
  <c r="BN6" i="65"/>
  <c r="AC14" i="67"/>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7" i="70"/>
  <c r="AG17" i="70" s="1"/>
  <c r="AI14" i="69"/>
  <c r="AJ14" i="69" s="1"/>
  <c r="AI17" i="69"/>
  <c r="AJ17" i="69" s="1"/>
  <c r="AF16" i="70"/>
  <c r="AG16" i="70" s="1"/>
  <c r="AF15" i="70"/>
  <c r="AG15" i="70" s="1"/>
  <c r="AF14" i="66"/>
  <c r="AG14" i="66" s="1"/>
  <c r="BZ8" i="70"/>
  <c r="BZ6" i="70"/>
  <c r="BZ7" i="70"/>
  <c r="BZ5" i="70"/>
  <c r="AF14" i="70"/>
  <c r="AG14" i="70" s="1"/>
  <c r="AI15" i="69"/>
  <c r="AJ15" i="69" s="1"/>
  <c r="BN5" i="70"/>
  <c r="BN6" i="70"/>
  <c r="BN8" i="70"/>
  <c r="BN7" i="70"/>
  <c r="AF17" i="67" l="1"/>
  <c r="AG17" i="67" s="1"/>
  <c r="AF14" i="67"/>
  <c r="AG14" i="67" s="1"/>
  <c r="AF16" i="67"/>
  <c r="AG16" i="67" s="1"/>
  <c r="AI15" i="67" s="1"/>
  <c r="AJ15" i="67" s="1"/>
  <c r="AF17" i="66"/>
  <c r="AG17" i="66" s="1"/>
  <c r="AF15" i="66"/>
  <c r="AG15" i="66" s="1"/>
  <c r="BN7" i="66"/>
  <c r="BN6" i="66"/>
  <c r="BN8" i="66"/>
  <c r="BN5" i="66"/>
  <c r="AF16" i="66"/>
  <c r="AG16" i="66" s="1"/>
  <c r="BZ7" i="66"/>
  <c r="BZ6" i="66"/>
  <c r="BZ8" i="66"/>
  <c r="BZ5" i="66"/>
  <c r="AI16" i="69"/>
  <c r="AJ16" i="69" s="1"/>
  <c r="AB15" i="61"/>
  <c r="AC15" i="61" s="1"/>
  <c r="AI15" i="65"/>
  <c r="AJ15" i="65" s="1"/>
  <c r="AI17" i="65"/>
  <c r="AJ17" i="65" s="1"/>
  <c r="AI16" i="65"/>
  <c r="AJ16" i="65" s="1"/>
  <c r="AB14" i="61"/>
  <c r="AC14" i="61" s="1"/>
  <c r="AI14" i="62"/>
  <c r="AJ14" i="62" s="1"/>
  <c r="AF14" i="72"/>
  <c r="AG14" i="72" s="1"/>
  <c r="AF17" i="72"/>
  <c r="AG17" i="72" s="1"/>
  <c r="AF16" i="72"/>
  <c r="AG16" i="72" s="1"/>
  <c r="BN8" i="72"/>
  <c r="BN7" i="72"/>
  <c r="BN5" i="72"/>
  <c r="BN6" i="72"/>
  <c r="BZ8" i="72"/>
  <c r="BZ7" i="72"/>
  <c r="BZ5" i="72"/>
  <c r="BZ6" i="72"/>
  <c r="AB17" i="61"/>
  <c r="AC17" i="61" s="1"/>
  <c r="AF17" i="63"/>
  <c r="AG17" i="63" s="1"/>
  <c r="AB16" i="61"/>
  <c r="AC16" i="61" s="1"/>
  <c r="AI15" i="62"/>
  <c r="AJ15" i="62" s="1"/>
  <c r="AI16" i="62"/>
  <c r="AJ16" i="62" s="1"/>
  <c r="AF15" i="68"/>
  <c r="AG15" i="68" s="1"/>
  <c r="AF14" i="68"/>
  <c r="AG14" i="68" s="1"/>
  <c r="AF17" i="68"/>
  <c r="AG17" i="68" s="1"/>
  <c r="BZ7" i="68"/>
  <c r="BZ6" i="68"/>
  <c r="BZ5" i="68"/>
  <c r="BZ8" i="68"/>
  <c r="BN6" i="68"/>
  <c r="BN7" i="68"/>
  <c r="BN5" i="68"/>
  <c r="BN8" i="68"/>
  <c r="AF16" i="68"/>
  <c r="AG16" i="68" s="1"/>
  <c r="BX14" i="61" a="1"/>
  <c r="BX14" i="61" s="1"/>
  <c r="BL15" i="61" a="1"/>
  <c r="BL15" i="61" s="1"/>
  <c r="BJ14" i="61" s="1"/>
  <c r="BL14" i="61" s="1"/>
  <c r="AF16" i="63"/>
  <c r="AG16" i="63" s="1"/>
  <c r="AF14" i="63"/>
  <c r="AG14" i="63" s="1"/>
  <c r="AF15" i="63"/>
  <c r="AG15" i="63" s="1"/>
  <c r="BZ6" i="63"/>
  <c r="BZ5" i="63"/>
  <c r="BZ8" i="63"/>
  <c r="BZ7" i="63"/>
  <c r="BN6" i="63"/>
  <c r="BN7" i="63"/>
  <c r="BN8" i="63"/>
  <c r="BN5" i="63"/>
  <c r="AI16" i="64"/>
  <c r="AJ16" i="64" s="1"/>
  <c r="BN5" i="67"/>
  <c r="BN6" i="67"/>
  <c r="BN7" i="67"/>
  <c r="BZ7" i="67"/>
  <c r="BZ6" i="67"/>
  <c r="BZ5" i="67"/>
  <c r="BN8" i="69"/>
  <c r="BN5" i="69"/>
  <c r="BN7" i="69"/>
  <c r="BN6" i="69"/>
  <c r="BZ5" i="69"/>
  <c r="BZ6" i="69"/>
  <c r="BZ8" i="69"/>
  <c r="BZ7" i="69"/>
  <c r="AI16" i="71"/>
  <c r="AJ16" i="71" s="1"/>
  <c r="AI15" i="64"/>
  <c r="AJ15" i="64" s="1"/>
  <c r="AL15" i="64" s="1"/>
  <c r="AM15" i="64" s="1"/>
  <c r="AI17" i="64"/>
  <c r="AJ17" i="64" s="1"/>
  <c r="AI15" i="71"/>
  <c r="AJ15" i="71" s="1"/>
  <c r="AI17" i="71"/>
  <c r="AJ17" i="71" s="1"/>
  <c r="BN7" i="62"/>
  <c r="BN6" i="62"/>
  <c r="BN8" i="62"/>
  <c r="BN5" i="62"/>
  <c r="BZ6" i="62"/>
  <c r="BZ7" i="62"/>
  <c r="BZ5" i="62"/>
  <c r="BZ8" i="62"/>
  <c r="AI14" i="70"/>
  <c r="AJ14" i="70" s="1"/>
  <c r="AL15" i="69"/>
  <c r="AM15" i="69" s="1"/>
  <c r="AI15" i="70"/>
  <c r="AJ15" i="70" s="1"/>
  <c r="AL17" i="62"/>
  <c r="AM17" i="62" s="1"/>
  <c r="AI16" i="70"/>
  <c r="AJ16" i="70" s="1"/>
  <c r="AL17" i="69"/>
  <c r="AM17" i="69" s="1"/>
  <c r="AL14" i="65"/>
  <c r="AM14" i="65" s="1"/>
  <c r="AU5" i="65" s="1" a="1"/>
  <c r="AL14" i="64"/>
  <c r="AM14" i="64" s="1"/>
  <c r="AU5" i="64" s="1" a="1"/>
  <c r="AL14" i="69"/>
  <c r="AM14" i="69" s="1"/>
  <c r="AU5" i="69" s="1" a="1"/>
  <c r="AI17" i="70"/>
  <c r="AJ17" i="70" s="1"/>
  <c r="AI14" i="66"/>
  <c r="AJ14" i="66" s="1"/>
  <c r="AI17" i="67" l="1"/>
  <c r="AJ17" i="67" s="1"/>
  <c r="AI14" i="67"/>
  <c r="AJ14" i="67" s="1"/>
  <c r="AI16" i="67"/>
  <c r="AJ16" i="67" s="1"/>
  <c r="AL15" i="67" s="1"/>
  <c r="AM15" i="67" s="1"/>
  <c r="AO15" i="67" s="1"/>
  <c r="AP15" i="67" s="1"/>
  <c r="AL15" i="71"/>
  <c r="AM15" i="71" s="1"/>
  <c r="AO15" i="71" s="1"/>
  <c r="AP15" i="71" s="1"/>
  <c r="AL17" i="71"/>
  <c r="AM17" i="71" s="1"/>
  <c r="AO17" i="71" s="1"/>
  <c r="AP17" i="71" s="1"/>
  <c r="AI15" i="72"/>
  <c r="AJ15" i="72" s="1"/>
  <c r="AI15" i="66"/>
  <c r="AJ15" i="66" s="1"/>
  <c r="AI16" i="66"/>
  <c r="AJ16" i="66" s="1"/>
  <c r="AI17" i="66"/>
  <c r="AJ17" i="66" s="1"/>
  <c r="AL16" i="69"/>
  <c r="AM16" i="69" s="1"/>
  <c r="AF15" i="61"/>
  <c r="AG15" i="61" s="1"/>
  <c r="AL17" i="64"/>
  <c r="AM17" i="64" s="1"/>
  <c r="AL15" i="65"/>
  <c r="AM15" i="65" s="1"/>
  <c r="AL16" i="65"/>
  <c r="AM16" i="65" s="1"/>
  <c r="AL17" i="65"/>
  <c r="AM17" i="65" s="1"/>
  <c r="AF14" i="61"/>
  <c r="AG14" i="61" s="1"/>
  <c r="AI17" i="72"/>
  <c r="AJ17" i="72" s="1"/>
  <c r="AI14" i="72"/>
  <c r="AJ14" i="72" s="1"/>
  <c r="AI16" i="72"/>
  <c r="AJ16" i="72" s="1"/>
  <c r="AF16" i="61"/>
  <c r="AG16" i="61" s="1"/>
  <c r="AF17" i="61"/>
  <c r="AG17" i="61" s="1"/>
  <c r="AI17" i="63"/>
  <c r="AJ17" i="63" s="1"/>
  <c r="AL15" i="62"/>
  <c r="AM15" i="62" s="1"/>
  <c r="AL16" i="62"/>
  <c r="AM16" i="62" s="1"/>
  <c r="AL14" i="62"/>
  <c r="AM14" i="62" s="1"/>
  <c r="AU5" i="62" s="1" a="1"/>
  <c r="AI15" i="68"/>
  <c r="AJ15" i="68" s="1"/>
  <c r="AI14" i="68"/>
  <c r="AJ14" i="68" s="1"/>
  <c r="AI16" i="68"/>
  <c r="AJ16" i="68" s="1"/>
  <c r="AI17" i="68"/>
  <c r="AJ17" i="68" s="1"/>
  <c r="BZ7" i="61"/>
  <c r="BZ5" i="61"/>
  <c r="BZ8" i="61"/>
  <c r="BZ6" i="61"/>
  <c r="BN6" i="61"/>
  <c r="BN7" i="61"/>
  <c r="BN8" i="61"/>
  <c r="BN5" i="61"/>
  <c r="AI14" i="63"/>
  <c r="AJ14" i="63" s="1"/>
  <c r="AI16" i="63"/>
  <c r="AJ16" i="63" s="1"/>
  <c r="AL16" i="64"/>
  <c r="AM16" i="64" s="1"/>
  <c r="AI15" i="63"/>
  <c r="AJ15" i="63" s="1"/>
  <c r="AL16" i="71"/>
  <c r="AM16" i="71" s="1"/>
  <c r="AO16" i="71" s="1"/>
  <c r="AP16" i="71" s="1"/>
  <c r="AL14" i="71"/>
  <c r="AM14" i="71" s="1"/>
  <c r="AU5" i="71" s="1" a="1"/>
  <c r="AO15" i="64"/>
  <c r="AP15" i="64" s="1"/>
  <c r="AO14" i="69"/>
  <c r="AP14" i="69" s="1"/>
  <c r="AO14" i="64"/>
  <c r="AP14" i="64" s="1"/>
  <c r="AO17" i="62"/>
  <c r="AP17" i="62" s="1"/>
  <c r="AL17" i="70"/>
  <c r="AM17" i="70" s="1"/>
  <c r="AL14" i="70"/>
  <c r="AM14" i="70" s="1"/>
  <c r="AU5" i="70" s="1" a="1"/>
  <c r="AO14" i="65"/>
  <c r="AP14" i="65" s="1"/>
  <c r="AL16" i="70"/>
  <c r="AM16" i="70" s="1"/>
  <c r="AO15" i="69"/>
  <c r="AP15" i="69" s="1"/>
  <c r="AO17" i="69"/>
  <c r="AP17" i="69" s="1"/>
  <c r="AL14" i="66"/>
  <c r="AM14" i="66" s="1"/>
  <c r="AU5" i="66" s="1" a="1"/>
  <c r="AL15" i="70"/>
  <c r="AM15" i="70" s="1"/>
  <c r="AL14" i="67" l="1"/>
  <c r="AM14" i="67" s="1"/>
  <c r="AL17" i="67"/>
  <c r="AM17" i="67" s="1"/>
  <c r="AO17" i="67" s="1"/>
  <c r="AP17" i="67" s="1"/>
  <c r="AL16" i="67"/>
  <c r="AM16" i="67" s="1"/>
  <c r="AL17" i="66"/>
  <c r="AM17" i="66" s="1"/>
  <c r="AL15" i="66"/>
  <c r="AM15" i="66" s="1"/>
  <c r="AL16" i="66"/>
  <c r="AM16" i="66" s="1"/>
  <c r="AI15" i="61"/>
  <c r="AJ15" i="61" s="1"/>
  <c r="AU14" i="69" a="1"/>
  <c r="AU14" i="69" s="1"/>
  <c r="AU5" i="69"/>
  <c r="AV14" i="69" s="1"/>
  <c r="AU7" i="69"/>
  <c r="AV16" i="69" s="1"/>
  <c r="AO16" i="69"/>
  <c r="AP16" i="69" s="1"/>
  <c r="AU6" i="69"/>
  <c r="AV15" i="69" s="1"/>
  <c r="AU8" i="69"/>
  <c r="AV17" i="69" s="1"/>
  <c r="AO17" i="64"/>
  <c r="AP17" i="64" s="1"/>
  <c r="AI16" i="61"/>
  <c r="AJ16" i="61" s="1"/>
  <c r="AI14" i="61"/>
  <c r="AJ14" i="61" s="1"/>
  <c r="AL14" i="61" s="1"/>
  <c r="AM14" i="61" s="1"/>
  <c r="AU8" i="65"/>
  <c r="AV17" i="65" s="1"/>
  <c r="AO17" i="65"/>
  <c r="AP17" i="65" s="1"/>
  <c r="AU7" i="65"/>
  <c r="AV16" i="65" s="1"/>
  <c r="AO16" i="65"/>
  <c r="AP16" i="65" s="1"/>
  <c r="AU6" i="65"/>
  <c r="AV15" i="65" s="1"/>
  <c r="AU5" i="65"/>
  <c r="AV14" i="65" s="1"/>
  <c r="AO15" i="65"/>
  <c r="AP15" i="65" s="1"/>
  <c r="AU14" i="65" a="1"/>
  <c r="AU14" i="65" s="1"/>
  <c r="AL16" i="72"/>
  <c r="AM16" i="72" s="1"/>
  <c r="AL17" i="72"/>
  <c r="AM17" i="72" s="1"/>
  <c r="AL14" i="72"/>
  <c r="AM14" i="72" s="1"/>
  <c r="AU5" i="72" s="1" a="1"/>
  <c r="AL15" i="72"/>
  <c r="AM15" i="72" s="1"/>
  <c r="AI17" i="61"/>
  <c r="AJ17" i="61" s="1"/>
  <c r="AU6" i="62"/>
  <c r="AV15" i="62" s="1"/>
  <c r="AO15" i="62"/>
  <c r="AP15" i="62" s="1"/>
  <c r="AU8" i="62"/>
  <c r="AV17" i="62" s="1"/>
  <c r="AL17" i="63"/>
  <c r="AM17" i="63" s="1"/>
  <c r="AU5" i="62"/>
  <c r="AV14" i="62" s="1"/>
  <c r="AO14" i="62"/>
  <c r="AP14" i="62" s="1"/>
  <c r="AU14" i="62" a="1"/>
  <c r="AU14" i="62" s="1"/>
  <c r="AU7" i="62"/>
  <c r="AV16" i="62" s="1"/>
  <c r="AO16" i="62"/>
  <c r="AP16" i="62" s="1"/>
  <c r="AL15" i="68"/>
  <c r="AM15" i="68" s="1"/>
  <c r="AL14" i="68"/>
  <c r="AM14" i="68" s="1"/>
  <c r="AU5" i="68" s="1" a="1"/>
  <c r="AL16" i="68"/>
  <c r="AM16" i="68" s="1"/>
  <c r="AL17" i="68"/>
  <c r="AM17" i="68" s="1"/>
  <c r="AU6" i="64"/>
  <c r="AV15" i="64" s="1"/>
  <c r="AU5" i="64"/>
  <c r="AV14" i="64" s="1"/>
  <c r="AU8" i="64"/>
  <c r="AV17" i="64" s="1"/>
  <c r="AU14" i="64" a="1"/>
  <c r="AU14" i="64" s="1"/>
  <c r="AL14" i="63"/>
  <c r="AM14" i="63" s="1"/>
  <c r="AU5" i="63" s="1" a="1"/>
  <c r="AL16" i="63"/>
  <c r="AM16" i="63" s="1"/>
  <c r="AL15" i="63"/>
  <c r="AM15" i="63" s="1"/>
  <c r="AU7" i="64"/>
  <c r="AV16" i="64" s="1"/>
  <c r="AO16" i="64"/>
  <c r="AP16" i="64" s="1"/>
  <c r="AU5" i="67" a="1"/>
  <c r="AU5" i="61" a="1"/>
  <c r="AU6" i="71"/>
  <c r="AV15" i="71" s="1"/>
  <c r="AU8" i="71"/>
  <c r="AV17" i="71" s="1"/>
  <c r="AU7" i="71"/>
  <c r="AV16" i="71" s="1"/>
  <c r="AU5" i="71"/>
  <c r="AV14" i="71" s="1"/>
  <c r="AO14" i="71"/>
  <c r="AP14" i="71" s="1"/>
  <c r="AU14" i="71" a="1"/>
  <c r="AU14" i="71" s="1"/>
  <c r="AU8" i="70"/>
  <c r="AV17" i="70" s="1"/>
  <c r="AO17" i="70"/>
  <c r="AP17" i="70" s="1"/>
  <c r="AR17" i="69"/>
  <c r="AS17" i="69" s="1"/>
  <c r="G17" i="69" s="1"/>
  <c r="F17" i="69" s="1"/>
  <c r="AU6" i="70"/>
  <c r="AV15" i="70" s="1"/>
  <c r="AO15" i="70"/>
  <c r="AP15" i="70" s="1"/>
  <c r="AR15" i="69"/>
  <c r="AS15" i="69" s="1"/>
  <c r="G15" i="69" s="1"/>
  <c r="F15" i="69" s="1"/>
  <c r="AR14" i="69"/>
  <c r="AS14" i="69" s="1"/>
  <c r="G14" i="69" s="1"/>
  <c r="F14" i="69" s="1"/>
  <c r="AR14" i="64"/>
  <c r="AS14" i="64" s="1"/>
  <c r="G14" i="64" s="1"/>
  <c r="F14" i="64" s="1"/>
  <c r="AU5" i="70"/>
  <c r="AV14" i="70" s="1"/>
  <c r="AO14" i="70"/>
  <c r="AP14" i="70" s="1"/>
  <c r="AU14" i="70" a="1"/>
  <c r="AU14" i="70" s="1"/>
  <c r="AR14" i="65"/>
  <c r="AS14" i="65" s="1"/>
  <c r="G14" i="65" s="1"/>
  <c r="F14" i="65" s="1"/>
  <c r="AO14" i="66"/>
  <c r="AP14" i="66" s="1"/>
  <c r="AU7" i="70"/>
  <c r="AV16" i="70" s="1"/>
  <c r="AO16" i="70"/>
  <c r="AP16" i="70" s="1"/>
  <c r="AR17" i="62"/>
  <c r="AS17" i="62" s="1"/>
  <c r="G17" i="62" s="1"/>
  <c r="F17" i="62" s="1"/>
  <c r="AO14" i="67" l="1"/>
  <c r="AP14" i="67" s="1"/>
  <c r="AR17" i="67"/>
  <c r="AS17" i="67" s="1"/>
  <c r="G17" i="67" s="1"/>
  <c r="F17" i="67" s="1"/>
  <c r="AU7" i="67"/>
  <c r="AV16" i="67" s="1"/>
  <c r="AU8" i="67"/>
  <c r="AV17" i="67" s="1"/>
  <c r="AU5" i="67"/>
  <c r="AV14" i="67" s="1"/>
  <c r="AU6" i="67"/>
  <c r="AV15" i="67" s="1"/>
  <c r="AO16" i="67"/>
  <c r="AP16" i="67" s="1"/>
  <c r="AR16" i="67" s="1"/>
  <c r="AS16" i="67" s="1"/>
  <c r="G16" i="67" s="1"/>
  <c r="F16" i="67" s="1"/>
  <c r="AU14" i="67" a="1"/>
  <c r="AU14" i="67" s="1"/>
  <c r="C15" i="16" s="1"/>
  <c r="E15" i="16" s="1"/>
  <c r="AR14" i="67"/>
  <c r="AS14" i="67" s="1"/>
  <c r="G14" i="67" s="1"/>
  <c r="F14" i="67" s="1"/>
  <c r="AR15" i="67"/>
  <c r="AS15" i="67" s="1"/>
  <c r="G15" i="67" s="1"/>
  <c r="F15" i="67" s="1"/>
  <c r="AU7" i="66"/>
  <c r="AV16" i="66" s="1"/>
  <c r="AU6" i="66"/>
  <c r="AV15" i="66" s="1"/>
  <c r="AO15" i="66"/>
  <c r="AP15" i="66" s="1"/>
  <c r="AU8" i="66"/>
  <c r="AV17" i="66" s="1"/>
  <c r="AO17" i="66"/>
  <c r="AP17" i="66" s="1"/>
  <c r="AU5" i="66"/>
  <c r="AV14" i="66" s="1"/>
  <c r="AU14" i="66" a="1"/>
  <c r="AU14" i="66" s="1"/>
  <c r="AO16" i="66"/>
  <c r="AP16" i="66" s="1"/>
  <c r="C12" i="16"/>
  <c r="E12" i="16" s="1"/>
  <c r="Z8" i="33"/>
  <c r="AR16" i="69"/>
  <c r="AS16" i="69" s="1"/>
  <c r="G16" i="69" s="1"/>
  <c r="F16" i="69" s="1"/>
  <c r="AL16" i="61"/>
  <c r="AM16" i="61" s="1"/>
  <c r="AO14" i="61"/>
  <c r="AP14" i="61" s="1"/>
  <c r="AR16" i="65"/>
  <c r="AS16" i="65" s="1"/>
  <c r="G16" i="65" s="1"/>
  <c r="F16" i="65" s="1"/>
  <c r="AR15" i="65"/>
  <c r="AS15" i="65" s="1"/>
  <c r="G15" i="65" s="1"/>
  <c r="F15" i="65" s="1"/>
  <c r="C11" i="16"/>
  <c r="E11" i="16" s="1"/>
  <c r="AR17" i="65"/>
  <c r="AS17" i="65" s="1"/>
  <c r="G17" i="65" s="1"/>
  <c r="F17" i="65" s="1"/>
  <c r="W8" i="33"/>
  <c r="AL15" i="61"/>
  <c r="AM15" i="61" s="1"/>
  <c r="AO15" i="61" s="1"/>
  <c r="AP15" i="61" s="1"/>
  <c r="AL17" i="61"/>
  <c r="AM17" i="61" s="1"/>
  <c r="AR15" i="64"/>
  <c r="AS15" i="64" s="1"/>
  <c r="G15" i="64" s="1"/>
  <c r="F15" i="64" s="1"/>
  <c r="AR17" i="64"/>
  <c r="AS17" i="64" s="1"/>
  <c r="G17" i="64" s="1"/>
  <c r="F17" i="64" s="1"/>
  <c r="AO15" i="72"/>
  <c r="AP15" i="72" s="1"/>
  <c r="AU14" i="72" a="1"/>
  <c r="AU14" i="72" s="1"/>
  <c r="AU6" i="72"/>
  <c r="AV15" i="72" s="1"/>
  <c r="AU7" i="72"/>
  <c r="AV16" i="72" s="1"/>
  <c r="AO16" i="72"/>
  <c r="AP16" i="72" s="1"/>
  <c r="AU8" i="72"/>
  <c r="AV17" i="72" s="1"/>
  <c r="AO17" i="72"/>
  <c r="AP17" i="72" s="1"/>
  <c r="AU5" i="72"/>
  <c r="AV14" i="72" s="1"/>
  <c r="AO14" i="72"/>
  <c r="AP14" i="72" s="1"/>
  <c r="E8" i="33"/>
  <c r="AO17" i="63"/>
  <c r="AP17" i="63" s="1"/>
  <c r="AR14" i="62"/>
  <c r="AS14" i="62" s="1"/>
  <c r="G14" i="62" s="1"/>
  <c r="F14" i="62" s="1"/>
  <c r="C5" i="16"/>
  <c r="AR15" i="62"/>
  <c r="AS15" i="62" s="1"/>
  <c r="G15" i="62" s="1"/>
  <c r="F15" i="62" s="1"/>
  <c r="AR16" i="62"/>
  <c r="AS16" i="62" s="1"/>
  <c r="G16" i="62" s="1"/>
  <c r="F16" i="62" s="1"/>
  <c r="AO15" i="68"/>
  <c r="AP15" i="68" s="1"/>
  <c r="AU8" i="68"/>
  <c r="AV17" i="68" s="1"/>
  <c r="AO17" i="68"/>
  <c r="AP17" i="68" s="1"/>
  <c r="AU5" i="68"/>
  <c r="AV14" i="68" s="1"/>
  <c r="AO14" i="68"/>
  <c r="AP14" i="68" s="1"/>
  <c r="AU14" i="68" a="1"/>
  <c r="AU14" i="68" s="1"/>
  <c r="AU6" i="68"/>
  <c r="AV15" i="68" s="1"/>
  <c r="AU7" i="68"/>
  <c r="AV16" i="68" s="1"/>
  <c r="AO16" i="68"/>
  <c r="AP16" i="68" s="1"/>
  <c r="AU7" i="63"/>
  <c r="AV16" i="63" s="1"/>
  <c r="AO16" i="63"/>
  <c r="AP16" i="63" s="1"/>
  <c r="AR16" i="64"/>
  <c r="AS16" i="64" s="1"/>
  <c r="G16" i="64" s="1"/>
  <c r="F16" i="64" s="1"/>
  <c r="AU6" i="63"/>
  <c r="AV15" i="63" s="1"/>
  <c r="AO15" i="63"/>
  <c r="AP15" i="63" s="1"/>
  <c r="AU8" i="63"/>
  <c r="AV17" i="63" s="1"/>
  <c r="C10" i="16"/>
  <c r="E10" i="16" s="1"/>
  <c r="T8" i="33"/>
  <c r="AU5" i="63"/>
  <c r="AV14" i="63" s="1"/>
  <c r="AO14" i="63"/>
  <c r="AP14" i="63" s="1"/>
  <c r="AU14" i="63" a="1"/>
  <c r="AU14" i="63" s="1"/>
  <c r="AR14" i="71"/>
  <c r="AS14" i="71" s="1"/>
  <c r="G14" i="71" s="1"/>
  <c r="F14" i="71" s="1"/>
  <c r="AR15" i="71"/>
  <c r="AS15" i="71" s="1"/>
  <c r="G15" i="71" s="1"/>
  <c r="F15" i="71" s="1"/>
  <c r="AR17" i="71"/>
  <c r="AS17" i="71" s="1"/>
  <c r="G17" i="71" s="1"/>
  <c r="F17" i="71" s="1"/>
  <c r="AR16" i="71"/>
  <c r="AS16" i="71" s="1"/>
  <c r="G16" i="71" s="1"/>
  <c r="F16" i="71" s="1"/>
  <c r="Q8" i="33"/>
  <c r="C9" i="16"/>
  <c r="E9" i="16" s="1"/>
  <c r="F9" i="16" s="1"/>
  <c r="AR14" i="66"/>
  <c r="AS14" i="66" s="1"/>
  <c r="G14" i="66" s="1"/>
  <c r="F14" i="66" s="1"/>
  <c r="AR15" i="70"/>
  <c r="AS15" i="70" s="1"/>
  <c r="G15" i="70" s="1"/>
  <c r="F15" i="70" s="1"/>
  <c r="AR17" i="70"/>
  <c r="AS17" i="70" s="1"/>
  <c r="G17" i="70" s="1"/>
  <c r="F17" i="70" s="1"/>
  <c r="AR14" i="70"/>
  <c r="AS14" i="70" s="1"/>
  <c r="G14" i="70" s="1"/>
  <c r="F14" i="70" s="1"/>
  <c r="C7" i="16"/>
  <c r="E7" i="16" s="1"/>
  <c r="K8" i="33"/>
  <c r="AR16" i="70"/>
  <c r="AS16" i="70" s="1"/>
  <c r="G16" i="70" s="1"/>
  <c r="F16" i="70" s="1"/>
  <c r="F15" i="16" l="1"/>
  <c r="AI8" i="33"/>
  <c r="E15" i="67"/>
  <c r="AY15" i="67" s="1"/>
  <c r="E14" i="67"/>
  <c r="E16" i="67"/>
  <c r="E17" i="67"/>
  <c r="AY16" i="67"/>
  <c r="AY24" i="67"/>
  <c r="AR17" i="66"/>
  <c r="AS17" i="66" s="1"/>
  <c r="G17" i="66" s="1"/>
  <c r="F17" i="66" s="1"/>
  <c r="AR16" i="66"/>
  <c r="AS16" i="66" s="1"/>
  <c r="G16" i="66" s="1"/>
  <c r="F16" i="66" s="1"/>
  <c r="C13" i="16"/>
  <c r="E13" i="16" s="1"/>
  <c r="AC8" i="33"/>
  <c r="AR15" i="66"/>
  <c r="AS15" i="66" s="1"/>
  <c r="G15" i="66" s="1"/>
  <c r="F15" i="66" s="1"/>
  <c r="E17" i="69"/>
  <c r="AY17" i="69" s="1"/>
  <c r="E16" i="69"/>
  <c r="E14" i="69"/>
  <c r="E15" i="69"/>
  <c r="F12" i="16"/>
  <c r="AO16" i="61"/>
  <c r="AP16" i="61" s="1"/>
  <c r="E15" i="65"/>
  <c r="AY16" i="69"/>
  <c r="AY24" i="69"/>
  <c r="AY15" i="69"/>
  <c r="AY23" i="69"/>
  <c r="AU14" i="61" a="1"/>
  <c r="AU14" i="61" s="1"/>
  <c r="C4" i="16" s="1"/>
  <c r="E4" i="16" s="1"/>
  <c r="E14" i="65"/>
  <c r="E16" i="65"/>
  <c r="H11" i="16"/>
  <c r="F11" i="16"/>
  <c r="E17" i="65"/>
  <c r="AO17" i="61"/>
  <c r="AP17" i="61" s="1"/>
  <c r="AR14" i="61" s="1"/>
  <c r="AS14" i="61" s="1"/>
  <c r="G14" i="61" s="1"/>
  <c r="F14" i="61" s="1"/>
  <c r="AU8" i="61"/>
  <c r="AV17" i="61" s="1"/>
  <c r="AU7" i="61"/>
  <c r="AV16" i="61" s="1"/>
  <c r="AU6" i="61"/>
  <c r="AV15" i="61" s="1"/>
  <c r="AU5" i="61"/>
  <c r="AV14" i="61" s="1"/>
  <c r="AY16" i="65"/>
  <c r="AY24" i="65"/>
  <c r="C8" i="16"/>
  <c r="E8" i="16" s="1"/>
  <c r="N8" i="33"/>
  <c r="AR15" i="72"/>
  <c r="AS15" i="72" s="1"/>
  <c r="G15" i="72" s="1"/>
  <c r="F15" i="72" s="1"/>
  <c r="AR16" i="72"/>
  <c r="AS16" i="72" s="1"/>
  <c r="G16" i="72" s="1"/>
  <c r="F16" i="72" s="1"/>
  <c r="AR17" i="72"/>
  <c r="AS17" i="72" s="1"/>
  <c r="G17" i="72" s="1"/>
  <c r="F17" i="72" s="1"/>
  <c r="AR14" i="72"/>
  <c r="AS14" i="72" s="1"/>
  <c r="G14" i="72" s="1"/>
  <c r="F14" i="72" s="1"/>
  <c r="E5" i="16"/>
  <c r="AR17" i="63"/>
  <c r="AS17" i="63" s="1"/>
  <c r="G17" i="63" s="1"/>
  <c r="F17" i="63" s="1"/>
  <c r="E17" i="62"/>
  <c r="E14" i="62"/>
  <c r="AY22" i="62" s="1"/>
  <c r="E16" i="62"/>
  <c r="E15" i="62"/>
  <c r="AR15" i="68"/>
  <c r="AS15" i="68" s="1"/>
  <c r="G15" i="68" s="1"/>
  <c r="F15" i="68" s="1"/>
  <c r="AR14" i="68"/>
  <c r="AS14" i="68" s="1"/>
  <c r="G14" i="68" s="1"/>
  <c r="F14" i="68" s="1"/>
  <c r="AR17" i="68"/>
  <c r="AS17" i="68" s="1"/>
  <c r="G17" i="68" s="1"/>
  <c r="F17" i="68" s="1"/>
  <c r="C14" i="16"/>
  <c r="E14" i="16" s="1"/>
  <c r="AF8" i="33"/>
  <c r="AR16" i="68"/>
  <c r="AS16" i="68" s="1"/>
  <c r="G16" i="68" s="1"/>
  <c r="F16" i="68" s="1"/>
  <c r="AR16" i="63"/>
  <c r="AS16" i="63" s="1"/>
  <c r="G16" i="63" s="1"/>
  <c r="F16" i="63" s="1"/>
  <c r="E16" i="64"/>
  <c r="E14" i="64"/>
  <c r="AY22" i="64" s="1"/>
  <c r="F10" i="16"/>
  <c r="E17" i="64"/>
  <c r="AR15" i="63"/>
  <c r="AS15" i="63" s="1"/>
  <c r="G15" i="63" s="1"/>
  <c r="F15" i="63" s="1"/>
  <c r="E15" i="64"/>
  <c r="AR14" i="63"/>
  <c r="AS14" i="63" s="1"/>
  <c r="G14" i="63" s="1"/>
  <c r="F14" i="63" s="1"/>
  <c r="H8" i="33"/>
  <c r="C6" i="16"/>
  <c r="E6" i="16" s="1"/>
  <c r="E16" i="71"/>
  <c r="AY16" i="71" s="1"/>
  <c r="AY17" i="67"/>
  <c r="AY25" i="67"/>
  <c r="AY22" i="67"/>
  <c r="AY17" i="62"/>
  <c r="AY25" i="62"/>
  <c r="AY25" i="64"/>
  <c r="AY24" i="71"/>
  <c r="AY17" i="65"/>
  <c r="AY25" i="65"/>
  <c r="AY15" i="65"/>
  <c r="AY23" i="65"/>
  <c r="E17" i="71"/>
  <c r="E15" i="71"/>
  <c r="E14" i="71"/>
  <c r="AY23" i="62"/>
  <c r="AY24" i="62"/>
  <c r="AY16" i="62"/>
  <c r="AY23" i="64"/>
  <c r="E16" i="70"/>
  <c r="E14" i="70"/>
  <c r="AY22" i="70" s="1"/>
  <c r="E15" i="70"/>
  <c r="E17" i="70"/>
  <c r="AY14" i="69"/>
  <c r="D25" i="67"/>
  <c r="D24" i="67"/>
  <c r="D22" i="67"/>
  <c r="D94" i="73" s="1" a="1"/>
  <c r="D23" i="67"/>
  <c r="F7" i="16"/>
  <c r="AY14" i="65"/>
  <c r="AY14" i="67" l="1"/>
  <c r="BO6" i="67" s="1"/>
  <c r="E16" i="66"/>
  <c r="AY16" i="66" s="1"/>
  <c r="E17" i="66"/>
  <c r="E15" i="66"/>
  <c r="E14" i="66"/>
  <c r="AY14" i="66" s="1"/>
  <c r="F13" i="16"/>
  <c r="D23" i="69"/>
  <c r="D24" i="69"/>
  <c r="D25" i="69"/>
  <c r="D22" i="69"/>
  <c r="D70" i="73" s="1" a="1"/>
  <c r="AY17" i="66"/>
  <c r="AY25" i="66"/>
  <c r="AY15" i="66"/>
  <c r="AY23" i="66"/>
  <c r="AR16" i="61"/>
  <c r="AS16" i="61" s="1"/>
  <c r="G16" i="61" s="1"/>
  <c r="F16" i="61" s="1"/>
  <c r="B8" i="33"/>
  <c r="F4" i="16"/>
  <c r="D24" i="65"/>
  <c r="D22" i="65"/>
  <c r="D62" i="73" s="1" a="1"/>
  <c r="D25" i="65"/>
  <c r="D23" i="65"/>
  <c r="BB6" i="69"/>
  <c r="BB8" i="69"/>
  <c r="BB7" i="69"/>
  <c r="BB5" i="69"/>
  <c r="AR17" i="61"/>
  <c r="AS17" i="61" s="1"/>
  <c r="G17" i="61" s="1"/>
  <c r="F17" i="61" s="1"/>
  <c r="AR15" i="61"/>
  <c r="AS15" i="61" s="1"/>
  <c r="G15" i="61" s="1"/>
  <c r="F15" i="61" s="1"/>
  <c r="AY24" i="64"/>
  <c r="D24" i="64"/>
  <c r="D23" i="64"/>
  <c r="D25" i="64"/>
  <c r="D22" i="64"/>
  <c r="D54" i="73" s="1" a="1"/>
  <c r="AY15" i="71"/>
  <c r="AY23" i="71"/>
  <c r="H8" i="16"/>
  <c r="F8" i="16"/>
  <c r="E17" i="72"/>
  <c r="E15" i="72"/>
  <c r="E16" i="72"/>
  <c r="E14" i="72"/>
  <c r="AY22" i="72" s="1"/>
  <c r="AY16" i="70"/>
  <c r="AY24" i="70"/>
  <c r="AY15" i="70"/>
  <c r="AY23" i="70"/>
  <c r="F5" i="16"/>
  <c r="AY14" i="62"/>
  <c r="AY15" i="62"/>
  <c r="D24" i="62"/>
  <c r="D23" i="62"/>
  <c r="D25" i="62"/>
  <c r="D22" i="62"/>
  <c r="D14" i="73" s="1" a="1"/>
  <c r="E14" i="68"/>
  <c r="AY22" i="68" s="1"/>
  <c r="E15" i="68"/>
  <c r="E17" i="68"/>
  <c r="E16" i="68"/>
  <c r="F14" i="16"/>
  <c r="AY17" i="64"/>
  <c r="AY16" i="64"/>
  <c r="AY15" i="64"/>
  <c r="AY14" i="64"/>
  <c r="F6" i="16"/>
  <c r="E17" i="63"/>
  <c r="E16" i="63"/>
  <c r="E15" i="63"/>
  <c r="E14" i="63"/>
  <c r="AY22" i="63" s="1"/>
  <c r="D4" i="16"/>
  <c r="BO7" i="67"/>
  <c r="CA6" i="67"/>
  <c r="BA7" i="67"/>
  <c r="CA5" i="67"/>
  <c r="BO5" i="67"/>
  <c r="CA7" i="67"/>
  <c r="BO8" i="67"/>
  <c r="BA5" i="67"/>
  <c r="BA6" i="67"/>
  <c r="BA8" i="67"/>
  <c r="CA8" i="67"/>
  <c r="AY25" i="68"/>
  <c r="BB7" i="62"/>
  <c r="BB7" i="67"/>
  <c r="BB5" i="67"/>
  <c r="BB6" i="67"/>
  <c r="BB8" i="67"/>
  <c r="AY17" i="70"/>
  <c r="AY25" i="70"/>
  <c r="AY16" i="61"/>
  <c r="AY24" i="61"/>
  <c r="BB6" i="62"/>
  <c r="AY24" i="68"/>
  <c r="AY17" i="61"/>
  <c r="AY25" i="61"/>
  <c r="AY16" i="72"/>
  <c r="AY24" i="72"/>
  <c r="AY17" i="72"/>
  <c r="AY25" i="72"/>
  <c r="AY17" i="71"/>
  <c r="AY25" i="71"/>
  <c r="BB5" i="65"/>
  <c r="BB6" i="65"/>
  <c r="BB8" i="65"/>
  <c r="BB7" i="65"/>
  <c r="AY22" i="71"/>
  <c r="D24" i="71"/>
  <c r="D23" i="71"/>
  <c r="D22" i="71"/>
  <c r="D46" i="73" s="1" a="1"/>
  <c r="D25" i="71"/>
  <c r="AY14" i="71"/>
  <c r="AY23" i="63"/>
  <c r="BB5" i="62"/>
  <c r="BB8" i="62"/>
  <c r="AY15" i="72"/>
  <c r="AY23" i="72"/>
  <c r="AY15" i="61"/>
  <c r="AY23" i="61"/>
  <c r="AY14" i="61"/>
  <c r="D22" i="70"/>
  <c r="D30" i="73" s="1" a="1"/>
  <c r="D24" i="70"/>
  <c r="D23" i="70"/>
  <c r="D25" i="70"/>
  <c r="AY14" i="70"/>
  <c r="BO8" i="69"/>
  <c r="CA6" i="69"/>
  <c r="BO6" i="69"/>
  <c r="BA5" i="69"/>
  <c r="BO7" i="69"/>
  <c r="CA7" i="69"/>
  <c r="CA5" i="69"/>
  <c r="BO5" i="69"/>
  <c r="BA6" i="69"/>
  <c r="BA7" i="69"/>
  <c r="CA8" i="69"/>
  <c r="BA8" i="69"/>
  <c r="D70" i="73"/>
  <c r="G22" i="69"/>
  <c r="I70" i="73" s="1" a="1"/>
  <c r="N22" i="69"/>
  <c r="E22" i="69"/>
  <c r="E70" i="73" s="1" a="1"/>
  <c r="Z3" i="33"/>
  <c r="H21" i="69" a="1"/>
  <c r="M22" i="69" a="1"/>
  <c r="F22" i="69"/>
  <c r="G70" i="73" s="1" a="1"/>
  <c r="D73" i="73"/>
  <c r="G25" i="69"/>
  <c r="E25" i="69"/>
  <c r="Z6" i="33"/>
  <c r="F25" i="69"/>
  <c r="N25" i="69"/>
  <c r="G24" i="69"/>
  <c r="N24" i="69"/>
  <c r="Z5" i="33"/>
  <c r="D72" i="73"/>
  <c r="C12" i="45"/>
  <c r="E24" i="69"/>
  <c r="F24" i="69"/>
  <c r="G23" i="69"/>
  <c r="D71" i="73"/>
  <c r="F23" i="69"/>
  <c r="N23" i="67"/>
  <c r="D95" i="73"/>
  <c r="F23" i="67"/>
  <c r="E23" i="67"/>
  <c r="G23" i="67"/>
  <c r="AI4" i="33"/>
  <c r="E24" i="67"/>
  <c r="N24" i="67"/>
  <c r="F24" i="67"/>
  <c r="G24" i="67"/>
  <c r="AI5" i="33"/>
  <c r="C15" i="45"/>
  <c r="D96" i="73"/>
  <c r="AI6" i="33"/>
  <c r="G25" i="67"/>
  <c r="N25" i="67"/>
  <c r="E25" i="67"/>
  <c r="F25" i="67"/>
  <c r="D97" i="73"/>
  <c r="F22" i="67"/>
  <c r="G94" i="73" s="1" a="1"/>
  <c r="E22" i="67"/>
  <c r="E94" i="73" s="1" a="1"/>
  <c r="AI3" i="33"/>
  <c r="D94" i="73"/>
  <c r="G22" i="67"/>
  <c r="I94" i="73" s="1" a="1"/>
  <c r="N22" i="67"/>
  <c r="H21" i="67" a="1"/>
  <c r="M22" i="67" a="1"/>
  <c r="BA6" i="65"/>
  <c r="CA5" i="65"/>
  <c r="BA5" i="65"/>
  <c r="BA8" i="65"/>
  <c r="BA7" i="65"/>
  <c r="BO8" i="65"/>
  <c r="BO5" i="65"/>
  <c r="CA7" i="65"/>
  <c r="BO6" i="65"/>
  <c r="CA8" i="65"/>
  <c r="BO7" i="65"/>
  <c r="CA6" i="65"/>
  <c r="BA6" i="66"/>
  <c r="CA7" i="66"/>
  <c r="BA8" i="66"/>
  <c r="CA5" i="66"/>
  <c r="BO8" i="66"/>
  <c r="BO7" i="66"/>
  <c r="CA8" i="66"/>
  <c r="CA6" i="66"/>
  <c r="BA7" i="66"/>
  <c r="BO5" i="66"/>
  <c r="BA5" i="66"/>
  <c r="BO6" i="66"/>
  <c r="AY14" i="72"/>
  <c r="D24" i="66"/>
  <c r="D25" i="66"/>
  <c r="D22" i="66"/>
  <c r="D78" i="73" s="1" a="1"/>
  <c r="D23" i="66"/>
  <c r="Z4" i="33" l="1"/>
  <c r="N23" i="69"/>
  <c r="E23" i="69"/>
  <c r="D25" i="68"/>
  <c r="D23" i="68"/>
  <c r="D24" i="68"/>
  <c r="G4" i="16"/>
  <c r="D22" i="68"/>
  <c r="D86" i="73" s="1" a="1"/>
  <c r="AY15" i="68"/>
  <c r="AY23" i="68"/>
  <c r="BB7" i="66"/>
  <c r="BB8" i="66"/>
  <c r="BB5" i="66"/>
  <c r="BB6" i="66"/>
  <c r="E14" i="61"/>
  <c r="AY22" i="61" s="1"/>
  <c r="E15" i="61"/>
  <c r="E16" i="61"/>
  <c r="E17" i="61"/>
  <c r="G23" i="65"/>
  <c r="N23" i="65"/>
  <c r="E23" i="65"/>
  <c r="W4" i="33"/>
  <c r="F23" i="65"/>
  <c r="D63" i="73"/>
  <c r="G22" i="65"/>
  <c r="I62" i="73" s="1" a="1"/>
  <c r="F22" i="65"/>
  <c r="G62" i="73" s="1" a="1"/>
  <c r="M22" i="65" a="1"/>
  <c r="E22" i="65"/>
  <c r="E62" i="73" s="1" a="1"/>
  <c r="W3" i="33"/>
  <c r="H21" i="65" a="1"/>
  <c r="D62" i="73"/>
  <c r="N22" i="65"/>
  <c r="D65" i="73"/>
  <c r="W6" i="33"/>
  <c r="N25" i="65"/>
  <c r="E25" i="65"/>
  <c r="G25" i="65"/>
  <c r="F25" i="65"/>
  <c r="C11" i="45"/>
  <c r="F24" i="65"/>
  <c r="G24" i="65"/>
  <c r="E24" i="65"/>
  <c r="N24" i="65"/>
  <c r="W5" i="33"/>
  <c r="D64" i="73"/>
  <c r="BB22" i="69" a="1"/>
  <c r="BC22" i="69" a="1"/>
  <c r="BA22" i="69" a="1"/>
  <c r="AZ22" i="69" a="1"/>
  <c r="BB5" i="64"/>
  <c r="BB6" i="64"/>
  <c r="BB7" i="64"/>
  <c r="BB8" i="64"/>
  <c r="AY17" i="68"/>
  <c r="BB5" i="70"/>
  <c r="N25" i="64"/>
  <c r="D57" i="73"/>
  <c r="G25" i="64"/>
  <c r="D54" i="73"/>
  <c r="T3" i="33"/>
  <c r="F22" i="64"/>
  <c r="G54" i="73" s="1" a="1"/>
  <c r="M22" i="64" a="1"/>
  <c r="G23" i="64"/>
  <c r="F23" i="64"/>
  <c r="N24" i="64"/>
  <c r="C10" i="45"/>
  <c r="E24" i="64"/>
  <c r="T5" i="33"/>
  <c r="G24" i="64"/>
  <c r="F25" i="64"/>
  <c r="E25" i="64"/>
  <c r="T6" i="33"/>
  <c r="G22" i="64"/>
  <c r="I54" i="73" s="1" a="1"/>
  <c r="E22" i="64"/>
  <c r="E54" i="73" s="1" a="1"/>
  <c r="H21" i="64" a="1"/>
  <c r="N22" i="64"/>
  <c r="T4" i="33"/>
  <c r="N23" i="64"/>
  <c r="E23" i="64"/>
  <c r="D55" i="73"/>
  <c r="D56" i="73"/>
  <c r="F24" i="64"/>
  <c r="AY16" i="68"/>
  <c r="D22" i="72"/>
  <c r="D38" i="73" s="1" a="1"/>
  <c r="D24" i="72"/>
  <c r="D23" i="72"/>
  <c r="D25" i="72"/>
  <c r="G5" i="16"/>
  <c r="D24" i="63"/>
  <c r="D22" i="63"/>
  <c r="D22" i="73" s="1" a="1"/>
  <c r="D25" i="63"/>
  <c r="D23" i="63"/>
  <c r="AY25" i="63"/>
  <c r="AY16" i="63"/>
  <c r="AY24" i="63"/>
  <c r="CA6" i="62"/>
  <c r="BA6" i="62"/>
  <c r="BA8" i="62"/>
  <c r="BO8" i="62"/>
  <c r="CA8" i="62"/>
  <c r="BA7" i="62"/>
  <c r="BO6" i="62"/>
  <c r="BO5" i="62"/>
  <c r="BA5" i="62"/>
  <c r="CA5" i="62"/>
  <c r="BO7" i="62"/>
  <c r="CA7" i="62"/>
  <c r="F24" i="62"/>
  <c r="G24" i="62"/>
  <c r="D16" i="73"/>
  <c r="C5" i="45"/>
  <c r="E5" i="33"/>
  <c r="E24" i="62"/>
  <c r="N24" i="62"/>
  <c r="AY17" i="63"/>
  <c r="AY15" i="63"/>
  <c r="D14" i="73"/>
  <c r="F22" i="62"/>
  <c r="G14" i="73" s="1" a="1"/>
  <c r="M22" i="62" a="1"/>
  <c r="H21" i="62" a="1"/>
  <c r="G22" i="62"/>
  <c r="I14" i="73" s="1" a="1"/>
  <c r="E3" i="33"/>
  <c r="N22" i="62"/>
  <c r="E22" i="62"/>
  <c r="E14" i="73" s="1" a="1"/>
  <c r="E6" i="33"/>
  <c r="D17" i="73"/>
  <c r="G25" i="62"/>
  <c r="E25" i="62"/>
  <c r="F25" i="62"/>
  <c r="N25" i="62"/>
  <c r="N23" i="62"/>
  <c r="F23" i="62"/>
  <c r="E23" i="62"/>
  <c r="D15" i="73"/>
  <c r="G23" i="62"/>
  <c r="E4" i="33"/>
  <c r="AY14" i="68"/>
  <c r="G15" i="16"/>
  <c r="G10" i="16"/>
  <c r="G11" i="16"/>
  <c r="G9" i="16"/>
  <c r="G12" i="16"/>
  <c r="H12" i="16" s="1"/>
  <c r="G6" i="16"/>
  <c r="G14" i="16"/>
  <c r="G7" i="16"/>
  <c r="G8" i="16"/>
  <c r="G13" i="16"/>
  <c r="H13" i="16" s="1"/>
  <c r="BA7" i="64"/>
  <c r="BA6" i="64"/>
  <c r="BA8" i="64"/>
  <c r="BO6" i="64"/>
  <c r="BO8" i="64"/>
  <c r="BO5" i="64"/>
  <c r="CA6" i="64"/>
  <c r="CA8" i="64"/>
  <c r="BA5" i="64"/>
  <c r="BO7" i="64"/>
  <c r="CA7" i="64"/>
  <c r="CA5" i="64"/>
  <c r="AY14" i="63"/>
  <c r="I71" i="73"/>
  <c r="I73" i="73"/>
  <c r="I70" i="73"/>
  <c r="G71" i="73"/>
  <c r="G73" i="73"/>
  <c r="G70" i="73"/>
  <c r="G94" i="73"/>
  <c r="G97" i="73"/>
  <c r="G95" i="73"/>
  <c r="I94" i="73"/>
  <c r="I97" i="73"/>
  <c r="I95" i="73"/>
  <c r="CC14" i="67" a="1"/>
  <c r="BZ14" i="67" a="1"/>
  <c r="CA14" i="67" a="1"/>
  <c r="CB14" i="67" a="1"/>
  <c r="BP14" i="67" a="1"/>
  <c r="BP15" i="67" s="1"/>
  <c r="BQ14" i="67" a="1"/>
  <c r="BN14" i="67" a="1"/>
  <c r="BN16" i="67" s="1"/>
  <c r="BO14" i="67" a="1"/>
  <c r="BO17" i="67" s="1"/>
  <c r="BB14" i="67" a="1"/>
  <c r="BB16" i="67" s="1"/>
  <c r="AZ14" i="67" a="1"/>
  <c r="AZ17" i="67" s="1"/>
  <c r="BC14" i="67" a="1"/>
  <c r="BC14" i="67" s="1"/>
  <c r="BA14" i="67" a="1"/>
  <c r="BA17" i="67" s="1"/>
  <c r="BB5" i="72"/>
  <c r="BA22" i="62" a="1"/>
  <c r="BA24" i="62" s="1"/>
  <c r="BB7" i="70"/>
  <c r="BB8" i="70"/>
  <c r="AZ22" i="62" a="1"/>
  <c r="AZ22" i="62" s="1"/>
  <c r="BB6" i="70"/>
  <c r="BC22" i="67" a="1"/>
  <c r="BB22" i="67" a="1"/>
  <c r="AZ22" i="67" a="1"/>
  <c r="BA22" i="67" a="1"/>
  <c r="AZ22" i="65" a="1"/>
  <c r="BA22" i="65" a="1"/>
  <c r="BC22" i="65" a="1"/>
  <c r="BB22" i="65" a="1"/>
  <c r="F22" i="71"/>
  <c r="G46" i="73" s="1" a="1"/>
  <c r="E22" i="71"/>
  <c r="E46" i="73" s="1" a="1"/>
  <c r="H21" i="71" a="1"/>
  <c r="G22" i="71"/>
  <c r="I46" i="73" s="1" a="1"/>
  <c r="M22" i="71" a="1"/>
  <c r="N22" i="71"/>
  <c r="D46" i="73"/>
  <c r="Q3" i="33"/>
  <c r="F23" i="71"/>
  <c r="D47" i="73"/>
  <c r="Q4" i="33"/>
  <c r="E23" i="71"/>
  <c r="G23" i="71"/>
  <c r="N23" i="71"/>
  <c r="C9" i="45"/>
  <c r="F24" i="71"/>
  <c r="N24" i="71"/>
  <c r="E24" i="71"/>
  <c r="D48" i="73"/>
  <c r="G24" i="71"/>
  <c r="Q5" i="33"/>
  <c r="BB7" i="71"/>
  <c r="BB6" i="71"/>
  <c r="BB5" i="71"/>
  <c r="BB8" i="71"/>
  <c r="BB22" i="62" a="1"/>
  <c r="BB24" i="62" s="1"/>
  <c r="BC22" i="62" a="1"/>
  <c r="BC23" i="62" s="1"/>
  <c r="CA6" i="71"/>
  <c r="BA8" i="71"/>
  <c r="BO7" i="71"/>
  <c r="BA5" i="71"/>
  <c r="BA7" i="71"/>
  <c r="CA5" i="71"/>
  <c r="BO5" i="71"/>
  <c r="CA8" i="71"/>
  <c r="BA6" i="71"/>
  <c r="BO6" i="71"/>
  <c r="BO8" i="71"/>
  <c r="CA7" i="71"/>
  <c r="G25" i="71"/>
  <c r="D49" i="73"/>
  <c r="Q6" i="33"/>
  <c r="F25" i="71"/>
  <c r="N25" i="71"/>
  <c r="E25" i="71"/>
  <c r="BB7" i="72"/>
  <c r="BB6" i="72"/>
  <c r="BB8" i="72"/>
  <c r="H4" i="16"/>
  <c r="H15" i="16"/>
  <c r="H14" i="16"/>
  <c r="H7" i="16"/>
  <c r="H9" i="16"/>
  <c r="CA6" i="61"/>
  <c r="BA5" i="61"/>
  <c r="BO8" i="61"/>
  <c r="CA5" i="61"/>
  <c r="BO7" i="61"/>
  <c r="BA6" i="61"/>
  <c r="BO5" i="61"/>
  <c r="BA8" i="61"/>
  <c r="CA7" i="61"/>
  <c r="CA8" i="61"/>
  <c r="BA7" i="61"/>
  <c r="BO6"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G30" i="73" s="1" a="1"/>
  <c r="K3" i="33"/>
  <c r="D30" i="73"/>
  <c r="H21" i="70" a="1"/>
  <c r="E22" i="70"/>
  <c r="E30" i="73" s="1" a="1"/>
  <c r="G22" i="70"/>
  <c r="I30" i="73" s="1"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K12" i="45"/>
  <c r="L12" i="45"/>
  <c r="E73" i="73"/>
  <c r="AA6" i="33"/>
  <c r="L25" i="69"/>
  <c r="M25" i="67"/>
  <c r="M23" i="67"/>
  <c r="M24" i="67"/>
  <c r="M22" i="67"/>
  <c r="E96" i="73"/>
  <c r="AJ5" i="33"/>
  <c r="D15" i="45"/>
  <c r="L24" i="67"/>
  <c r="K21" i="67"/>
  <c r="I21" i="67"/>
  <c r="H21" i="67"/>
  <c r="J93" i="73" s="1" a="1"/>
  <c r="J21" i="67"/>
  <c r="K15" i="45"/>
  <c r="L15" i="45"/>
  <c r="AJ4" i="33"/>
  <c r="E95" i="73"/>
  <c r="L23" i="67"/>
  <c r="AV94" i="73" a="1"/>
  <c r="AW94" i="73" a="1"/>
  <c r="G15" i="45"/>
  <c r="I96" i="73"/>
  <c r="E94" i="73"/>
  <c r="L22" i="67"/>
  <c r="AJ3" i="33"/>
  <c r="E97" i="73"/>
  <c r="AJ6" i="33"/>
  <c r="L25" i="67"/>
  <c r="F15" i="45"/>
  <c r="G96" i="73"/>
  <c r="G25" i="66"/>
  <c r="N25" i="66"/>
  <c r="E25" i="66"/>
  <c r="D81" i="73"/>
  <c r="F25" i="66"/>
  <c r="AC6" i="33"/>
  <c r="BB14" i="65" a="1"/>
  <c r="AZ14" i="65" a="1"/>
  <c r="BA14" i="65" a="1"/>
  <c r="BC14" i="65" a="1"/>
  <c r="G23" i="66"/>
  <c r="F23" i="66"/>
  <c r="N23" i="66"/>
  <c r="D79" i="73"/>
  <c r="AC4" i="33"/>
  <c r="E23" i="66"/>
  <c r="G24" i="66"/>
  <c r="C13" i="45"/>
  <c r="N24" i="66"/>
  <c r="AC5" i="33"/>
  <c r="D80" i="73"/>
  <c r="E24" i="66"/>
  <c r="F24" i="66"/>
  <c r="CA14" i="66" a="1"/>
  <c r="CC14" i="66" a="1"/>
  <c r="CB14" i="66" a="1"/>
  <c r="BZ14" i="66" a="1"/>
  <c r="CC14" i="65" a="1"/>
  <c r="CB14" i="65" a="1"/>
  <c r="CA14" i="65" a="1"/>
  <c r="BZ14" i="65" a="1"/>
  <c r="BA14" i="66" a="1"/>
  <c r="BC14" i="66" a="1"/>
  <c r="AZ14" i="66" a="1"/>
  <c r="BB14" i="66" a="1"/>
  <c r="N22" i="66"/>
  <c r="D78" i="73"/>
  <c r="H21" i="66" a="1"/>
  <c r="M22" i="66" a="1"/>
  <c r="F22" i="66"/>
  <c r="G78" i="73" s="1" a="1"/>
  <c r="AC3" i="33"/>
  <c r="E22" i="66"/>
  <c r="E78" i="73" s="1" a="1"/>
  <c r="G22" i="66"/>
  <c r="I78" i="73" s="1" a="1"/>
  <c r="BO14" i="66" a="1"/>
  <c r="BQ14" i="66" a="1"/>
  <c r="BP14" i="66" a="1"/>
  <c r="BN14" i="66" a="1"/>
  <c r="BA5" i="72"/>
  <c r="BO6" i="72"/>
  <c r="BO8" i="72"/>
  <c r="BA8" i="72"/>
  <c r="BA7" i="72"/>
  <c r="BO5" i="72"/>
  <c r="CA6" i="72"/>
  <c r="CA8" i="72"/>
  <c r="BA6" i="72"/>
  <c r="BO7" i="72"/>
  <c r="CA7" i="72"/>
  <c r="CA5" i="72"/>
  <c r="BO14" i="65" a="1"/>
  <c r="BQ14" i="65" a="1"/>
  <c r="BP14" i="65" a="1"/>
  <c r="BN14" i="65" a="1"/>
  <c r="BB5" i="68" l="1"/>
  <c r="BB8" i="61"/>
  <c r="BB8" i="68"/>
  <c r="BB6" i="68"/>
  <c r="BB7" i="68"/>
  <c r="BB5" i="61"/>
  <c r="BB6" i="61"/>
  <c r="BB7" i="61"/>
  <c r="L23" i="69"/>
  <c r="C14" i="45"/>
  <c r="D88" i="73"/>
  <c r="N24" i="68"/>
  <c r="E24" i="68"/>
  <c r="F24" i="68"/>
  <c r="G24" i="68"/>
  <c r="N23" i="68"/>
  <c r="D87" i="73"/>
  <c r="F23" i="68"/>
  <c r="E23" i="68"/>
  <c r="G23" i="68"/>
  <c r="AF4" i="33"/>
  <c r="N25" i="68"/>
  <c r="F25" i="68"/>
  <c r="AF6" i="33"/>
  <c r="D89" i="73"/>
  <c r="E25" i="68"/>
  <c r="G25" i="68"/>
  <c r="AA4" i="33"/>
  <c r="E71" i="73"/>
  <c r="D22" i="61"/>
  <c r="D6" i="73" s="1" a="1"/>
  <c r="D25" i="61"/>
  <c r="AF5" i="33"/>
  <c r="H21" i="68" a="1"/>
  <c r="D86" i="73"/>
  <c r="G22" i="68"/>
  <c r="I86" i="73" s="1" a="1"/>
  <c r="N22" i="68"/>
  <c r="E22" i="68"/>
  <c r="E86" i="73" s="1" a="1"/>
  <c r="AF3" i="33"/>
  <c r="F22" i="68"/>
  <c r="G86" i="73" s="1" a="1"/>
  <c r="M22" i="68" a="1"/>
  <c r="BC22" i="66" a="1"/>
  <c r="AZ22" i="66" a="1"/>
  <c r="BB22" i="66" a="1"/>
  <c r="BA22" i="66" a="1"/>
  <c r="G11" i="45"/>
  <c r="G64" i="73"/>
  <c r="K11" i="45"/>
  <c r="L22" i="65"/>
  <c r="K21" i="65"/>
  <c r="I21" i="65"/>
  <c r="J21" i="65"/>
  <c r="H21" i="65"/>
  <c r="J61" i="73" s="1" a="1"/>
  <c r="I64" i="73"/>
  <c r="F11" i="45"/>
  <c r="M22" i="65"/>
  <c r="M24" i="65"/>
  <c r="M25" i="65"/>
  <c r="M23" i="65"/>
  <c r="L11" i="45"/>
  <c r="X3" i="33"/>
  <c r="E62" i="73"/>
  <c r="D23" i="61"/>
  <c r="D24" i="61"/>
  <c r="I62" i="73"/>
  <c r="I63" i="73"/>
  <c r="G62" i="73"/>
  <c r="G63" i="73"/>
  <c r="L25" i="65"/>
  <c r="X4" i="33"/>
  <c r="L23" i="65"/>
  <c r="D11" i="45"/>
  <c r="L24" i="65"/>
  <c r="AV62" i="73" a="1"/>
  <c r="E65" i="73"/>
  <c r="X6" i="33"/>
  <c r="E63" i="73"/>
  <c r="E64" i="73"/>
  <c r="X5" i="33"/>
  <c r="AW62" i="73" a="1"/>
  <c r="I65" i="73"/>
  <c r="G65" i="73"/>
  <c r="BB25" i="69"/>
  <c r="BB24" i="69"/>
  <c r="BB23" i="69"/>
  <c r="BB22" i="69"/>
  <c r="BC23" i="69"/>
  <c r="BC24" i="69"/>
  <c r="BC25" i="69"/>
  <c r="BC22" i="69"/>
  <c r="BA23" i="69"/>
  <c r="BA25" i="69"/>
  <c r="BA24" i="69"/>
  <c r="BA22" i="69"/>
  <c r="AZ25" i="69"/>
  <c r="AZ23" i="69"/>
  <c r="AZ22" i="69"/>
  <c r="AZ24" i="69"/>
  <c r="BB22" i="64" a="1"/>
  <c r="BB23" i="64" s="1"/>
  <c r="BA22" i="64" a="1"/>
  <c r="BA25" i="64" s="1"/>
  <c r="AZ22" i="64" a="1"/>
  <c r="H10" i="16"/>
  <c r="BC22" i="64" a="1"/>
  <c r="BC25" i="64" s="1"/>
  <c r="E11" i="45"/>
  <c r="G15" i="73"/>
  <c r="G17" i="73"/>
  <c r="G14" i="73"/>
  <c r="I15" i="73"/>
  <c r="I14" i="73"/>
  <c r="I55" i="73"/>
  <c r="I54" i="73"/>
  <c r="I57" i="73"/>
  <c r="G55" i="73"/>
  <c r="G54" i="73"/>
  <c r="G57" i="73"/>
  <c r="G56" i="73"/>
  <c r="U4" i="33"/>
  <c r="L23" i="64"/>
  <c r="I21" i="64"/>
  <c r="J21" i="64"/>
  <c r="K21" i="64"/>
  <c r="D10" i="45"/>
  <c r="U5" i="33"/>
  <c r="E54" i="73"/>
  <c r="K10" i="45"/>
  <c r="AV54" i="73" a="1"/>
  <c r="AW54" i="73" a="1"/>
  <c r="L25" i="64"/>
  <c r="U6" i="33"/>
  <c r="E57" i="73"/>
  <c r="F10" i="45"/>
  <c r="E55" i="73"/>
  <c r="H21" i="64"/>
  <c r="J53" i="73" s="1" a="1"/>
  <c r="L24" i="64"/>
  <c r="E56" i="73"/>
  <c r="L22" i="64"/>
  <c r="U3" i="33"/>
  <c r="L10" i="45"/>
  <c r="M22" i="64"/>
  <c r="M23" i="64"/>
  <c r="M24" i="64"/>
  <c r="M25" i="64"/>
  <c r="G10" i="45"/>
  <c r="I56" i="73"/>
  <c r="N6" i="33"/>
  <c r="E25" i="72"/>
  <c r="G25" i="72"/>
  <c r="D41" i="73"/>
  <c r="F25" i="72"/>
  <c r="N25" i="72"/>
  <c r="E23" i="72"/>
  <c r="F23" i="72"/>
  <c r="N23" i="72"/>
  <c r="G23" i="72"/>
  <c r="N4" i="33"/>
  <c r="D39" i="73"/>
  <c r="E22" i="72"/>
  <c r="E38" i="73" s="1" a="1"/>
  <c r="G22" i="72"/>
  <c r="I38" i="73" s="1" a="1"/>
  <c r="D38" i="73"/>
  <c r="M22" i="72" a="1"/>
  <c r="H21" i="72" a="1"/>
  <c r="N3" i="33"/>
  <c r="F22" i="72"/>
  <c r="G38" i="73" s="1" a="1"/>
  <c r="N22" i="72"/>
  <c r="C8" i="45"/>
  <c r="N24" i="72"/>
  <c r="E24" i="72"/>
  <c r="F24" i="72"/>
  <c r="G24" i="72"/>
  <c r="N5" i="33"/>
  <c r="D40" i="73"/>
  <c r="BB8" i="63"/>
  <c r="G5" i="45"/>
  <c r="I16" i="73"/>
  <c r="F5" i="45"/>
  <c r="G16" i="73"/>
  <c r="L24" i="62"/>
  <c r="E16" i="73"/>
  <c r="F5" i="33"/>
  <c r="D5" i="45"/>
  <c r="BZ14" i="62" a="1"/>
  <c r="CB14" i="62" a="1"/>
  <c r="CA14" i="62" a="1"/>
  <c r="CC14" i="62" a="1"/>
  <c r="BB14" i="62" a="1"/>
  <c r="AZ14" i="62" a="1"/>
  <c r="BA14" i="62" a="1"/>
  <c r="G24" i="63"/>
  <c r="D24" i="73"/>
  <c r="BC14" i="62" a="1"/>
  <c r="E24" i="63"/>
  <c r="F24" i="63"/>
  <c r="H5" i="33"/>
  <c r="C6" i="45"/>
  <c r="N24" i="63"/>
  <c r="G25" i="63"/>
  <c r="F25" i="63"/>
  <c r="D25" i="73"/>
  <c r="N25" i="63"/>
  <c r="E25" i="63"/>
  <c r="H6" i="33"/>
  <c r="E23" i="63"/>
  <c r="G23" i="63"/>
  <c r="N23" i="63"/>
  <c r="D23" i="73"/>
  <c r="F23" i="63"/>
  <c r="H4" i="33"/>
  <c r="G22" i="63"/>
  <c r="I22" i="73" s="1" a="1"/>
  <c r="H3" i="33"/>
  <c r="N22" i="63"/>
  <c r="H21" i="63" a="1"/>
  <c r="E22" i="63"/>
  <c r="E22" i="73" s="1" a="1"/>
  <c r="M22" i="63" a="1"/>
  <c r="D22" i="73"/>
  <c r="F22" i="63"/>
  <c r="G22" i="73" s="1" a="1"/>
  <c r="BB7" i="63"/>
  <c r="H6" i="16"/>
  <c r="BB5" i="63"/>
  <c r="BB6" i="63"/>
  <c r="K5" i="45"/>
  <c r="L5" i="45"/>
  <c r="I17" i="73"/>
  <c r="BN14" i="62" a="1"/>
  <c r="BQ14" i="62" a="1"/>
  <c r="BP14" i="62" a="1"/>
  <c r="BO14" i="62" a="1"/>
  <c r="L25" i="62"/>
  <c r="E17" i="73"/>
  <c r="F6" i="33"/>
  <c r="L22" i="62"/>
  <c r="F3" i="33"/>
  <c r="E14" i="73"/>
  <c r="L23" i="62"/>
  <c r="F4" i="33"/>
  <c r="E15" i="73"/>
  <c r="K21" i="62"/>
  <c r="J21" i="62"/>
  <c r="H21" i="62"/>
  <c r="J13" i="73" s="1" a="1"/>
  <c r="I21" i="62"/>
  <c r="M22" i="62"/>
  <c r="M23" i="62"/>
  <c r="M24" i="62"/>
  <c r="M25" i="62"/>
  <c r="AV14" i="73" a="1"/>
  <c r="AW14" i="73" a="1"/>
  <c r="H5" i="16"/>
  <c r="CA6" i="68"/>
  <c r="BO8" i="68"/>
  <c r="BA6" i="68"/>
  <c r="BO6" i="68"/>
  <c r="CA5" i="68"/>
  <c r="CA7" i="68"/>
  <c r="BO5" i="68"/>
  <c r="BA5" i="68"/>
  <c r="BA8" i="68"/>
  <c r="BO7" i="68"/>
  <c r="BA7" i="68"/>
  <c r="CA8" i="68"/>
  <c r="BB14" i="64" a="1"/>
  <c r="AZ14" i="64" a="1"/>
  <c r="BA14" i="64" a="1"/>
  <c r="BC14" i="64" a="1"/>
  <c r="BA8" i="63"/>
  <c r="BA7" i="63"/>
  <c r="BO7" i="63"/>
  <c r="BA5" i="63"/>
  <c r="BO6" i="63"/>
  <c r="BO8" i="63"/>
  <c r="BO5" i="63"/>
  <c r="CA7" i="63"/>
  <c r="CA8" i="63"/>
  <c r="CA5" i="63"/>
  <c r="BA6" i="63"/>
  <c r="CA6" i="63"/>
  <c r="BP14" i="64" a="1"/>
  <c r="BO14" i="64" a="1"/>
  <c r="BQ14" i="64" a="1"/>
  <c r="BN14" i="64" a="1"/>
  <c r="CB14" i="64" a="1"/>
  <c r="CA14" i="64" a="1"/>
  <c r="CC14" i="64" a="1"/>
  <c r="BZ14" i="64" a="1"/>
  <c r="F71" i="73"/>
  <c r="F73" i="73"/>
  <c r="F70" i="73"/>
  <c r="F94" i="73"/>
  <c r="CA15" i="67"/>
  <c r="CA14" i="67"/>
  <c r="CA16" i="67"/>
  <c r="CA17" i="67"/>
  <c r="CB14" i="67"/>
  <c r="CB17" i="67"/>
  <c r="CB15" i="67"/>
  <c r="CB16" i="67"/>
  <c r="BZ16" i="67"/>
  <c r="BZ14" i="67"/>
  <c r="BZ15" i="67"/>
  <c r="BZ17" i="67"/>
  <c r="CC17" i="67"/>
  <c r="CC15" i="67"/>
  <c r="CC16" i="67"/>
  <c r="CC14" i="67"/>
  <c r="BQ14" i="67"/>
  <c r="BQ15" i="67"/>
  <c r="BQ17" i="67"/>
  <c r="BQ16" i="67"/>
  <c r="F95" i="73"/>
  <c r="F97" i="73"/>
  <c r="G47" i="73"/>
  <c r="G46" i="73"/>
  <c r="G49" i="73"/>
  <c r="I49" i="73"/>
  <c r="I47" i="73"/>
  <c r="I46" i="73"/>
  <c r="G30" i="73"/>
  <c r="G31" i="73"/>
  <c r="G33" i="73"/>
  <c r="I30" i="73"/>
  <c r="I31" i="73"/>
  <c r="I33" i="73"/>
  <c r="M69" i="73"/>
  <c r="L69" i="73"/>
  <c r="K69" i="73"/>
  <c r="I89" i="73"/>
  <c r="I87" i="73"/>
  <c r="G89" i="73"/>
  <c r="G87" i="73"/>
  <c r="L93" i="73"/>
  <c r="K93" i="73"/>
  <c r="M93" i="73"/>
  <c r="G78" i="73"/>
  <c r="G79" i="73"/>
  <c r="G81" i="73"/>
  <c r="I78" i="73"/>
  <c r="I79" i="73"/>
  <c r="I81" i="73"/>
  <c r="BN14" i="67"/>
  <c r="BP16" i="67"/>
  <c r="BP14" i="67"/>
  <c r="BP17" i="67"/>
  <c r="BO16" i="67"/>
  <c r="BN15" i="67"/>
  <c r="BN17" i="67"/>
  <c r="BO15" i="67"/>
  <c r="BO14" i="67"/>
  <c r="BB14" i="67"/>
  <c r="Q94" i="73" s="1" a="1"/>
  <c r="BB15" i="67"/>
  <c r="BB17" i="67"/>
  <c r="AZ15" i="67"/>
  <c r="AZ14" i="67"/>
  <c r="O94" i="73" s="1" a="1"/>
  <c r="AZ16" i="67"/>
  <c r="BA16" i="67"/>
  <c r="BC17" i="67"/>
  <c r="BC15" i="67"/>
  <c r="R94" i="73" s="1" a="1"/>
  <c r="BA14" i="67"/>
  <c r="P94" i="73" s="1" a="1"/>
  <c r="BC16" i="67"/>
  <c r="BA15" i="67"/>
  <c r="E12" i="45"/>
  <c r="H12" i="45" s="1"/>
  <c r="AZ25" i="62"/>
  <c r="AZ24" i="62"/>
  <c r="AZ23" i="62"/>
  <c r="BA22" i="62"/>
  <c r="BA23" i="62"/>
  <c r="BA25" i="62"/>
  <c r="BA22" i="68" a="1"/>
  <c r="BA23" i="68" s="1"/>
  <c r="BB22" i="68" a="1"/>
  <c r="BB23" i="68" s="1"/>
  <c r="BC25" i="62"/>
  <c r="BC22" i="62"/>
  <c r="AZ22" i="70" a="1"/>
  <c r="AZ22" i="70" s="1"/>
  <c r="BA22" i="61" a="1"/>
  <c r="BA24" i="61" s="1"/>
  <c r="BC22" i="68" a="1"/>
  <c r="BC24" i="68" s="1"/>
  <c r="BA22" i="72" a="1"/>
  <c r="BA23" i="72" s="1"/>
  <c r="AZ22" i="68" a="1"/>
  <c r="AZ22" i="68" s="1"/>
  <c r="BC24" i="67"/>
  <c r="BC23" i="67"/>
  <c r="BC22" i="67"/>
  <c r="BC25" i="67"/>
  <c r="BC24" i="62"/>
  <c r="BC22" i="70" a="1"/>
  <c r="BA23" i="67"/>
  <c r="BA24" i="67"/>
  <c r="BA22" i="67"/>
  <c r="BA25" i="67"/>
  <c r="BB22" i="70" a="1"/>
  <c r="AZ22" i="67"/>
  <c r="AZ25" i="67"/>
  <c r="AZ24" i="67"/>
  <c r="AZ23" i="67"/>
  <c r="BA22" i="70" a="1"/>
  <c r="BB22" i="67"/>
  <c r="BB23" i="67"/>
  <c r="BB25" i="67"/>
  <c r="BB24" i="67"/>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R6" i="33"/>
  <c r="E49" i="73"/>
  <c r="L25" i="71"/>
  <c r="E48" i="73"/>
  <c r="L24" i="71"/>
  <c r="R5" i="33"/>
  <c r="D9" i="45"/>
  <c r="E46" i="73"/>
  <c r="L22" i="71"/>
  <c r="R3" i="33"/>
  <c r="BB23" i="62"/>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F72" i="73"/>
  <c r="BO14" i="61" a="1"/>
  <c r="BQ14" i="61" a="1"/>
  <c r="BN14" i="61" a="1"/>
  <c r="BP14" i="61" a="1"/>
  <c r="BZ14" i="61" a="1"/>
  <c r="CA14" i="61" a="1"/>
  <c r="CC14" i="61" a="1"/>
  <c r="CB14" i="61" a="1"/>
  <c r="BB14" i="61" a="1"/>
  <c r="BC14" i="61" a="1"/>
  <c r="AZ14" i="61" a="1"/>
  <c r="BA14" i="61"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R70" i="73" s="1" a="1"/>
  <c r="BC16" i="69"/>
  <c r="BC15" i="69"/>
  <c r="BC17" i="69"/>
  <c r="BP14" i="69"/>
  <c r="BP15" i="69"/>
  <c r="BP16" i="69"/>
  <c r="BP17" i="69"/>
  <c r="BA17" i="69"/>
  <c r="BA14" i="69"/>
  <c r="P70" i="73" s="1" a="1"/>
  <c r="BA15" i="69"/>
  <c r="BA16" i="69"/>
  <c r="CC16" i="69"/>
  <c r="CC14" i="69"/>
  <c r="AN70" i="73" s="1" a="1"/>
  <c r="CC15" i="69"/>
  <c r="CC17" i="69"/>
  <c r="AA45" i="33"/>
  <c r="Z45" i="33"/>
  <c r="AZ16" i="69"/>
  <c r="AZ15" i="69"/>
  <c r="AZ14" i="69"/>
  <c r="O70" i="73" s="1" a="1"/>
  <c r="AZ17" i="69"/>
  <c r="CA17" i="69"/>
  <c r="CA16" i="69"/>
  <c r="CA14" i="69"/>
  <c r="AL70" i="73" s="1" a="1"/>
  <c r="CA15" i="69"/>
  <c r="AA42" i="33"/>
  <c r="Z42" i="33"/>
  <c r="N93" i="22" s="1"/>
  <c r="I81" i="22" s="1"/>
  <c r="B70" i="73" a="1"/>
  <c r="BB14" i="69"/>
  <c r="Q70" i="73" s="1" a="1"/>
  <c r="BB16" i="69"/>
  <c r="BB15" i="69"/>
  <c r="BB17" i="69"/>
  <c r="CB16" i="69"/>
  <c r="CB15" i="69"/>
  <c r="CB14" i="69"/>
  <c r="AM70" i="73" s="1" a="1"/>
  <c r="CB17" i="69"/>
  <c r="F96" i="73"/>
  <c r="B94" i="73" a="1"/>
  <c r="B94"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N16" i="65"/>
  <c r="BN17" i="65"/>
  <c r="BN14" i="65"/>
  <c r="BN15" i="65"/>
  <c r="BP14" i="66"/>
  <c r="BP15" i="66"/>
  <c r="BP16" i="66"/>
  <c r="BP17" i="66"/>
  <c r="I21" i="66"/>
  <c r="J21" i="66"/>
  <c r="K21" i="66"/>
  <c r="H21" i="66"/>
  <c r="J77" i="73" s="1" a="1"/>
  <c r="CC16" i="65"/>
  <c r="CC14" i="65"/>
  <c r="AN62" i="73" s="1" a="1"/>
  <c r="CC17" i="65"/>
  <c r="CC15" i="65"/>
  <c r="L25" i="66"/>
  <c r="AD6" i="33"/>
  <c r="E81" i="73"/>
  <c r="BN14" i="66"/>
  <c r="BN15" i="66"/>
  <c r="BN16" i="66"/>
  <c r="BN17" i="66"/>
  <c r="I80" i="73"/>
  <c r="G13" i="45"/>
  <c r="BP14" i="65"/>
  <c r="BP15" i="65"/>
  <c r="BP16" i="65"/>
  <c r="BP17" i="65"/>
  <c r="BQ17" i="66"/>
  <c r="BQ14" i="66"/>
  <c r="BQ15" i="66"/>
  <c r="BQ16" i="66"/>
  <c r="AW78" i="73" a="1"/>
  <c r="AV78" i="73" a="1"/>
  <c r="BZ15" i="66"/>
  <c r="BZ17" i="66"/>
  <c r="BZ14" i="66"/>
  <c r="AK78" i="73" s="1" a="1"/>
  <c r="BZ16" i="66"/>
  <c r="F13" i="45"/>
  <c r="G80" i="73"/>
  <c r="BQ17" i="65"/>
  <c r="BQ14" i="65"/>
  <c r="BQ15" i="65"/>
  <c r="BQ16" i="65"/>
  <c r="BA14" i="72" a="1"/>
  <c r="BB14" i="72" a="1"/>
  <c r="AZ14" i="72" a="1"/>
  <c r="BC14" i="72" a="1"/>
  <c r="BO14" i="66"/>
  <c r="BO15" i="66"/>
  <c r="BO16" i="66"/>
  <c r="BO17" i="66"/>
  <c r="CB16" i="66"/>
  <c r="CB14" i="66"/>
  <c r="AM78" i="73" s="1" a="1"/>
  <c r="CB17" i="66"/>
  <c r="CB15" i="66"/>
  <c r="D13" i="45"/>
  <c r="E80" i="73"/>
  <c r="L24" i="66"/>
  <c r="AD5" i="33"/>
  <c r="BO14" i="65"/>
  <c r="BO15" i="65"/>
  <c r="BO16" i="65"/>
  <c r="BO17" i="65"/>
  <c r="AD3" i="33"/>
  <c r="E78" i="73"/>
  <c r="L22" i="66"/>
  <c r="BB14" i="66"/>
  <c r="Q78" i="73" s="1" a="1"/>
  <c r="BB16" i="66"/>
  <c r="BB15" i="66"/>
  <c r="BB17" i="66"/>
  <c r="CC17" i="66"/>
  <c r="CC15" i="66"/>
  <c r="CC16" i="66"/>
  <c r="CC14" i="66"/>
  <c r="AN78" i="73" s="1" a="1"/>
  <c r="BB16" i="65"/>
  <c r="BB14" i="65"/>
  <c r="Q62" i="73" s="1" a="1"/>
  <c r="BB17" i="65"/>
  <c r="BB15" i="65"/>
  <c r="AZ14" i="66"/>
  <c r="O78" i="73" s="1" a="1"/>
  <c r="AZ17" i="66"/>
  <c r="AZ16" i="66"/>
  <c r="AZ15" i="66"/>
  <c r="CA17" i="66"/>
  <c r="CA15" i="66"/>
  <c r="CA14" i="66"/>
  <c r="AL78" i="73" s="1" a="1"/>
  <c r="CA16" i="66"/>
  <c r="BC15" i="65"/>
  <c r="BC17" i="65"/>
  <c r="BC14" i="65"/>
  <c r="R62" i="73" s="1" a="1"/>
  <c r="BC16" i="65"/>
  <c r="CC14" i="72" a="1"/>
  <c r="CA14" i="72" a="1"/>
  <c r="CB14" i="72" a="1"/>
  <c r="BZ14" i="72" a="1"/>
  <c r="CB16" i="65"/>
  <c r="CB14" i="65"/>
  <c r="AM62" i="73" s="1" a="1"/>
  <c r="CB17" i="65"/>
  <c r="CB15" i="65"/>
  <c r="BP14" i="72" a="1"/>
  <c r="BO14" i="72" a="1"/>
  <c r="BQ14" i="72" a="1"/>
  <c r="BN14" i="72" a="1"/>
  <c r="BC15" i="66"/>
  <c r="BC17" i="66"/>
  <c r="BC16" i="66"/>
  <c r="BC14" i="66"/>
  <c r="R78" i="73" s="1" a="1"/>
  <c r="BZ14" i="65"/>
  <c r="AK62" i="73" s="1" a="1"/>
  <c r="BZ16" i="65"/>
  <c r="BZ15" i="65"/>
  <c r="BZ17" i="65"/>
  <c r="BA16" i="65"/>
  <c r="BA17" i="65"/>
  <c r="BA14" i="65"/>
  <c r="P62" i="73" s="1" a="1"/>
  <c r="BA15" i="65"/>
  <c r="M22" i="66"/>
  <c r="M23" i="66"/>
  <c r="M24" i="66"/>
  <c r="M25" i="66"/>
  <c r="BA17" i="66"/>
  <c r="BA14" i="66"/>
  <c r="P78" i="73" s="1" a="1"/>
  <c r="BA15" i="66"/>
  <c r="BA16" i="66"/>
  <c r="CA17" i="65"/>
  <c r="CA15" i="65"/>
  <c r="CA14" i="65"/>
  <c r="AL62" i="73" s="1" a="1"/>
  <c r="CA16" i="65"/>
  <c r="L13" i="45"/>
  <c r="K13" i="45"/>
  <c r="E79" i="73"/>
  <c r="AD4" i="33"/>
  <c r="L23" i="66"/>
  <c r="AZ15" i="65"/>
  <c r="AZ14" i="65"/>
  <c r="O62" i="73" s="1" a="1"/>
  <c r="AZ17" i="65"/>
  <c r="AZ16" i="65"/>
  <c r="AZ22" i="61" l="1" a="1"/>
  <c r="AZ25" i="61" s="1"/>
  <c r="BC22" i="61" a="1"/>
  <c r="BC25" i="61" s="1"/>
  <c r="BB22" i="61" a="1"/>
  <c r="BB23" i="61" s="1"/>
  <c r="E87" i="73"/>
  <c r="L23" i="68"/>
  <c r="AG4" i="33"/>
  <c r="AG6" i="33"/>
  <c r="E89" i="73"/>
  <c r="L25" i="68"/>
  <c r="K14" i="45"/>
  <c r="L14" i="45"/>
  <c r="G14" i="45"/>
  <c r="I88" i="73"/>
  <c r="F14" i="45"/>
  <c r="G88" i="73"/>
  <c r="AG5" i="33"/>
  <c r="L24" i="68"/>
  <c r="E88" i="73"/>
  <c r="D14" i="45"/>
  <c r="E22" i="61"/>
  <c r="E6" i="73" s="1" a="1"/>
  <c r="G22" i="61"/>
  <c r="I6" i="73" s="1" a="1"/>
  <c r="F22" i="61"/>
  <c r="G6" i="73" s="1" a="1"/>
  <c r="B3" i="33"/>
  <c r="D6" i="73"/>
  <c r="N22" i="61"/>
  <c r="E25" i="61"/>
  <c r="B6" i="33"/>
  <c r="F25" i="61"/>
  <c r="N25" i="61"/>
  <c r="D9" i="73"/>
  <c r="G25" i="61"/>
  <c r="I86" i="73"/>
  <c r="G86" i="73"/>
  <c r="AV86" i="73" a="1"/>
  <c r="AW86" i="73" a="1"/>
  <c r="K21" i="68"/>
  <c r="I21" i="68"/>
  <c r="H21" i="68"/>
  <c r="J85" i="73" s="1" a="1"/>
  <c r="J21" i="68"/>
  <c r="M24" i="68"/>
  <c r="M25" i="68"/>
  <c r="M23" i="68"/>
  <c r="M22" i="68"/>
  <c r="L22" i="68"/>
  <c r="AG3" i="33"/>
  <c r="E86" i="73"/>
  <c r="BC25" i="66"/>
  <c r="BC24" i="66"/>
  <c r="BC23" i="66"/>
  <c r="BC22" i="66"/>
  <c r="AZ25" i="66"/>
  <c r="AZ24" i="66"/>
  <c r="AZ23" i="66"/>
  <c r="AZ22" i="66"/>
  <c r="BB25" i="66"/>
  <c r="BB24" i="66"/>
  <c r="BB23" i="66"/>
  <c r="BB22" i="66"/>
  <c r="BA22" i="66"/>
  <c r="BA25" i="66"/>
  <c r="BA24" i="66"/>
  <c r="BA23" i="66"/>
  <c r="M22" i="61" a="1"/>
  <c r="H21" i="61" a="1"/>
  <c r="F24" i="61"/>
  <c r="D8" i="73"/>
  <c r="E24" i="61"/>
  <c r="B5" i="33"/>
  <c r="N24" i="61"/>
  <c r="G24" i="61"/>
  <c r="C4" i="45"/>
  <c r="G23" i="61"/>
  <c r="D7" i="73"/>
  <c r="B4" i="33"/>
  <c r="E23" i="61"/>
  <c r="N23" i="61"/>
  <c r="F23" i="61"/>
  <c r="L61" i="73"/>
  <c r="K61" i="73"/>
  <c r="M61" i="73"/>
  <c r="F64" i="73"/>
  <c r="B62" i="73" a="1"/>
  <c r="B62" i="73" s="1"/>
  <c r="J61" i="73"/>
  <c r="H22" i="65" a="1"/>
  <c r="X42" i="33"/>
  <c r="W42" i="33"/>
  <c r="N91" i="22" s="1"/>
  <c r="I88" i="22" s="1"/>
  <c r="F63" i="73"/>
  <c r="F62" i="73"/>
  <c r="F65" i="73"/>
  <c r="AW63" i="73"/>
  <c r="AW65" i="73"/>
  <c r="AW62" i="73"/>
  <c r="AW64" i="73"/>
  <c r="AV62" i="73"/>
  <c r="AV63" i="73"/>
  <c r="AV64" i="73"/>
  <c r="AV65" i="73"/>
  <c r="W43" i="33"/>
  <c r="N92" i="22" s="1"/>
  <c r="J90" i="22" s="1"/>
  <c r="X43" i="33"/>
  <c r="W45" i="33"/>
  <c r="X45" i="33"/>
  <c r="X44" i="33"/>
  <c r="W44" i="33"/>
  <c r="BE21" i="69" a="1"/>
  <c r="BB25" i="64"/>
  <c r="BB22" i="64"/>
  <c r="BB24" i="64"/>
  <c r="BA24" i="64"/>
  <c r="BA23" i="64"/>
  <c r="BA22" i="64"/>
  <c r="AZ22" i="64"/>
  <c r="AZ23" i="64"/>
  <c r="AZ24" i="64"/>
  <c r="AZ25" i="64"/>
  <c r="F15" i="73"/>
  <c r="BC24" i="64"/>
  <c r="BC23" i="64"/>
  <c r="BC22" i="64"/>
  <c r="H11" i="45"/>
  <c r="F56" i="73"/>
  <c r="E10" i="45"/>
  <c r="H10" i="45" s="1"/>
  <c r="F14" i="73"/>
  <c r="F55" i="73"/>
  <c r="F57" i="73"/>
  <c r="F54" i="73"/>
  <c r="M53" i="73"/>
  <c r="L53" i="73"/>
  <c r="K53" i="73"/>
  <c r="J53" i="73"/>
  <c r="H22" i="64" a="1"/>
  <c r="U45" i="33"/>
  <c r="T45" i="33"/>
  <c r="AW54" i="73"/>
  <c r="AW55" i="73"/>
  <c r="AW56" i="73"/>
  <c r="AW57" i="73"/>
  <c r="T44" i="33"/>
  <c r="U44" i="33"/>
  <c r="T42" i="33"/>
  <c r="N89" i="22" s="1"/>
  <c r="I86" i="22" s="1"/>
  <c r="U42" i="33"/>
  <c r="AV55" i="73"/>
  <c r="AV56" i="73"/>
  <c r="AV54" i="73"/>
  <c r="AV57" i="73"/>
  <c r="T43" i="33"/>
  <c r="N90" i="22" s="1"/>
  <c r="J92" i="22" s="1"/>
  <c r="U43" i="33"/>
  <c r="F17" i="73"/>
  <c r="B54" i="73" a="1"/>
  <c r="B54" i="73" s="1"/>
  <c r="I9" i="73"/>
  <c r="I6" i="73"/>
  <c r="I7" i="73"/>
  <c r="G7" i="73"/>
  <c r="K13" i="73"/>
  <c r="L13" i="73"/>
  <c r="M13" i="73"/>
  <c r="I38" i="73"/>
  <c r="I39" i="73"/>
  <c r="I41" i="73"/>
  <c r="G38" i="73"/>
  <c r="G39" i="73"/>
  <c r="G41" i="73"/>
  <c r="O4" i="33"/>
  <c r="E39" i="73"/>
  <c r="L23" i="72"/>
  <c r="G8" i="45"/>
  <c r="I40" i="73"/>
  <c r="F8" i="45"/>
  <c r="G40" i="73"/>
  <c r="I21" i="72"/>
  <c r="H21" i="72"/>
  <c r="J37" i="73" s="1" a="1"/>
  <c r="K21" i="72"/>
  <c r="J21" i="72"/>
  <c r="L22" i="72"/>
  <c r="E38" i="73"/>
  <c r="O3" i="33"/>
  <c r="D8" i="45"/>
  <c r="L24" i="72"/>
  <c r="O5" i="33"/>
  <c r="E40" i="73"/>
  <c r="M22" i="72"/>
  <c r="M24" i="72"/>
  <c r="M25" i="72"/>
  <c r="M23" i="72"/>
  <c r="E41" i="73"/>
  <c r="L25" i="72"/>
  <c r="O6" i="33"/>
  <c r="AV38" i="73" a="1"/>
  <c r="AW38" i="73" a="1"/>
  <c r="L8" i="45"/>
  <c r="K8" i="45"/>
  <c r="F16" i="73"/>
  <c r="BZ17" i="62"/>
  <c r="BZ14" i="62"/>
  <c r="AK14" i="73" s="1" a="1"/>
  <c r="BZ16" i="62"/>
  <c r="BZ15" i="62"/>
  <c r="E44" i="33"/>
  <c r="F44" i="33"/>
  <c r="CC16" i="62"/>
  <c r="CC17" i="62"/>
  <c r="CC14" i="62"/>
  <c r="AN14" i="73" s="1" a="1"/>
  <c r="CC15" i="62"/>
  <c r="CA15" i="62"/>
  <c r="CA16" i="62"/>
  <c r="CA17" i="62"/>
  <c r="CA14" i="62"/>
  <c r="AL14" i="73" s="1" a="1"/>
  <c r="G9" i="73"/>
  <c r="B14" i="73" a="1"/>
  <c r="B16" i="73" s="1"/>
  <c r="M24" i="63"/>
  <c r="M22" i="63"/>
  <c r="M23" i="63"/>
  <c r="M25" i="63"/>
  <c r="I3" i="33"/>
  <c r="E22" i="73"/>
  <c r="L22" i="63"/>
  <c r="I22" i="73"/>
  <c r="I23" i="73"/>
  <c r="I25" i="73"/>
  <c r="G23" i="73"/>
  <c r="G25" i="73"/>
  <c r="G22" i="73"/>
  <c r="BC22" i="63" a="1"/>
  <c r="BA22" i="63" a="1"/>
  <c r="AZ22" i="63" a="1"/>
  <c r="BB22" i="63" a="1"/>
  <c r="E5" i="45"/>
  <c r="H5" i="45" s="1"/>
  <c r="AV14" i="73"/>
  <c r="AV15" i="73"/>
  <c r="AV16" i="73"/>
  <c r="AV17" i="73"/>
  <c r="CB14" i="62"/>
  <c r="AM14" i="73" s="1" a="1"/>
  <c r="CB16" i="62"/>
  <c r="CB15" i="62"/>
  <c r="CB17" i="62"/>
  <c r="F43" i="33"/>
  <c r="E43" i="33"/>
  <c r="N80" i="22" s="1"/>
  <c r="J77" i="22" s="1"/>
  <c r="E45" i="33"/>
  <c r="F45" i="33"/>
  <c r="BC16" i="62"/>
  <c r="BC14" i="62"/>
  <c r="R14" i="73" s="1" a="1"/>
  <c r="BC15" i="62"/>
  <c r="BC17" i="62"/>
  <c r="BA16" i="62"/>
  <c r="BA17" i="62"/>
  <c r="BA14" i="62"/>
  <c r="P14" i="73" s="1" a="1"/>
  <c r="BA15" i="62"/>
  <c r="J13" i="73"/>
  <c r="H22" i="62" a="1"/>
  <c r="AZ17" i="62"/>
  <c r="AZ14" i="62"/>
  <c r="O14" i="73" s="1" a="1"/>
  <c r="AZ15" i="62"/>
  <c r="AZ16" i="62"/>
  <c r="BB15" i="62"/>
  <c r="BB16" i="62"/>
  <c r="BB14" i="62"/>
  <c r="Q14" i="73" s="1" a="1"/>
  <c r="BB17" i="62"/>
  <c r="I21" i="63"/>
  <c r="K21" i="63"/>
  <c r="J21" i="63"/>
  <c r="H21" i="63"/>
  <c r="J21" i="73" s="1" a="1"/>
  <c r="E25" i="73"/>
  <c r="L25" i="63"/>
  <c r="I6" i="33"/>
  <c r="F6" i="45"/>
  <c r="G24" i="73"/>
  <c r="E24" i="73"/>
  <c r="D6" i="45"/>
  <c r="I5" i="33"/>
  <c r="L24" i="63"/>
  <c r="K6" i="45"/>
  <c r="L6" i="45"/>
  <c r="I4" i="33"/>
  <c r="L23" i="63"/>
  <c r="E23" i="73"/>
  <c r="G6" i="45"/>
  <c r="I24" i="73"/>
  <c r="AW22" i="73" a="1"/>
  <c r="AV22" i="73" a="1"/>
  <c r="BO17" i="62"/>
  <c r="BO14" i="62"/>
  <c r="BP14" i="62"/>
  <c r="BP15" i="62"/>
  <c r="BP17" i="62"/>
  <c r="BP16" i="62"/>
  <c r="BQ15" i="62"/>
  <c r="BQ16" i="62"/>
  <c r="BQ14" i="62"/>
  <c r="BQ17" i="62"/>
  <c r="BN15" i="62"/>
  <c r="BN17" i="62"/>
  <c r="BN14" i="62"/>
  <c r="BN16" i="62"/>
  <c r="BO15" i="62"/>
  <c r="BO16" i="62"/>
  <c r="E42" i="33"/>
  <c r="N79" i="22" s="1"/>
  <c r="I89" i="22" s="1"/>
  <c r="F42" i="33"/>
  <c r="AW15" i="73"/>
  <c r="AW16" i="73"/>
  <c r="AW17" i="73"/>
  <c r="AW14" i="73"/>
  <c r="K13" i="16"/>
  <c r="J4" i="16" s="1"/>
  <c r="B7" i="33" s="1"/>
  <c r="Z7" i="33" s="1"/>
  <c r="BB14" i="68" a="1"/>
  <c r="BC14" i="68" a="1"/>
  <c r="BA14" i="68" a="1"/>
  <c r="AZ14" i="68" a="1"/>
  <c r="BO14" i="68" a="1"/>
  <c r="BP14" i="68" a="1"/>
  <c r="BQ14" i="68" a="1"/>
  <c r="BN14" i="68" a="1"/>
  <c r="CA14" i="68" a="1"/>
  <c r="CB14" i="68" a="1"/>
  <c r="CC14" i="68" a="1"/>
  <c r="BZ14" i="68" a="1"/>
  <c r="AZ15" i="64"/>
  <c r="BB17" i="64"/>
  <c r="BB14" i="64"/>
  <c r="Q54" i="73" s="1" a="1"/>
  <c r="BB16" i="64"/>
  <c r="BB15" i="64"/>
  <c r="BC14" i="64"/>
  <c r="R54" i="73" s="1" a="1"/>
  <c r="BC17" i="64"/>
  <c r="BC16" i="64"/>
  <c r="BC15" i="64"/>
  <c r="BA15" i="64"/>
  <c r="BA16" i="64"/>
  <c r="BA17" i="64"/>
  <c r="BA14" i="64"/>
  <c r="P54" i="73" s="1" a="1"/>
  <c r="AZ16" i="64"/>
  <c r="AZ14" i="64"/>
  <c r="O54" i="73" s="1" a="1"/>
  <c r="AZ17" i="64"/>
  <c r="CA16" i="64"/>
  <c r="CA17" i="64"/>
  <c r="CA14" i="64"/>
  <c r="AL54" i="73" s="1" a="1"/>
  <c r="CA15" i="64"/>
  <c r="AZ14" i="63" a="1"/>
  <c r="BB14" i="63" a="1"/>
  <c r="BA14" i="63" a="1"/>
  <c r="BC14" i="63" a="1"/>
  <c r="BN16" i="64"/>
  <c r="BN15" i="64"/>
  <c r="BN14" i="64"/>
  <c r="BN17" i="64"/>
  <c r="CB14" i="63" a="1"/>
  <c r="CA14" i="63" a="1"/>
  <c r="CC14" i="63" a="1"/>
  <c r="BZ14" i="63" a="1"/>
  <c r="BQ15" i="64"/>
  <c r="BQ16" i="64"/>
  <c r="BQ17" i="64"/>
  <c r="BQ14" i="64"/>
  <c r="BZ16" i="64"/>
  <c r="BZ14" i="64"/>
  <c r="AK54" i="73" s="1" a="1"/>
  <c r="BZ17" i="64"/>
  <c r="BZ15" i="64"/>
  <c r="BO17" i="64"/>
  <c r="BO14" i="64"/>
  <c r="BO15" i="64"/>
  <c r="BO16" i="64"/>
  <c r="CC15" i="64"/>
  <c r="CC17" i="64"/>
  <c r="CC14" i="64"/>
  <c r="AN54" i="73" s="1" a="1"/>
  <c r="CC16" i="64"/>
  <c r="BP14" i="64"/>
  <c r="BP15" i="64"/>
  <c r="BP16" i="64"/>
  <c r="BP17" i="64"/>
  <c r="BP14" i="63" a="1"/>
  <c r="BQ14" i="63" a="1"/>
  <c r="BO14" i="63" a="1"/>
  <c r="BN14" i="63" a="1"/>
  <c r="CB14" i="64"/>
  <c r="AM54" i="73" s="1" a="1"/>
  <c r="CB16" i="64"/>
  <c r="CB17" i="64"/>
  <c r="CB15" i="64"/>
  <c r="F47" i="73"/>
  <c r="F46" i="73"/>
  <c r="F49" i="73"/>
  <c r="F89" i="73"/>
  <c r="F31" i="73"/>
  <c r="F30" i="73"/>
  <c r="F33" i="73"/>
  <c r="F87" i="73"/>
  <c r="F79" i="73"/>
  <c r="F81" i="73"/>
  <c r="CE13" i="67" a="1"/>
  <c r="AK92" i="73"/>
  <c r="F78" i="73"/>
  <c r="AL94" i="73" a="1"/>
  <c r="AL94" i="73"/>
  <c r="AM94" i="73" a="1"/>
  <c r="AM94" i="73"/>
  <c r="AN94" i="73" a="1"/>
  <c r="AN94" i="73"/>
  <c r="AK94" i="73" a="1"/>
  <c r="Q97" i="73"/>
  <c r="Q95" i="73"/>
  <c r="Q94" i="73"/>
  <c r="Q96" i="73"/>
  <c r="O96" i="73"/>
  <c r="O94" i="73"/>
  <c r="O95" i="73"/>
  <c r="O97" i="73"/>
  <c r="R96" i="73"/>
  <c r="R95" i="73"/>
  <c r="R97" i="73"/>
  <c r="R94" i="73"/>
  <c r="P95" i="73"/>
  <c r="P94" i="73"/>
  <c r="P96" i="73"/>
  <c r="P97" i="73"/>
  <c r="K45" i="73"/>
  <c r="L45" i="73"/>
  <c r="M45" i="73"/>
  <c r="K29" i="73"/>
  <c r="M29" i="73"/>
  <c r="L29" i="73"/>
  <c r="AK71" i="73"/>
  <c r="AP71" i="73" s="1"/>
  <c r="AK73" i="73"/>
  <c r="AP73" i="73" s="1"/>
  <c r="AK72" i="73"/>
  <c r="AP72" i="73" s="1"/>
  <c r="R73" i="73"/>
  <c r="R71" i="73"/>
  <c r="R72" i="73"/>
  <c r="R70" i="73"/>
  <c r="P72" i="73"/>
  <c r="P71" i="73"/>
  <c r="P70" i="73"/>
  <c r="P73" i="73"/>
  <c r="AN73" i="73"/>
  <c r="AN71" i="73"/>
  <c r="AN70" i="73"/>
  <c r="AN72" i="73"/>
  <c r="O71" i="73"/>
  <c r="O72" i="73"/>
  <c r="O73" i="73"/>
  <c r="AL71" i="73"/>
  <c r="AL72" i="73"/>
  <c r="AL73" i="73"/>
  <c r="AL70" i="73"/>
  <c r="Q73" i="73"/>
  <c r="Q71" i="73"/>
  <c r="Q72" i="73"/>
  <c r="Q70" i="73"/>
  <c r="AM73" i="73"/>
  <c r="AM70" i="73"/>
  <c r="AM71" i="73"/>
  <c r="AM72" i="73"/>
  <c r="L85" i="73"/>
  <c r="K85" i="73"/>
  <c r="M85" i="73"/>
  <c r="M77" i="73"/>
  <c r="L77" i="73"/>
  <c r="K77" i="73"/>
  <c r="AN63" i="73"/>
  <c r="AN65" i="73"/>
  <c r="AN62" i="73"/>
  <c r="AN64" i="73"/>
  <c r="AK80" i="73"/>
  <c r="AP80" i="73" s="1"/>
  <c r="AK81" i="73"/>
  <c r="AP81" i="73" s="1"/>
  <c r="AK79" i="73"/>
  <c r="AP79" i="73" s="1"/>
  <c r="AM79" i="73"/>
  <c r="AM78" i="73"/>
  <c r="AM81" i="73"/>
  <c r="AM80" i="73"/>
  <c r="Q81" i="73"/>
  <c r="Q79" i="73"/>
  <c r="Q80" i="73"/>
  <c r="Q78" i="73"/>
  <c r="AN78" i="73"/>
  <c r="AN80" i="73"/>
  <c r="AN79" i="73"/>
  <c r="AN81" i="73"/>
  <c r="Q63" i="73"/>
  <c r="Q65" i="73"/>
  <c r="Q62" i="73"/>
  <c r="Q64" i="73"/>
  <c r="O79" i="73"/>
  <c r="O80" i="73"/>
  <c r="O81" i="73"/>
  <c r="AL80" i="73"/>
  <c r="AL78" i="73"/>
  <c r="AL79" i="73"/>
  <c r="AL81" i="73"/>
  <c r="R64" i="73"/>
  <c r="R62" i="73"/>
  <c r="R65" i="73"/>
  <c r="R63" i="73"/>
  <c r="AM63" i="73"/>
  <c r="AM65" i="73"/>
  <c r="AM62" i="73"/>
  <c r="AM64" i="73"/>
  <c r="R78" i="73"/>
  <c r="R80" i="73"/>
  <c r="R81" i="73"/>
  <c r="R79" i="73"/>
  <c r="AK65" i="73"/>
  <c r="AP65" i="73" s="1"/>
  <c r="AK63" i="73"/>
  <c r="AP63" i="73" s="1"/>
  <c r="AK64" i="73"/>
  <c r="AP64" i="73" s="1"/>
  <c r="P63" i="73"/>
  <c r="P62" i="73"/>
  <c r="P65" i="73"/>
  <c r="P64" i="73"/>
  <c r="P80" i="73"/>
  <c r="P79" i="73"/>
  <c r="P78" i="73"/>
  <c r="P81" i="73"/>
  <c r="AL64" i="73"/>
  <c r="AL62" i="73"/>
  <c r="AL63" i="73"/>
  <c r="AL65" i="73"/>
  <c r="O64" i="73"/>
  <c r="O65" i="73"/>
  <c r="O63" i="73"/>
  <c r="BS13" i="67" a="1"/>
  <c r="Z92" i="73"/>
  <c r="BE13" i="67" a="1"/>
  <c r="BA22" i="68"/>
  <c r="BE21" i="62" a="1"/>
  <c r="BF21" i="62" s="1"/>
  <c r="BB22" i="68"/>
  <c r="AZ25" i="68"/>
  <c r="AZ25" i="72"/>
  <c r="BA25" i="68"/>
  <c r="BA23" i="61"/>
  <c r="BA22" i="61"/>
  <c r="BC22" i="68"/>
  <c r="Z94" i="73" a="1"/>
  <c r="Z95" i="73" s="1"/>
  <c r="AE95" i="73" s="1"/>
  <c r="BA24" i="68"/>
  <c r="AA94" i="73" a="1"/>
  <c r="AA95" i="73" s="1"/>
  <c r="AZ24" i="72"/>
  <c r="AZ23" i="72"/>
  <c r="AC94" i="73" a="1"/>
  <c r="AC94" i="73" s="1"/>
  <c r="AB94" i="73" a="1"/>
  <c r="AB95" i="73" s="1"/>
  <c r="BB25" i="68"/>
  <c r="BB24" i="68"/>
  <c r="BA25" i="61"/>
  <c r="AZ24" i="68"/>
  <c r="BC23" i="68"/>
  <c r="BC25" i="68"/>
  <c r="BC23" i="72"/>
  <c r="AZ24" i="70"/>
  <c r="AZ23" i="70"/>
  <c r="AZ25" i="70"/>
  <c r="AZ23" i="68"/>
  <c r="BC22" i="72"/>
  <c r="BC25" i="72"/>
  <c r="BA24" i="72"/>
  <c r="BC25" i="70"/>
  <c r="BC23" i="70"/>
  <c r="BC22" i="70"/>
  <c r="BC24" i="70"/>
  <c r="BA25" i="72"/>
  <c r="BE21" i="67" a="1"/>
  <c r="BA22" i="72"/>
  <c r="BB23" i="70"/>
  <c r="BB24" i="70"/>
  <c r="BB25" i="70"/>
  <c r="BB22" i="70"/>
  <c r="BB25" i="72"/>
  <c r="BA25" i="70"/>
  <c r="BA22" i="70"/>
  <c r="BA24" i="70"/>
  <c r="BA23" i="70"/>
  <c r="BB24" i="72"/>
  <c r="BB23" i="72"/>
  <c r="BE21" i="65" a="1"/>
  <c r="CA17" i="71"/>
  <c r="CA16" i="71"/>
  <c r="CA14" i="71"/>
  <c r="AL46" i="73" s="1" a="1"/>
  <c r="CA15" i="71"/>
  <c r="AV47" i="73"/>
  <c r="AV48" i="73"/>
  <c r="AV46" i="73"/>
  <c r="AV49" i="73"/>
  <c r="AZ24" i="71"/>
  <c r="AZ22" i="71"/>
  <c r="AZ25" i="71"/>
  <c r="AZ23" i="71"/>
  <c r="H22" i="71" a="1"/>
  <c r="J45" i="73"/>
  <c r="CB15" i="71"/>
  <c r="CB17" i="71"/>
  <c r="CB14" i="71"/>
  <c r="AM46" i="73" s="1" a="1"/>
  <c r="CB16" i="71"/>
  <c r="AW47" i="73"/>
  <c r="AW48" i="73"/>
  <c r="AW46" i="73"/>
  <c r="AW49" i="73"/>
  <c r="E9" i="45"/>
  <c r="H9" i="45" s="1"/>
  <c r="BA23" i="71"/>
  <c r="BA24" i="71"/>
  <c r="BA25" i="71"/>
  <c r="BA22" i="71"/>
  <c r="BZ17" i="71"/>
  <c r="BZ15" i="71"/>
  <c r="BZ16" i="71"/>
  <c r="BZ14" i="71"/>
  <c r="AK46" i="73" s="1" a="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R46" i="73" s="1" a="1"/>
  <c r="BC15" i="71"/>
  <c r="BC17" i="71"/>
  <c r="BN15" i="71"/>
  <c r="BN17" i="71"/>
  <c r="BN14" i="71"/>
  <c r="BN16" i="71"/>
  <c r="Q42" i="33"/>
  <c r="N87" i="22" s="1"/>
  <c r="I79" i="22" s="1"/>
  <c r="R42" i="33"/>
  <c r="BB14" i="71"/>
  <c r="Q46" i="73" s="1" a="1"/>
  <c r="BB16" i="71"/>
  <c r="BB15" i="71"/>
  <c r="BB17" i="71"/>
  <c r="B46" i="73" a="1"/>
  <c r="CC17" i="71"/>
  <c r="CC14" i="71"/>
  <c r="AN46" i="73" s="1" a="1"/>
  <c r="CC16" i="71"/>
  <c r="CC15" i="71"/>
  <c r="BP16" i="71"/>
  <c r="BP17" i="71"/>
  <c r="BP14" i="71"/>
  <c r="BP15" i="71"/>
  <c r="BC22" i="71"/>
  <c r="BC23" i="71"/>
  <c r="BC25" i="71"/>
  <c r="BC24" i="71"/>
  <c r="BA17" i="71"/>
  <c r="BA14" i="71"/>
  <c r="P46" i="73" s="1" a="1"/>
  <c r="BA16" i="71"/>
  <c r="BA15" i="71"/>
  <c r="CB16" i="61"/>
  <c r="CB17" i="61"/>
  <c r="CB14" i="61"/>
  <c r="AM6" i="73" s="1" a="1"/>
  <c r="CB15" i="61"/>
  <c r="BA14" i="61"/>
  <c r="P6" i="73" s="1" a="1"/>
  <c r="BA16" i="61"/>
  <c r="BA15" i="61"/>
  <c r="BA17" i="61"/>
  <c r="CC14" i="61"/>
  <c r="AN6" i="73" s="1" a="1"/>
  <c r="CC16" i="61"/>
  <c r="CC15" i="61"/>
  <c r="CC17" i="61"/>
  <c r="AZ16" i="61"/>
  <c r="AZ17" i="61"/>
  <c r="AZ15" i="61"/>
  <c r="AZ14" i="61"/>
  <c r="O6" i="73" s="1" a="1"/>
  <c r="CA15" i="61"/>
  <c r="CA16" i="61"/>
  <c r="CA17" i="61"/>
  <c r="CA14" i="61"/>
  <c r="AL6" i="73" s="1" a="1"/>
  <c r="BC17" i="61"/>
  <c r="BC16" i="61"/>
  <c r="BC15" i="61"/>
  <c r="BC14" i="61"/>
  <c r="R6" i="73" s="1" a="1"/>
  <c r="BZ14" i="61"/>
  <c r="AK6" i="73" s="1" a="1"/>
  <c r="BZ17" i="61"/>
  <c r="BZ15" i="61"/>
  <c r="BZ16" i="61"/>
  <c r="BB16" i="61"/>
  <c r="BB14" i="61"/>
  <c r="Q6" i="73" s="1" a="1"/>
  <c r="BB15" i="61"/>
  <c r="BB17" i="61"/>
  <c r="BP16" i="61"/>
  <c r="BP17" i="61"/>
  <c r="BP14" i="61"/>
  <c r="BP15" i="61"/>
  <c r="BN17" i="61"/>
  <c r="BN14" i="61"/>
  <c r="BN15" i="61"/>
  <c r="BN16" i="61"/>
  <c r="BQ17" i="61"/>
  <c r="BQ14" i="61"/>
  <c r="BQ15" i="61"/>
  <c r="BQ16" i="61"/>
  <c r="BO14" i="61"/>
  <c r="BO16" i="61"/>
  <c r="BO17" i="61"/>
  <c r="BO15" i="61"/>
  <c r="BB17" i="70"/>
  <c r="BB14" i="70"/>
  <c r="Q30" i="73" s="1" a="1"/>
  <c r="BB16" i="70"/>
  <c r="BB15" i="70"/>
  <c r="B30" i="73" a="1"/>
  <c r="BZ15" i="70"/>
  <c r="BZ17" i="70"/>
  <c r="BZ14" i="70"/>
  <c r="AK30" i="73" s="1" a="1"/>
  <c r="BZ16" i="70"/>
  <c r="AZ17" i="70"/>
  <c r="AZ16" i="70"/>
  <c r="AZ15" i="70"/>
  <c r="AZ14" i="70"/>
  <c r="O30" i="73" s="1" a="1"/>
  <c r="L45" i="33"/>
  <c r="K45" i="33"/>
  <c r="CB14" i="70"/>
  <c r="AM30" i="73" s="1" a="1"/>
  <c r="CB15" i="70"/>
  <c r="CB16" i="70"/>
  <c r="CB17" i="70"/>
  <c r="K42" i="33"/>
  <c r="N83" i="22" s="1"/>
  <c r="I85" i="22" s="1"/>
  <c r="L42" i="33"/>
  <c r="BC14" i="70"/>
  <c r="R30" i="73" s="1" a="1"/>
  <c r="BC16" i="70"/>
  <c r="BC15" i="70"/>
  <c r="BC17" i="70"/>
  <c r="CC17" i="70"/>
  <c r="CC14" i="70"/>
  <c r="AN30" i="73" s="1" a="1"/>
  <c r="CC15" i="70"/>
  <c r="CC16" i="70"/>
  <c r="BA16" i="70"/>
  <c r="BA17" i="70"/>
  <c r="BA14" i="70"/>
  <c r="P30" i="73" s="1" a="1"/>
  <c r="BA15" i="70"/>
  <c r="CA14" i="70"/>
  <c r="AL30" i="73" s="1" a="1"/>
  <c r="CA17" i="70"/>
  <c r="CA16" i="70"/>
  <c r="CA15" i="70"/>
  <c r="J29" i="73"/>
  <c r="H22" i="70" a="1"/>
  <c r="BP15" i="70"/>
  <c r="BP16" i="70"/>
  <c r="BP17" i="70"/>
  <c r="BP14" i="70"/>
  <c r="K44" i="33"/>
  <c r="L44" i="33"/>
  <c r="F32"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AD50" i="33"/>
  <c r="K25" i="69"/>
  <c r="J22" i="69"/>
  <c r="K24" i="69"/>
  <c r="I25" i="69"/>
  <c r="K23" i="69"/>
  <c r="I24" i="69"/>
  <c r="H25" i="69"/>
  <c r="K22" i="69"/>
  <c r="I23" i="69"/>
  <c r="H24" i="69"/>
  <c r="I22" i="69"/>
  <c r="H23" i="69"/>
  <c r="J25" i="69"/>
  <c r="J23" i="69"/>
  <c r="H22" i="69"/>
  <c r="J70" i="73" s="1" a="1"/>
  <c r="J24" i="69"/>
  <c r="B72" i="73"/>
  <c r="B70" i="73"/>
  <c r="B73" i="73"/>
  <c r="B71" i="73"/>
  <c r="O70" i="73"/>
  <c r="BE13" i="69" a="1"/>
  <c r="AC70" i="73" a="1"/>
  <c r="E50" i="33"/>
  <c r="AB70" i="73" a="1"/>
  <c r="AA70" i="73" a="1"/>
  <c r="BS13" i="69" a="1"/>
  <c r="Z68" i="73"/>
  <c r="Z70" i="73" a="1"/>
  <c r="AK68" i="73"/>
  <c r="AK70" i="73"/>
  <c r="AP70" i="73" s="1"/>
  <c r="CE13" i="69" a="1"/>
  <c r="B95" i="73"/>
  <c r="B96" i="73"/>
  <c r="B97" i="73"/>
  <c r="F80" i="73"/>
  <c r="AI50" i="33"/>
  <c r="D104" i="48"/>
  <c r="O50" i="33"/>
  <c r="I25" i="67"/>
  <c r="K25" i="67"/>
  <c r="H22" i="67"/>
  <c r="J94" i="73" s="1" a="1"/>
  <c r="I24" i="67"/>
  <c r="K24" i="67"/>
  <c r="H25" i="67"/>
  <c r="J25" i="67"/>
  <c r="J24" i="67"/>
  <c r="J22" i="67"/>
  <c r="I23" i="67"/>
  <c r="K23" i="67"/>
  <c r="J23" i="67"/>
  <c r="I22" i="67"/>
  <c r="K22" i="67"/>
  <c r="H24" i="67"/>
  <c r="H23" i="67"/>
  <c r="AK76" i="73"/>
  <c r="AK78" i="73"/>
  <c r="AP78" i="73" s="1"/>
  <c r="CE13" i="66" a="1"/>
  <c r="CB16" i="72"/>
  <c r="CB14" i="72"/>
  <c r="AM38" i="73" s="1" a="1"/>
  <c r="CB17" i="72"/>
  <c r="CB15" i="72"/>
  <c r="AV79" i="73"/>
  <c r="AV80" i="73"/>
  <c r="AV78" i="73"/>
  <c r="AV81" i="73"/>
  <c r="Z76" i="73"/>
  <c r="BS13" i="66" a="1"/>
  <c r="J77" i="73"/>
  <c r="H22" i="66" a="1"/>
  <c r="CA17" i="72"/>
  <c r="CA14" i="72"/>
  <c r="AL38" i="73" s="1" a="1"/>
  <c r="CA15" i="72"/>
  <c r="CA16" i="72"/>
  <c r="AA62" i="73" a="1"/>
  <c r="BC16" i="72"/>
  <c r="BC15" i="72"/>
  <c r="BC17" i="72"/>
  <c r="BC14" i="72"/>
  <c r="R38" i="73" s="1" a="1"/>
  <c r="AC62" i="73" a="1"/>
  <c r="AW78" i="73"/>
  <c r="AW79" i="73"/>
  <c r="AW80" i="73"/>
  <c r="AW81" i="73"/>
  <c r="AD45" i="33"/>
  <c r="AC45" i="33"/>
  <c r="Z60" i="73"/>
  <c r="BS13" i="65" a="1"/>
  <c r="Z62" i="73" a="1"/>
  <c r="BZ15" i="72"/>
  <c r="BZ16" i="72"/>
  <c r="BZ14" i="72"/>
  <c r="AK38" i="73" s="1" a="1"/>
  <c r="BZ17" i="72"/>
  <c r="BE13" i="66" a="1"/>
  <c r="O78" i="73"/>
  <c r="AD42" i="33"/>
  <c r="AC42" i="33"/>
  <c r="N95" i="22" s="1"/>
  <c r="I90" i="22" s="1"/>
  <c r="CC17" i="72"/>
  <c r="CC14" i="72"/>
  <c r="AN38" i="73" s="1" a="1"/>
  <c r="CC16" i="72"/>
  <c r="CC15" i="72"/>
  <c r="AZ14" i="72"/>
  <c r="O38" i="73" s="1" a="1"/>
  <c r="AZ15" i="72"/>
  <c r="AZ17" i="72"/>
  <c r="AZ16" i="72"/>
  <c r="AB62" i="73" a="1"/>
  <c r="BB14" i="72"/>
  <c r="Q38" i="73" s="1" a="1"/>
  <c r="BB16" i="72"/>
  <c r="BB15" i="72"/>
  <c r="BB17" i="72"/>
  <c r="BP15" i="72"/>
  <c r="BP14" i="72"/>
  <c r="BP16" i="72"/>
  <c r="BP17" i="72"/>
  <c r="AK62" i="73"/>
  <c r="AP62" i="73" s="1"/>
  <c r="CE13" i="65" a="1"/>
  <c r="AK60" i="73"/>
  <c r="O62" i="73"/>
  <c r="BE13" i="65" a="1"/>
  <c r="BN17" i="72"/>
  <c r="BN16" i="72"/>
  <c r="BN15" i="72"/>
  <c r="BN14" i="72"/>
  <c r="BQ16" i="72"/>
  <c r="BQ15" i="72"/>
  <c r="BQ17" i="72"/>
  <c r="BQ14" i="72"/>
  <c r="BA15" i="72"/>
  <c r="BA16" i="72"/>
  <c r="BA14" i="72"/>
  <c r="P38" i="73" s="1" a="1"/>
  <c r="BA17" i="72"/>
  <c r="AC43" i="33"/>
  <c r="N96" i="22" s="1"/>
  <c r="J88" i="22" s="1"/>
  <c r="E108" i="48" s="1"/>
  <c r="AD43" i="33"/>
  <c r="B78" i="73" a="1"/>
  <c r="BO15" i="72"/>
  <c r="BO16" i="72"/>
  <c r="BO17" i="72"/>
  <c r="BO14" i="72"/>
  <c r="E13" i="45"/>
  <c r="H13" i="45" s="1"/>
  <c r="AC44" i="33"/>
  <c r="AD44" i="33"/>
  <c r="F86" i="73" l="1"/>
  <c r="E6" i="73"/>
  <c r="L22" i="61"/>
  <c r="C3" i="33"/>
  <c r="L25" i="61"/>
  <c r="C6" i="33"/>
  <c r="E9" i="73"/>
  <c r="G6" i="73"/>
  <c r="BB22" i="61"/>
  <c r="AZ24" i="61"/>
  <c r="AZ22" i="61"/>
  <c r="AZ23" i="61"/>
  <c r="BC23" i="61"/>
  <c r="BB25" i="61"/>
  <c r="BC24" i="61"/>
  <c r="BC22" i="61"/>
  <c r="BB24" i="61"/>
  <c r="B86" i="73" a="1"/>
  <c r="B88" i="73" s="1"/>
  <c r="AF44" i="33"/>
  <c r="AG44" i="33"/>
  <c r="J85" i="73"/>
  <c r="H22" i="68" a="1"/>
  <c r="F88" i="73"/>
  <c r="AW87" i="73"/>
  <c r="AW88" i="73"/>
  <c r="AW89" i="73"/>
  <c r="AW86" i="73"/>
  <c r="E14" i="45"/>
  <c r="H14" i="45" s="1"/>
  <c r="AV86" i="73"/>
  <c r="AV87" i="73"/>
  <c r="AV88" i="73"/>
  <c r="AV89" i="73"/>
  <c r="AF45" i="33"/>
  <c r="AG45" i="33"/>
  <c r="AF43" i="33"/>
  <c r="N98" i="22" s="1"/>
  <c r="I87" i="22" s="1"/>
  <c r="AG43" i="33"/>
  <c r="AF42" i="33"/>
  <c r="N97" i="22" s="1"/>
  <c r="I91" i="22" s="1"/>
  <c r="AG42" i="33"/>
  <c r="G8" i="73"/>
  <c r="F4" i="45"/>
  <c r="I21" i="61"/>
  <c r="J21" i="61"/>
  <c r="K21" i="61"/>
  <c r="H21" i="61"/>
  <c r="J5" i="73" s="1" a="1"/>
  <c r="K4" i="45"/>
  <c r="L4" i="45"/>
  <c r="M24" i="61"/>
  <c r="M25" i="61"/>
  <c r="M22" i="61"/>
  <c r="M23" i="61"/>
  <c r="I8" i="73"/>
  <c r="G4" i="45"/>
  <c r="L24" i="61"/>
  <c r="C5" i="33"/>
  <c r="E8" i="73"/>
  <c r="D4" i="45"/>
  <c r="AW6" i="73" a="1"/>
  <c r="AV6" i="73" a="1"/>
  <c r="B63" i="73"/>
  <c r="B64" i="73"/>
  <c r="AB78" i="73" a="1"/>
  <c r="AB81" i="73" s="1"/>
  <c r="AA78" i="73" a="1"/>
  <c r="Z78" i="73" a="1"/>
  <c r="AC78" i="73" a="1"/>
  <c r="L23" i="61"/>
  <c r="C4" i="33"/>
  <c r="E7" i="73"/>
  <c r="Q50" i="33"/>
  <c r="K23" i="65"/>
  <c r="K22" i="65"/>
  <c r="I24" i="65"/>
  <c r="J25" i="65"/>
  <c r="J24" i="65"/>
  <c r="J23" i="65"/>
  <c r="J22" i="65"/>
  <c r="H25" i="65"/>
  <c r="H24" i="65"/>
  <c r="H23" i="65"/>
  <c r="H22" i="65"/>
  <c r="J62" i="73" s="1" a="1"/>
  <c r="K25" i="65"/>
  <c r="K24" i="65"/>
  <c r="I22" i="65"/>
  <c r="I25" i="65"/>
  <c r="I23" i="65"/>
  <c r="BE21" i="66" a="1"/>
  <c r="B65" i="73"/>
  <c r="AM50" i="33"/>
  <c r="BH21" i="69"/>
  <c r="BG21" i="69"/>
  <c r="BF21" i="69"/>
  <c r="BE21" i="69"/>
  <c r="BE22" i="69" s="1" a="1"/>
  <c r="BE21" i="64" a="1"/>
  <c r="W50" i="33"/>
  <c r="K22" i="64"/>
  <c r="J23" i="64"/>
  <c r="I24" i="64"/>
  <c r="I23" i="64"/>
  <c r="I22" i="64"/>
  <c r="H25" i="64"/>
  <c r="H22" i="64"/>
  <c r="J54" i="73" s="1" a="1"/>
  <c r="E112" i="48"/>
  <c r="AP50" i="33"/>
  <c r="K25" i="64"/>
  <c r="K24" i="64"/>
  <c r="K23" i="64"/>
  <c r="J25" i="64"/>
  <c r="J24" i="64"/>
  <c r="J22" i="64"/>
  <c r="I25" i="64"/>
  <c r="H24" i="64"/>
  <c r="H23" i="64"/>
  <c r="B56" i="73"/>
  <c r="B57" i="73"/>
  <c r="B55" i="73"/>
  <c r="F41" i="73"/>
  <c r="F7" i="73"/>
  <c r="F39" i="73"/>
  <c r="F38" i="73"/>
  <c r="L37" i="73"/>
  <c r="M37" i="73"/>
  <c r="K37" i="73"/>
  <c r="F40" i="73"/>
  <c r="B38" i="73" a="1"/>
  <c r="B39" i="73" s="1"/>
  <c r="N42" i="33"/>
  <c r="N85" i="22" s="1"/>
  <c r="I78" i="22" s="1"/>
  <c r="O42" i="33"/>
  <c r="O44" i="33"/>
  <c r="N44" i="33"/>
  <c r="J37" i="73"/>
  <c r="H22" i="72" a="1"/>
  <c r="N43" i="33"/>
  <c r="N86" i="22" s="1"/>
  <c r="I82" i="22" s="1"/>
  <c r="D100" i="48" s="1"/>
  <c r="O43" i="33"/>
  <c r="AV38" i="73"/>
  <c r="AV39" i="73"/>
  <c r="AV40" i="73"/>
  <c r="AV41" i="73"/>
  <c r="AW38" i="73"/>
  <c r="AW40" i="73"/>
  <c r="AW41" i="73"/>
  <c r="AW39" i="73"/>
  <c r="E8" i="45"/>
  <c r="H8" i="45" s="1"/>
  <c r="O45" i="33"/>
  <c r="N45" i="33"/>
  <c r="F6" i="73"/>
  <c r="F9" i="73"/>
  <c r="F25" i="73"/>
  <c r="F23" i="73"/>
  <c r="AK15" i="73"/>
  <c r="AP15" i="73" s="1"/>
  <c r="AK16" i="73"/>
  <c r="AK17" i="73"/>
  <c r="AP17" i="73" s="1"/>
  <c r="AN15" i="73"/>
  <c r="AN14" i="73"/>
  <c r="AN17" i="73"/>
  <c r="AN16" i="73"/>
  <c r="AL14" i="73"/>
  <c r="AL17" i="73"/>
  <c r="AL16" i="73"/>
  <c r="AL15" i="73"/>
  <c r="AK14" i="73"/>
  <c r="AP14" i="73" s="1"/>
  <c r="CE13" i="62" a="1"/>
  <c r="AK12" i="73"/>
  <c r="F22" i="73"/>
  <c r="B15" i="73"/>
  <c r="B14" i="73"/>
  <c r="B17" i="73"/>
  <c r="I42" i="33"/>
  <c r="B22" i="73" a="1"/>
  <c r="H42" i="33"/>
  <c r="N81" i="22" s="1"/>
  <c r="I80" i="22" s="1"/>
  <c r="M5" i="73"/>
  <c r="L5" i="73"/>
  <c r="K5" i="73"/>
  <c r="AM17" i="73"/>
  <c r="AM15" i="73"/>
  <c r="AM16" i="73"/>
  <c r="AM14" i="73"/>
  <c r="R14" i="73"/>
  <c r="R17" i="73"/>
  <c r="R15" i="73"/>
  <c r="R16" i="73"/>
  <c r="P14" i="73"/>
  <c r="P16" i="73"/>
  <c r="P15" i="73"/>
  <c r="P17" i="73"/>
  <c r="O16" i="73"/>
  <c r="O15" i="73"/>
  <c r="O17" i="73"/>
  <c r="Q17" i="73"/>
  <c r="Q14" i="73"/>
  <c r="Q16" i="73"/>
  <c r="Q15" i="73"/>
  <c r="L21" i="73"/>
  <c r="M21" i="73"/>
  <c r="K21" i="73"/>
  <c r="AC14" i="73" a="1"/>
  <c r="AC14" i="73" s="1"/>
  <c r="Z14" i="73" a="1"/>
  <c r="Z16" i="73" s="1"/>
  <c r="AB14" i="73" a="1"/>
  <c r="AB15" i="73" s="1"/>
  <c r="AA14" i="73" a="1"/>
  <c r="AA17" i="73" s="1"/>
  <c r="AV24" i="73"/>
  <c r="AV25" i="73"/>
  <c r="AV22" i="73"/>
  <c r="H44" i="33"/>
  <c r="I44" i="33"/>
  <c r="BA25" i="63"/>
  <c r="BA24" i="63"/>
  <c r="BA22" i="63"/>
  <c r="BA23" i="63"/>
  <c r="BC24" i="63"/>
  <c r="BC23" i="63"/>
  <c r="BC22" i="63"/>
  <c r="BC25" i="63"/>
  <c r="BB24" i="63"/>
  <c r="BB23" i="63"/>
  <c r="BB25" i="63"/>
  <c r="BB22" i="63"/>
  <c r="AZ24" i="63"/>
  <c r="AZ22" i="63"/>
  <c r="AZ23" i="63"/>
  <c r="AZ25" i="63"/>
  <c r="I22" i="62"/>
  <c r="H25" i="62"/>
  <c r="H24" i="62"/>
  <c r="I25" i="62"/>
  <c r="J24" i="62"/>
  <c r="H23" i="62"/>
  <c r="I24" i="62"/>
  <c r="K25" i="62"/>
  <c r="K24" i="62"/>
  <c r="J23" i="62"/>
  <c r="I23" i="62"/>
  <c r="H22" i="62"/>
  <c r="J14" i="73" s="1" a="1"/>
  <c r="K23" i="62"/>
  <c r="K22" i="62"/>
  <c r="J25" i="62"/>
  <c r="J22" i="62"/>
  <c r="O14" i="73"/>
  <c r="BE13" i="62" a="1"/>
  <c r="I50" i="33"/>
  <c r="E94" i="48"/>
  <c r="J21" i="73"/>
  <c r="H22" i="63" a="1"/>
  <c r="F24" i="73"/>
  <c r="E6" i="45"/>
  <c r="H6" i="45" s="1"/>
  <c r="H43" i="33"/>
  <c r="N82" i="22" s="1"/>
  <c r="J79" i="22" s="1"/>
  <c r="I43" i="33"/>
  <c r="AV23" i="73"/>
  <c r="AW22" i="73"/>
  <c r="AW23" i="73"/>
  <c r="AW24" i="73"/>
  <c r="AW25" i="73"/>
  <c r="H45" i="33"/>
  <c r="I45" i="33"/>
  <c r="Z12" i="73"/>
  <c r="BS13" i="62" a="1"/>
  <c r="AR50" i="33"/>
  <c r="D110" i="48"/>
  <c r="AL55" i="73"/>
  <c r="AL54" i="73"/>
  <c r="AL57" i="73"/>
  <c r="AL56" i="73"/>
  <c r="AM55" i="73"/>
  <c r="AM57" i="73"/>
  <c r="AM56" i="73"/>
  <c r="AM54" i="73"/>
  <c r="R55" i="73"/>
  <c r="R56" i="73"/>
  <c r="R57" i="73"/>
  <c r="R54" i="73"/>
  <c r="BP14" i="68"/>
  <c r="AZ15" i="68"/>
  <c r="AZ17" i="68"/>
  <c r="BO17" i="68"/>
  <c r="BO14" i="68"/>
  <c r="BO15" i="68"/>
  <c r="BO16" i="68"/>
  <c r="BA14" i="68"/>
  <c r="P86" i="73" s="1" a="1"/>
  <c r="BA15" i="68"/>
  <c r="BA16" i="68"/>
  <c r="BA17" i="68"/>
  <c r="BC14" i="68"/>
  <c r="R86" i="73" s="1" a="1"/>
  <c r="CA15" i="68"/>
  <c r="CA14" i="68"/>
  <c r="AL86" i="73" s="1" a="1"/>
  <c r="CA17" i="68"/>
  <c r="CA16" i="68"/>
  <c r="BQ15" i="68"/>
  <c r="BQ16" i="68"/>
  <c r="BQ17" i="68"/>
  <c r="BQ14" i="68"/>
  <c r="BP17" i="68"/>
  <c r="BP15" i="68"/>
  <c r="BP16" i="68"/>
  <c r="AZ16" i="68"/>
  <c r="AZ14" i="68"/>
  <c r="O86" i="73" s="1" a="1"/>
  <c r="BC16" i="68"/>
  <c r="BC17" i="68"/>
  <c r="BC15" i="68"/>
  <c r="BB14" i="68"/>
  <c r="Q86" i="73" s="1" a="1"/>
  <c r="BB17" i="68"/>
  <c r="BB15" i="68"/>
  <c r="BB16" i="68"/>
  <c r="BZ16" i="68"/>
  <c r="BZ17" i="68"/>
  <c r="BZ14" i="68"/>
  <c r="AK86" i="73" s="1" a="1"/>
  <c r="BZ15" i="68"/>
  <c r="P54" i="73"/>
  <c r="P57" i="73"/>
  <c r="P56" i="73"/>
  <c r="P55" i="73"/>
  <c r="CC17" i="68"/>
  <c r="CC15" i="68"/>
  <c r="CC16" i="68"/>
  <c r="CC14" i="68"/>
  <c r="AN86" i="73" s="1" a="1"/>
  <c r="CB14" i="68"/>
  <c r="AM86" i="73" s="1" a="1"/>
  <c r="CB17" i="68"/>
  <c r="CB16" i="68"/>
  <c r="CB15" i="68"/>
  <c r="BN15" i="68"/>
  <c r="BN16" i="68"/>
  <c r="BN17" i="68"/>
  <c r="BN14" i="68"/>
  <c r="BE13" i="64" a="1"/>
  <c r="O54" i="73"/>
  <c r="AK55" i="73"/>
  <c r="AP55" i="73" s="1"/>
  <c r="AK57" i="73"/>
  <c r="AK56" i="73"/>
  <c r="O57" i="73"/>
  <c r="O55" i="73"/>
  <c r="O56" i="73"/>
  <c r="Q55" i="73"/>
  <c r="Q56" i="73"/>
  <c r="Q54" i="73"/>
  <c r="Q57" i="73"/>
  <c r="AN56" i="73"/>
  <c r="AN54" i="73"/>
  <c r="AN57" i="73"/>
  <c r="AN55" i="73"/>
  <c r="AZ16" i="63"/>
  <c r="AZ15" i="63"/>
  <c r="AZ17" i="63"/>
  <c r="AZ14" i="63"/>
  <c r="O22" i="73" s="1" a="1"/>
  <c r="AC54" i="73" a="1"/>
  <c r="BN17" i="63"/>
  <c r="BN16" i="63"/>
  <c r="BN15" i="63"/>
  <c r="BN14" i="63"/>
  <c r="CC14" i="63"/>
  <c r="AN22" i="73" s="1" a="1"/>
  <c r="CC16" i="63"/>
  <c r="CC15" i="63"/>
  <c r="CC17" i="63"/>
  <c r="BO14" i="63"/>
  <c r="BO17" i="63"/>
  <c r="BO15" i="63"/>
  <c r="BO16" i="63"/>
  <c r="AB54" i="73" a="1"/>
  <c r="AA54" i="73" a="1"/>
  <c r="CA16" i="63"/>
  <c r="CA17" i="63"/>
  <c r="CA14" i="63"/>
  <c r="AL22" i="73" s="1" a="1"/>
  <c r="CA15" i="63"/>
  <c r="BS13" i="64" a="1"/>
  <c r="Z52" i="73"/>
  <c r="Z54" i="73" a="1"/>
  <c r="BQ15" i="63"/>
  <c r="BQ16" i="63"/>
  <c r="BQ17" i="63"/>
  <c r="BQ14" i="63"/>
  <c r="CB14" i="63"/>
  <c r="AM22" i="73" s="1" a="1"/>
  <c r="CB17" i="63"/>
  <c r="CB15" i="63"/>
  <c r="CB16" i="63"/>
  <c r="BC14" i="63"/>
  <c r="R22" i="73" s="1" a="1"/>
  <c r="BC17" i="63"/>
  <c r="BC16" i="63"/>
  <c r="BC15" i="63"/>
  <c r="AK52" i="73"/>
  <c r="AK54" i="73"/>
  <c r="AP54" i="73" s="1"/>
  <c r="CE13" i="64" a="1"/>
  <c r="BP17" i="63"/>
  <c r="BP14" i="63"/>
  <c r="BP16" i="63"/>
  <c r="BP15" i="63"/>
  <c r="BA17" i="63"/>
  <c r="BA15" i="63"/>
  <c r="BA16" i="63"/>
  <c r="BA14" i="63"/>
  <c r="P22" i="73" s="1" a="1"/>
  <c r="BZ16" i="63"/>
  <c r="BZ14" i="63"/>
  <c r="AK22" i="73" s="1" a="1"/>
  <c r="BZ17" i="63"/>
  <c r="BZ15" i="63"/>
  <c r="BB17" i="63"/>
  <c r="BB14" i="63"/>
  <c r="Q22" i="73" s="1" a="1"/>
  <c r="BB16" i="63"/>
  <c r="BB15" i="63"/>
  <c r="T95" i="73"/>
  <c r="T94" i="73"/>
  <c r="T96" i="73"/>
  <c r="T97" i="73"/>
  <c r="T73" i="73"/>
  <c r="T81" i="73"/>
  <c r="T70" i="73"/>
  <c r="T71" i="73"/>
  <c r="T72" i="73"/>
  <c r="T65" i="73"/>
  <c r="T63" i="73"/>
  <c r="T64" i="73"/>
  <c r="CH13" i="67"/>
  <c r="CE13" i="67"/>
  <c r="AQ93" i="73" s="1" a="1"/>
  <c r="CG13" i="67"/>
  <c r="CF13" i="67"/>
  <c r="BG13" i="67"/>
  <c r="BF13" i="67"/>
  <c r="BE13" i="67"/>
  <c r="U93" i="73" s="1" a="1"/>
  <c r="BH13" i="67"/>
  <c r="BT13" i="67"/>
  <c r="BU13" i="67"/>
  <c r="BV13" i="67"/>
  <c r="BS13" i="67"/>
  <c r="T62" i="73"/>
  <c r="T79" i="73"/>
  <c r="T80" i="73"/>
  <c r="D106" i="48"/>
  <c r="T78" i="73"/>
  <c r="AL97" i="73"/>
  <c r="AL96" i="73"/>
  <c r="AL95" i="73"/>
  <c r="AM96" i="73"/>
  <c r="AM95" i="73"/>
  <c r="AM97" i="73"/>
  <c r="AN96" i="73"/>
  <c r="AN95" i="73"/>
  <c r="AN97" i="73"/>
  <c r="AK96" i="73"/>
  <c r="AP96" i="73" s="1"/>
  <c r="AK94" i="73"/>
  <c r="AP94" i="73" s="1"/>
  <c r="AK97" i="73"/>
  <c r="AP97" i="73" s="1"/>
  <c r="AK95" i="73"/>
  <c r="AP95" i="73" s="1"/>
  <c r="AL47" i="73"/>
  <c r="AL46" i="73"/>
  <c r="AL48" i="73"/>
  <c r="AL49" i="73"/>
  <c r="AM48" i="73"/>
  <c r="AM46" i="73"/>
  <c r="AM49" i="73"/>
  <c r="AM47" i="73"/>
  <c r="AK48" i="73"/>
  <c r="AP48" i="73" s="1"/>
  <c r="AK47" i="73"/>
  <c r="AP47" i="73" s="1"/>
  <c r="AK49" i="73"/>
  <c r="AP49" i="73" s="1"/>
  <c r="O49" i="73"/>
  <c r="O48" i="73"/>
  <c r="O47" i="73"/>
  <c r="R49" i="73"/>
  <c r="R47" i="73"/>
  <c r="R46" i="73"/>
  <c r="R48" i="73"/>
  <c r="Q49" i="73"/>
  <c r="Q47" i="73"/>
  <c r="Q48" i="73"/>
  <c r="Q46" i="73"/>
  <c r="AN47" i="73"/>
  <c r="AN48" i="73"/>
  <c r="AN46" i="73"/>
  <c r="AN49" i="73"/>
  <c r="P47" i="73"/>
  <c r="P48" i="73"/>
  <c r="P46" i="73"/>
  <c r="P49" i="73"/>
  <c r="AM7" i="73"/>
  <c r="AM6" i="73"/>
  <c r="AM9" i="73"/>
  <c r="AM8" i="73"/>
  <c r="P9" i="73"/>
  <c r="P7" i="73"/>
  <c r="P8" i="73"/>
  <c r="P6" i="73"/>
  <c r="AN9" i="73"/>
  <c r="AN7" i="73"/>
  <c r="AN8" i="73"/>
  <c r="AN6" i="73"/>
  <c r="O7" i="73"/>
  <c r="O9" i="73"/>
  <c r="O8" i="73"/>
  <c r="AL6" i="73"/>
  <c r="AL9" i="73"/>
  <c r="AL8" i="73"/>
  <c r="AL7" i="73"/>
  <c r="R6" i="73"/>
  <c r="R7" i="73"/>
  <c r="R8" i="73"/>
  <c r="R9" i="73"/>
  <c r="AK8" i="73"/>
  <c r="AP8" i="73" s="1"/>
  <c r="AK7" i="73"/>
  <c r="AP7" i="73" s="1"/>
  <c r="AK9" i="73"/>
  <c r="AP9" i="73" s="1"/>
  <c r="Q9" i="73"/>
  <c r="Q7" i="73"/>
  <c r="Q6" i="73"/>
  <c r="Q8" i="73"/>
  <c r="Q31" i="73"/>
  <c r="Q32" i="73"/>
  <c r="Q30" i="73"/>
  <c r="Q33" i="73"/>
  <c r="AK32" i="73"/>
  <c r="AP32" i="73" s="1"/>
  <c r="AK33" i="73"/>
  <c r="AP33" i="73" s="1"/>
  <c r="AK31" i="73"/>
  <c r="AP31" i="73" s="1"/>
  <c r="O32" i="73"/>
  <c r="O31" i="73"/>
  <c r="O33" i="73"/>
  <c r="AM32" i="73"/>
  <c r="AM30" i="73"/>
  <c r="AM33" i="73"/>
  <c r="AM31" i="73"/>
  <c r="R33" i="73"/>
  <c r="R31" i="73"/>
  <c r="R32" i="73"/>
  <c r="R30" i="73"/>
  <c r="AN32" i="73"/>
  <c r="AN31" i="73"/>
  <c r="AN30" i="73"/>
  <c r="AN33" i="73"/>
  <c r="P31" i="73"/>
  <c r="P30" i="73"/>
  <c r="P33" i="73"/>
  <c r="P32" i="73"/>
  <c r="AL31" i="73"/>
  <c r="AL32" i="73"/>
  <c r="AL33" i="73"/>
  <c r="AL30" i="73"/>
  <c r="J70" i="73"/>
  <c r="L73" i="73"/>
  <c r="K70" i="73"/>
  <c r="K71" i="73"/>
  <c r="J73" i="73"/>
  <c r="K73" i="73"/>
  <c r="L72" i="73"/>
  <c r="L71" i="73"/>
  <c r="J71" i="73"/>
  <c r="J72" i="73"/>
  <c r="M70" i="73"/>
  <c r="K72" i="73"/>
  <c r="M71" i="73"/>
  <c r="M72" i="73"/>
  <c r="L70" i="73"/>
  <c r="M73" i="73"/>
  <c r="J95" i="73"/>
  <c r="M94" i="73"/>
  <c r="L95" i="73"/>
  <c r="M95" i="73"/>
  <c r="L94" i="73"/>
  <c r="L96" i="73"/>
  <c r="J97" i="73"/>
  <c r="J96" i="73"/>
  <c r="K94" i="73"/>
  <c r="K95" i="73"/>
  <c r="L97" i="73"/>
  <c r="M96" i="73"/>
  <c r="K96" i="73"/>
  <c r="J94" i="73"/>
  <c r="M97" i="73"/>
  <c r="K97" i="73"/>
  <c r="AM39" i="73"/>
  <c r="AM41" i="73"/>
  <c r="AM38" i="73"/>
  <c r="AM40" i="73"/>
  <c r="AL40" i="73"/>
  <c r="AL39" i="73"/>
  <c r="AL38" i="73"/>
  <c r="AL41" i="73"/>
  <c r="R38" i="73"/>
  <c r="R41" i="73"/>
  <c r="R39" i="73"/>
  <c r="R40" i="73"/>
  <c r="AK41" i="73"/>
  <c r="AK40" i="73"/>
  <c r="AK39" i="73"/>
  <c r="AP39" i="73" s="1"/>
  <c r="AN39" i="73"/>
  <c r="AN40" i="73"/>
  <c r="AN38" i="73"/>
  <c r="AN41" i="73"/>
  <c r="O40" i="73"/>
  <c r="O41" i="73"/>
  <c r="O39" i="73"/>
  <c r="Q41" i="73"/>
  <c r="Q39" i="73"/>
  <c r="Q38" i="73"/>
  <c r="Q40" i="73"/>
  <c r="P41" i="73"/>
  <c r="P38" i="73"/>
  <c r="P40" i="73"/>
  <c r="P39" i="73"/>
  <c r="Z97" i="73"/>
  <c r="Z94" i="73"/>
  <c r="AE94" i="73" s="1"/>
  <c r="Z96" i="73"/>
  <c r="AB96" i="73"/>
  <c r="AB97" i="73"/>
  <c r="AA97" i="73"/>
  <c r="AA96" i="73"/>
  <c r="BH21" i="62"/>
  <c r="BG21" i="62"/>
  <c r="BE21" i="62"/>
  <c r="AB94" i="73"/>
  <c r="AA94" i="73"/>
  <c r="AC97" i="73"/>
  <c r="AC96" i="73"/>
  <c r="AC95" i="73"/>
  <c r="BE21" i="72" a="1"/>
  <c r="BG21" i="72" s="1"/>
  <c r="BE21" i="70" a="1"/>
  <c r="BG21" i="70" s="1"/>
  <c r="BE21" i="68" a="1"/>
  <c r="BH21" i="68" s="1"/>
  <c r="BE21" i="67"/>
  <c r="BF21" i="67"/>
  <c r="BG21" i="67"/>
  <c r="BH21" i="67"/>
  <c r="BE21" i="65"/>
  <c r="BF21" i="65"/>
  <c r="BG21" i="65"/>
  <c r="BH21" i="65"/>
  <c r="AA50" i="33"/>
  <c r="I24" i="71"/>
  <c r="H25" i="71"/>
  <c r="J24" i="71"/>
  <c r="I22" i="71"/>
  <c r="K25" i="71"/>
  <c r="K23" i="71"/>
  <c r="H24" i="71"/>
  <c r="J22" i="71"/>
  <c r="I25" i="71"/>
  <c r="I23" i="71"/>
  <c r="J23" i="71"/>
  <c r="H22" i="71"/>
  <c r="J46" i="73" s="1" a="1"/>
  <c r="K24" i="71"/>
  <c r="J25" i="71"/>
  <c r="H23" i="71"/>
  <c r="K22" i="71"/>
  <c r="K50" i="33"/>
  <c r="BE13" i="71" a="1"/>
  <c r="O46" i="73"/>
  <c r="AA46" i="73" a="1"/>
  <c r="AB46" i="73" a="1"/>
  <c r="BE21" i="71" a="1"/>
  <c r="Z46" i="73" a="1"/>
  <c r="AC46" i="73" a="1"/>
  <c r="B48" i="73"/>
  <c r="B47" i="73"/>
  <c r="B49" i="73"/>
  <c r="B46" i="73"/>
  <c r="BS13" i="71" a="1"/>
  <c r="Z44" i="73"/>
  <c r="CE13" i="71" a="1"/>
  <c r="AK46" i="73"/>
  <c r="AP46" i="73" s="1"/>
  <c r="AK44" i="73"/>
  <c r="AA30" i="73" a="1"/>
  <c r="AA32" i="73" s="1"/>
  <c r="BS13" i="61" a="1"/>
  <c r="Z4" i="73"/>
  <c r="AC30" i="73" a="1"/>
  <c r="AC31" i="73" s="1"/>
  <c r="BE13" i="61" a="1"/>
  <c r="O6" i="73"/>
  <c r="CE13" i="61" a="1"/>
  <c r="AK6" i="73"/>
  <c r="AP6" i="73" s="1"/>
  <c r="AK4" i="73"/>
  <c r="O30" i="73"/>
  <c r="BE13" i="70" a="1"/>
  <c r="T50" i="33"/>
  <c r="D105" i="48"/>
  <c r="B31" i="73"/>
  <c r="B33" i="73"/>
  <c r="B30" i="73"/>
  <c r="B32" i="73"/>
  <c r="AO50" i="33"/>
  <c r="AB30" i="73" a="1"/>
  <c r="H25" i="70"/>
  <c r="I24" i="70"/>
  <c r="H23" i="70"/>
  <c r="I22" i="70"/>
  <c r="K25" i="70"/>
  <c r="K24" i="70"/>
  <c r="K23" i="70"/>
  <c r="K22" i="70"/>
  <c r="J25" i="70"/>
  <c r="J24" i="70"/>
  <c r="J23" i="70"/>
  <c r="J22" i="70"/>
  <c r="I25" i="70"/>
  <c r="H24" i="70"/>
  <c r="I23" i="70"/>
  <c r="H22" i="70"/>
  <c r="J30" i="73" s="1" a="1"/>
  <c r="CE13" i="70" a="1"/>
  <c r="AK30" i="73"/>
  <c r="AP30" i="73" s="1"/>
  <c r="AK28" i="73"/>
  <c r="Z28" i="73"/>
  <c r="Z30" i="73" a="1"/>
  <c r="BS13" i="70" a="1"/>
  <c r="BV13" i="69"/>
  <c r="BS13" i="69"/>
  <c r="BT13" i="69"/>
  <c r="BU13" i="69"/>
  <c r="BF13" i="69"/>
  <c r="BH13" i="69"/>
  <c r="BG13" i="69"/>
  <c r="BE13" i="69"/>
  <c r="U69" i="73" s="1" a="1"/>
  <c r="CG13" i="69"/>
  <c r="CE13" i="69"/>
  <c r="AQ69" i="73" s="1" a="1"/>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D113" i="48"/>
  <c r="D108" i="48"/>
  <c r="AC38" i="73" a="1"/>
  <c r="AC39" i="73" s="1"/>
  <c r="C101" i="47"/>
  <c r="C101" i="28"/>
  <c r="B101" i="28" s="1"/>
  <c r="E94" i="47"/>
  <c r="E94" i="28"/>
  <c r="D94" i="28" s="1"/>
  <c r="BT13" i="65"/>
  <c r="BU13" i="65"/>
  <c r="BV13" i="65"/>
  <c r="BS13" i="65"/>
  <c r="AA38" i="73" a="1"/>
  <c r="B79" i="73"/>
  <c r="B80" i="73"/>
  <c r="B81" i="73"/>
  <c r="B78" i="73"/>
  <c r="AA62" i="73"/>
  <c r="AA63" i="73"/>
  <c r="AA64" i="73"/>
  <c r="AA65" i="73"/>
  <c r="R50" i="33"/>
  <c r="E109" i="48"/>
  <c r="BH13" i="66"/>
  <c r="BG13" i="66"/>
  <c r="BF13" i="66"/>
  <c r="BE13" i="66"/>
  <c r="U77" i="73" s="1" a="1"/>
  <c r="AB38" i="73" a="1"/>
  <c r="CE13" i="72" a="1"/>
  <c r="AK36" i="73"/>
  <c r="AK38" i="73"/>
  <c r="AP38" i="73" s="1"/>
  <c r="AC62" i="73"/>
  <c r="AC63" i="73"/>
  <c r="AC64" i="73"/>
  <c r="AC65" i="73"/>
  <c r="D98" i="48"/>
  <c r="AB64" i="73"/>
  <c r="AB65" i="73"/>
  <c r="AB62" i="73"/>
  <c r="AB63" i="73"/>
  <c r="BS13" i="66"/>
  <c r="BT13" i="66"/>
  <c r="BU13" i="66"/>
  <c r="BV13" i="66"/>
  <c r="CE13" i="66"/>
  <c r="AQ77" i="73" s="1" a="1"/>
  <c r="CG13" i="66"/>
  <c r="CF13" i="66"/>
  <c r="CH13" i="66"/>
  <c r="D112" i="48"/>
  <c r="AL50" i="33"/>
  <c r="K25" i="66"/>
  <c r="K24" i="66"/>
  <c r="K23" i="66"/>
  <c r="K22" i="66"/>
  <c r="J25" i="66"/>
  <c r="J24" i="66"/>
  <c r="J23" i="66"/>
  <c r="J22" i="66"/>
  <c r="I25" i="66"/>
  <c r="I24" i="66"/>
  <c r="I23" i="66"/>
  <c r="I22" i="66"/>
  <c r="H25" i="66"/>
  <c r="H24" i="66"/>
  <c r="H23" i="66"/>
  <c r="H22" i="66"/>
  <c r="J78" i="73" s="1" a="1"/>
  <c r="D101" i="48"/>
  <c r="BF13" i="65"/>
  <c r="BE13" i="65"/>
  <c r="U61" i="73" s="1" a="1"/>
  <c r="BH13" i="65"/>
  <c r="BG13" i="65"/>
  <c r="O38" i="73"/>
  <c r="BE13" i="72" a="1"/>
  <c r="BS13" i="72" a="1"/>
  <c r="Z36" i="73"/>
  <c r="Z38" i="73" a="1"/>
  <c r="CF13" i="65"/>
  <c r="CH13" i="65"/>
  <c r="CE13" i="65"/>
  <c r="AQ61" i="73" s="1" a="1"/>
  <c r="CG13" i="65"/>
  <c r="Z62" i="73"/>
  <c r="AE62" i="73" s="1"/>
  <c r="Z65" i="73"/>
  <c r="Z64" i="73"/>
  <c r="AE64" i="73" s="1"/>
  <c r="Z63" i="73"/>
  <c r="AE63" i="73" s="1"/>
  <c r="B42" i="33" l="1"/>
  <c r="N77" i="22" s="1"/>
  <c r="I83" i="22" s="1"/>
  <c r="B45" i="33"/>
  <c r="C45" i="33"/>
  <c r="C42" i="33"/>
  <c r="D109" i="48"/>
  <c r="BE21" i="61" a="1"/>
  <c r="BH21" i="61" s="1"/>
  <c r="B87" i="73"/>
  <c r="H24" i="68"/>
  <c r="H23" i="68"/>
  <c r="I24" i="68"/>
  <c r="H22" i="68"/>
  <c r="J86" i="73" s="1" a="1"/>
  <c r="I23" i="68"/>
  <c r="K24" i="68"/>
  <c r="J22" i="68"/>
  <c r="K23" i="68"/>
  <c r="I22" i="68"/>
  <c r="J25" i="68"/>
  <c r="K22" i="68"/>
  <c r="H25" i="68"/>
  <c r="N50" i="33"/>
  <c r="B89" i="73"/>
  <c r="B86" i="73"/>
  <c r="Z6" i="73" a="1"/>
  <c r="AC6" i="73" a="1"/>
  <c r="AB6" i="73" a="1"/>
  <c r="AA6" i="73" a="1"/>
  <c r="D114" i="48"/>
  <c r="AU50" i="33"/>
  <c r="J24" i="68"/>
  <c r="J23" i="68"/>
  <c r="K25" i="68"/>
  <c r="I25" i="68"/>
  <c r="AE97" i="73"/>
  <c r="AE96" i="73"/>
  <c r="AV6" i="73"/>
  <c r="AV7" i="73"/>
  <c r="AV8" i="73"/>
  <c r="AV9" i="73"/>
  <c r="B44" i="33"/>
  <c r="C44" i="33"/>
  <c r="AW7" i="73"/>
  <c r="AW6" i="73"/>
  <c r="AW8" i="73"/>
  <c r="AW9" i="73"/>
  <c r="B6" i="73" a="1"/>
  <c r="E4" i="45"/>
  <c r="H4" i="45" s="1"/>
  <c r="J5" i="73"/>
  <c r="H22" i="61" a="1"/>
  <c r="F8" i="73"/>
  <c r="K65" i="73"/>
  <c r="K62" i="73"/>
  <c r="M63" i="73"/>
  <c r="J62" i="73"/>
  <c r="K63" i="73"/>
  <c r="K64" i="73"/>
  <c r="M62" i="73"/>
  <c r="M64" i="73"/>
  <c r="M65" i="73"/>
  <c r="J63" i="73"/>
  <c r="J64" i="73"/>
  <c r="J65" i="73"/>
  <c r="L62" i="73"/>
  <c r="L63" i="73"/>
  <c r="L64" i="73"/>
  <c r="L65" i="73"/>
  <c r="Z81" i="73"/>
  <c r="Z79" i="73"/>
  <c r="Z80" i="73"/>
  <c r="Z78" i="73"/>
  <c r="AE78" i="73" s="1"/>
  <c r="AA78" i="73"/>
  <c r="AA79" i="73"/>
  <c r="AA81" i="73"/>
  <c r="C95" i="28"/>
  <c r="B95" i="28" s="1"/>
  <c r="C95" i="47"/>
  <c r="AB79" i="73"/>
  <c r="AB80" i="73"/>
  <c r="AB78" i="73"/>
  <c r="AA80" i="73"/>
  <c r="AC79" i="73"/>
  <c r="AC81" i="73"/>
  <c r="AC80" i="73"/>
  <c r="AC78" i="73"/>
  <c r="B43" i="33"/>
  <c r="N78" i="22" s="1"/>
  <c r="I77" i="22" s="1"/>
  <c r="C43" i="33"/>
  <c r="BH21" i="66"/>
  <c r="BG21" i="66"/>
  <c r="BF21" i="66"/>
  <c r="BE21" i="66"/>
  <c r="BE22" i="66" s="1" a="1"/>
  <c r="AE81" i="73"/>
  <c r="BE21" i="64"/>
  <c r="BF21" i="64"/>
  <c r="BG21" i="64"/>
  <c r="BH21" i="64"/>
  <c r="E102" i="28"/>
  <c r="D102" i="28" s="1"/>
  <c r="E102" i="47"/>
  <c r="BE25" i="69"/>
  <c r="BF23" i="69"/>
  <c r="BF22" i="69"/>
  <c r="BF25" i="69"/>
  <c r="BF24" i="69"/>
  <c r="BG22" i="69"/>
  <c r="BG23" i="69"/>
  <c r="BG25" i="69"/>
  <c r="BG24" i="69"/>
  <c r="BH22" i="69"/>
  <c r="BH23" i="69"/>
  <c r="BH24" i="69"/>
  <c r="BH25" i="69"/>
  <c r="BE23" i="69"/>
  <c r="BE22" i="69"/>
  <c r="BE24" i="69"/>
  <c r="AE72" i="73"/>
  <c r="AE73" i="73"/>
  <c r="J55" i="73"/>
  <c r="J57" i="73"/>
  <c r="K55" i="73"/>
  <c r="K57" i="73"/>
  <c r="L55" i="73"/>
  <c r="L57" i="73"/>
  <c r="M55" i="73"/>
  <c r="M57" i="73"/>
  <c r="J54" i="73"/>
  <c r="J56" i="73"/>
  <c r="K54" i="73"/>
  <c r="K56" i="73"/>
  <c r="L54" i="73"/>
  <c r="L56" i="73"/>
  <c r="M54" i="73"/>
  <c r="M56" i="73"/>
  <c r="C97" i="47"/>
  <c r="C97" i="28"/>
  <c r="B97" i="28" s="1"/>
  <c r="E103" i="47"/>
  <c r="E103" i="28"/>
  <c r="D103" i="28" s="1"/>
  <c r="D97" i="48"/>
  <c r="B41" i="73"/>
  <c r="B38" i="73"/>
  <c r="B40" i="73"/>
  <c r="B50" i="33"/>
  <c r="J25" i="72"/>
  <c r="J24" i="72"/>
  <c r="J23" i="72"/>
  <c r="J22" i="72"/>
  <c r="H25" i="72"/>
  <c r="H24" i="72"/>
  <c r="H23" i="72"/>
  <c r="H22" i="72"/>
  <c r="J38" i="73" s="1" a="1"/>
  <c r="K25" i="72"/>
  <c r="K24" i="72"/>
  <c r="K23" i="72"/>
  <c r="K22" i="72"/>
  <c r="I25" i="72"/>
  <c r="I24" i="72"/>
  <c r="I23" i="72"/>
  <c r="I22" i="72"/>
  <c r="AC50" i="33"/>
  <c r="AP16" i="73"/>
  <c r="CE13" i="62"/>
  <c r="AQ13" i="73" s="1" a="1"/>
  <c r="CH13" i="62"/>
  <c r="CF13" i="62"/>
  <c r="CG13" i="62"/>
  <c r="Z50" i="33"/>
  <c r="B22" i="73"/>
  <c r="B23" i="73"/>
  <c r="B24" i="73"/>
  <c r="B25" i="73"/>
  <c r="D96" i="48"/>
  <c r="BH13" i="62"/>
  <c r="BE13" i="62"/>
  <c r="U13" i="73" s="1" a="1"/>
  <c r="BF13" i="62"/>
  <c r="BG13" i="62"/>
  <c r="T16" i="73"/>
  <c r="T17" i="73"/>
  <c r="T56" i="73"/>
  <c r="T57" i="73"/>
  <c r="T54" i="73"/>
  <c r="T14" i="73"/>
  <c r="T55" i="73"/>
  <c r="T15" i="73"/>
  <c r="L14" i="73"/>
  <c r="L17" i="73"/>
  <c r="M14" i="73"/>
  <c r="M15" i="73"/>
  <c r="J14" i="73"/>
  <c r="K15" i="73"/>
  <c r="L15" i="73"/>
  <c r="M16" i="73"/>
  <c r="M17" i="73"/>
  <c r="K16" i="73"/>
  <c r="J15" i="73"/>
  <c r="L16" i="73"/>
  <c r="K17" i="73"/>
  <c r="J16" i="73"/>
  <c r="J17" i="73"/>
  <c r="K14" i="73"/>
  <c r="AC17" i="73"/>
  <c r="AC15" i="73"/>
  <c r="AC16" i="73"/>
  <c r="AB16" i="73"/>
  <c r="AB17" i="73"/>
  <c r="AB14" i="73"/>
  <c r="AA16" i="73"/>
  <c r="AA15" i="73"/>
  <c r="Z17" i="73"/>
  <c r="Z14" i="73"/>
  <c r="AE14" i="73" s="1"/>
  <c r="Z15" i="73"/>
  <c r="AE15" i="73" s="1"/>
  <c r="E98" i="48"/>
  <c r="AA14" i="73"/>
  <c r="BE21" i="63" a="1"/>
  <c r="BS13" i="62"/>
  <c r="BV13" i="62"/>
  <c r="BU13" i="62"/>
  <c r="BT13" i="62"/>
  <c r="E92" i="47"/>
  <c r="E92" i="28"/>
  <c r="D92" i="28" s="1"/>
  <c r="H25" i="63"/>
  <c r="H24" i="63"/>
  <c r="H23" i="63"/>
  <c r="H22" i="63"/>
  <c r="J22" i="73" s="1" a="1"/>
  <c r="K25" i="63"/>
  <c r="K24" i="63"/>
  <c r="K23" i="63"/>
  <c r="K22" i="63"/>
  <c r="J25" i="63"/>
  <c r="J24" i="63"/>
  <c r="J23" i="63"/>
  <c r="J22" i="63"/>
  <c r="I25" i="63"/>
  <c r="I24" i="63"/>
  <c r="I23" i="63"/>
  <c r="I22" i="63"/>
  <c r="L50" i="33"/>
  <c r="C104" i="47"/>
  <c r="C104" i="28"/>
  <c r="B104" i="28" s="1"/>
  <c r="AP57" i="73"/>
  <c r="AP56" i="73"/>
  <c r="AL88" i="73"/>
  <c r="AL89" i="73"/>
  <c r="AL86" i="73"/>
  <c r="AL87" i="73"/>
  <c r="O89" i="73"/>
  <c r="O87" i="73"/>
  <c r="O88" i="73"/>
  <c r="P89" i="73"/>
  <c r="P88" i="73"/>
  <c r="P87" i="73"/>
  <c r="P86" i="73"/>
  <c r="R87" i="73"/>
  <c r="R89" i="73"/>
  <c r="R88" i="73"/>
  <c r="R86" i="73"/>
  <c r="Q88" i="73"/>
  <c r="Q87" i="73"/>
  <c r="Q89" i="73"/>
  <c r="Q86" i="73"/>
  <c r="AK87" i="73"/>
  <c r="AP87" i="73" s="1"/>
  <c r="AK89" i="73"/>
  <c r="AK88" i="73"/>
  <c r="AN86" i="73"/>
  <c r="AN88" i="73"/>
  <c r="AN87" i="73"/>
  <c r="AN89" i="73"/>
  <c r="AM87" i="73"/>
  <c r="AM88" i="73"/>
  <c r="AM89" i="73"/>
  <c r="AM86" i="73"/>
  <c r="AK84" i="73"/>
  <c r="CE13" i="68" a="1"/>
  <c r="AK86" i="73"/>
  <c r="AP86" i="73" s="1"/>
  <c r="BE13" i="68" a="1"/>
  <c r="O86" i="73"/>
  <c r="AC86" i="73" a="1"/>
  <c r="AA86" i="73" a="1"/>
  <c r="AB86" i="73" a="1"/>
  <c r="BS13" i="68" a="1"/>
  <c r="Z86" i="73" a="1"/>
  <c r="Z84" i="73"/>
  <c r="AE16" i="73"/>
  <c r="BF13" i="64"/>
  <c r="BE13" i="64"/>
  <c r="U53" i="73" s="1" a="1"/>
  <c r="BH13" i="64"/>
  <c r="BG13" i="64"/>
  <c r="AN25" i="73"/>
  <c r="AN23" i="73"/>
  <c r="AN24" i="73"/>
  <c r="AN22" i="73"/>
  <c r="AL23" i="73"/>
  <c r="AL22" i="73"/>
  <c r="AL25" i="73"/>
  <c r="AL24" i="73"/>
  <c r="AM23" i="73"/>
  <c r="AM25" i="73"/>
  <c r="AM22" i="73"/>
  <c r="AM24" i="73"/>
  <c r="R23" i="73"/>
  <c r="R24" i="73"/>
  <c r="R25" i="73"/>
  <c r="R22" i="73"/>
  <c r="P22" i="73"/>
  <c r="P24" i="73"/>
  <c r="P25" i="73"/>
  <c r="P23" i="73"/>
  <c r="AK23" i="73"/>
  <c r="AP23" i="73" s="1"/>
  <c r="AK25" i="73"/>
  <c r="AP25" i="73" s="1"/>
  <c r="AK24" i="73"/>
  <c r="AP24" i="73" s="1"/>
  <c r="Q23" i="73"/>
  <c r="Q24" i="73"/>
  <c r="Q22" i="73"/>
  <c r="Q25" i="73"/>
  <c r="O25" i="73"/>
  <c r="T25" i="73" s="1"/>
  <c r="O23" i="73"/>
  <c r="O24" i="73"/>
  <c r="AP41" i="73"/>
  <c r="AC22" i="73" a="1"/>
  <c r="AC24" i="73" s="1"/>
  <c r="AB54" i="73"/>
  <c r="AB55" i="73"/>
  <c r="AB56" i="73"/>
  <c r="AB57" i="73"/>
  <c r="AK20" i="73"/>
  <c r="CE13" i="63" a="1"/>
  <c r="AK22" i="73"/>
  <c r="AP22" i="73" s="1"/>
  <c r="Z56" i="73"/>
  <c r="Z57" i="73"/>
  <c r="Z55" i="73"/>
  <c r="Z54" i="73"/>
  <c r="AE54" i="73" s="1"/>
  <c r="AB22" i="73" a="1"/>
  <c r="AA22" i="73" a="1"/>
  <c r="AC57" i="73"/>
  <c r="AC56" i="73"/>
  <c r="AC54" i="73"/>
  <c r="AC55" i="73"/>
  <c r="BS13" i="64"/>
  <c r="BT13" i="64"/>
  <c r="BU13" i="64"/>
  <c r="BV13" i="64"/>
  <c r="BE13" i="63" a="1"/>
  <c r="O22" i="73"/>
  <c r="CH13" i="64"/>
  <c r="CE13" i="64"/>
  <c r="AQ53" i="73" s="1" a="1"/>
  <c r="CG13" i="64"/>
  <c r="CF13" i="64"/>
  <c r="AA57" i="73"/>
  <c r="AA54" i="73"/>
  <c r="AA55" i="73"/>
  <c r="AA56" i="73"/>
  <c r="BS13" i="63" a="1"/>
  <c r="Z20" i="73"/>
  <c r="Z22" i="73" a="1"/>
  <c r="T39" i="73"/>
  <c r="AP40" i="73"/>
  <c r="T38" i="73"/>
  <c r="AR93" i="73"/>
  <c r="AS93" i="73"/>
  <c r="AT93" i="73"/>
  <c r="X93" i="73"/>
  <c r="V93" i="73"/>
  <c r="W93" i="73"/>
  <c r="T49" i="73"/>
  <c r="T48" i="73"/>
  <c r="T46" i="73"/>
  <c r="T47" i="73"/>
  <c r="T9" i="73"/>
  <c r="T8" i="73"/>
  <c r="T30" i="73"/>
  <c r="T32" i="73"/>
  <c r="AF93" i="73" a="1"/>
  <c r="BS14" i="67" a="1"/>
  <c r="BE14" i="67" a="1"/>
  <c r="U93" i="73"/>
  <c r="AQ93" i="73"/>
  <c r="CE14" i="67" a="1"/>
  <c r="T6" i="73"/>
  <c r="T31" i="73"/>
  <c r="T7" i="73"/>
  <c r="T40" i="73"/>
  <c r="T41" i="73"/>
  <c r="T33" i="73"/>
  <c r="M46" i="73"/>
  <c r="L49" i="73"/>
  <c r="J46" i="73"/>
  <c r="K47" i="73"/>
  <c r="L46" i="73"/>
  <c r="M47" i="73"/>
  <c r="K46" i="73"/>
  <c r="L48" i="73"/>
  <c r="K48" i="73"/>
  <c r="J47" i="73"/>
  <c r="M48" i="73"/>
  <c r="L47" i="73"/>
  <c r="K49" i="73"/>
  <c r="J48" i="73"/>
  <c r="M49" i="73"/>
  <c r="J49" i="73"/>
  <c r="J30" i="73"/>
  <c r="K31" i="73"/>
  <c r="J32" i="73"/>
  <c r="K33" i="73"/>
  <c r="L30" i="73"/>
  <c r="L31" i="73"/>
  <c r="L32" i="73"/>
  <c r="L33" i="73"/>
  <c r="M30" i="73"/>
  <c r="M31" i="73"/>
  <c r="M32" i="73"/>
  <c r="M33" i="73"/>
  <c r="K30" i="73"/>
  <c r="J31" i="73"/>
  <c r="K32" i="73"/>
  <c r="J33" i="73"/>
  <c r="W69" i="73"/>
  <c r="X69" i="73"/>
  <c r="V69" i="73"/>
  <c r="AT69" i="73"/>
  <c r="AR69" i="73"/>
  <c r="AS69" i="73"/>
  <c r="V77" i="73"/>
  <c r="W77" i="73"/>
  <c r="X77" i="73"/>
  <c r="AT77" i="73"/>
  <c r="AR77" i="73"/>
  <c r="AS77" i="73"/>
  <c r="J78" i="73"/>
  <c r="J81" i="73"/>
  <c r="K79" i="73"/>
  <c r="K81" i="73"/>
  <c r="L78" i="73"/>
  <c r="L80" i="73"/>
  <c r="M79" i="73"/>
  <c r="J79" i="73"/>
  <c r="J80" i="73"/>
  <c r="K78" i="73"/>
  <c r="K80" i="73"/>
  <c r="L79" i="73"/>
  <c r="L81" i="73"/>
  <c r="M78" i="73"/>
  <c r="M80" i="73"/>
  <c r="M81" i="73"/>
  <c r="W61" i="73"/>
  <c r="X61" i="73"/>
  <c r="V61" i="73"/>
  <c r="AS61" i="73"/>
  <c r="AT61" i="73"/>
  <c r="AR61" i="73"/>
  <c r="C103" i="28"/>
  <c r="B103" i="28" s="1"/>
  <c r="C103" i="47"/>
  <c r="BE22" i="62" a="1"/>
  <c r="BE25" i="62" s="1"/>
  <c r="BH21" i="72"/>
  <c r="BF21" i="72"/>
  <c r="BG21" i="68"/>
  <c r="BF21" i="68"/>
  <c r="BE21" i="68"/>
  <c r="BE21" i="72"/>
  <c r="BF21" i="70"/>
  <c r="BE21" i="70"/>
  <c r="BH21" i="70"/>
  <c r="BE22" i="67" a="1"/>
  <c r="BE22" i="65" a="1"/>
  <c r="AE65" i="73"/>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C32" i="73"/>
  <c r="AC30" i="73"/>
  <c r="AC33" i="73"/>
  <c r="AE71" i="73"/>
  <c r="AA31" i="73"/>
  <c r="AE70" i="73"/>
  <c r="AA30" i="73"/>
  <c r="AA33" i="73"/>
  <c r="BG13" i="61"/>
  <c r="BE13" i="61"/>
  <c r="U5" i="73" s="1" a="1"/>
  <c r="BH13" i="61"/>
  <c r="BF13" i="61"/>
  <c r="CE13" i="61"/>
  <c r="AQ5" i="73" s="1" a="1"/>
  <c r="CF13" i="61"/>
  <c r="CG13" i="61"/>
  <c r="CH13" i="61"/>
  <c r="BT13" i="61"/>
  <c r="BS13" i="61"/>
  <c r="BU13" i="61"/>
  <c r="BV13" i="61"/>
  <c r="CF13" i="70"/>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77" i="73"/>
  <c r="CE14" i="66" a="1"/>
  <c r="E95" i="47"/>
  <c r="E95" i="28"/>
  <c r="D95" i="28" s="1"/>
  <c r="AB38" i="73"/>
  <c r="AB39" i="73"/>
  <c r="AB40" i="73"/>
  <c r="AB41" i="73"/>
  <c r="U77" i="73"/>
  <c r="BE14" i="66" a="1"/>
  <c r="AF61" i="73" a="1"/>
  <c r="BS14" i="65" a="1"/>
  <c r="BV13" i="72"/>
  <c r="BS13" i="72"/>
  <c r="BT13" i="72"/>
  <c r="BU13" i="72"/>
  <c r="AQ61" i="73"/>
  <c r="CE14" i="65" a="1"/>
  <c r="U61" i="73"/>
  <c r="BE14" i="65" a="1"/>
  <c r="AF77" i="73" a="1"/>
  <c r="BS14" i="66" a="1"/>
  <c r="AA41" i="73"/>
  <c r="AA38" i="73"/>
  <c r="AA39" i="73"/>
  <c r="AA40" i="73"/>
  <c r="CH13" i="72"/>
  <c r="CE13" i="72"/>
  <c r="AQ37" i="73" s="1" a="1"/>
  <c r="CG13" i="72"/>
  <c r="CF13" i="72"/>
  <c r="D102" i="48" l="1"/>
  <c r="AF50" i="33"/>
  <c r="BE21" i="61"/>
  <c r="BG21" i="61"/>
  <c r="BF21" i="61"/>
  <c r="AC8" i="73"/>
  <c r="AC6" i="73"/>
  <c r="AA9" i="73"/>
  <c r="AA8" i="73"/>
  <c r="AB7" i="73"/>
  <c r="AB9" i="73"/>
  <c r="AB6" i="73"/>
  <c r="J89" i="73"/>
  <c r="L89" i="73"/>
  <c r="L86" i="73"/>
  <c r="K89" i="73"/>
  <c r="M86" i="73"/>
  <c r="K86" i="73"/>
  <c r="M87" i="73"/>
  <c r="M88" i="73"/>
  <c r="K87" i="73"/>
  <c r="M89" i="73"/>
  <c r="L87" i="73"/>
  <c r="J86" i="73"/>
  <c r="K88" i="73"/>
  <c r="J87" i="73"/>
  <c r="L88" i="73"/>
  <c r="J88" i="73"/>
  <c r="AC9" i="73"/>
  <c r="AC7" i="73"/>
  <c r="AA6" i="73"/>
  <c r="AA7" i="73"/>
  <c r="AB8" i="73"/>
  <c r="Z7" i="73"/>
  <c r="Z6" i="73"/>
  <c r="AE6" i="73" s="1"/>
  <c r="Z9" i="73"/>
  <c r="Z8" i="73"/>
  <c r="C94" i="47"/>
  <c r="C94" i="28"/>
  <c r="B94" i="28" s="1"/>
  <c r="C105" i="47"/>
  <c r="C105" i="28"/>
  <c r="B105" i="28" s="1"/>
  <c r="H22" i="45"/>
  <c r="H21" i="45"/>
  <c r="H27" i="45"/>
  <c r="H25" i="45"/>
  <c r="H26" i="45"/>
  <c r="H28" i="45"/>
  <c r="H23" i="45"/>
  <c r="H20" i="45"/>
  <c r="H24" i="45"/>
  <c r="H19" i="45"/>
  <c r="H17" i="45"/>
  <c r="H18" i="45"/>
  <c r="J22" i="61"/>
  <c r="I23" i="61"/>
  <c r="H22" i="61"/>
  <c r="J6" i="73" s="1" a="1"/>
  <c r="K23" i="61"/>
  <c r="I25" i="61"/>
  <c r="J25" i="61"/>
  <c r="K25" i="61"/>
  <c r="I22" i="61"/>
  <c r="J24" i="61"/>
  <c r="K22" i="61"/>
  <c r="H25" i="61"/>
  <c r="H24" i="61"/>
  <c r="J23" i="61"/>
  <c r="I24" i="61"/>
  <c r="H23" i="61"/>
  <c r="K24" i="61"/>
  <c r="B8" i="73"/>
  <c r="B6" i="73"/>
  <c r="B7" i="73"/>
  <c r="B9" i="73"/>
  <c r="GW95" i="47"/>
  <c r="LW95" i="47"/>
  <c r="GJ95" i="47"/>
  <c r="KW95" i="47"/>
  <c r="AE80" i="73"/>
  <c r="B95" i="47"/>
  <c r="LJ95" i="47"/>
  <c r="CJ95" i="47"/>
  <c r="DJ95" i="47"/>
  <c r="HJ95" i="47"/>
  <c r="AJ95" i="47"/>
  <c r="W95" i="47"/>
  <c r="IW95" i="47"/>
  <c r="HW95" i="47"/>
  <c r="AW95" i="47"/>
  <c r="DW95" i="47"/>
  <c r="KJ95" i="47"/>
  <c r="J95" i="47"/>
  <c r="EW95" i="47"/>
  <c r="BW95" i="47"/>
  <c r="EJ95" i="47"/>
  <c r="FJ95" i="47"/>
  <c r="JJ95" i="47"/>
  <c r="BJ95" i="47"/>
  <c r="CW95" i="47"/>
  <c r="IJ95" i="47"/>
  <c r="FW95" i="47"/>
  <c r="JW95" i="47"/>
  <c r="AE79" i="73"/>
  <c r="H50" i="33"/>
  <c r="D94" i="48"/>
  <c r="BG22" i="66"/>
  <c r="BG24" i="66"/>
  <c r="BH22" i="66"/>
  <c r="BH24" i="66"/>
  <c r="BE23" i="66"/>
  <c r="BE25" i="66"/>
  <c r="BF23" i="66"/>
  <c r="BF25" i="66"/>
  <c r="BG23" i="66"/>
  <c r="BG25" i="66"/>
  <c r="BH23" i="66"/>
  <c r="BH25" i="66"/>
  <c r="BE22" i="66"/>
  <c r="BE24" i="66"/>
  <c r="BF22" i="66"/>
  <c r="BF24" i="66"/>
  <c r="BE22" i="64" a="1"/>
  <c r="KL102" i="47"/>
  <c r="EY102" i="47"/>
  <c r="JL102" i="47"/>
  <c r="DY102" i="47"/>
  <c r="GY102" i="47"/>
  <c r="IY102" i="47"/>
  <c r="LL102" i="47"/>
  <c r="AY102" i="47"/>
  <c r="DL102" i="47"/>
  <c r="HY102" i="47"/>
  <c r="IL102" i="47"/>
  <c r="Y102" i="47"/>
  <c r="EL102" i="47"/>
  <c r="FL102" i="47"/>
  <c r="HL102" i="47"/>
  <c r="D102" i="47"/>
  <c r="L102" i="47"/>
  <c r="FY102" i="47"/>
  <c r="KY102" i="47"/>
  <c r="GL102" i="47"/>
  <c r="JY102" i="47"/>
  <c r="LY102" i="47"/>
  <c r="BY102" i="47"/>
  <c r="BL102" i="47"/>
  <c r="CL102" i="47"/>
  <c r="AL102" i="47"/>
  <c r="CY102" i="47"/>
  <c r="AE17"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K38" i="73"/>
  <c r="K40" i="73"/>
  <c r="M38" i="73"/>
  <c r="M40" i="73"/>
  <c r="J38" i="73"/>
  <c r="J40" i="73"/>
  <c r="L38" i="73"/>
  <c r="L41" i="73"/>
  <c r="K39" i="73"/>
  <c r="K41" i="73"/>
  <c r="M39" i="73"/>
  <c r="M41" i="73"/>
  <c r="J39" i="73"/>
  <c r="J41" i="73"/>
  <c r="L39" i="73"/>
  <c r="L40" i="73"/>
  <c r="C99" i="47"/>
  <c r="C90" i="47"/>
  <c r="C90" i="28"/>
  <c r="B90" i="28" s="1"/>
  <c r="C99" i="28"/>
  <c r="B99" i="28" s="1"/>
  <c r="AE48" i="73"/>
  <c r="AE49" i="73"/>
  <c r="W13" i="73"/>
  <c r="V13" i="73"/>
  <c r="X13" i="73"/>
  <c r="AS13" i="73"/>
  <c r="AR13" i="73"/>
  <c r="AT13" i="73"/>
  <c r="C98" i="47"/>
  <c r="C98" i="28"/>
  <c r="B98" i="28" s="1"/>
  <c r="AF13" i="73" a="1"/>
  <c r="AI13" i="73" s="1"/>
  <c r="AQ13" i="73"/>
  <c r="CE14" i="62" a="1"/>
  <c r="T23" i="73"/>
  <c r="U13" i="73"/>
  <c r="BE14" i="62" a="1"/>
  <c r="T22" i="73"/>
  <c r="T86" i="73"/>
  <c r="T88" i="73"/>
  <c r="T89" i="73"/>
  <c r="T87" i="73"/>
  <c r="K22" i="73"/>
  <c r="K23" i="73"/>
  <c r="K25" i="73"/>
  <c r="L23" i="73"/>
  <c r="L24" i="73"/>
  <c r="M22" i="73"/>
  <c r="K24" i="73"/>
  <c r="L22" i="73"/>
  <c r="L25" i="73"/>
  <c r="M23" i="73"/>
  <c r="M24" i="73"/>
  <c r="M25" i="73"/>
  <c r="J22" i="73"/>
  <c r="J23" i="73"/>
  <c r="J24" i="73"/>
  <c r="J25" i="73"/>
  <c r="BE21" i="63"/>
  <c r="BF21" i="63"/>
  <c r="BG21" i="63"/>
  <c r="BH21" i="63"/>
  <c r="BS14" i="62" a="1"/>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E93" i="47"/>
  <c r="E93" i="28"/>
  <c r="D93" i="28" s="1"/>
  <c r="AP89" i="73"/>
  <c r="AP88" i="73"/>
  <c r="T24" i="73"/>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AB89" i="73"/>
  <c r="AB86" i="73"/>
  <c r="AB87" i="73"/>
  <c r="AB88" i="73"/>
  <c r="AC88" i="73"/>
  <c r="AC89" i="73"/>
  <c r="AC86" i="73"/>
  <c r="AC87" i="73"/>
  <c r="BH13" i="68"/>
  <c r="BG13" i="68"/>
  <c r="BF13" i="68"/>
  <c r="BE13" i="68"/>
  <c r="U85" i="73" s="1" a="1"/>
  <c r="Z87" i="73"/>
  <c r="Z86" i="73"/>
  <c r="AE86" i="73" s="1"/>
  <c r="Z89" i="73"/>
  <c r="Z88" i="73"/>
  <c r="AA86" i="73"/>
  <c r="AA87" i="73"/>
  <c r="AA88" i="73"/>
  <c r="AA89" i="73"/>
  <c r="CH13" i="68"/>
  <c r="X53" i="73"/>
  <c r="W53" i="73"/>
  <c r="V53" i="73"/>
  <c r="CE13" i="68"/>
  <c r="AQ85" i="73" s="1" a="1"/>
  <c r="CG13" i="68"/>
  <c r="CF13" i="68"/>
  <c r="BT13" i="68"/>
  <c r="BU13" i="68"/>
  <c r="BV13" i="68"/>
  <c r="BS13" i="68"/>
  <c r="U53" i="73"/>
  <c r="BE14" i="64" a="1"/>
  <c r="AR53" i="73"/>
  <c r="AS53" i="73"/>
  <c r="AT53" i="73"/>
  <c r="AE57" i="73"/>
  <c r="BS14" i="64" a="1"/>
  <c r="CF13" i="63"/>
  <c r="BV13" i="63"/>
  <c r="BT13" i="63"/>
  <c r="AC22" i="73"/>
  <c r="AC23" i="73"/>
  <c r="AC25" i="73"/>
  <c r="AQ53" i="73"/>
  <c r="CE14" i="64" a="1"/>
  <c r="AE55" i="73"/>
  <c r="AE56" i="73"/>
  <c r="BH13" i="63"/>
  <c r="BF13" i="63"/>
  <c r="BG13" i="63"/>
  <c r="BE13" i="63"/>
  <c r="U21" i="73" s="1" a="1"/>
  <c r="AB22" i="73"/>
  <c r="AB23" i="73"/>
  <c r="AB24" i="73"/>
  <c r="AB25" i="73"/>
  <c r="Z23" i="73"/>
  <c r="Z22" i="73"/>
  <c r="Z25" i="73"/>
  <c r="Z24" i="73"/>
  <c r="AF53" i="73" a="1"/>
  <c r="CH13" i="63"/>
  <c r="CE13" i="63"/>
  <c r="AQ21" i="73" s="1" a="1"/>
  <c r="CG13" i="63"/>
  <c r="BU13" i="63"/>
  <c r="BS13" i="63"/>
  <c r="AA22" i="73"/>
  <c r="AA25" i="73"/>
  <c r="AA23" i="73"/>
  <c r="AA24" i="73"/>
  <c r="BH17" i="67"/>
  <c r="BF17" i="67"/>
  <c r="BH16" i="67"/>
  <c r="BF16" i="67"/>
  <c r="BH15" i="67"/>
  <c r="BF15" i="67"/>
  <c r="BH14" i="67"/>
  <c r="BF14" i="67"/>
  <c r="BG17" i="67"/>
  <c r="BE17" i="67"/>
  <c r="BG16" i="67"/>
  <c r="BE16" i="67"/>
  <c r="BG15" i="67"/>
  <c r="BE15" i="67"/>
  <c r="BG14" i="67"/>
  <c r="BE14" i="67"/>
  <c r="U94" i="73" s="1" a="1"/>
  <c r="CF15" i="67"/>
  <c r="CH15" i="67"/>
  <c r="CF16" i="67"/>
  <c r="CH14" i="67"/>
  <c r="CF14" i="67"/>
  <c r="CH16" i="67"/>
  <c r="CE16" i="67"/>
  <c r="CG15" i="67"/>
  <c r="CE15" i="67"/>
  <c r="CG17" i="67"/>
  <c r="CE14" i="67"/>
  <c r="AQ94" i="73" s="1" a="1"/>
  <c r="CG16" i="67"/>
  <c r="CE17" i="67"/>
  <c r="CG14" i="67"/>
  <c r="CF17" i="67"/>
  <c r="CH17" i="67"/>
  <c r="BV15" i="67"/>
  <c r="BU14" i="67"/>
  <c r="BT16" i="67"/>
  <c r="BT17" i="67"/>
  <c r="BT14" i="67"/>
  <c r="BT15" i="67"/>
  <c r="BS16" i="67"/>
  <c r="BS17" i="67"/>
  <c r="BS14" i="67"/>
  <c r="BS15" i="67"/>
  <c r="BU17" i="67"/>
  <c r="BV16" i="67"/>
  <c r="BU15" i="67"/>
  <c r="BV14" i="67"/>
  <c r="BV17" i="67"/>
  <c r="BU16" i="67"/>
  <c r="AG93" i="73"/>
  <c r="AH93" i="73"/>
  <c r="AI93" i="73"/>
  <c r="AF93" i="73"/>
  <c r="JJ103" i="47"/>
  <c r="FW103" i="47"/>
  <c r="FJ103" i="47"/>
  <c r="HW103" i="47"/>
  <c r="HJ103" i="47"/>
  <c r="BW103" i="47"/>
  <c r="B103" i="47"/>
  <c r="JW103" i="47"/>
  <c r="KW103" i="47"/>
  <c r="IW103" i="47"/>
  <c r="GJ103" i="47"/>
  <c r="IJ103" i="47"/>
  <c r="EW103" i="47"/>
  <c r="BG24" i="62"/>
  <c r="BH22" i="62"/>
  <c r="BE22" i="62"/>
  <c r="LJ103" i="47"/>
  <c r="KJ103" i="47"/>
  <c r="CW103" i="47"/>
  <c r="AW103" i="47"/>
  <c r="DJ103" i="47"/>
  <c r="LW103" i="47"/>
  <c r="GW103" i="47"/>
  <c r="J103" i="47"/>
  <c r="AJ103" i="47"/>
  <c r="EJ103" i="47"/>
  <c r="BJ103" i="47"/>
  <c r="W103" i="47"/>
  <c r="DW103" i="47"/>
  <c r="CJ103" i="47"/>
  <c r="V45" i="73"/>
  <c r="W45" i="73"/>
  <c r="X45" i="73"/>
  <c r="AR45" i="73"/>
  <c r="AS45" i="73"/>
  <c r="AT45" i="73"/>
  <c r="V5" i="73"/>
  <c r="X5" i="73"/>
  <c r="W5" i="73"/>
  <c r="AT5" i="73"/>
  <c r="AS5" i="73"/>
  <c r="AR5" i="73"/>
  <c r="AS29" i="73"/>
  <c r="AT29" i="73"/>
  <c r="AR29" i="73"/>
  <c r="X29" i="73"/>
  <c r="V29" i="73"/>
  <c r="W29" i="73"/>
  <c r="V37" i="73"/>
  <c r="W37" i="73"/>
  <c r="X37" i="73"/>
  <c r="AS37" i="73"/>
  <c r="AT37" i="73"/>
  <c r="AR37" i="73"/>
  <c r="BH25" i="62"/>
  <c r="BG25" i="62"/>
  <c r="BG22" i="62"/>
  <c r="BH24" i="62"/>
  <c r="BF23" i="62"/>
  <c r="BF24" i="62"/>
  <c r="BF22" i="62"/>
  <c r="BE24" i="62"/>
  <c r="BG23" i="62"/>
  <c r="BF25" i="62"/>
  <c r="BE23" i="62"/>
  <c r="BH23" i="62"/>
  <c r="BE22" i="68" a="1"/>
  <c r="BH23" i="68" s="1"/>
  <c r="BE22" i="72" a="1"/>
  <c r="BE24" i="72" s="1"/>
  <c r="BE22" i="70" a="1"/>
  <c r="BE22" i="70" s="1"/>
  <c r="AE33" i="73"/>
  <c r="BG23" i="67"/>
  <c r="BH24" i="67"/>
  <c r="BG24" i="67"/>
  <c r="BH25" i="67"/>
  <c r="BG25" i="67"/>
  <c r="BF25" i="67"/>
  <c r="BE22" i="67"/>
  <c r="BH22" i="67"/>
  <c r="BF24" i="67"/>
  <c r="BE25" i="67"/>
  <c r="BH23" i="67"/>
  <c r="BF22" i="67"/>
  <c r="BG22" i="67"/>
  <c r="BE24" i="67"/>
  <c r="BE23" i="67"/>
  <c r="BF23" i="67"/>
  <c r="BE22" i="71" a="1"/>
  <c r="BG23" i="71" s="1"/>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41" i="73"/>
  <c r="AE40" i="73"/>
  <c r="AE9" i="73"/>
  <c r="AE8" i="73"/>
  <c r="AE7" i="73"/>
  <c r="U5" i="73"/>
  <c r="BE14" i="61" a="1"/>
  <c r="AF5" i="73" a="1"/>
  <c r="BS14" i="61" a="1"/>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BF14" i="69"/>
  <c r="BH14" i="69"/>
  <c r="BG17" i="69"/>
  <c r="BE17" i="69"/>
  <c r="BG16" i="69"/>
  <c r="BE16" i="69"/>
  <c r="BG15" i="69"/>
  <c r="BE15" i="69"/>
  <c r="BG14" i="69"/>
  <c r="BE14" i="69"/>
  <c r="U70" i="73" s="1" a="1"/>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AQ70" i="73" s="1" a="1"/>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Q37" i="73"/>
  <c r="CE14" i="72" a="1"/>
  <c r="CF17" i="65"/>
  <c r="CF16" i="65"/>
  <c r="CF15" i="65"/>
  <c r="CF14" i="65"/>
  <c r="CE16" i="65"/>
  <c r="CE15" i="65"/>
  <c r="CE17" i="65"/>
  <c r="CE14" i="65"/>
  <c r="AQ62" i="73" s="1" a="1"/>
  <c r="CH17" i="65"/>
  <c r="CH16" i="65"/>
  <c r="CH15" i="65"/>
  <c r="CH14" i="65"/>
  <c r="CG17" i="65"/>
  <c r="CG16" i="65"/>
  <c r="CG15" i="65"/>
  <c r="CG14" i="65"/>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AE38"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U62" i="73" s="1" a="1"/>
  <c r="BH17" i="65"/>
  <c r="BH16" i="65"/>
  <c r="BH15" i="65"/>
  <c r="BH14" i="65"/>
  <c r="AI61" i="73"/>
  <c r="AF61" i="73"/>
  <c r="AG61" i="73"/>
  <c r="AH61" i="73"/>
  <c r="CH17" i="66"/>
  <c r="CH16" i="66"/>
  <c r="CH15" i="66"/>
  <c r="CH14" i="66"/>
  <c r="CG17" i="66"/>
  <c r="CG16" i="66"/>
  <c r="CG15" i="66"/>
  <c r="CG14" i="66"/>
  <c r="CF17" i="66"/>
  <c r="CF16" i="66"/>
  <c r="CF15" i="66"/>
  <c r="CF14" i="66"/>
  <c r="CE17" i="66"/>
  <c r="CE16" i="66"/>
  <c r="CE15" i="66"/>
  <c r="CE14" i="66"/>
  <c r="AQ78" i="73" s="1" a="1"/>
  <c r="AE39" i="73"/>
  <c r="BE17" i="66"/>
  <c r="BE16" i="66"/>
  <c r="BE15" i="66"/>
  <c r="BE14" i="66"/>
  <c r="U78" i="73" s="1" a="1"/>
  <c r="BH17" i="66"/>
  <c r="BH16" i="66"/>
  <c r="BH15" i="66"/>
  <c r="BH14" i="66"/>
  <c r="BG17" i="66"/>
  <c r="BG16" i="66"/>
  <c r="BG15" i="66"/>
  <c r="BG14" i="66"/>
  <c r="BF17" i="66"/>
  <c r="BF16" i="66"/>
  <c r="BF15" i="66"/>
  <c r="BF14" i="66"/>
  <c r="AJ105" i="47" l="1"/>
  <c r="EJ105" i="47"/>
  <c r="J105" i="47"/>
  <c r="BW105" i="47"/>
  <c r="JJ105" i="47"/>
  <c r="CW105" i="47"/>
  <c r="FJ105" i="47"/>
  <c r="KJ105" i="47"/>
  <c r="HJ105" i="47"/>
  <c r="KW105" i="47"/>
  <c r="JW105" i="47"/>
  <c r="C100" i="47"/>
  <c r="C100" i="28"/>
  <c r="B100" i="28" s="1"/>
  <c r="BE22" i="61" a="1"/>
  <c r="BG25" i="61" s="1"/>
  <c r="GW105" i="47"/>
  <c r="IW105" i="47"/>
  <c r="B105" i="47"/>
  <c r="GJ105" i="47"/>
  <c r="LW105" i="47"/>
  <c r="DJ105" i="47"/>
  <c r="IJ105" i="47"/>
  <c r="LJ105" i="47"/>
  <c r="W105" i="47"/>
  <c r="AW105" i="47"/>
  <c r="BJ105" i="47"/>
  <c r="HW105" i="47"/>
  <c r="CJ105" i="47"/>
  <c r="FW105" i="47"/>
  <c r="EW105" i="47"/>
  <c r="DW105" i="47"/>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M8" i="73"/>
  <c r="K8" i="73"/>
  <c r="J8" i="73"/>
  <c r="M6" i="73"/>
  <c r="K6" i="73"/>
  <c r="M7" i="73"/>
  <c r="K7" i="73"/>
  <c r="L6" i="73"/>
  <c r="J7" i="73"/>
  <c r="L7" i="73"/>
  <c r="J9" i="73"/>
  <c r="L8" i="73"/>
  <c r="M9" i="73"/>
  <c r="L9" i="73"/>
  <c r="K9" i="73"/>
  <c r="J6" i="73"/>
  <c r="C23" i="45"/>
  <c r="G23" i="45"/>
  <c r="P23" i="45" s="1"/>
  <c r="E23" i="45"/>
  <c r="F23" i="45"/>
  <c r="N23" i="45" s="1"/>
  <c r="D23" i="45"/>
  <c r="I23" i="45"/>
  <c r="D28" i="45"/>
  <c r="G28" i="45"/>
  <c r="P28" i="45" s="1"/>
  <c r="F28" i="45"/>
  <c r="N28" i="45" s="1"/>
  <c r="E28" i="45"/>
  <c r="C28" i="45"/>
  <c r="I28" i="45"/>
  <c r="F22" i="45"/>
  <c r="N22" i="45" s="1"/>
  <c r="E22" i="45"/>
  <c r="C22" i="45"/>
  <c r="G22" i="45"/>
  <c r="P22" i="45" s="1"/>
  <c r="I22" i="45"/>
  <c r="D22" i="45"/>
  <c r="C26" i="45"/>
  <c r="F26" i="45"/>
  <c r="N26" i="45" s="1"/>
  <c r="E26" i="45"/>
  <c r="I26" i="45"/>
  <c r="G26" i="45"/>
  <c r="P26" i="45" s="1"/>
  <c r="D26" i="45"/>
  <c r="F18" i="45"/>
  <c r="N18" i="45" s="1"/>
  <c r="C18" i="45"/>
  <c r="G18" i="45"/>
  <c r="P18" i="45" s="1"/>
  <c r="E18" i="45"/>
  <c r="D18" i="45"/>
  <c r="I18" i="45"/>
  <c r="D25" i="45"/>
  <c r="G25" i="45"/>
  <c r="P25" i="45" s="1"/>
  <c r="C25" i="45"/>
  <c r="I25" i="45"/>
  <c r="E25" i="45"/>
  <c r="F25" i="45"/>
  <c r="N25" i="45" s="1"/>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D24" i="45"/>
  <c r="I24" i="45"/>
  <c r="I33" i="45"/>
  <c r="AL30" i="33" s="1"/>
  <c r="C24" i="45"/>
  <c r="E24" i="45"/>
  <c r="G24" i="45"/>
  <c r="P24" i="45" s="1"/>
  <c r="F24" i="45"/>
  <c r="N24" i="45" s="1"/>
  <c r="C20" i="45"/>
  <c r="D20" i="45"/>
  <c r="I20" i="45"/>
  <c r="E20" i="45"/>
  <c r="G20" i="45"/>
  <c r="P20" i="45" s="1"/>
  <c r="F20" i="45"/>
  <c r="N20" i="45" s="1"/>
  <c r="C92" i="28"/>
  <c r="B92" i="28" s="1"/>
  <c r="C92" i="47"/>
  <c r="BH25" i="64"/>
  <c r="BE23" i="64"/>
  <c r="BE22" i="64"/>
  <c r="BE24" i="64"/>
  <c r="BG24" i="64"/>
  <c r="BF22" i="64"/>
  <c r="BG25" i="64"/>
  <c r="BF23" i="64"/>
  <c r="BH22" i="64"/>
  <c r="BF24" i="64"/>
  <c r="BH23" i="64"/>
  <c r="BF25" i="64"/>
  <c r="BH24" i="64"/>
  <c r="BG22" i="64"/>
  <c r="BE25" i="64"/>
  <c r="BG23" i="64"/>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AG13" i="73"/>
  <c r="AH13" i="73"/>
  <c r="AF13" i="73"/>
  <c r="LK92" i="47"/>
  <c r="HK92" i="47"/>
  <c r="X92" i="47"/>
  <c r="CK92" i="47"/>
  <c r="BK92" i="47"/>
  <c r="K92" i="47"/>
  <c r="LX92" i="47"/>
  <c r="JX92" i="47"/>
  <c r="IK92" i="47"/>
  <c r="GX92" i="47"/>
  <c r="DK92" i="47"/>
  <c r="JK92" i="47"/>
  <c r="FK92" i="47"/>
  <c r="EK92" i="47"/>
  <c r="CH16" i="62"/>
  <c r="CH15" i="62"/>
  <c r="CF15" i="62"/>
  <c r="CH14" i="62"/>
  <c r="CF14" i="62"/>
  <c r="CG17" i="62"/>
  <c r="CF17" i="62"/>
  <c r="CG16" i="62"/>
  <c r="CE15" i="62"/>
  <c r="CF16" i="62"/>
  <c r="CG14" i="62"/>
  <c r="CE14" i="62"/>
  <c r="AQ14" i="73" s="1" a="1"/>
  <c r="CE16" i="62"/>
  <c r="CG15" i="62"/>
  <c r="CE17" i="62"/>
  <c r="CH17" i="62"/>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BF15" i="62"/>
  <c r="BH15" i="62"/>
  <c r="BF14" i="62"/>
  <c r="BH14" i="62"/>
  <c r="BF17" i="62"/>
  <c r="BH17" i="62"/>
  <c r="BE14" i="62"/>
  <c r="U14" i="73" s="1" a="1"/>
  <c r="BG17" i="62"/>
  <c r="BE16" i="62"/>
  <c r="BF16" i="62"/>
  <c r="BH16" i="62"/>
  <c r="BE17" i="62"/>
  <c r="BG16" i="62"/>
  <c r="BG15" i="62"/>
  <c r="BE15" i="62"/>
  <c r="BG14" i="62"/>
  <c r="BE22" i="63" a="1"/>
  <c r="BF22" i="63" s="1"/>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AE89" i="73"/>
  <c r="V85" i="73"/>
  <c r="W85" i="73"/>
  <c r="X85" i="73"/>
  <c r="AR85" i="73"/>
  <c r="AS85" i="73"/>
  <c r="AT85" i="73"/>
  <c r="U94" i="73"/>
  <c r="W94" i="73"/>
  <c r="U95" i="73"/>
  <c r="W95" i="73"/>
  <c r="U96" i="73"/>
  <c r="W96" i="73"/>
  <c r="U97" i="73"/>
  <c r="W97" i="73"/>
  <c r="V94" i="73"/>
  <c r="X94" i="73"/>
  <c r="V95" i="73"/>
  <c r="X95" i="73"/>
  <c r="V96" i="73"/>
  <c r="X96" i="73"/>
  <c r="V97" i="73"/>
  <c r="X97" i="73"/>
  <c r="AT97" i="73"/>
  <c r="AR97" i="73"/>
  <c r="AS94" i="73"/>
  <c r="AQ97" i="73"/>
  <c r="AS96" i="73"/>
  <c r="AQ94" i="73"/>
  <c r="AS97" i="73"/>
  <c r="AQ95" i="73"/>
  <c r="AS95" i="73"/>
  <c r="AQ96" i="73"/>
  <c r="AT96" i="73"/>
  <c r="AR94" i="73"/>
  <c r="AT94" i="73"/>
  <c r="AR96" i="73"/>
  <c r="AT95" i="73"/>
  <c r="AR95" i="73"/>
  <c r="W21" i="73"/>
  <c r="V21" i="73"/>
  <c r="X21" i="73"/>
  <c r="AS21" i="73"/>
  <c r="AR21" i="73"/>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AT21" i="73"/>
  <c r="AE87" i="73"/>
  <c r="AE88" i="73"/>
  <c r="AF94" i="73" a="1"/>
  <c r="AE22" i="73"/>
  <c r="U85" i="73"/>
  <c r="BE14" i="68" a="1"/>
  <c r="AF85" i="73" a="1"/>
  <c r="BS14" i="68" a="1"/>
  <c r="AQ85" i="73"/>
  <c r="CE14" i="68" a="1"/>
  <c r="AF21" i="73" a="1"/>
  <c r="BS14" i="63" a="1"/>
  <c r="AQ21" i="73"/>
  <c r="CE14" i="63" a="1"/>
  <c r="BG17" i="64"/>
  <c r="BG16" i="64"/>
  <c r="BG15" i="64"/>
  <c r="BG14" i="64"/>
  <c r="BF17" i="64"/>
  <c r="BF16" i="64"/>
  <c r="BF15" i="64"/>
  <c r="BF14" i="64"/>
  <c r="BE17" i="64"/>
  <c r="BE16" i="64"/>
  <c r="BE15" i="64"/>
  <c r="BE14" i="64"/>
  <c r="U54" i="73" s="1" a="1"/>
  <c r="BH17" i="64"/>
  <c r="BH16" i="64"/>
  <c r="BH15" i="64"/>
  <c r="BH14" i="64"/>
  <c r="AE23" i="73"/>
  <c r="AE24" i="73"/>
  <c r="BS14" i="64"/>
  <c r="BS16" i="64"/>
  <c r="BT14" i="64"/>
  <c r="BT16" i="64"/>
  <c r="BU14" i="64"/>
  <c r="BU16" i="64"/>
  <c r="BV14" i="64"/>
  <c r="BV16" i="64"/>
  <c r="BS15" i="64"/>
  <c r="BS17" i="64"/>
  <c r="BT15" i="64"/>
  <c r="BT17" i="64"/>
  <c r="BU15" i="64"/>
  <c r="BU17" i="64"/>
  <c r="BV15" i="64"/>
  <c r="BV17" i="64"/>
  <c r="CH17" i="64"/>
  <c r="CH16" i="64"/>
  <c r="CH15" i="64"/>
  <c r="CH14" i="64"/>
  <c r="CG16" i="64"/>
  <c r="CG15" i="64"/>
  <c r="CG17" i="64"/>
  <c r="CG14" i="64"/>
  <c r="CF17" i="64"/>
  <c r="CF16" i="64"/>
  <c r="CF15" i="64"/>
  <c r="CF14" i="64"/>
  <c r="CE16" i="64"/>
  <c r="CE15" i="64"/>
  <c r="CE14" i="64"/>
  <c r="AQ54" i="73" s="1" a="1"/>
  <c r="CE17" i="64"/>
  <c r="AF53" i="73"/>
  <c r="AG53" i="73"/>
  <c r="AH53" i="73"/>
  <c r="AI53" i="73"/>
  <c r="AE25" i="73"/>
  <c r="U21" i="73"/>
  <c r="BE14" i="63" a="1"/>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V72" i="73"/>
  <c r="U70" i="73"/>
  <c r="U71" i="73"/>
  <c r="U73" i="73"/>
  <c r="X70" i="73"/>
  <c r="V71" i="73"/>
  <c r="X73" i="73"/>
  <c r="W71" i="73"/>
  <c r="W72" i="73"/>
  <c r="V70" i="73"/>
  <c r="X71" i="73"/>
  <c r="X72" i="73"/>
  <c r="V73" i="73"/>
  <c r="W70" i="73"/>
  <c r="U72" i="73"/>
  <c r="W73" i="73"/>
  <c r="AT73" i="73"/>
  <c r="AS70" i="73"/>
  <c r="AQ71" i="73"/>
  <c r="AS72" i="73"/>
  <c r="AQ73" i="73"/>
  <c r="AT70" i="73"/>
  <c r="AT71" i="73"/>
  <c r="AR73" i="73"/>
  <c r="AS71" i="73"/>
  <c r="AQ70" i="73"/>
  <c r="AS73" i="73"/>
  <c r="AR71" i="73"/>
  <c r="AR72" i="73"/>
  <c r="AT72" i="73"/>
  <c r="AQ72" i="73"/>
  <c r="AR70" i="73"/>
  <c r="AS62" i="73"/>
  <c r="AS63" i="73"/>
  <c r="AS64" i="73"/>
  <c r="AS65" i="73"/>
  <c r="AT62" i="73"/>
  <c r="AT63" i="73"/>
  <c r="AT64" i="73"/>
  <c r="AT65" i="73"/>
  <c r="AQ62" i="73"/>
  <c r="AQ65" i="73"/>
  <c r="AQ63" i="73"/>
  <c r="AQ64" i="73"/>
  <c r="AR62" i="73"/>
  <c r="AR63" i="73"/>
  <c r="AR64" i="73"/>
  <c r="AR65" i="73"/>
  <c r="X62" i="73"/>
  <c r="X63" i="73"/>
  <c r="X64" i="73"/>
  <c r="X65" i="73"/>
  <c r="U62" i="73"/>
  <c r="U63" i="73"/>
  <c r="U64" i="73"/>
  <c r="U65" i="73"/>
  <c r="V62" i="73"/>
  <c r="V63" i="73"/>
  <c r="V64" i="73"/>
  <c r="V65" i="73"/>
  <c r="W62" i="73"/>
  <c r="W63" i="73"/>
  <c r="W64" i="73"/>
  <c r="W65" i="73"/>
  <c r="AQ78" i="73"/>
  <c r="AQ79" i="73"/>
  <c r="AQ80" i="73"/>
  <c r="AQ81" i="73"/>
  <c r="AR78" i="73"/>
  <c r="AR79" i="73"/>
  <c r="AR80" i="73"/>
  <c r="AR81" i="73"/>
  <c r="AS78" i="73"/>
  <c r="AS79" i="73"/>
  <c r="AS80" i="73"/>
  <c r="AS81" i="73"/>
  <c r="AT78" i="73"/>
  <c r="AT79" i="73"/>
  <c r="AT80" i="73"/>
  <c r="AT81" i="73"/>
  <c r="V78" i="73"/>
  <c r="V79" i="73"/>
  <c r="V80" i="73"/>
  <c r="V81" i="73"/>
  <c r="W78" i="73"/>
  <c r="W79" i="73"/>
  <c r="W80" i="73"/>
  <c r="W81" i="73"/>
  <c r="X78" i="73"/>
  <c r="X79" i="73"/>
  <c r="X80" i="73"/>
  <c r="X81" i="73"/>
  <c r="U78" i="73"/>
  <c r="U79" i="73"/>
  <c r="U80" i="73"/>
  <c r="U81" i="73"/>
  <c r="BG22" i="68"/>
  <c r="BF23" i="68"/>
  <c r="BH25" i="68"/>
  <c r="BH24" i="68"/>
  <c r="BE24" i="68"/>
  <c r="BH22" i="68"/>
  <c r="BG24" i="68"/>
  <c r="BG23" i="68"/>
  <c r="BE25" i="68"/>
  <c r="BG25" i="68"/>
  <c r="BF24" i="68"/>
  <c r="BE22" i="68"/>
  <c r="BF25" i="68"/>
  <c r="BE23" i="68"/>
  <c r="BF22" i="68"/>
  <c r="BE25" i="72"/>
  <c r="BG25" i="72"/>
  <c r="BE22" i="72"/>
  <c r="BF25" i="72"/>
  <c r="BG24" i="72"/>
  <c r="BF23" i="72"/>
  <c r="BF24" i="72"/>
  <c r="BF22" i="72"/>
  <c r="BH22" i="72"/>
  <c r="BG22" i="72"/>
  <c r="BE23" i="72"/>
  <c r="BH23" i="72"/>
  <c r="BH25" i="72"/>
  <c r="BG23" i="72"/>
  <c r="BH24" i="72"/>
  <c r="BE24" i="70"/>
  <c r="BH24" i="70"/>
  <c r="BH22" i="70"/>
  <c r="BH25" i="70"/>
  <c r="BG24" i="70"/>
  <c r="BH23" i="70"/>
  <c r="BG25" i="70"/>
  <c r="BF24" i="70"/>
  <c r="BG22" i="70"/>
  <c r="BF25" i="70"/>
  <c r="BG23" i="70"/>
  <c r="BE25" i="70"/>
  <c r="BF22" i="70"/>
  <c r="BE23" i="70"/>
  <c r="BF23" i="70"/>
  <c r="BH23" i="71"/>
  <c r="BF24" i="71"/>
  <c r="BE22" i="71"/>
  <c r="BF23" i="71"/>
  <c r="BF22" i="71"/>
  <c r="BG24" i="71"/>
  <c r="BG25" i="71"/>
  <c r="BF25" i="71"/>
  <c r="BE23" i="71"/>
  <c r="BH24" i="71"/>
  <c r="BE25" i="71"/>
  <c r="BH25" i="71"/>
  <c r="BH22" i="71"/>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AQ46" i="73" s="1" a="1"/>
  <c r="CF17" i="71"/>
  <c r="CG16" i="71"/>
  <c r="CH14" i="71"/>
  <c r="CF16" i="71"/>
  <c r="CH17" i="71"/>
  <c r="CE16" i="71"/>
  <c r="CG17" i="71"/>
  <c r="CF15" i="71"/>
  <c r="CH15" i="71"/>
  <c r="CE17" i="71"/>
  <c r="CG15" i="71"/>
  <c r="BF15" i="71"/>
  <c r="BG15" i="71"/>
  <c r="BG16" i="71"/>
  <c r="BG14" i="71"/>
  <c r="BH15" i="71"/>
  <c r="BE15" i="71"/>
  <c r="BE16" i="71"/>
  <c r="BE14" i="71"/>
  <c r="U46" i="73" s="1" a="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U6" i="73" s="1" a="1"/>
  <c r="BH14" i="61"/>
  <c r="BH17" i="61"/>
  <c r="BF17" i="61"/>
  <c r="BH15" i="61"/>
  <c r="BG16" i="61"/>
  <c r="BF16" i="61"/>
  <c r="BF15" i="61"/>
  <c r="AG5" i="73"/>
  <c r="AI5" i="73"/>
  <c r="AF5" i="73"/>
  <c r="AH5" i="73"/>
  <c r="CE17" i="61"/>
  <c r="CG17" i="61"/>
  <c r="CG14" i="61"/>
  <c r="CE16" i="61"/>
  <c r="CG15" i="61"/>
  <c r="CE15" i="61"/>
  <c r="CH17" i="61"/>
  <c r="CH16" i="61"/>
  <c r="CF17" i="61"/>
  <c r="CE14" i="61"/>
  <c r="AQ6" i="73" s="1" a="1"/>
  <c r="CF16" i="61"/>
  <c r="CH14" i="61"/>
  <c r="CF15" i="61"/>
  <c r="CH15" i="61"/>
  <c r="CF14" i="61"/>
  <c r="CG16" i="61"/>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U30" i="73" s="1" a="1"/>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AQ30" i="73" s="1" a="1"/>
  <c r="BT14" i="70"/>
  <c r="BS15" i="70"/>
  <c r="BV14" i="70"/>
  <c r="BV15" i="70"/>
  <c r="BS16" i="70"/>
  <c r="BU16" i="70"/>
  <c r="BU17" i="70"/>
  <c r="BT16" i="70"/>
  <c r="BV17" i="70"/>
  <c r="BU14" i="70"/>
  <c r="BU15" i="70"/>
  <c r="BS17" i="70"/>
  <c r="BT17" i="70"/>
  <c r="BS14" i="70"/>
  <c r="BT15" i="70"/>
  <c r="BV16" i="70"/>
  <c r="AF29" i="73"/>
  <c r="AG29" i="73"/>
  <c r="AH29" i="73"/>
  <c r="AI29" i="73"/>
  <c r="AF70" i="73" a="1"/>
  <c r="AF62" i="73" a="1"/>
  <c r="AG63" i="73" s="1"/>
  <c r="CE17" i="72"/>
  <c r="CE16" i="72"/>
  <c r="CE15" i="72"/>
  <c r="CE14" i="72"/>
  <c r="AQ38" i="73" s="1" a="1"/>
  <c r="CH16" i="72"/>
  <c r="CH17" i="72"/>
  <c r="CH15" i="72"/>
  <c r="CH14" i="72"/>
  <c r="CG17" i="72"/>
  <c r="CG16" i="72"/>
  <c r="CG15" i="72"/>
  <c r="CG14" i="72"/>
  <c r="CF16" i="72"/>
  <c r="CF15" i="72"/>
  <c r="CF14" i="72"/>
  <c r="CF17" i="72"/>
  <c r="AF37" i="73"/>
  <c r="AG37" i="73"/>
  <c r="AH37" i="73"/>
  <c r="AI37" i="73"/>
  <c r="GV102" i="47"/>
  <c r="JV102" i="47"/>
  <c r="EI102" i="47"/>
  <c r="IV102" i="47"/>
  <c r="CI102" i="47"/>
  <c r="DI102" i="47"/>
  <c r="AV102" i="47"/>
  <c r="AI102" i="47"/>
  <c r="JI102" i="47"/>
  <c r="HV102" i="47"/>
  <c r="LV102" i="47"/>
  <c r="FV102" i="47"/>
  <c r="II102" i="47"/>
  <c r="LI102" i="47"/>
  <c r="BV102" i="47"/>
  <c r="GI102" i="47"/>
  <c r="HI102" i="47"/>
  <c r="V102" i="47"/>
  <c r="DV102" i="47"/>
  <c r="CV102" i="47"/>
  <c r="EV102" i="47"/>
  <c r="I102" i="47"/>
  <c r="KV102" i="47"/>
  <c r="BI102" i="47"/>
  <c r="KI102" i="47"/>
  <c r="FI102" i="47"/>
  <c r="FX95" i="47"/>
  <c r="FK95" i="47"/>
  <c r="GX95" i="47"/>
  <c r="EK95" i="47"/>
  <c r="LK95" i="47"/>
  <c r="EX95" i="47"/>
  <c r="HK95" i="47"/>
  <c r="KK95" i="47"/>
  <c r="AX95" i="47"/>
  <c r="CK95" i="47"/>
  <c r="LX95" i="47"/>
  <c r="BX95" i="47"/>
  <c r="IK95" i="47"/>
  <c r="DX95" i="47"/>
  <c r="DK95" i="47"/>
  <c r="GK95" i="47"/>
  <c r="JK95" i="47"/>
  <c r="K95" i="47"/>
  <c r="X95" i="47"/>
  <c r="HX95" i="47"/>
  <c r="BK95" i="47"/>
  <c r="JX95" i="47"/>
  <c r="CX95" i="47"/>
  <c r="AK95" i="47"/>
  <c r="KX95" i="47"/>
  <c r="IX95" i="47"/>
  <c r="BU15" i="72"/>
  <c r="BU17" i="72"/>
  <c r="BV15" i="72"/>
  <c r="BV17" i="72"/>
  <c r="BS14" i="72"/>
  <c r="BS16" i="72"/>
  <c r="BT14" i="72"/>
  <c r="BT16" i="72"/>
  <c r="BU14" i="72"/>
  <c r="BU16" i="72"/>
  <c r="BV14" i="72"/>
  <c r="BV16" i="72"/>
  <c r="BS15" i="72"/>
  <c r="BS17" i="72"/>
  <c r="BT15" i="72"/>
  <c r="BT17" i="72"/>
  <c r="AF78" i="73" a="1"/>
  <c r="BF17" i="72"/>
  <c r="BF16" i="72"/>
  <c r="BF15" i="72"/>
  <c r="BF14" i="72"/>
  <c r="BE17" i="72"/>
  <c r="BE16" i="72"/>
  <c r="BE15" i="72"/>
  <c r="BE14" i="72"/>
  <c r="U38" i="73" s="1" a="1"/>
  <c r="BH17" i="72"/>
  <c r="BH16" i="72"/>
  <c r="BH15" i="72"/>
  <c r="BH14" i="72"/>
  <c r="BG17" i="72"/>
  <c r="BG16" i="72"/>
  <c r="BG15" i="72"/>
  <c r="BG14" i="72"/>
  <c r="GW100" i="47" l="1"/>
  <c r="DJ100" i="47"/>
  <c r="EW100" i="47"/>
  <c r="JW100" i="47"/>
  <c r="BF22" i="61"/>
  <c r="BF25" i="61"/>
  <c r="BF24" i="61"/>
  <c r="BH23" i="61"/>
  <c r="BE22" i="61"/>
  <c r="BH24" i="61"/>
  <c r="BE24" i="61"/>
  <c r="BG22" i="61"/>
  <c r="BH22" i="61"/>
  <c r="BG23" i="61"/>
  <c r="BE25" i="61"/>
  <c r="BG24" i="61"/>
  <c r="BH25" i="61"/>
  <c r="BF23" i="61"/>
  <c r="BE23" i="6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AL38" i="33"/>
  <c r="M23" i="45"/>
  <c r="M28" i="45"/>
  <c r="AL43" i="33"/>
  <c r="M22" i="45"/>
  <c r="AL37" i="33"/>
  <c r="GG95" i="47"/>
  <c r="HG95" i="47"/>
  <c r="LT95" i="47"/>
  <c r="HT95" i="47"/>
  <c r="BG95" i="47"/>
  <c r="MG95" i="47"/>
  <c r="IT95" i="47"/>
  <c r="DT95" i="47"/>
  <c r="JT95" i="47"/>
  <c r="AG95" i="47"/>
  <c r="BT95" i="47"/>
  <c r="DG95" i="47"/>
  <c r="LG95" i="47"/>
  <c r="FT95" i="47"/>
  <c r="ET95" i="47"/>
  <c r="FG95" i="47"/>
  <c r="KT95" i="47"/>
  <c r="CT95" i="47"/>
  <c r="CG95" i="47"/>
  <c r="EG95" i="47"/>
  <c r="GT95" i="47"/>
  <c r="T95" i="47"/>
  <c r="IG95" i="47"/>
  <c r="KG95" i="47"/>
  <c r="AT95" i="47"/>
  <c r="JG95" i="47"/>
  <c r="AL33" i="33"/>
  <c r="M18" i="45"/>
  <c r="M25" i="45"/>
  <c r="AL40" i="33"/>
  <c r="M26" i="45"/>
  <c r="AL41" i="33"/>
  <c r="M27" i="45"/>
  <c r="AL42" i="33"/>
  <c r="AL36" i="33"/>
  <c r="M21" i="45"/>
  <c r="M20" i="45"/>
  <c r="AL35" i="33"/>
  <c r="AL39" i="33"/>
  <c r="M24" i="45"/>
  <c r="M19" i="45"/>
  <c r="AL34" i="33"/>
  <c r="M17" i="45"/>
  <c r="AL32" i="33"/>
  <c r="K19" i="45" a="1"/>
  <c r="K19" i="45" s="1"/>
  <c r="K22" i="45" a="1"/>
  <c r="K22" i="45" s="1"/>
  <c r="K21" i="45" a="1"/>
  <c r="K21" i="45" s="1"/>
  <c r="K18" i="45" a="1"/>
  <c r="K18" i="45" s="1"/>
  <c r="K23" i="45" a="1"/>
  <c r="K23" i="45" s="1"/>
  <c r="K20" i="45" a="1"/>
  <c r="K20" i="45" s="1"/>
  <c r="K24" i="45" a="1"/>
  <c r="K24" i="45" s="1"/>
  <c r="K17" i="45" a="1"/>
  <c r="K17" i="45" s="1"/>
  <c r="FJ92" i="47"/>
  <c r="JW92" i="47"/>
  <c r="J92" i="47"/>
  <c r="LJ92" i="47"/>
  <c r="EJ92" i="47"/>
  <c r="AW92" i="47"/>
  <c r="CW92" i="47"/>
  <c r="AJ92" i="47"/>
  <c r="BJ92" i="47"/>
  <c r="HW92" i="47"/>
  <c r="HJ92" i="47"/>
  <c r="IW92" i="47"/>
  <c r="KW92" i="47"/>
  <c r="FW92" i="47"/>
  <c r="DJ92" i="47"/>
  <c r="DW92" i="47"/>
  <c r="GW92" i="47"/>
  <c r="GJ92" i="47"/>
  <c r="CJ92" i="47"/>
  <c r="LW92" i="47"/>
  <c r="W92" i="47"/>
  <c r="KJ92" i="47"/>
  <c r="JJ92" i="47"/>
  <c r="B92" i="47"/>
  <c r="BW92" i="47"/>
  <c r="IJ92" i="47"/>
  <c r="EW92" i="47"/>
  <c r="CT102" i="47"/>
  <c r="AT102" i="47"/>
  <c r="IG102" i="47"/>
  <c r="IT102" i="47"/>
  <c r="LT102" i="47"/>
  <c r="GT102" i="47"/>
  <c r="AG102" i="47"/>
  <c r="DG102" i="47"/>
  <c r="T102" i="47"/>
  <c r="LG102" i="47"/>
  <c r="FT102" i="47"/>
  <c r="HG102" i="47"/>
  <c r="KG102" i="47"/>
  <c r="ET102" i="47"/>
  <c r="JG102" i="47"/>
  <c r="DT102" i="47"/>
  <c r="BG102" i="47"/>
  <c r="JT102" i="47"/>
  <c r="MG102" i="47"/>
  <c r="GG102" i="47"/>
  <c r="CG102" i="47"/>
  <c r="HT102" i="47"/>
  <c r="EG102" i="47"/>
  <c r="FG102" i="47"/>
  <c r="BT102" i="47"/>
  <c r="KT102" i="47"/>
  <c r="CV99" i="47"/>
  <c r="DG99" i="47" s="1"/>
  <c r="KV99" i="47"/>
  <c r="LG99" i="47" s="1"/>
  <c r="AI99" i="47"/>
  <c r="AT99" i="47" s="1"/>
  <c r="CI99" i="47"/>
  <c r="CT99" i="47" s="1"/>
  <c r="JV99" i="47"/>
  <c r="KG99" i="47" s="1"/>
  <c r="FV99" i="47"/>
  <c r="GG99" i="47" s="1"/>
  <c r="JI99" i="47"/>
  <c r="JT99" i="47" s="1"/>
  <c r="HV99" i="47"/>
  <c r="IG99" i="47" s="1"/>
  <c r="HI99" i="47"/>
  <c r="HT99" i="47" s="1"/>
  <c r="DI99" i="47"/>
  <c r="DT99" i="47" s="1"/>
  <c r="I99" i="47"/>
  <c r="T99" i="47" s="1"/>
  <c r="LI99" i="47"/>
  <c r="LT99" i="47" s="1"/>
  <c r="IV99" i="47"/>
  <c r="JG99" i="47" s="1"/>
  <c r="EV99" i="47"/>
  <c r="FG99" i="47" s="1"/>
  <c r="KI99" i="47"/>
  <c r="KT99" i="47" s="1"/>
  <c r="EI99" i="47"/>
  <c r="ET99" i="47" s="1"/>
  <c r="FI99" i="47"/>
  <c r="FT99" i="47" s="1"/>
  <c r="AV99" i="47"/>
  <c r="BG99" i="47" s="1"/>
  <c r="LV99" i="47"/>
  <c r="MG99" i="47" s="1"/>
  <c r="GI99" i="47"/>
  <c r="GT99" i="47" s="1"/>
  <c r="V99" i="47"/>
  <c r="AG99" i="47" s="1"/>
  <c r="BI99" i="47"/>
  <c r="BT99" i="47" s="1"/>
  <c r="BV99" i="47"/>
  <c r="CG99" i="47" s="1"/>
  <c r="II99" i="47"/>
  <c r="IT99" i="47" s="1"/>
  <c r="GV99" i="47"/>
  <c r="HG99" i="47" s="1"/>
  <c r="DV99" i="47"/>
  <c r="EG99" i="47" s="1"/>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T17" i="73"/>
  <c r="AQ17" i="73"/>
  <c r="AS15" i="73"/>
  <c r="AQ16" i="73"/>
  <c r="AQ14" i="73"/>
  <c r="AS14" i="73"/>
  <c r="AR16" i="73"/>
  <c r="AQ15" i="73"/>
  <c r="AS16" i="73"/>
  <c r="AR17" i="73"/>
  <c r="AS17" i="73"/>
  <c r="AR14" i="73"/>
  <c r="AT14" i="73"/>
  <c r="AR15" i="73"/>
  <c r="AT15" i="73"/>
  <c r="AT16" i="73"/>
  <c r="W14" i="73"/>
  <c r="W16" i="73"/>
  <c r="X16" i="73"/>
  <c r="U16" i="73"/>
  <c r="X17" i="73"/>
  <c r="X14" i="73"/>
  <c r="X15" i="73"/>
  <c r="W15" i="73"/>
  <c r="V16" i="73"/>
  <c r="U14" i="73"/>
  <c r="V17" i="73"/>
  <c r="V15" i="73"/>
  <c r="U15" i="73"/>
  <c r="U17" i="73"/>
  <c r="W17" i="73"/>
  <c r="V14" i="73"/>
  <c r="CI98" i="47"/>
  <c r="KV98" i="47"/>
  <c r="AV98" i="47"/>
  <c r="CV98" i="47"/>
  <c r="LI98" i="47"/>
  <c r="FI98" i="47"/>
  <c r="HI98" i="47"/>
  <c r="BI98" i="47"/>
  <c r="II98" i="47"/>
  <c r="KI98" i="47"/>
  <c r="DV98" i="47"/>
  <c r="GV98" i="47"/>
  <c r="FV98" i="47"/>
  <c r="JV98" i="47"/>
  <c r="IV98" i="47"/>
  <c r="AI98" i="47"/>
  <c r="BV98" i="47"/>
  <c r="JI98" i="47"/>
  <c r="EI98" i="47"/>
  <c r="HV98" i="47"/>
  <c r="V98" i="47"/>
  <c r="GI98" i="47"/>
  <c r="LV98" i="47"/>
  <c r="DI98" i="47"/>
  <c r="I98" i="47"/>
  <c r="EV98" i="47"/>
  <c r="BG22" i="63"/>
  <c r="BG23" i="63"/>
  <c r="BF24" i="63"/>
  <c r="BE25" i="63"/>
  <c r="BE23" i="63"/>
  <c r="BE22" i="63"/>
  <c r="BH23" i="63"/>
  <c r="BE24" i="63"/>
  <c r="BH22" i="63"/>
  <c r="BH24" i="63"/>
  <c r="BF25" i="63"/>
  <c r="BH25" i="63"/>
  <c r="BG25" i="63"/>
  <c r="BF23" i="63"/>
  <c r="BG24" i="63"/>
  <c r="I100" i="47"/>
  <c r="FV100" i="47"/>
  <c r="GV100" i="47"/>
  <c r="X54" i="73"/>
  <c r="X55" i="73"/>
  <c r="X56" i="73"/>
  <c r="X57" i="73"/>
  <c r="U54" i="73"/>
  <c r="U55" i="73"/>
  <c r="U56" i="73"/>
  <c r="U57" i="73"/>
  <c r="V54" i="73"/>
  <c r="V55" i="73"/>
  <c r="V56" i="73"/>
  <c r="V57" i="73"/>
  <c r="W54" i="73"/>
  <c r="W55" i="73"/>
  <c r="W56" i="73"/>
  <c r="W57" i="73"/>
  <c r="AQ57" i="73"/>
  <c r="AQ54" i="73"/>
  <c r="AQ55" i="73"/>
  <c r="AQ56" i="73"/>
  <c r="AR54" i="73"/>
  <c r="AR55" i="73"/>
  <c r="AR56" i="73"/>
  <c r="AR57" i="73"/>
  <c r="AS54" i="73"/>
  <c r="AS57" i="73"/>
  <c r="AS55" i="73"/>
  <c r="AS56" i="73"/>
  <c r="AT54" i="73"/>
  <c r="AT55" i="73"/>
  <c r="AT56" i="73"/>
  <c r="AT57" i="73"/>
  <c r="AF14" i="73" a="1"/>
  <c r="AH16" i="73" s="1"/>
  <c r="AX93" i="47"/>
  <c r="HK93" i="47"/>
  <c r="LX93" i="47"/>
  <c r="FK93" i="47"/>
  <c r="X93" i="47"/>
  <c r="LK93" i="47"/>
  <c r="KK93" i="47"/>
  <c r="IK93" i="47"/>
  <c r="IX93" i="47"/>
  <c r="JX93" i="47"/>
  <c r="KX93" i="47"/>
  <c r="EX93" i="47"/>
  <c r="DX93" i="47"/>
  <c r="CK93" i="47"/>
  <c r="DK93" i="47"/>
  <c r="BX93" i="47"/>
  <c r="HX93" i="47"/>
  <c r="AK93" i="47"/>
  <c r="GX93" i="47"/>
  <c r="GK93" i="47"/>
  <c r="BK93" i="47"/>
  <c r="JK93" i="47"/>
  <c r="CX93" i="47"/>
  <c r="FX93" i="47"/>
  <c r="EK93" i="47"/>
  <c r="K93" i="47"/>
  <c r="T103" i="47"/>
  <c r="BG14" i="68"/>
  <c r="BE14" i="68"/>
  <c r="U86" i="73" s="1" a="1"/>
  <c r="BH17" i="68"/>
  <c r="BF17" i="68"/>
  <c r="BH16" i="68"/>
  <c r="BF16" i="68"/>
  <c r="BH15" i="68"/>
  <c r="BF15" i="68"/>
  <c r="BH14" i="68"/>
  <c r="BF14" i="68"/>
  <c r="BG17" i="68"/>
  <c r="BE17" i="68"/>
  <c r="BG15" i="68"/>
  <c r="BE15" i="68"/>
  <c r="BG16" i="68"/>
  <c r="BE16" i="68"/>
  <c r="AH95" i="73"/>
  <c r="AI94" i="73"/>
  <c r="AF96" i="73"/>
  <c r="AI96" i="73"/>
  <c r="AI97" i="73"/>
  <c r="AI95" i="73"/>
  <c r="AF95" i="73"/>
  <c r="AF97" i="73"/>
  <c r="AG95" i="73"/>
  <c r="AG94" i="73"/>
  <c r="AG97" i="73"/>
  <c r="AG96" i="73"/>
  <c r="AH97" i="73"/>
  <c r="AH94" i="73"/>
  <c r="AF94" i="73"/>
  <c r="AH96" i="73"/>
  <c r="BV16" i="68"/>
  <c r="BU16" i="68"/>
  <c r="BU15" i="68"/>
  <c r="BT16" i="68"/>
  <c r="AF85" i="73"/>
  <c r="AH85" i="73"/>
  <c r="AI85" i="73"/>
  <c r="BS17" i="68"/>
  <c r="BS16" i="68"/>
  <c r="BS15" i="68"/>
  <c r="BS14" i="68"/>
  <c r="BV17" i="68"/>
  <c r="BV15" i="68"/>
  <c r="BV14" i="68"/>
  <c r="BU17" i="68"/>
  <c r="BU14" i="68"/>
  <c r="BT15" i="68"/>
  <c r="BT14" i="68"/>
  <c r="BT17" i="68"/>
  <c r="AG85" i="73"/>
  <c r="CE14" i="68"/>
  <c r="AQ86" i="73" s="1" a="1"/>
  <c r="CG14" i="68"/>
  <c r="CF17" i="68"/>
  <c r="CH16" i="68"/>
  <c r="CH17" i="68"/>
  <c r="CH14" i="68"/>
  <c r="CE17" i="68"/>
  <c r="CG17" i="68"/>
  <c r="CE15" i="68"/>
  <c r="CF15" i="68"/>
  <c r="CH15" i="68"/>
  <c r="CF16" i="68"/>
  <c r="CF14" i="68"/>
  <c r="CG15" i="68"/>
  <c r="CE16" i="68"/>
  <c r="CG16" i="68"/>
  <c r="BT15" i="63"/>
  <c r="BT17" i="63"/>
  <c r="BU15" i="63"/>
  <c r="BU17" i="63"/>
  <c r="BV15" i="63"/>
  <c r="BV17" i="63"/>
  <c r="BS14" i="63"/>
  <c r="BS16" i="63"/>
  <c r="BT14" i="63"/>
  <c r="BT16" i="63"/>
  <c r="BU14" i="63"/>
  <c r="BU16" i="63"/>
  <c r="BV14" i="63"/>
  <c r="BV16" i="63"/>
  <c r="BS15" i="63"/>
  <c r="BS17" i="63"/>
  <c r="CF17" i="63"/>
  <c r="CF16" i="63"/>
  <c r="CF15" i="63"/>
  <c r="CF14" i="63"/>
  <c r="CE17" i="63"/>
  <c r="CE16" i="63"/>
  <c r="CE15" i="63"/>
  <c r="CE14" i="63"/>
  <c r="AQ22" i="73" s="1" a="1"/>
  <c r="CH17" i="63"/>
  <c r="CH16" i="63"/>
  <c r="CH15" i="63"/>
  <c r="CH14" i="63"/>
  <c r="CG17" i="63"/>
  <c r="CG16" i="63"/>
  <c r="CG15" i="63"/>
  <c r="CG14" i="63"/>
  <c r="AF21" i="73"/>
  <c r="AG21" i="73"/>
  <c r="AH21" i="73"/>
  <c r="AI21" i="73"/>
  <c r="KG103" i="47"/>
  <c r="IG103" i="47"/>
  <c r="HG103" i="47"/>
  <c r="AT103" i="47"/>
  <c r="LT103" i="47"/>
  <c r="AF54" i="73" a="1"/>
  <c r="BG17" i="63"/>
  <c r="BG16" i="63"/>
  <c r="BG15" i="63"/>
  <c r="BG14" i="63"/>
  <c r="BF17" i="63"/>
  <c r="BF16" i="63"/>
  <c r="BF15" i="63"/>
  <c r="BF14" i="63"/>
  <c r="BE17" i="63"/>
  <c r="BE15" i="63"/>
  <c r="BH16" i="63"/>
  <c r="BH14" i="63"/>
  <c r="BE16" i="63"/>
  <c r="BE14" i="63"/>
  <c r="U22" i="73" s="1" a="1"/>
  <c r="BH17" i="63"/>
  <c r="BH15" i="63"/>
  <c r="DG103" i="47"/>
  <c r="CG103" i="47"/>
  <c r="LG103" i="47"/>
  <c r="JT103" i="47"/>
  <c r="MG103" i="47"/>
  <c r="BT103" i="47"/>
  <c r="AG103" i="47"/>
  <c r="JG103" i="47"/>
  <c r="IT103" i="47"/>
  <c r="DT103" i="47"/>
  <c r="FT103" i="47"/>
  <c r="HT103" i="47"/>
  <c r="ET103" i="47"/>
  <c r="GG103" i="47"/>
  <c r="BG103" i="47"/>
  <c r="KT103" i="47"/>
  <c r="FG103" i="47"/>
  <c r="GT103" i="47"/>
  <c r="CT103" i="47"/>
  <c r="EG103" i="47"/>
  <c r="AS47" i="73"/>
  <c r="AQ49" i="73"/>
  <c r="AT47" i="73"/>
  <c r="AR47" i="73"/>
  <c r="AS49" i="73"/>
  <c r="AQ48" i="73"/>
  <c r="AT49" i="73"/>
  <c r="AR48" i="73"/>
  <c r="AT46" i="73"/>
  <c r="AS48" i="73"/>
  <c r="AR49" i="73"/>
  <c r="AQ46" i="73"/>
  <c r="AQ47" i="73"/>
  <c r="AS46" i="73"/>
  <c r="AR46" i="73"/>
  <c r="AT48" i="73"/>
  <c r="X48" i="73"/>
  <c r="X49" i="73"/>
  <c r="U49" i="73"/>
  <c r="X46" i="73"/>
  <c r="V48" i="73"/>
  <c r="V49" i="73"/>
  <c r="W49" i="73"/>
  <c r="V46" i="73"/>
  <c r="U46" i="73"/>
  <c r="U48" i="73"/>
  <c r="U47" i="73"/>
  <c r="X47" i="73"/>
  <c r="W46" i="73"/>
  <c r="W48" i="73"/>
  <c r="W47" i="73"/>
  <c r="V47" i="73"/>
  <c r="V7" i="73"/>
  <c r="V8" i="73"/>
  <c r="W8" i="73"/>
  <c r="X7" i="73"/>
  <c r="V9" i="73"/>
  <c r="X9" i="73"/>
  <c r="X6" i="73"/>
  <c r="U6" i="73"/>
  <c r="W7" i="73"/>
  <c r="U7" i="73"/>
  <c r="X8" i="73"/>
  <c r="U8" i="73"/>
  <c r="U9" i="73"/>
  <c r="V6" i="73"/>
  <c r="W6" i="73"/>
  <c r="W9" i="73"/>
  <c r="AS8" i="73"/>
  <c r="AR6" i="73"/>
  <c r="AT7" i="73"/>
  <c r="AR7" i="73"/>
  <c r="AT6" i="73"/>
  <c r="AR8" i="73"/>
  <c r="AQ6" i="73"/>
  <c r="AR9" i="73"/>
  <c r="AT8" i="73"/>
  <c r="AT9" i="73"/>
  <c r="AQ7" i="73"/>
  <c r="AS7" i="73"/>
  <c r="AQ8" i="73"/>
  <c r="AS6" i="73"/>
  <c r="AS9" i="73"/>
  <c r="AQ9" i="73"/>
  <c r="X31" i="73"/>
  <c r="W32" i="73"/>
  <c r="U31" i="73"/>
  <c r="V31" i="73"/>
  <c r="U30" i="73"/>
  <c r="V33" i="73"/>
  <c r="U33" i="73"/>
  <c r="X32" i="73"/>
  <c r="V30" i="73"/>
  <c r="X30" i="73"/>
  <c r="U32" i="73"/>
  <c r="W33" i="73"/>
  <c r="W31" i="73"/>
  <c r="W30" i="73"/>
  <c r="X33" i="73"/>
  <c r="V32" i="73"/>
  <c r="AQ30" i="73"/>
  <c r="AT30" i="73"/>
  <c r="AR31" i="73"/>
  <c r="AT32" i="73"/>
  <c r="AT31" i="73"/>
  <c r="AS32" i="73"/>
  <c r="AQ31" i="73"/>
  <c r="AQ32" i="73"/>
  <c r="AR30" i="73"/>
  <c r="AQ33" i="73"/>
  <c r="AT33" i="73"/>
  <c r="AR32" i="73"/>
  <c r="AS31" i="73"/>
  <c r="AS33" i="73"/>
  <c r="AS30" i="73"/>
  <c r="AR33" i="73"/>
  <c r="AR38" i="73"/>
  <c r="AR40" i="73"/>
  <c r="AS39" i="73"/>
  <c r="AS41" i="73"/>
  <c r="AT38" i="73"/>
  <c r="AT41" i="73"/>
  <c r="AQ38" i="73"/>
  <c r="AQ40" i="73"/>
  <c r="AR41" i="73"/>
  <c r="AR39" i="73"/>
  <c r="AS38" i="73"/>
  <c r="AS40" i="73"/>
  <c r="AT39" i="73"/>
  <c r="AT40" i="73"/>
  <c r="AQ39" i="73"/>
  <c r="AQ41" i="73"/>
  <c r="W38" i="73"/>
  <c r="W40" i="73"/>
  <c r="X38" i="73"/>
  <c r="X40" i="73"/>
  <c r="U38" i="73"/>
  <c r="U40" i="73"/>
  <c r="V38" i="73"/>
  <c r="V40" i="73"/>
  <c r="W39" i="73"/>
  <c r="W41" i="73"/>
  <c r="X39" i="73"/>
  <c r="X41" i="73"/>
  <c r="U39" i="73"/>
  <c r="U41" i="73"/>
  <c r="V39" i="73"/>
  <c r="V41" i="73"/>
  <c r="AF46" i="73" a="1"/>
  <c r="AH46" i="73" s="1"/>
  <c r="AF6" i="73" a="1"/>
  <c r="AF30" i="73" a="1"/>
  <c r="AG72" i="73"/>
  <c r="AH71" i="73"/>
  <c r="AI72" i="73"/>
  <c r="AH73" i="73"/>
  <c r="AH70" i="73"/>
  <c r="AI73" i="73"/>
  <c r="AH72" i="73"/>
  <c r="AI71" i="73"/>
  <c r="AF70" i="73"/>
  <c r="AF71" i="73"/>
  <c r="AG70" i="73"/>
  <c r="AF72" i="73"/>
  <c r="AF73" i="73"/>
  <c r="AG71" i="73"/>
  <c r="AI70" i="73"/>
  <c r="AG73" i="73"/>
  <c r="AF65" i="73"/>
  <c r="AF62" i="73"/>
  <c r="AF64" i="73"/>
  <c r="AI65" i="73"/>
  <c r="AH63" i="73"/>
  <c r="AF63" i="73"/>
  <c r="AI64" i="73"/>
  <c r="AH62" i="73"/>
  <c r="AI62" i="73"/>
  <c r="AI63" i="73"/>
  <c r="AH64" i="73"/>
  <c r="AH65" i="73"/>
  <c r="AG64" i="73"/>
  <c r="AG65" i="73"/>
  <c r="AG62" i="73"/>
  <c r="AH78" i="73"/>
  <c r="AH80" i="73"/>
  <c r="AI78" i="73"/>
  <c r="AI80" i="73"/>
  <c r="AG79" i="73"/>
  <c r="AF79" i="73"/>
  <c r="AF81" i="73"/>
  <c r="AG81" i="73"/>
  <c r="AH79" i="73"/>
  <c r="AH81" i="73"/>
  <c r="AI79" i="73"/>
  <c r="AI81" i="73"/>
  <c r="AF78" i="73"/>
  <c r="AF80" i="73"/>
  <c r="AG78" i="73"/>
  <c r="AG80" i="73"/>
  <c r="AF38" i="73" a="1"/>
  <c r="BI100" i="47" l="1"/>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38" i="33"/>
  <c r="AN38" i="33"/>
  <c r="AN33" i="33"/>
  <c r="AM33" i="33"/>
  <c r="AM37" i="33"/>
  <c r="AN37" i="33"/>
  <c r="AN43" i="33"/>
  <c r="AM43" i="33"/>
  <c r="AM39" i="33"/>
  <c r="AN39" i="33"/>
  <c r="AN42" i="33"/>
  <c r="AM42" i="33"/>
  <c r="AN35" i="33"/>
  <c r="AM35" i="33"/>
  <c r="AM41" i="33"/>
  <c r="AN41" i="33"/>
  <c r="AN40" i="33"/>
  <c r="AM40" i="33"/>
  <c r="AN32" i="33"/>
  <c r="AM32" i="33"/>
  <c r="AM36" i="33"/>
  <c r="AN36" i="33"/>
  <c r="L19" i="45"/>
  <c r="L21" i="45"/>
  <c r="L22" i="45"/>
  <c r="L20" i="45"/>
  <c r="L24" i="45"/>
  <c r="L17" i="45"/>
  <c r="L23" i="45"/>
  <c r="L18" i="45"/>
  <c r="AN34" i="33"/>
  <c r="AM34" i="33"/>
  <c r="EI92" i="47"/>
  <c r="ET92" i="47" s="1"/>
  <c r="IV92" i="47"/>
  <c r="DV92" i="47"/>
  <c r="KI92" i="47"/>
  <c r="KV92" i="47"/>
  <c r="AV92" i="47"/>
  <c r="BI92" i="47"/>
  <c r="BT92" i="47" s="1"/>
  <c r="JV92" i="47"/>
  <c r="KG92" i="47" s="1"/>
  <c r="EV92" i="47"/>
  <c r="JI92" i="47"/>
  <c r="JT92" i="47" s="1"/>
  <c r="LI92" i="47"/>
  <c r="LT92" i="47" s="1"/>
  <c r="LV92" i="47"/>
  <c r="MG92" i="47" s="1"/>
  <c r="GV92" i="47"/>
  <c r="HG92" i="47" s="1"/>
  <c r="I92" i="47"/>
  <c r="T92" i="47" s="1"/>
  <c r="HV92" i="47"/>
  <c r="V92" i="47"/>
  <c r="AG92" i="47" s="1"/>
  <c r="HI92" i="47"/>
  <c r="HT92" i="47" s="1"/>
  <c r="II92" i="47"/>
  <c r="IT92" i="47" s="1"/>
  <c r="BV92" i="47"/>
  <c r="FV92" i="47"/>
  <c r="CV92" i="47"/>
  <c r="GI92" i="47"/>
  <c r="FI92" i="47"/>
  <c r="FT92" i="47" s="1"/>
  <c r="AI92" i="47"/>
  <c r="CI92" i="47"/>
  <c r="CT92" i="47" s="1"/>
  <c r="DI92" i="47"/>
  <c r="DT92" i="47" s="1"/>
  <c r="CT98" i="47"/>
  <c r="AG98" i="47"/>
  <c r="KT98" i="47"/>
  <c r="DT98" i="47"/>
  <c r="T98" i="47"/>
  <c r="LG98" i="47"/>
  <c r="MG98" i="47"/>
  <c r="JT98" i="47"/>
  <c r="DG98" i="47"/>
  <c r="IG98" i="47"/>
  <c r="BG98" i="47"/>
  <c r="CG98" i="47"/>
  <c r="HG98" i="47"/>
  <c r="BT98" i="47"/>
  <c r="FT98" i="47"/>
  <c r="EG98" i="47"/>
  <c r="HT98" i="47"/>
  <c r="JG98" i="47"/>
  <c r="GG98" i="47"/>
  <c r="ET98" i="47"/>
  <c r="FG98" i="47"/>
  <c r="KG98" i="47"/>
  <c r="IT98" i="47"/>
  <c r="GT98" i="47"/>
  <c r="LT98" i="47"/>
  <c r="AT98" i="47"/>
  <c r="FT93" i="47"/>
  <c r="IT93" i="47"/>
  <c r="JG93" i="47"/>
  <c r="CT93" i="47"/>
  <c r="KT93" i="47"/>
  <c r="BT93" i="47"/>
  <c r="HT93" i="47"/>
  <c r="MG93" i="47"/>
  <c r="AG93" i="47"/>
  <c r="EG93" i="47"/>
  <c r="HG93" i="47"/>
  <c r="KG93" i="47"/>
  <c r="LT93" i="47"/>
  <c r="CG93" i="47"/>
  <c r="AI17" i="73"/>
  <c r="AG17" i="73"/>
  <c r="IG93" i="47"/>
  <c r="DT93" i="47"/>
  <c r="ET93" i="47"/>
  <c r="AI14" i="73"/>
  <c r="AF16" i="73"/>
  <c r="AI16" i="73"/>
  <c r="AH14" i="73"/>
  <c r="AH15" i="73"/>
  <c r="AG14" i="73"/>
  <c r="AT93" i="47"/>
  <c r="GG93" i="47"/>
  <c r="AF17" i="73"/>
  <c r="AH17" i="73"/>
  <c r="AG16" i="73"/>
  <c r="AG15" i="73"/>
  <c r="AI15" i="73"/>
  <c r="AF14" i="73"/>
  <c r="AF15" i="73"/>
  <c r="BG93" i="47"/>
  <c r="JT93" i="47"/>
  <c r="FG93" i="47"/>
  <c r="GT93" i="47"/>
  <c r="LG93" i="47"/>
  <c r="T93" i="47"/>
  <c r="DG93" i="47"/>
  <c r="U88" i="73"/>
  <c r="W88" i="73"/>
  <c r="U87" i="73"/>
  <c r="W87" i="73"/>
  <c r="U89" i="73"/>
  <c r="W89" i="73"/>
  <c r="V86" i="73"/>
  <c r="X86" i="73"/>
  <c r="V87" i="73"/>
  <c r="X87" i="73"/>
  <c r="V88" i="73"/>
  <c r="X88" i="73"/>
  <c r="V89" i="73"/>
  <c r="X89" i="73"/>
  <c r="U86" i="73"/>
  <c r="W86" i="73"/>
  <c r="AR87" i="73"/>
  <c r="AS88" i="73"/>
  <c r="AQ88" i="73"/>
  <c r="AS87" i="73"/>
  <c r="AQ87" i="73"/>
  <c r="AS89" i="73"/>
  <c r="AQ89" i="73"/>
  <c r="AR86" i="73"/>
  <c r="AT86" i="73"/>
  <c r="AT89" i="73"/>
  <c r="AR88" i="73"/>
  <c r="AT88" i="73"/>
  <c r="AR89" i="73"/>
  <c r="AT87" i="73"/>
  <c r="AS86" i="73"/>
  <c r="AQ86" i="73"/>
  <c r="AF86" i="73" a="1"/>
  <c r="AS22" i="73"/>
  <c r="AS25" i="73"/>
  <c r="AT24" i="73"/>
  <c r="AQ22" i="73"/>
  <c r="AQ23" i="73"/>
  <c r="AQ25" i="73"/>
  <c r="AR23" i="73"/>
  <c r="AR25" i="73"/>
  <c r="AS23" i="73"/>
  <c r="AS24" i="73"/>
  <c r="AT22" i="73"/>
  <c r="AT23" i="73"/>
  <c r="AT25" i="73"/>
  <c r="AQ24" i="73"/>
  <c r="AR22" i="73"/>
  <c r="AR24" i="73"/>
  <c r="AF22" i="73" a="1"/>
  <c r="X23" i="73"/>
  <c r="U24" i="73"/>
  <c r="U23" i="73"/>
  <c r="V23" i="73"/>
  <c r="W22" i="73"/>
  <c r="X22" i="73"/>
  <c r="U25" i="73"/>
  <c r="V24" i="73"/>
  <c r="W23" i="73"/>
  <c r="X25" i="73"/>
  <c r="U22" i="73"/>
  <c r="X24" i="73"/>
  <c r="V22" i="73"/>
  <c r="V25" i="73"/>
  <c r="W24" i="73"/>
  <c r="W25" i="73"/>
  <c r="AH54" i="73"/>
  <c r="AH56" i="73"/>
  <c r="AI54" i="73"/>
  <c r="AI56" i="73"/>
  <c r="AF55" i="73"/>
  <c r="AF57" i="73"/>
  <c r="AG55" i="73"/>
  <c r="AG57" i="73"/>
  <c r="AH55" i="73"/>
  <c r="AH57" i="73"/>
  <c r="AI55" i="73"/>
  <c r="AI57" i="73"/>
  <c r="AF54" i="73"/>
  <c r="AF56" i="73"/>
  <c r="AG56" i="73"/>
  <c r="AG54"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F33" i="73"/>
  <c r="AH32" i="73"/>
  <c r="AG33" i="73"/>
  <c r="AG30" i="73"/>
  <c r="AH33" i="73"/>
  <c r="AF31" i="73"/>
  <c r="AF30" i="73"/>
  <c r="AH30" i="73"/>
  <c r="AI32" i="73"/>
  <c r="AF32" i="73"/>
  <c r="AG31" i="73"/>
  <c r="AI33" i="73"/>
  <c r="AG32" i="73"/>
  <c r="AI30" i="73"/>
  <c r="AH31" i="73"/>
  <c r="AI31" i="73"/>
  <c r="AF38" i="73"/>
  <c r="AF40" i="73"/>
  <c r="AG38" i="73"/>
  <c r="AG40" i="73"/>
  <c r="AH38" i="73"/>
  <c r="AH40" i="73"/>
  <c r="AI40" i="73"/>
  <c r="AI38" i="73"/>
  <c r="AF39" i="73"/>
  <c r="AF41" i="73"/>
  <c r="AG39" i="73"/>
  <c r="AG41" i="73"/>
  <c r="AH39" i="73"/>
  <c r="AH41" i="73"/>
  <c r="AI39" i="73"/>
  <c r="AI41" i="73"/>
  <c r="I30" i="45" l="1"/>
  <c r="CG92" i="47"/>
  <c r="GG92" i="47"/>
  <c r="GT92" i="47"/>
  <c r="AT92" i="47"/>
  <c r="JG92" i="47"/>
  <c r="EG92" i="47"/>
  <c r="KT92" i="47"/>
  <c r="LG92" i="47"/>
  <c r="BG92" i="47"/>
  <c r="FG92" i="47"/>
  <c r="IG92" i="47"/>
  <c r="DG92" i="47"/>
  <c r="AH86" i="73"/>
  <c r="AH89" i="73"/>
  <c r="AI89" i="73"/>
  <c r="AI88" i="73"/>
  <c r="AI87" i="73"/>
  <c r="AI86" i="73"/>
  <c r="AF86" i="73"/>
  <c r="AF87" i="73"/>
  <c r="AF88" i="73"/>
  <c r="AF89" i="73"/>
  <c r="AH88" i="73"/>
  <c r="AG87" i="73"/>
  <c r="AG86" i="73"/>
  <c r="AG89" i="73"/>
  <c r="AG88" i="73"/>
  <c r="AH87" i="73"/>
  <c r="AI23" i="73"/>
  <c r="AI25" i="73"/>
  <c r="AF22" i="73"/>
  <c r="AF24" i="73"/>
  <c r="AG22" i="73"/>
  <c r="AG24" i="73"/>
  <c r="AH22" i="73"/>
  <c r="AH24" i="73"/>
  <c r="AI22" i="73"/>
  <c r="AI24" i="73"/>
  <c r="AF23" i="73"/>
  <c r="AF25" i="73"/>
  <c r="AG23" i="73"/>
  <c r="AG25" i="73"/>
  <c r="AH23" i="73"/>
  <c r="AH25" i="73"/>
  <c r="E100" i="48"/>
  <c r="E113" i="48"/>
  <c r="E96" i="48"/>
  <c r="O71" i="22" l="1"/>
  <c r="N71" i="22" s="1"/>
  <c r="L71" i="22" s="1"/>
  <c r="N103" i="22" s="1"/>
  <c r="J85" i="22" s="1"/>
  <c r="AL45" i="33"/>
  <c r="O75" i="22"/>
  <c r="N75" i="22" s="1"/>
  <c r="L75" i="22" s="1"/>
  <c r="N107" i="22" s="1"/>
  <c r="J91" i="22" s="1"/>
  <c r="E114" i="48"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O70" i="22"/>
  <c r="N70" i="22" s="1"/>
  <c r="L70" i="22" s="1"/>
  <c r="N102" i="22" s="1"/>
  <c r="J89" i="22" s="1"/>
  <c r="U50" i="33" l="1"/>
  <c r="E106" i="48"/>
  <c r="F50" i="33"/>
  <c r="AV50" i="33"/>
  <c r="AJ50" i="33"/>
  <c r="E104" i="48"/>
  <c r="E102" i="48"/>
  <c r="AG50" i="33"/>
  <c r="E105" i="48"/>
  <c r="X50" i="33"/>
  <c r="C50" i="33"/>
  <c r="AS50" i="33"/>
  <c r="E110" i="48"/>
  <c r="E91" i="47" l="1"/>
  <c r="E96" i="47"/>
  <c r="E96" i="28"/>
  <c r="D96" i="28" s="1"/>
  <c r="E90" i="28"/>
  <c r="D90" i="28" s="1"/>
  <c r="E91" i="28"/>
  <c r="D91" i="28" s="1"/>
  <c r="E104" i="47"/>
  <c r="E90" i="47"/>
  <c r="E104" i="28"/>
  <c r="D104" i="28" s="1"/>
  <c r="E105" i="47"/>
  <c r="E105" i="28"/>
  <c r="D105" i="28" s="1"/>
  <c r="E100" i="47"/>
  <c r="E100" i="28"/>
  <c r="D100" i="28" s="1"/>
  <c r="E101" i="28"/>
  <c r="D101" i="28" s="1"/>
  <c r="E97" i="47"/>
  <c r="E97" i="28"/>
  <c r="D97" i="28" s="1"/>
  <c r="E101" i="47"/>
  <c r="LL100" i="47" l="1"/>
  <c r="HY100" i="47"/>
  <c r="BY100" i="47"/>
  <c r="IY100" i="47"/>
  <c r="EY100" i="47"/>
  <c r="CL100" i="47"/>
  <c r="DY100" i="47"/>
  <c r="L100" i="47"/>
  <c r="AY100" i="47"/>
  <c r="JL100" i="47"/>
  <c r="KL100" i="47"/>
  <c r="D100" i="47"/>
  <c r="KY100" i="47"/>
  <c r="IL100" i="47"/>
  <c r="FY100" i="47"/>
  <c r="FL100" i="47"/>
  <c r="HL96" i="47"/>
  <c r="EY96" i="47"/>
  <c r="CL96" i="47"/>
  <c r="AL96" i="47"/>
  <c r="JL96" i="47"/>
  <c r="AY96" i="47"/>
  <c r="L96" i="47"/>
  <c r="GL96" i="47"/>
  <c r="FY91" i="47"/>
  <c r="GL91" i="47"/>
  <c r="LY91" i="47"/>
  <c r="GY96" i="47"/>
  <c r="KY96" i="47"/>
  <c r="JY96" i="47"/>
  <c r="IL96" i="47"/>
  <c r="DL96" i="47"/>
  <c r="HY96" i="47"/>
  <c r="LY96" i="47"/>
  <c r="LL96" i="47"/>
  <c r="Y96" i="47"/>
  <c r="KL96" i="47"/>
  <c r="KY91" i="47"/>
  <c r="DL91" i="47"/>
  <c r="CL91" i="47"/>
  <c r="IY91" i="47"/>
  <c r="HL91" i="47"/>
  <c r="GY91" i="47"/>
  <c r="DY91" i="47"/>
  <c r="EY91" i="47"/>
  <c r="KL91" i="47"/>
  <c r="AY91" i="47"/>
  <c r="BY91" i="47"/>
  <c r="FL91" i="47"/>
  <c r="JL91" i="47"/>
  <c r="DY90" i="47"/>
  <c r="L91" i="47"/>
  <c r="JY91" i="47"/>
  <c r="EL91" i="47"/>
  <c r="D91" i="47"/>
  <c r="BL91" i="47"/>
  <c r="IL91" i="47"/>
  <c r="HY91" i="47"/>
  <c r="D96" i="47"/>
  <c r="CY96" i="47"/>
  <c r="BL96" i="47"/>
  <c r="BY96" i="47"/>
  <c r="IY96" i="47"/>
  <c r="FY96" i="47"/>
  <c r="EL96" i="47"/>
  <c r="FL96" i="47"/>
  <c r="LY104" i="47"/>
  <c r="AY104" i="47"/>
  <c r="IY104" i="47"/>
  <c r="AL104" i="47"/>
  <c r="IL90" i="47"/>
  <c r="LL91" i="47"/>
  <c r="DY96" i="47"/>
  <c r="EL100" i="47"/>
  <c r="AL100" i="47"/>
  <c r="DL100" i="47"/>
  <c r="BL100" i="47"/>
  <c r="JY100" i="47"/>
  <c r="Y100" i="47"/>
  <c r="GY100" i="47"/>
  <c r="GY105" i="47"/>
  <c r="Y105" i="47"/>
  <c r="CY105" i="47"/>
  <c r="JL104" i="47"/>
  <c r="BL104" i="47"/>
  <c r="GY104" i="47"/>
  <c r="BY104" i="47"/>
  <c r="JY104" i="47"/>
  <c r="EL104" i="47"/>
  <c r="CY104" i="47"/>
  <c r="CL104" i="47"/>
  <c r="DY104" i="47"/>
  <c r="DL104" i="47"/>
  <c r="HL104" i="47"/>
  <c r="KY104" i="47"/>
  <c r="GL104" i="47"/>
  <c r="LL104" i="47"/>
  <c r="AL91" i="47"/>
  <c r="CY91" i="47"/>
  <c r="Y91" i="47"/>
  <c r="JL90" i="47"/>
  <c r="AY90" i="47"/>
  <c r="L90" i="47"/>
  <c r="CY90" i="47"/>
  <c r="BL90" i="47"/>
  <c r="IY90" i="47"/>
  <c r="D90" i="47"/>
  <c r="CL90" i="47"/>
  <c r="HY90" i="47"/>
  <c r="GL90" i="47"/>
  <c r="EL90" i="47"/>
  <c r="BY90" i="47"/>
  <c r="GY90" i="47"/>
  <c r="DL90" i="47"/>
  <c r="AL90" i="47"/>
  <c r="FL90" i="47"/>
  <c r="GL100" i="47"/>
  <c r="CY100" i="47"/>
  <c r="LY100" i="47"/>
  <c r="HY104" i="47"/>
  <c r="FY104" i="47"/>
  <c r="EY104" i="47"/>
  <c r="L104" i="47"/>
  <c r="KL104" i="47"/>
  <c r="D104" i="47"/>
  <c r="FL104" i="47"/>
  <c r="Y104" i="47"/>
  <c r="IL104" i="47"/>
  <c r="LY90" i="47"/>
  <c r="EY90" i="47"/>
  <c r="KL90" i="47"/>
  <c r="FY90" i="47"/>
  <c r="JY90" i="47"/>
  <c r="Y90" i="47"/>
  <c r="LL90" i="47"/>
  <c r="HL90" i="47"/>
  <c r="KY90" i="47"/>
  <c r="AL105" i="47"/>
  <c r="KL105" i="47"/>
  <c r="HL100" i="47"/>
  <c r="DL105" i="47"/>
  <c r="HL105" i="47"/>
  <c r="KY105" i="47"/>
  <c r="JY105" i="47"/>
  <c r="AY105" i="47"/>
  <c r="LL105" i="47"/>
  <c r="BL105" i="47"/>
  <c r="D105" i="47"/>
  <c r="HY105" i="47"/>
  <c r="GL105" i="47"/>
  <c r="FY105" i="47"/>
  <c r="DY105" i="47"/>
  <c r="LL101" i="47"/>
  <c r="GY101" i="47"/>
  <c r="BY101" i="47"/>
  <c r="L101" i="47"/>
  <c r="EY101" i="47"/>
  <c r="AY101" i="47"/>
  <c r="HY101" i="47"/>
  <c r="LY101" i="47"/>
  <c r="EL101" i="47"/>
  <c r="Y101" i="47"/>
  <c r="HL101" i="47"/>
  <c r="IY101" i="47"/>
  <c r="DY101" i="47"/>
  <c r="FL101" i="47"/>
  <c r="IL101" i="47"/>
  <c r="AL101" i="47"/>
  <c r="GL101" i="47"/>
  <c r="KL101" i="47"/>
  <c r="JY101" i="47"/>
  <c r="JL101" i="47"/>
  <c r="FY101" i="47"/>
  <c r="CL105" i="47"/>
  <c r="BY105" i="47"/>
  <c r="LY105" i="47"/>
  <c r="FL105" i="47"/>
  <c r="IY105" i="47"/>
  <c r="JL105" i="47"/>
  <c r="L105" i="47"/>
  <c r="IL105" i="47"/>
  <c r="EY105" i="47"/>
  <c r="E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KY101" i="47"/>
  <c r="BL101" i="47"/>
  <c r="DL101" i="47"/>
  <c r="CY101" i="47"/>
  <c r="D101" i="47"/>
  <c r="CL101" i="47"/>
  <c r="JK91" i="47" l="1"/>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K105" i="47"/>
  <c r="ET105" i="47" s="1"/>
  <c r="JX105" i="47"/>
  <c r="KG105" i="47" s="1"/>
  <c r="AK105" i="47"/>
  <c r="AT105" i="47" s="1"/>
  <c r="X105" i="47"/>
  <c r="AG105" i="47" s="1"/>
  <c r="KX105" i="47"/>
  <c r="LG105" i="47" s="1"/>
  <c r="LX105" i="47"/>
  <c r="MG105" i="47" s="1"/>
  <c r="HX105" i="47"/>
  <c r="IG105" i="47" s="1"/>
  <c r="LX91" i="47"/>
  <c r="MG91" i="47" s="1"/>
  <c r="EX100" i="47"/>
  <c r="FG100" i="47" s="1"/>
  <c r="HX100" i="47"/>
  <c r="IG100"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AK97" i="47"/>
  <c r="AT97" i="47" s="1"/>
  <c r="JX97" i="47"/>
  <c r="KG97" i="47" s="1"/>
  <c r="FK97" i="47"/>
  <c r="FT97" i="47" s="1"/>
  <c r="X97" i="47"/>
  <c r="AG97" i="47" s="1"/>
  <c r="DX97" i="47"/>
  <c r="EG97" i="47" s="1"/>
  <c r="IX97" i="47"/>
  <c r="JG97" i="47" s="1"/>
  <c r="DK97" i="47"/>
  <c r="DT97" i="47" s="1"/>
  <c r="AX97" i="47"/>
  <c r="BG97" i="47" s="1"/>
  <c r="CK101" i="47"/>
  <c r="CT101" i="47" s="1"/>
  <c r="EK101" i="47"/>
  <c r="ET101" i="47" s="1"/>
  <c r="BX101" i="47"/>
  <c r="CG101" i="47" s="1"/>
  <c r="CX96" i="47"/>
  <c r="DG96" i="47" s="1"/>
  <c r="K96" i="47"/>
  <c r="T96" i="47" s="1"/>
  <c r="DX96" i="47"/>
  <c r="EG96" i="47" s="1"/>
  <c r="KX96" i="47"/>
  <c r="LG96" i="47" s="1"/>
  <c r="KK96" i="47"/>
  <c r="KT96" i="47" s="1"/>
  <c r="HX96" i="47"/>
  <c r="IG96" i="47" s="1"/>
  <c r="IK105" i="47"/>
  <c r="IT105" i="47" s="1"/>
  <c r="BK101" i="47"/>
  <c r="BT101" i="47" s="1"/>
  <c r="K101" i="47"/>
  <c r="T101" i="47" s="1"/>
  <c r="JK101" i="47"/>
  <c r="JT101" i="47" s="1"/>
  <c r="HK101" i="47"/>
  <c r="HT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KX97" i="47"/>
  <c r="LG97" i="47" s="1"/>
  <c r="GX97" i="47"/>
  <c r="HG97" i="47" s="1"/>
  <c r="JK97" i="47"/>
  <c r="JT97" i="47" s="1"/>
  <c r="FX97" i="47"/>
  <c r="GG97" i="47" s="1"/>
  <c r="HX97" i="47"/>
  <c r="IG97" i="47" s="1"/>
  <c r="KK97" i="47"/>
  <c r="KT97" i="47" s="1"/>
  <c r="BX97" i="47"/>
  <c r="CG97" i="47" s="1"/>
  <c r="K97" i="47"/>
  <c r="T97" i="47" s="1"/>
  <c r="EK97" i="47"/>
  <c r="ET97" i="47" s="1"/>
  <c r="GK97" i="47"/>
  <c r="GT97" i="47" s="1"/>
  <c r="CX97" i="47"/>
  <c r="DG97" i="47" s="1"/>
  <c r="KX101" i="47"/>
  <c r="LG101" i="47" s="1"/>
  <c r="KK101" i="47"/>
  <c r="KT101" i="47" s="1"/>
  <c r="JX101" i="47"/>
  <c r="KG101"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EX97" i="47"/>
  <c r="FG97" i="47" s="1"/>
  <c r="LX97" i="47"/>
  <c r="MG97" i="47" s="1"/>
  <c r="HK97" i="47"/>
  <c r="HT97" i="47" s="1"/>
  <c r="BK97" i="47"/>
  <c r="BT97" i="47" s="1"/>
  <c r="CK97" i="47"/>
  <c r="CT97" i="47" s="1"/>
  <c r="IK97" i="47"/>
  <c r="IT97" i="47" s="1"/>
  <c r="LK97" i="47"/>
  <c r="LT97" i="47" s="1"/>
  <c r="IX105" i="47"/>
  <c r="JG105" i="47" s="1"/>
  <c r="DX105" i="47"/>
  <c r="EG105" i="47" s="1"/>
  <c r="AX101" i="47"/>
  <c r="BG101" i="47" s="1"/>
  <c r="HX101" i="47"/>
  <c r="IG101" i="47" s="1"/>
  <c r="IX101" i="47"/>
  <c r="JG101" i="47" s="1"/>
  <c r="FK101" i="47"/>
  <c r="FT101" i="47" s="1"/>
  <c r="AK101" i="47"/>
  <c r="AT101" i="47" s="1"/>
  <c r="LX101" i="47"/>
  <c r="MG101" i="47" s="1"/>
  <c r="DX101" i="47"/>
  <c r="EG101" i="47" s="1"/>
  <c r="GK101" i="47"/>
  <c r="GT101" i="47" s="1"/>
  <c r="GX101" i="47"/>
  <c r="HG101" i="47" s="1"/>
  <c r="LK101" i="47"/>
  <c r="LT101" i="47" s="1"/>
  <c r="IK101" i="47"/>
  <c r="IT101" i="47" s="1"/>
  <c r="EX101" i="47"/>
  <c r="FG101" i="47" s="1"/>
  <c r="CX101" i="47"/>
  <c r="DG101" i="47" s="1"/>
  <c r="X101" i="47"/>
  <c r="AG101" i="47" s="1"/>
  <c r="DK101" i="47"/>
  <c r="DT101" i="47" s="1"/>
  <c r="FX101" i="47"/>
  <c r="GG101"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<sst xmlns="http://schemas.openxmlformats.org/spreadsheetml/2006/main" count="7736" uniqueCount="1901">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</sst>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86" zoomScaleNormal="100" workbookViewId="0">
      <selection activeCell="N99" sqref="N99"/>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7 - 1</v>
      </c>
      <c r="D3" s="68"/>
      <c r="E3" s="336" t="str">
        <f>CalcB!$D22</f>
        <v>Switzerland</v>
      </c>
      <c r="F3" s="337" t="str">
        <f>"   "&amp;CalcB!$E22&amp;"        "&amp;CalcB!$F22&amp;Language!$E$197&amp;CalcB!$G22</f>
        <v xml:space="preserve">   9        7 - 1</v>
      </c>
      <c r="G3" s="68"/>
      <c r="H3" s="336" t="str">
        <f>CalcC!$D22</f>
        <v>Brazil</v>
      </c>
      <c r="I3" s="337" t="str">
        <f>"   "&amp;CalcC!$E22&amp;"        "&amp;CalcC!$F22&amp;Language!$E$197&amp;CalcC!$G22</f>
        <v xml:space="preserve">   7        8 - 1</v>
      </c>
      <c r="J3" s="4"/>
      <c r="K3" s="336" t="str">
        <f>CalcD!$D22</f>
        <v>Turkey</v>
      </c>
      <c r="L3" s="337" t="str">
        <f>"   "&amp;CalcD!$E22&amp;"        "&amp;CalcD!$F22&amp;Language!$E$197&amp;CalcD!$G22</f>
        <v xml:space="preserve">   9        5 - 0</v>
      </c>
      <c r="M3" s="4"/>
      <c r="N3" s="336" t="str">
        <f>CalcE!$D22</f>
        <v>Germany</v>
      </c>
      <c r="O3" s="337" t="str">
        <f>"   "&amp;CalcE!$E22&amp;"        "&amp;CalcE!$F22&amp;Language!$E$197&amp;CalcE!$G22</f>
        <v xml:space="preserve">   9        11 - 0</v>
      </c>
      <c r="P3" s="68"/>
      <c r="Q3" s="336" t="str">
        <f>CalcF!$D22</f>
        <v>Netherlands</v>
      </c>
      <c r="R3" s="337" t="str">
        <f>"   "&amp;CalcF!$E22&amp;"        "&amp;CalcF!$F22&amp;Language!$E$197&amp;CalcF!$G22</f>
        <v xml:space="preserve">   7        7 - 3</v>
      </c>
      <c r="S3" s="4"/>
      <c r="T3" s="336" t="str">
        <f>CalcG!$D22</f>
        <v>Belgium</v>
      </c>
      <c r="U3" s="337" t="str">
        <f>"   "&amp;CalcG!$E22&amp;"        "&amp;CalcG!$F22&amp;Language!$E$197&amp;CalcG!$G22</f>
        <v xml:space="preserve">   9        9 - 0</v>
      </c>
      <c r="V3" s="68"/>
      <c r="W3" s="336" t="str">
        <f>CalcH!$D22</f>
        <v>Spain</v>
      </c>
      <c r="X3" s="337" t="str">
        <f>"   "&amp;CalcH!$E22&amp;"        "&amp;CalcH!$F22&amp;Language!$E$197&amp;CalcH!$G22</f>
        <v xml:space="preserve">   9        12 - 1</v>
      </c>
      <c r="Y3" s="4"/>
      <c r="Z3" s="336" t="str">
        <f>CalcI!$D22</f>
        <v>France</v>
      </c>
      <c r="AA3" s="337" t="str">
        <f>"   "&amp;CalcI!$E22&amp;"        "&amp;CalcI!$F22&amp;Language!$E$197&amp;CalcI!$G22</f>
        <v xml:space="preserve">   9        9 - 2</v>
      </c>
      <c r="AB3" s="68"/>
      <c r="AC3" s="336" t="str">
        <f>CalcJ!$D22</f>
        <v>Argentina</v>
      </c>
      <c r="AD3" s="337" t="str">
        <f>"   "&amp;CalcJ!$E22&amp;"        "&amp;CalcJ!$F22&amp;Language!$E$197&amp;CalcJ!$G22</f>
        <v xml:space="preserve">   9        9 - 1</v>
      </c>
      <c r="AE3" s="68"/>
      <c r="AF3" s="336" t="str">
        <f>CalcK!$D22</f>
        <v>Portugal</v>
      </c>
      <c r="AG3" s="337" t="str">
        <f>"   "&amp;CalcK!$E22&amp;"        "&amp;CalcK!$F22&amp;Language!$E$197&amp;CalcK!$G22</f>
        <v xml:space="preserve">   9        10 - 1</v>
      </c>
      <c r="AH3" s="4"/>
      <c r="AI3" s="336" t="str">
        <f>CalcL!$D22</f>
        <v>England</v>
      </c>
      <c r="AJ3" s="337" t="str">
        <f>"   "&amp;CalcL!$E22&amp;"        "&amp;CalcL!$F22&amp;Language!$E$197&amp;CalcL!$G22</f>
        <v xml:space="preserve">   7        4 - 1</v>
      </c>
      <c r="AK3" s="4"/>
      <c r="AL3" s="781"/>
      <c r="AM3" s="365"/>
      <c r="AN3" s="365"/>
      <c r="AO3" s="365"/>
      <c r="AP3" s="365"/>
      <c r="AQ3" s="365"/>
      <c r="AR3" s="365"/>
      <c r="AS3" s="365"/>
      <c r="AT3" s="365"/>
      <c r="AU3" s="365"/>
      <c r="AV3" s="365"/>
      <c r="AZ3" s="328"/>
    </row>
    <row r="4" spans="1:52">
      <c r="A4" s="4"/>
      <c r="B4" s="338" t="str">
        <f>CalcA!$D23</f>
        <v>Rep. of Korea</v>
      </c>
      <c r="C4" s="339" t="str">
        <f>"   "&amp;CalcA!$E23&amp;"        "&amp;CalcA!$F23&amp;Language!$E$197&amp;CalcA!$G23</f>
        <v xml:space="preserve">   6        4 - 4</v>
      </c>
      <c r="D4" s="68"/>
      <c r="E4" s="338" t="str">
        <f>CalcB!$D23</f>
        <v>Bosnia/Herzeg.</v>
      </c>
      <c r="F4" s="339" t="str">
        <f>"   "&amp;CalcB!$E23&amp;"        "&amp;CalcB!$F23&amp;Language!$E$197&amp;CalcB!$G23</f>
        <v xml:space="preserve">   4        3 - 3</v>
      </c>
      <c r="G4" s="68"/>
      <c r="H4" s="338" t="str">
        <f>CalcC!$D23</f>
        <v>Morocco</v>
      </c>
      <c r="I4" s="339" t="str">
        <f>"   "&amp;CalcC!$E23&amp;"        "&amp;CalcC!$F23&amp;Language!$E$197&amp;CalcC!$G23</f>
        <v xml:space="preserve">   7        6 - 1</v>
      </c>
      <c r="J4" s="4"/>
      <c r="K4" s="338" t="str">
        <f>CalcD!$D23</f>
        <v>USA</v>
      </c>
      <c r="L4" s="339" t="str">
        <f>"   "&amp;CalcD!$E23&amp;"        "&amp;CalcD!$F23&amp;Language!$E$197&amp;CalcD!$G23</f>
        <v xml:space="preserve">   6        3 - 2</v>
      </c>
      <c r="M4" s="4"/>
      <c r="N4" s="338" t="str">
        <f>CalcE!$D23</f>
        <v>Ivory Coast</v>
      </c>
      <c r="O4" s="339" t="str">
        <f>"   "&amp;CalcE!$E23&amp;"        "&amp;CalcE!$F23&amp;Language!$E$197&amp;CalcE!$G23</f>
        <v xml:space="preserve">   6        5 - 5</v>
      </c>
      <c r="P4" s="68"/>
      <c r="Q4" s="338" t="str">
        <f>CalcF!$D23</f>
        <v>Sweden</v>
      </c>
      <c r="R4" s="339" t="str">
        <f>"   "&amp;CalcF!$E23&amp;"        "&amp;CalcF!$F23&amp;Language!$E$197&amp;CalcF!$G23</f>
        <v xml:space="preserve">   5        5 - 3</v>
      </c>
      <c r="S4" s="4"/>
      <c r="T4" s="338" t="str">
        <f>CalcG!$D23</f>
        <v>Egypt</v>
      </c>
      <c r="U4" s="339" t="str">
        <f>"   "&amp;CalcG!$E23&amp;"        "&amp;CalcG!$F23&amp;Language!$E$197&amp;CalcG!$G23</f>
        <v xml:space="preserve">   6        3 - 2</v>
      </c>
      <c r="V4" s="68"/>
      <c r="W4" s="338" t="str">
        <f>CalcH!$D23</f>
        <v>Uruguay</v>
      </c>
      <c r="X4" s="339" t="str">
        <f>"   "&amp;CalcH!$E23&amp;"        "&amp;CalcH!$F23&amp;Language!$E$197&amp;CalcH!$G23</f>
        <v xml:space="preserve">   6        7 - 3</v>
      </c>
      <c r="Y4" s="4"/>
      <c r="Z4" s="338" t="str">
        <f>CalcI!$D23</f>
        <v>Senegal</v>
      </c>
      <c r="AA4" s="339" t="str">
        <f>"   "&amp;CalcI!$E23&amp;"        "&amp;CalcI!$F23&amp;Language!$E$197&amp;CalcI!$G23</f>
        <v xml:space="preserve">   4        6 - 4</v>
      </c>
      <c r="AB4" s="68"/>
      <c r="AC4" s="338" t="str">
        <f>CalcJ!$D23</f>
        <v>Austria</v>
      </c>
      <c r="AD4" s="339" t="str">
        <f>"   "&amp;CalcJ!$E23&amp;"        "&amp;CalcJ!$F23&amp;Language!$E$197&amp;CalcJ!$G23</f>
        <v xml:space="preserve">   6        6 - 2</v>
      </c>
      <c r="AE4" s="68"/>
      <c r="AF4" s="338" t="str">
        <f>CalcK!$D23</f>
        <v>Colombia</v>
      </c>
      <c r="AG4" s="339" t="str">
        <f>"   "&amp;CalcK!$E23&amp;"        "&amp;CalcK!$F23&amp;Language!$E$197&amp;CalcK!$G23</f>
        <v xml:space="preserve">   6        6 - 4</v>
      </c>
      <c r="AH4" s="4"/>
      <c r="AI4" s="338" t="str">
        <f>CalcL!$D23</f>
        <v>Croatia</v>
      </c>
      <c r="AJ4" s="339" t="str">
        <f>"   "&amp;CalcL!$E23&amp;"        "&amp;CalcL!$F23&amp;Language!$E$197&amp;CalcL!$G23</f>
        <v xml:space="preserve">   7        4 - 1</v>
      </c>
      <c r="AK4" s="4"/>
      <c r="AL4" s="782"/>
      <c r="AM4" s="365"/>
      <c r="AN4" s="365"/>
      <c r="AO4" s="365"/>
      <c r="AP4" s="365"/>
      <c r="AQ4" s="365"/>
      <c r="AR4" s="365"/>
      <c r="AS4" s="365"/>
      <c r="AT4" s="365"/>
      <c r="AU4" s="365"/>
      <c r="AV4" s="365"/>
      <c r="AZ4" s="328"/>
    </row>
    <row r="5" spans="1:52">
      <c r="A5" s="4"/>
      <c r="B5" s="372" t="str">
        <f>CalcA!$D24</f>
        <v>Czech Rep.</v>
      </c>
      <c r="C5" s="373" t="str">
        <f>"   "&amp;CalcA!$E24&amp;"        "&amp;CalcA!$F24&amp;Language!$E$197&amp;CalcA!$G24</f>
        <v xml:space="preserve">   3        4 - 5</v>
      </c>
      <c r="D5" s="68"/>
      <c r="E5" s="372" t="str">
        <f>CalcB!$D24</f>
        <v>Canada</v>
      </c>
      <c r="F5" s="373" t="str">
        <f>"   "&amp;CalcB!$E24&amp;"        "&amp;CalcB!$F24&amp;Language!$E$197&amp;CalcB!$G24</f>
        <v xml:space="preserve">   4        3 - 4</v>
      </c>
      <c r="G5" s="68"/>
      <c r="H5" s="372" t="str">
        <f>CalcC!$D24</f>
        <v>Scotland</v>
      </c>
      <c r="I5" s="373" t="str">
        <f>"   "&amp;CalcC!$E24&amp;"        "&amp;CalcC!$F24&amp;Language!$E$197&amp;CalcC!$G24</f>
        <v xml:space="preserve">   3        2 - 5</v>
      </c>
      <c r="J5" s="4"/>
      <c r="K5" s="372" t="str">
        <f>CalcD!$D24</f>
        <v>Paraguay</v>
      </c>
      <c r="L5" s="373" t="str">
        <f>"   "&amp;CalcD!$E24&amp;"        "&amp;CalcD!$F24&amp;Language!$E$197&amp;CalcD!$G24</f>
        <v xml:space="preserve">   3        3 - 5</v>
      </c>
      <c r="M5" s="4"/>
      <c r="N5" s="372" t="str">
        <f>CalcE!$D24</f>
        <v>Ecuador</v>
      </c>
      <c r="O5" s="373" t="str">
        <f>"   "&amp;CalcE!$E24&amp;"        "&amp;CalcE!$F24&amp;Language!$E$197&amp;CalcE!$G24</f>
        <v xml:space="preserve">   3        3 - 6</v>
      </c>
      <c r="P5" s="68"/>
      <c r="Q5" s="372" t="str">
        <f>CalcF!$D24</f>
        <v>Japan</v>
      </c>
      <c r="R5" s="373" t="str">
        <f>"   "&amp;CalcF!$E24&amp;"        "&amp;CalcF!$F24&amp;Language!$E$197&amp;CalcF!$G24</f>
        <v xml:space="preserve">   4        4 - 3</v>
      </c>
      <c r="S5" s="4"/>
      <c r="T5" s="372" t="str">
        <f>CalcG!$D24</f>
        <v>IR Iran</v>
      </c>
      <c r="U5" s="373" t="str">
        <f>"   "&amp;CalcG!$E24&amp;"        "&amp;CalcG!$F24&amp;Language!$E$197&amp;CalcG!$G24</f>
        <v xml:space="preserve">   1        0 - 5</v>
      </c>
      <c r="V5" s="68"/>
      <c r="W5" s="372" t="str">
        <f>CalcH!$D24</f>
        <v>Saudi Arabia</v>
      </c>
      <c r="X5" s="373" t="str">
        <f>"   "&amp;CalcH!$E24&amp;"        "&amp;CalcH!$F24&amp;Language!$E$197&amp;CalcH!$G24</f>
        <v xml:space="preserve">   3        1 - 7</v>
      </c>
      <c r="Y5" s="4"/>
      <c r="Z5" s="372" t="str">
        <f>CalcI!$D24</f>
        <v>Norway</v>
      </c>
      <c r="AA5" s="373" t="str">
        <f>"   "&amp;CalcI!$E24&amp;"        "&amp;CalcI!$F24&amp;Language!$E$197&amp;CalcI!$G24</f>
        <v xml:space="preserve">   4        6 - 5</v>
      </c>
      <c r="AB5" s="68"/>
      <c r="AC5" s="372" t="str">
        <f>CalcJ!$D24</f>
        <v>Algeria</v>
      </c>
      <c r="AD5" s="373" t="str">
        <f>"   "&amp;CalcJ!$E24&amp;"        "&amp;CalcJ!$F24&amp;Language!$E$197&amp;CalcJ!$G24</f>
        <v xml:space="preserve">   3        1 - 5</v>
      </c>
      <c r="AE5" s="68"/>
      <c r="AF5" s="372" t="str">
        <f>CalcK!$D24</f>
        <v>DR Congo</v>
      </c>
      <c r="AG5" s="373" t="str">
        <f>"   "&amp;CalcK!$E24&amp;"        "&amp;CalcK!$F24&amp;Language!$E$197&amp;CalcK!$G24</f>
        <v xml:space="preserve">   3        2 - 6</v>
      </c>
      <c r="AH5" s="4"/>
      <c r="AI5" s="372" t="str">
        <f>CalcL!$D24</f>
        <v>Ghana</v>
      </c>
      <c r="AJ5" s="373" t="str">
        <f>"   "&amp;CalcL!$E24&amp;"        "&amp;CalcL!$F24&amp;Language!$E$197&amp;CalcL!$G24</f>
        <v xml:space="preserve">   3        2 - 3</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1 - 6</v>
      </c>
      <c r="D6" s="68"/>
      <c r="E6" s="75" t="str">
        <f>CalcB!$D25</f>
        <v>Qatar</v>
      </c>
      <c r="F6" s="325" t="str">
        <f>"   "&amp;CalcB!$E25&amp;"        "&amp;CalcB!$F25&amp;Language!$E$197&amp;CalcB!$G25</f>
        <v xml:space="preserve">   0        1 - 6</v>
      </c>
      <c r="G6" s="68"/>
      <c r="H6" s="75" t="str">
        <f>CalcC!$D25</f>
        <v>Haiti</v>
      </c>
      <c r="I6" s="325" t="str">
        <f>"   "&amp;CalcC!$E25&amp;"        "&amp;CalcC!$F25&amp;Language!$E$197&amp;CalcC!$G25</f>
        <v xml:space="preserve">   0        0 - 9</v>
      </c>
      <c r="J6" s="4"/>
      <c r="K6" s="75" t="str">
        <f>CalcD!$D25</f>
        <v>Australia</v>
      </c>
      <c r="L6" s="325" t="str">
        <f>"   "&amp;CalcD!$E25&amp;"        "&amp;CalcD!$F25&amp;Language!$E$197&amp;CalcD!$G25</f>
        <v xml:space="preserve">   0        1 - 5</v>
      </c>
      <c r="M6" s="4"/>
      <c r="N6" s="75" t="str">
        <f>CalcE!$D25</f>
        <v>Curaçao</v>
      </c>
      <c r="O6" s="325" t="str">
        <f>"   "&amp;CalcE!$E25&amp;"        "&amp;CalcE!$F25&amp;Language!$E$197&amp;CalcE!$G25</f>
        <v xml:space="preserve">   0        0 - 8</v>
      </c>
      <c r="P6" s="68"/>
      <c r="Q6" s="75" t="str">
        <f>CalcF!$D25</f>
        <v>Tunisia</v>
      </c>
      <c r="R6" s="325" t="str">
        <f>"   "&amp;CalcF!$E25&amp;"        "&amp;CalcF!$F25&amp;Language!$E$197&amp;CalcF!$G25</f>
        <v xml:space="preserve">   0        0 - 7</v>
      </c>
      <c r="S6" s="4"/>
      <c r="T6" s="75" t="str">
        <f>CalcG!$D25</f>
        <v>New Zealand</v>
      </c>
      <c r="U6" s="325" t="str">
        <f>"   "&amp;CalcG!$E25&amp;"        "&amp;CalcG!$F25&amp;Language!$E$197&amp;CalcG!$G25</f>
        <v xml:space="preserve">   1        0 - 5</v>
      </c>
      <c r="V6" s="68"/>
      <c r="W6" s="75" t="str">
        <f>CalcH!$D25</f>
        <v>Cape Verde</v>
      </c>
      <c r="X6" s="325" t="str">
        <f>"   "&amp;CalcH!$E25&amp;"        "&amp;CalcH!$F25&amp;Language!$E$197&amp;CalcH!$G25</f>
        <v xml:space="preserve">   0        0 - 9</v>
      </c>
      <c r="Y6" s="4"/>
      <c r="Z6" s="75" t="str">
        <f>CalcI!$D25</f>
        <v>Iraq</v>
      </c>
      <c r="AA6" s="325" t="str">
        <f>"   "&amp;CalcI!$E25&amp;"        "&amp;CalcI!$F25&amp;Language!$E$197&amp;CalcI!$G25</f>
        <v xml:space="preserve">   0        0 - 10</v>
      </c>
      <c r="AB6" s="68"/>
      <c r="AC6" s="75" t="str">
        <f>CalcJ!$D25</f>
        <v>Jordan</v>
      </c>
      <c r="AD6" s="325" t="str">
        <f>"   "&amp;CalcJ!$E25&amp;"        "&amp;CalcJ!$F25&amp;Language!$E$197&amp;CalcJ!$G25</f>
        <v xml:space="preserve">   0        0 - 8</v>
      </c>
      <c r="AE6" s="68"/>
      <c r="AF6" s="75" t="str">
        <f>CalcK!$D25</f>
        <v>Uzbekistan</v>
      </c>
      <c r="AG6" s="325" t="str">
        <f>"   "&amp;CalcK!$E25&amp;"        "&amp;CalcK!$F25&amp;Language!$E$197&amp;CalcK!$G25</f>
        <v xml:space="preserve">   0        0 - 7</v>
      </c>
      <c r="AH6" s="4"/>
      <c r="AI6" s="75" t="str">
        <f>CalcL!$D25</f>
        <v>Panama</v>
      </c>
      <c r="AJ6" s="325" t="str">
        <f>"   "&amp;CalcL!$E25&amp;"        "&amp;CalcL!$F25&amp;Language!$E$197&amp;CalcL!$G25</f>
        <v xml:space="preserve">   0        1 - 6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G and L.</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G and L.</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v>
      </c>
      <c r="U8" s="816"/>
      <c r="V8" s="82"/>
      <c r="W8" s="816" t="str">
        <f>IF(CalcH!$AU$14,"•","")</f>
        <v/>
      </c>
      <c r="X8" s="816"/>
      <c r="Z8" s="816" t="str">
        <f>IF(CalcI!$AU$14,"•","")</f>
        <v/>
      </c>
      <c r="AA8" s="816"/>
      <c r="AB8" s="82"/>
      <c r="AC8" s="816" t="str">
        <f>IF(CalcJ!$AU$14,"•","")</f>
        <v/>
      </c>
      <c r="AD8" s="816"/>
      <c r="AE8" s="82"/>
      <c r="AF8" s="816" t="str">
        <f>IF(CalcK!$AU$14,"•","")</f>
        <v/>
      </c>
      <c r="AG8" s="816"/>
      <c r="AH8" s="82"/>
      <c r="AI8" s="816" t="str">
        <f>IF(CalcL!$AU$14,"•","")</f>
        <v>•</v>
      </c>
      <c r="AJ8" s="816"/>
      <c r="AK8" s="18"/>
      <c r="AL8" s="370"/>
      <c r="AM8" s="370"/>
      <c r="AN8" s="82"/>
      <c r="AO8" s="370"/>
      <c r="AP8" s="370"/>
      <c r="AQ8" s="83"/>
      <c r="AR8" s="370"/>
      <c r="AS8" s="370"/>
      <c r="AT8" s="82"/>
      <c r="AU8" s="370"/>
      <c r="AV8" s="370"/>
      <c r="AZ8" t="str">
        <f>DailySchedule!$N8</f>
        <v>USA</v>
      </c>
    </row>
    <row r="9" spans="1:52" ht="18.7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v>2</v>
      </c>
      <c r="C14" s="2">
        <v>0</v>
      </c>
      <c r="E14" s="1">
        <v>1</v>
      </c>
      <c r="F14" s="2">
        <v>1</v>
      </c>
      <c r="H14" s="1">
        <v>1</v>
      </c>
      <c r="I14" s="2">
        <v>1</v>
      </c>
      <c r="K14" s="1">
        <v>2</v>
      </c>
      <c r="L14" s="2">
        <v>1</v>
      </c>
      <c r="N14" s="1">
        <v>5</v>
      </c>
      <c r="O14" s="2">
        <v>0</v>
      </c>
      <c r="Q14" s="1">
        <v>2</v>
      </c>
      <c r="R14" s="2">
        <v>1</v>
      </c>
      <c r="T14" s="1">
        <v>2</v>
      </c>
      <c r="U14" s="2">
        <v>0</v>
      </c>
      <c r="W14" s="1">
        <v>5</v>
      </c>
      <c r="X14" s="2">
        <v>0</v>
      </c>
      <c r="Z14" s="1">
        <v>2</v>
      </c>
      <c r="AA14" s="2">
        <v>1</v>
      </c>
      <c r="AC14" s="1">
        <v>3</v>
      </c>
      <c r="AD14" s="2">
        <v>0</v>
      </c>
      <c r="AF14" s="1">
        <v>3</v>
      </c>
      <c r="AG14" s="2">
        <v>0</v>
      </c>
      <c r="AI14" s="1">
        <v>1</v>
      </c>
      <c r="AJ14" s="2">
        <v>1</v>
      </c>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v>2</v>
      </c>
      <c r="C19" s="2">
        <v>1</v>
      </c>
      <c r="E19" s="1">
        <v>0</v>
      </c>
      <c r="F19" s="2">
        <v>3</v>
      </c>
      <c r="H19" s="1">
        <v>0</v>
      </c>
      <c r="I19" s="2">
        <v>2</v>
      </c>
      <c r="K19" s="1">
        <v>0</v>
      </c>
      <c r="L19" s="2">
        <v>2</v>
      </c>
      <c r="N19" s="1">
        <v>3</v>
      </c>
      <c r="O19" s="2">
        <v>2</v>
      </c>
      <c r="Q19" s="1">
        <v>2</v>
      </c>
      <c r="R19" s="2">
        <v>0</v>
      </c>
      <c r="T19" s="1">
        <v>0</v>
      </c>
      <c r="U19" s="2">
        <v>0</v>
      </c>
      <c r="W19" s="1">
        <v>0</v>
      </c>
      <c r="X19" s="2">
        <v>3</v>
      </c>
      <c r="Z19" s="1">
        <v>0</v>
      </c>
      <c r="AA19" s="2">
        <v>3</v>
      </c>
      <c r="AC19" s="1">
        <v>3</v>
      </c>
      <c r="AD19" s="2">
        <v>0</v>
      </c>
      <c r="AF19" s="1">
        <v>0</v>
      </c>
      <c r="AG19" s="2">
        <v>2</v>
      </c>
      <c r="AI19" s="1">
        <v>2</v>
      </c>
      <c r="AJ19" s="2">
        <v>1</v>
      </c>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v>2</v>
      </c>
      <c r="C24" s="2">
        <v>1</v>
      </c>
      <c r="E24" s="1">
        <v>1</v>
      </c>
      <c r="F24" s="2">
        <v>0</v>
      </c>
      <c r="H24" s="1">
        <v>0</v>
      </c>
      <c r="I24" s="2">
        <v>2</v>
      </c>
      <c r="K24" s="1">
        <v>1</v>
      </c>
      <c r="L24" s="2">
        <v>0</v>
      </c>
      <c r="N24" s="1">
        <v>3</v>
      </c>
      <c r="O24" s="2">
        <v>0</v>
      </c>
      <c r="Q24" s="1">
        <v>2</v>
      </c>
      <c r="R24" s="2">
        <v>2</v>
      </c>
      <c r="T24" s="1">
        <v>4</v>
      </c>
      <c r="U24" s="2">
        <v>0</v>
      </c>
      <c r="W24" s="1">
        <v>4</v>
      </c>
      <c r="X24" s="2">
        <v>0</v>
      </c>
      <c r="Z24" s="1">
        <v>4</v>
      </c>
      <c r="AA24" s="2">
        <v>0</v>
      </c>
      <c r="AC24" s="1">
        <v>2</v>
      </c>
      <c r="AD24" s="2">
        <v>1</v>
      </c>
      <c r="AF24" s="1">
        <v>4</v>
      </c>
      <c r="AG24" s="2">
        <v>0</v>
      </c>
      <c r="AI24" s="1">
        <v>1</v>
      </c>
      <c r="AJ24" s="2">
        <v>0</v>
      </c>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v>3</v>
      </c>
      <c r="C29" s="2">
        <v>0</v>
      </c>
      <c r="E29" s="1">
        <v>1</v>
      </c>
      <c r="F29" s="2">
        <v>0</v>
      </c>
      <c r="H29" s="1">
        <v>4</v>
      </c>
      <c r="I29" s="2">
        <v>0</v>
      </c>
      <c r="K29" s="1">
        <v>2</v>
      </c>
      <c r="L29" s="2">
        <v>0</v>
      </c>
      <c r="N29" s="1">
        <v>1</v>
      </c>
      <c r="O29" s="2">
        <v>0</v>
      </c>
      <c r="Q29" s="1">
        <v>0</v>
      </c>
      <c r="R29" s="2">
        <v>2</v>
      </c>
      <c r="T29" s="1">
        <v>0</v>
      </c>
      <c r="U29" s="2">
        <v>2</v>
      </c>
      <c r="W29" s="1">
        <v>3</v>
      </c>
      <c r="X29" s="2">
        <v>0</v>
      </c>
      <c r="Z29" s="1">
        <v>2</v>
      </c>
      <c r="AA29" s="2">
        <v>2</v>
      </c>
      <c r="AC29" s="1">
        <v>0</v>
      </c>
      <c r="AD29" s="2">
        <v>1</v>
      </c>
      <c r="AF29" s="1">
        <v>3</v>
      </c>
      <c r="AG29" s="2">
        <v>1</v>
      </c>
      <c r="AI29" s="1">
        <v>0</v>
      </c>
      <c r="AJ29" s="2">
        <v>2</v>
      </c>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Norway</v>
      </c>
      <c r="AM32" s="459" t="str">
        <f>IF(AL32&lt;&gt;"","   "&amp;ThirdPlaced!$D17&amp;"        "&amp;ThirdPlaced!$F17&amp;Language!$E$197&amp;ThirdPlaced!$G17,"")</f>
        <v xml:space="preserve">   4        6 - 5</v>
      </c>
      <c r="AN32" s="465" t="str">
        <f>IF(AL32&lt;&gt;"",ThirdPlaced!$I17,"")</f>
        <v>I</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Japan</v>
      </c>
      <c r="AM33" s="459" t="str">
        <f>IF(AL33&lt;&gt;"","   "&amp;ThirdPlaced!$D18&amp;"        "&amp;ThirdPlaced!$F18&amp;Language!$E$197&amp;ThirdPlaced!$G18,"")</f>
        <v xml:space="preserve">   4        4 - 3</v>
      </c>
      <c r="AN33" s="465" t="str">
        <f>IF(AL33&lt;&gt;"",ThirdPlaced!$I18,"")</f>
        <v>F</v>
      </c>
      <c r="AO33" s="17"/>
      <c r="AP33" s="17"/>
      <c r="AR33" s="17"/>
      <c r="AS33" s="17"/>
      <c r="AU33" s="17"/>
      <c r="AV33" s="17"/>
    </row>
    <row r="34" spans="1:48" ht="15.75" thickBot="1">
      <c r="B34" s="1">
        <v>1</v>
      </c>
      <c r="C34" s="2">
        <v>2</v>
      </c>
      <c r="E34" s="1">
        <v>3</v>
      </c>
      <c r="F34" s="2">
        <v>1</v>
      </c>
      <c r="H34" s="1">
        <v>0</v>
      </c>
      <c r="I34" s="2">
        <v>3</v>
      </c>
      <c r="K34" s="1">
        <v>1</v>
      </c>
      <c r="L34" s="2">
        <v>0</v>
      </c>
      <c r="N34" s="1">
        <v>0</v>
      </c>
      <c r="O34" s="2">
        <v>2</v>
      </c>
      <c r="Q34" s="1">
        <v>1</v>
      </c>
      <c r="R34" s="2">
        <v>1</v>
      </c>
      <c r="T34" s="1">
        <v>1</v>
      </c>
      <c r="U34" s="2">
        <v>0</v>
      </c>
      <c r="W34" s="1">
        <v>0</v>
      </c>
      <c r="X34" s="2">
        <v>1</v>
      </c>
      <c r="Z34" s="1">
        <v>1</v>
      </c>
      <c r="AA34" s="2">
        <v>3</v>
      </c>
      <c r="AC34" s="1">
        <v>0</v>
      </c>
      <c r="AD34" s="2">
        <v>2</v>
      </c>
      <c r="AF34" s="1">
        <v>1</v>
      </c>
      <c r="AG34" s="2">
        <v>3</v>
      </c>
      <c r="AI34" s="1">
        <v>0</v>
      </c>
      <c r="AJ34" s="2">
        <v>2</v>
      </c>
      <c r="AL34" s="466" t="str">
        <f>IF(OR(ThirdPlaced!$D19&gt;0,ThirdPlaced!$G19&gt;0),ThirdPlaced!$C19,"")</f>
        <v>Canada</v>
      </c>
      <c r="AM34" s="459" t="str">
        <f>IF(AL34&lt;&gt;"","   "&amp;ThirdPlaced!$D19&amp;"        "&amp;ThirdPlaced!$F19&amp;Language!$E$197&amp;ThirdPlaced!$G19,"")</f>
        <v xml:space="preserve">   4        3 - 4</v>
      </c>
      <c r="AN34" s="465" t="str">
        <f>IF(AL34&lt;&gt;"",ThirdPlaced!$I19,"")</f>
        <v>B</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Czech Rep.</v>
      </c>
      <c r="AM35" s="459" t="str">
        <f>IF(AL35&lt;&gt;"","   "&amp;ThirdPlaced!$D20&amp;"        "&amp;ThirdPlaced!$F20&amp;Language!$E$197&amp;ThirdPlaced!$G20,"")</f>
        <v xml:space="preserve">   3        4 - 5</v>
      </c>
      <c r="AN35" s="465" t="str">
        <f>IF(AL35&lt;&gt;"",ThirdPlaced!$I20,"")</f>
        <v>A</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Ghana</v>
      </c>
      <c r="AM36" s="459" t="str">
        <f>IF(AL36&lt;&gt;"","   "&amp;ThirdPlaced!$D21&amp;"        "&amp;ThirdPlaced!$F21&amp;Language!$E$197&amp;ThirdPlaced!$G21,"")</f>
        <v xml:space="preserve">   3        2 - 3</v>
      </c>
      <c r="AN36" s="465" t="str">
        <f>IF(AL36&lt;&gt;"",ThirdPlaced!$I21,"")</f>
        <v>L</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Paraguay</v>
      </c>
      <c r="AM37" s="459" t="str">
        <f>IF(AL37&lt;&gt;"","   "&amp;ThirdPlaced!$D22&amp;"        "&amp;ThirdPlaced!$F22&amp;Language!$E$197&amp;ThirdPlaced!$G22,"")</f>
        <v xml:space="preserve">   3        3 - 5</v>
      </c>
      <c r="AN37" s="465" t="str">
        <f>IF(AL37&lt;&gt;"",ThirdPlaced!$I22,"")</f>
        <v>D</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Ecuador</v>
      </c>
      <c r="AM38" s="459" t="str">
        <f>IF(AL38&lt;&gt;"","   "&amp;ThirdPlaced!$D23&amp;"        "&amp;ThirdPlaced!$F23&amp;Language!$E$197&amp;ThirdPlaced!$G23,"")</f>
        <v xml:space="preserve">   3        3 - 6</v>
      </c>
      <c r="AN38" s="465" t="str">
        <f>IF(AL38&lt;&gt;"",ThirdPlaced!$I23,"")</f>
        <v>E</v>
      </c>
      <c r="AR38" s="17"/>
      <c r="AS38" s="17"/>
      <c r="AU38" s="17"/>
      <c r="AV38" s="17"/>
    </row>
    <row r="39" spans="1:48" ht="15.75" thickBot="1">
      <c r="B39" s="1">
        <v>0</v>
      </c>
      <c r="C39" s="2">
        <v>2</v>
      </c>
      <c r="E39" s="1">
        <v>2</v>
      </c>
      <c r="F39" s="2">
        <v>1</v>
      </c>
      <c r="H39" s="1">
        <v>3</v>
      </c>
      <c r="I39" s="2">
        <v>0</v>
      </c>
      <c r="K39" s="1">
        <v>2</v>
      </c>
      <c r="L39" s="2">
        <v>1</v>
      </c>
      <c r="N39" s="1">
        <v>0</v>
      </c>
      <c r="O39" s="2">
        <v>3</v>
      </c>
      <c r="Q39" s="1">
        <v>0</v>
      </c>
      <c r="R39" s="2">
        <v>3</v>
      </c>
      <c r="T39" s="1">
        <v>0</v>
      </c>
      <c r="U39" s="2">
        <v>3</v>
      </c>
      <c r="W39" s="1">
        <v>1</v>
      </c>
      <c r="X39" s="2">
        <v>3</v>
      </c>
      <c r="Z39" s="1">
        <v>3</v>
      </c>
      <c r="AA39" s="2">
        <v>0</v>
      </c>
      <c r="AC39" s="1">
        <v>0</v>
      </c>
      <c r="AD39" s="2">
        <v>4</v>
      </c>
      <c r="AF39" s="1">
        <v>1</v>
      </c>
      <c r="AG39" s="2">
        <v>0</v>
      </c>
      <c r="AI39" s="1">
        <v>1</v>
      </c>
      <c r="AJ39" s="2">
        <v>0</v>
      </c>
      <c r="AL39" s="471" t="str">
        <f>IF(OR(ThirdPlaced!$D24&gt;0,ThirdPlaced!$G24&gt;0),ThirdPlaced!$C24,"")</f>
        <v>Scotland</v>
      </c>
      <c r="AM39" s="472" t="str">
        <f>IF(AL39&lt;&gt;"","   "&amp;ThirdPlaced!$D24&amp;"        "&amp;ThirdPlaced!$F24&amp;Language!$E$197&amp;ThirdPlaced!$G24,"")</f>
        <v xml:space="preserve">   3        2 - 5</v>
      </c>
      <c r="AN39" s="473" t="str">
        <f>IF(AL39&lt;&gt;"",ThirdPlaced!$I24,"")</f>
        <v>C</v>
      </c>
      <c r="AO39" s="791"/>
      <c r="AP39" s="791"/>
      <c r="AQ39" s="38"/>
      <c r="AR39" s="19"/>
      <c r="AS39" s="19"/>
      <c r="AU39" s="19"/>
      <c r="AV39" s="19"/>
    </row>
    <row r="40" spans="1:48" ht="15.75">
      <c r="T40" s="44"/>
      <c r="U40" s="44"/>
      <c r="AL40" s="468" t="str">
        <f>IF(OR(ThirdPlaced!$D25&gt;0,ThirdPlaced!$G25&gt;0),ThirdPlaced!$C25,"")</f>
        <v>DR Congo</v>
      </c>
      <c r="AM40" s="469" t="str">
        <f>IF(AL40&lt;&gt;"","   "&amp;ThirdPlaced!$D25&amp;"        "&amp;ThirdPlaced!$F25&amp;Language!$E$197&amp;ThirdPlaced!$G25,"")</f>
        <v xml:space="preserve">   3        2 - 6</v>
      </c>
      <c r="AN40" s="470" t="str">
        <f>IF(AL40&lt;&gt;"",ThirdPlaced!$I25,"")</f>
        <v>K</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Algeria</v>
      </c>
      <c r="AM41" s="461" t="str">
        <f>IF(AL41&lt;&gt;"","   "&amp;ThirdPlaced!$D26&amp;"        "&amp;ThirdPlaced!$F26&amp;Language!$E$197&amp;ThirdPlaced!$G26,"")</f>
        <v xml:space="preserve">   3        1 - 5</v>
      </c>
      <c r="AN41" s="462" t="str">
        <f>IF(AL41&lt;&gt;"",ThirdPlaced!$I26,"")</f>
        <v>J</v>
      </c>
      <c r="AR41" s="368"/>
      <c r="AS41" s="368"/>
      <c r="AT41" s="38"/>
      <c r="AU41" s="368"/>
      <c r="AV41" s="368"/>
    </row>
    <row r="42" spans="1:48">
      <c r="A42" s="69" t="s">
        <v>2</v>
      </c>
      <c r="B42" s="545" t="str">
        <f>IF(CalcA!$L22,B3,"")</f>
        <v>Mexico</v>
      </c>
      <c r="C42" s="544" t="str">
        <f>IF(CalcA!$L22,C3,"")</f>
        <v xml:space="preserve">   9        7 - 1</v>
      </c>
      <c r="D42" s="69" t="s">
        <v>3</v>
      </c>
      <c r="E42" s="543" t="str">
        <f>IF(CalcB!$L22,E3,"")</f>
        <v>Switzerland</v>
      </c>
      <c r="F42" s="544" t="str">
        <f>IF(CalcB!$L22,F3,"")</f>
        <v xml:space="preserve">   9        7 - 1</v>
      </c>
      <c r="G42" s="69" t="s">
        <v>4</v>
      </c>
      <c r="H42" s="543" t="str">
        <f>IF(CalcC!$L22,H3,"")</f>
        <v>Brazil</v>
      </c>
      <c r="I42" s="544" t="str">
        <f>IF(CalcC!$L22,I3,"")</f>
        <v xml:space="preserve">   7        8 - 1</v>
      </c>
      <c r="J42" s="69" t="s">
        <v>5</v>
      </c>
      <c r="K42" s="543" t="str">
        <f>IF(CalcD!$L22,K3,"")</f>
        <v>Turkey</v>
      </c>
      <c r="L42" s="544" t="str">
        <f>IF(CalcD!$L22,L3,"")</f>
        <v xml:space="preserve">   9        5 - 0</v>
      </c>
      <c r="M42" s="69" t="s">
        <v>6</v>
      </c>
      <c r="N42" s="543" t="str">
        <f>IF(CalcE!$L22,N3,"")</f>
        <v>Germany</v>
      </c>
      <c r="O42" s="544" t="str">
        <f>IF(CalcE!$L22,O3,"")</f>
        <v xml:space="preserve">   9        11 - 0</v>
      </c>
      <c r="P42" s="69" t="s">
        <v>7</v>
      </c>
      <c r="Q42" s="543" t="str">
        <f>IF(CalcF!$L22,Q3,"")</f>
        <v>Netherlands</v>
      </c>
      <c r="R42" s="544" t="str">
        <f>IF(CalcF!$L22,R3,"")</f>
        <v xml:space="preserve">   7        7 - 3</v>
      </c>
      <c r="S42" s="69" t="s">
        <v>93</v>
      </c>
      <c r="T42" s="543" t="str">
        <f>IF(CalcG!$L22,T3,"")</f>
        <v>Belgium</v>
      </c>
      <c r="U42" s="544" t="str">
        <f>IF(CalcG!$L22,U3,"")</f>
        <v xml:space="preserve">   9        9 - 0</v>
      </c>
      <c r="V42" s="69" t="s">
        <v>96</v>
      </c>
      <c r="W42" s="543" t="str">
        <f>IF(CalcH!$L22,W3,"")</f>
        <v>Spain</v>
      </c>
      <c r="X42" s="544" t="str">
        <f>IF(CalcH!$L22,X3,"")</f>
        <v xml:space="preserve">   9        12 - 1</v>
      </c>
      <c r="Y42" s="69" t="s">
        <v>855</v>
      </c>
      <c r="Z42" s="543" t="str">
        <f>IF(CalcI!$L22,Z3,"")</f>
        <v>France</v>
      </c>
      <c r="AA42" s="544" t="str">
        <f>IF(CalcI!$L22,AA3,"")</f>
        <v xml:space="preserve">   9        9 - 2</v>
      </c>
      <c r="AB42" s="69" t="s">
        <v>858</v>
      </c>
      <c r="AC42" s="543" t="str">
        <f>IF(CalcJ!$L22,AC3,"")</f>
        <v>Argentina</v>
      </c>
      <c r="AD42" s="544" t="str">
        <f>IF(CalcJ!$L22,AD3,"")</f>
        <v xml:space="preserve">   9        9 - 1</v>
      </c>
      <c r="AE42" s="69" t="s">
        <v>861</v>
      </c>
      <c r="AF42" s="543" t="str">
        <f>IF(CalcK!$L22,AF3,"")</f>
        <v>Portugal</v>
      </c>
      <c r="AG42" s="544" t="str">
        <f>IF(CalcK!$L22,AG3,"")</f>
        <v xml:space="preserve">   9        10 - 1</v>
      </c>
      <c r="AH42" s="69" t="s">
        <v>864</v>
      </c>
      <c r="AI42" s="543" t="str">
        <f>IF(CalcL!$L22,AI3,"")</f>
        <v>England</v>
      </c>
      <c r="AJ42" s="544" t="str">
        <f>IF(CalcL!$L22,AJ3,"")</f>
        <v xml:space="preserve">   7        4 - 1</v>
      </c>
      <c r="AK42" s="69"/>
      <c r="AL42" s="460" t="str">
        <f>IF(OR(ThirdPlaced!$D27&gt;0,ThirdPlaced!$G27&gt;0),ThirdPlaced!$C27,"")</f>
        <v>Saudi Arabia</v>
      </c>
      <c r="AM42" s="461" t="str">
        <f>IF(AL42&lt;&gt;"","   "&amp;ThirdPlaced!$D27&amp;"        "&amp;ThirdPlaced!$F27&amp;Language!$E$197&amp;ThirdPlaced!$G27,"")</f>
        <v xml:space="preserve">   3        1 - 7</v>
      </c>
      <c r="AN42" s="462" t="str">
        <f>IF(AL42&lt;&gt;"",ThirdPlaced!$I27,"")</f>
        <v>H</v>
      </c>
      <c r="AR42" s="367"/>
      <c r="AS42" s="367"/>
      <c r="AT42" s="69"/>
      <c r="AU42" s="367"/>
      <c r="AV42" s="367"/>
    </row>
    <row r="43" spans="1:48" ht="15.75" thickBot="1">
      <c r="A43" s="69" t="s">
        <v>8</v>
      </c>
      <c r="B43" s="543" t="str">
        <f>IF(CalcA!$L23,B4,"")</f>
        <v>Rep. of Korea</v>
      </c>
      <c r="C43" s="544" t="str">
        <f>IF(CalcA!$L23,C4,"")</f>
        <v xml:space="preserve">   6        4 - 4</v>
      </c>
      <c r="D43" s="69" t="s">
        <v>9</v>
      </c>
      <c r="E43" s="543" t="str">
        <f>IF(CalcB!$L23,E4,"")</f>
        <v>Bosnia/Herzeg.</v>
      </c>
      <c r="F43" s="544" t="str">
        <f>IF(CalcB!$L23,F4,"")</f>
        <v xml:space="preserve">   4        3 - 3</v>
      </c>
      <c r="G43" s="69" t="s">
        <v>10</v>
      </c>
      <c r="H43" s="543" t="str">
        <f>IF(CalcC!$L23,H4,"")</f>
        <v>Morocco</v>
      </c>
      <c r="I43" s="544" t="str">
        <f>IF(CalcC!$L23,I4,"")</f>
        <v xml:space="preserve">   7        6 - 1</v>
      </c>
      <c r="J43" s="69" t="s">
        <v>11</v>
      </c>
      <c r="K43" s="543" t="str">
        <f>IF(CalcD!$L23,K4,"")</f>
        <v>USA</v>
      </c>
      <c r="L43" s="544" t="str">
        <f>IF(CalcD!$L23,L4,"")</f>
        <v xml:space="preserve">   6        3 - 2</v>
      </c>
      <c r="M43" s="69" t="s">
        <v>12</v>
      </c>
      <c r="N43" s="543" t="str">
        <f>IF(CalcE!$L23,N4,"")</f>
        <v>Ivory Coast</v>
      </c>
      <c r="O43" s="544" t="str">
        <f>IF(CalcE!$L23,O4,"")</f>
        <v xml:space="preserve">   6        5 - 5</v>
      </c>
      <c r="P43" s="69" t="s">
        <v>13</v>
      </c>
      <c r="Q43" s="543" t="str">
        <f>IF(CalcF!$L23,Q4,"")</f>
        <v>Sweden</v>
      </c>
      <c r="R43" s="544" t="str">
        <f>IF(CalcF!$L23,R4,"")</f>
        <v xml:space="preserve">   5        5 - 3</v>
      </c>
      <c r="S43" s="69" t="s">
        <v>94</v>
      </c>
      <c r="T43" s="543" t="str">
        <f>IF(CalcG!$L23,T4,"")</f>
        <v>Egypt</v>
      </c>
      <c r="U43" s="544" t="str">
        <f>IF(CalcG!$L23,U4,"")</f>
        <v xml:space="preserve">   6        3 - 2</v>
      </c>
      <c r="V43" s="69" t="s">
        <v>97</v>
      </c>
      <c r="W43" s="543" t="str">
        <f>IF(CalcH!$L23,W4,"")</f>
        <v>Uruguay</v>
      </c>
      <c r="X43" s="544" t="str">
        <f>IF(CalcH!$L23,X4,"")</f>
        <v xml:space="preserve">   6        7 - 3</v>
      </c>
      <c r="Y43" s="69" t="s">
        <v>856</v>
      </c>
      <c r="Z43" s="543" t="str">
        <f>IF(CalcI!$L23,Z4,"")</f>
        <v>Senegal</v>
      </c>
      <c r="AA43" s="544" t="str">
        <f>IF(CalcI!$L23,AA4,"")</f>
        <v xml:space="preserve">   4        6 - 4</v>
      </c>
      <c r="AB43" s="69" t="s">
        <v>859</v>
      </c>
      <c r="AC43" s="543" t="str">
        <f>IF(CalcJ!$L23,AC4,"")</f>
        <v>Austria</v>
      </c>
      <c r="AD43" s="544" t="str">
        <f>IF(CalcJ!$L23,AD4,"")</f>
        <v xml:space="preserve">   6        6 - 2</v>
      </c>
      <c r="AE43" s="69" t="s">
        <v>862</v>
      </c>
      <c r="AF43" s="543" t="str">
        <f>IF(CalcK!$L23,AF4,"")</f>
        <v>Colombia</v>
      </c>
      <c r="AG43" s="544" t="str">
        <f>IF(CalcK!$L23,AG4,"")</f>
        <v xml:space="preserve">   6        6 - 4</v>
      </c>
      <c r="AH43" s="69" t="s">
        <v>865</v>
      </c>
      <c r="AI43" s="543" t="str">
        <f>IF(CalcL!$L23,AI4,"")</f>
        <v>Croatia</v>
      </c>
      <c r="AJ43" s="544" t="str">
        <f>IF(CalcL!$L23,AJ4,"")</f>
        <v xml:space="preserve">   7        4 - 1</v>
      </c>
      <c r="AK43" s="69"/>
      <c r="AL43" s="474" t="str">
        <f>IF(OR(ThirdPlaced!$D28&gt;0,ThirdPlaced!$G28&gt;0),ThirdPlaced!$C28,"")</f>
        <v>IR Iran</v>
      </c>
      <c r="AM43" s="475" t="str">
        <f>IF(AL43&lt;&gt;"","   "&amp;ThirdPlaced!$D28&amp;"        "&amp;ThirdPlaced!$F28&amp;Language!$E$197&amp;ThirdPlaced!$G28,"")</f>
        <v xml:space="preserve">   1        0 - 5</v>
      </c>
      <c r="AN43" s="476" t="str">
        <f>IF(AL43&lt;&gt;"",ThirdPlaced!$I28,"")</f>
        <v>G</v>
      </c>
      <c r="AR43" s="367"/>
      <c r="AS43" s="367"/>
      <c r="AT43" s="69"/>
      <c r="AU43" s="367"/>
      <c r="AV43" s="367"/>
    </row>
    <row r="44" spans="1:48">
      <c r="A44" s="70" t="s">
        <v>14</v>
      </c>
      <c r="B44" s="541" t="str">
        <f>IF(CalcA!$L24,B5,"")</f>
        <v>Czech Rep.</v>
      </c>
      <c r="C44" s="542" t="str">
        <f>IF(CalcA!$L24,C5,"")</f>
        <v xml:space="preserve">   3        4 - 5</v>
      </c>
      <c r="D44" s="70" t="s">
        <v>15</v>
      </c>
      <c r="E44" s="541" t="str">
        <f>IF(CalcB!$L24,E5,"")</f>
        <v>Canada</v>
      </c>
      <c r="F44" s="542" t="str">
        <f>IF(CalcB!$L24,F5,"")</f>
        <v xml:space="preserve">   4        3 - 4</v>
      </c>
      <c r="G44" s="70" t="s">
        <v>16</v>
      </c>
      <c r="H44" s="541" t="str">
        <f>IF(CalcC!$L24,H5,"")</f>
        <v>Scotland</v>
      </c>
      <c r="I44" s="542" t="str">
        <f>IF(CalcC!$L24,I5,"")</f>
        <v xml:space="preserve">   3        2 - 5</v>
      </c>
      <c r="J44" s="70" t="s">
        <v>17</v>
      </c>
      <c r="K44" s="541" t="str">
        <f>IF(CalcD!$L24,K5,"")</f>
        <v>Paraguay</v>
      </c>
      <c r="L44" s="542" t="str">
        <f>IF(CalcD!$L24,L5,"")</f>
        <v xml:space="preserve">   3        3 - 5</v>
      </c>
      <c r="M44" s="70" t="s">
        <v>18</v>
      </c>
      <c r="N44" s="541" t="str">
        <f>IF(CalcE!$L24,N5,"")</f>
        <v>Ecuador</v>
      </c>
      <c r="O44" s="542" t="str">
        <f>IF(CalcE!$L24,O5,"")</f>
        <v xml:space="preserve">   3        3 - 6</v>
      </c>
      <c r="P44" s="70" t="s">
        <v>19</v>
      </c>
      <c r="Q44" s="541" t="str">
        <f>IF(CalcF!$L24,Q5,"")</f>
        <v>Japan</v>
      </c>
      <c r="R44" s="542" t="str">
        <f>IF(CalcF!$L24,R5,"")</f>
        <v xml:space="preserve">   4        4 - 3</v>
      </c>
      <c r="S44" s="70" t="s">
        <v>95</v>
      </c>
      <c r="T44" s="541" t="str">
        <f>IF(CalcG!$L24,T5,"")</f>
        <v>IR Iran</v>
      </c>
      <c r="U44" s="542" t="str">
        <f>IF(CalcG!$L24,U5,"")</f>
        <v xml:space="preserve">   1        0 - 5</v>
      </c>
      <c r="V44" s="70" t="s">
        <v>98</v>
      </c>
      <c r="W44" s="541" t="str">
        <f>IF(CalcH!$L24,W5,"")</f>
        <v>Saudi Arabia</v>
      </c>
      <c r="X44" s="542" t="str">
        <f>IF(CalcH!$L24,X5,"")</f>
        <v xml:space="preserve">   3        1 - 7</v>
      </c>
      <c r="Y44" s="70" t="s">
        <v>857</v>
      </c>
      <c r="Z44" s="541" t="str">
        <f>IF(CalcI!$L24,Z5,"")</f>
        <v>Norway</v>
      </c>
      <c r="AA44" s="542" t="str">
        <f>IF(CalcI!$L24,AA5,"")</f>
        <v xml:space="preserve">   4        6 - 5</v>
      </c>
      <c r="AB44" s="70" t="s">
        <v>860</v>
      </c>
      <c r="AC44" s="541" t="str">
        <f>IF(CalcJ!$L24,AC5,"")</f>
        <v>Algeria</v>
      </c>
      <c r="AD44" s="542" t="str">
        <f>IF(CalcJ!$L24,AD5,"")</f>
        <v xml:space="preserve">   3        1 - 5</v>
      </c>
      <c r="AE44" s="70" t="s">
        <v>863</v>
      </c>
      <c r="AF44" s="541" t="str">
        <f>IF(CalcK!$L24,AF5,"")</f>
        <v>DR Congo</v>
      </c>
      <c r="AG44" s="542" t="str">
        <f>IF(CalcK!$L24,AG5,"")</f>
        <v xml:space="preserve">   3        2 - 6</v>
      </c>
      <c r="AH44" s="70" t="s">
        <v>866</v>
      </c>
      <c r="AI44" s="541" t="str">
        <f>IF(CalcL!$L24,AI5,"")</f>
        <v>Ghana</v>
      </c>
      <c r="AJ44" s="542" t="str">
        <f>IF(CalcL!$L24,AJ5,"")</f>
        <v xml:space="preserve">   3        2 - 3</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1 - 6</v>
      </c>
      <c r="D45" s="70" t="s">
        <v>1632</v>
      </c>
      <c r="E45" s="541" t="str">
        <f>IF(CalcB!$L25,E6,"")</f>
        <v>Qatar</v>
      </c>
      <c r="F45" s="542" t="str">
        <f>IF(CalcB!$L25,F6,"")</f>
        <v xml:space="preserve">   0        1 - 6</v>
      </c>
      <c r="G45" s="70" t="s">
        <v>1633</v>
      </c>
      <c r="H45" s="541" t="str">
        <f>IF(CalcC!$L25,H6,"")</f>
        <v>Haiti</v>
      </c>
      <c r="I45" s="542" t="str">
        <f>IF(CalcC!$L25,I6,"")</f>
        <v xml:space="preserve">   0        0 - 9</v>
      </c>
      <c r="J45" s="70" t="s">
        <v>1634</v>
      </c>
      <c r="K45" s="541" t="str">
        <f>IF(CalcD!$L25,K6,"")</f>
        <v>Australia</v>
      </c>
      <c r="L45" s="542" t="str">
        <f>IF(CalcD!$L25,L6,"")</f>
        <v xml:space="preserve">   0        1 - 5</v>
      </c>
      <c r="M45" s="70" t="s">
        <v>1635</v>
      </c>
      <c r="N45" s="541" t="str">
        <f>IF(CalcE!$L25,N6,"")</f>
        <v>Curaçao</v>
      </c>
      <c r="O45" s="542" t="str">
        <f>IF(CalcE!$L25,O6,"")</f>
        <v xml:space="preserve">   0        0 - 8</v>
      </c>
      <c r="P45" s="70" t="s">
        <v>1636</v>
      </c>
      <c r="Q45" s="541" t="str">
        <f>IF(CalcF!$L25,Q6,"")</f>
        <v>Tunisia</v>
      </c>
      <c r="R45" s="542" t="str">
        <f>IF(CalcF!$L25,R6,"")</f>
        <v xml:space="preserve">   0        0 - 7</v>
      </c>
      <c r="S45" s="70" t="s">
        <v>1637</v>
      </c>
      <c r="T45" s="541" t="str">
        <f>IF(CalcG!$L25,T6,"")</f>
        <v>New Zealand</v>
      </c>
      <c r="U45" s="542" t="str">
        <f>IF(CalcG!$L25,U6,"")</f>
        <v xml:space="preserve">   1        0 - 5</v>
      </c>
      <c r="V45" s="70" t="s">
        <v>1638</v>
      </c>
      <c r="W45" s="541" t="str">
        <f>IF(CalcH!$L25,W6,"")</f>
        <v>Cape Verde</v>
      </c>
      <c r="X45" s="542" t="str">
        <f>IF(CalcH!$L25,X6,"")</f>
        <v xml:space="preserve">   0        0 - 9</v>
      </c>
      <c r="Y45" s="70" t="s">
        <v>1639</v>
      </c>
      <c r="Z45" s="541" t="str">
        <f>IF(CalcI!$L25,Z6,"")</f>
        <v>Iraq</v>
      </c>
      <c r="AA45" s="542" t="str">
        <f>IF(CalcI!$L25,AA6,"")</f>
        <v xml:space="preserve">   0        0 - 10</v>
      </c>
      <c r="AB45" s="70" t="s">
        <v>1640</v>
      </c>
      <c r="AC45" s="541" t="str">
        <f>IF(CalcJ!$L25,AC6,"")</f>
        <v>Jordan</v>
      </c>
      <c r="AD45" s="542" t="str">
        <f>IF(CalcJ!$L25,AD6,"")</f>
        <v xml:space="preserve">   0        0 - 8</v>
      </c>
      <c r="AE45" s="70" t="s">
        <v>1641</v>
      </c>
      <c r="AF45" s="541" t="str">
        <f>IF(CalcK!$L25,AF6,"")</f>
        <v>Uzbekistan</v>
      </c>
      <c r="AG45" s="542" t="str">
        <f>IF(CalcK!$L25,AG6,"")</f>
        <v xml:space="preserve">   0        0 - 7</v>
      </c>
      <c r="AH45" s="70" t="s">
        <v>1642</v>
      </c>
      <c r="AI45" s="541" t="str">
        <f>IF(CalcL!$L25,AI6,"")</f>
        <v>Panama</v>
      </c>
      <c r="AJ45" s="542" t="str">
        <f>IF(CalcL!$L25,AJ6,"")</f>
        <v xml:space="preserve">   0        1 - 6</v>
      </c>
      <c r="AK45" s="70"/>
      <c r="AL45" s="796" t="str">
        <f>IF(Distinctness!$G$17&gt;0,ThirdPlaced!$I30,"")</f>
        <v>ABCDEFIL</v>
      </c>
      <c r="AM45" s="797"/>
      <c r="AN45" s="798"/>
      <c r="AO45" s="367"/>
      <c r="AP45" s="367"/>
      <c r="AQ45" s="70"/>
      <c r="AR45" s="367"/>
      <c r="AS45" s="367"/>
      <c r="AT45" s="70"/>
      <c r="AU45" s="367"/>
      <c r="AV45" s="367"/>
    </row>
    <row r="46" spans="1:48" ht="33" customHeight="1"/>
    <row r="47" spans="1:48" ht="16.5"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Japan</v>
      </c>
      <c r="H50" s="34" t="str">
        <f>VLOOKUP(G48,Matches!$B$4:$K$113,8,0)</f>
        <v>Rep. of Korea</v>
      </c>
      <c r="I50" s="35" t="str">
        <f>VLOOKUP(G48,Matches!$B$4:$K$113,9,0)</f>
        <v>Bosnia/Herzeg.</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Canada</v>
      </c>
      <c r="W50" s="34" t="str">
        <f>VLOOKUP(V48,Matches!$B$4:$K$113,8,0)</f>
        <v>Belgium</v>
      </c>
      <c r="X50" s="35" t="str">
        <f>VLOOKUP(V48,Matches!$B$4:$K$113,9,0)</f>
        <v>Czech Rep.</v>
      </c>
      <c r="Z50" s="34" t="str">
        <f>VLOOKUP(Y48,Matches!$B$4:$K$113,8,0)</f>
        <v>Brazil</v>
      </c>
      <c r="AA50" s="35" t="str">
        <f>VLOOKUP(Y48,Matches!$B$4:$K$113,9,0)</f>
        <v>Sweden</v>
      </c>
      <c r="AC50" s="34" t="str">
        <f>VLOOKUP(AB48,Matches!$B$4:$K$113,8,0)</f>
        <v>Ivory Coast</v>
      </c>
      <c r="AD50" s="35" t="str">
        <f>VLOOKUP(AB48,Matches!$B$4:$K$113,9,0)</f>
        <v>Senegal</v>
      </c>
      <c r="AF50" s="34" t="str">
        <f>VLOOKUP(AE48,Matches!$B$4:$K$113,8,0)</f>
        <v>Mexico</v>
      </c>
      <c r="AG50" s="35" t="str">
        <f>VLOOKUP(AE48,Matches!$B$4:$K$113,9,0)</f>
        <v>Scotland</v>
      </c>
      <c r="AI50" s="34" t="str">
        <f>VLOOKUP(AH48,Matches!$B$4:$K$113,8,0)</f>
        <v>England</v>
      </c>
      <c r="AJ50" s="35" t="str">
        <f>VLOOKUP(AH48,Matches!$B$4:$K$113,9,0)</f>
        <v>Norway</v>
      </c>
      <c r="AL50" s="34" t="str">
        <f>VLOOKUP(AK48,Matches!$B$4:$K$113,8,0)</f>
        <v>Argentina</v>
      </c>
      <c r="AM50" s="35" t="str">
        <f>VLOOKUP(AK48,Matches!$B$4:$K$113,9,0)</f>
        <v>Uruguay</v>
      </c>
      <c r="AO50" s="34" t="str">
        <f>VLOOKUP(AN48,Matches!$B$4:$K$113,8,0)</f>
        <v>USA</v>
      </c>
      <c r="AP50" s="35" t="str">
        <f>VLOOKUP(AN48,Matches!$B$4:$K$113,9,0)</f>
        <v>Egypt</v>
      </c>
      <c r="AR50" s="34" t="str">
        <f>VLOOKUP(AQ48,Matches!$B$4:$K$113,8,0)</f>
        <v>Switzerland</v>
      </c>
      <c r="AS50" s="35" t="str">
        <f>VLOOKUP(AQ48,Matches!$B$4:$K$113,9,0)</f>
        <v>Ecuador</v>
      </c>
      <c r="AU50" s="34" t="str">
        <f>VLOOKUP(AT48,Matches!$B$4:$K$113,8,0)</f>
        <v>Portugal</v>
      </c>
      <c r="AV50" s="35" t="str">
        <f>VLOOKUP(AT48,Matches!$B$4:$K$113,9,0)</f>
        <v>Ghana</v>
      </c>
    </row>
    <row r="51" spans="1:49" ht="15.75" thickBot="1">
      <c r="B51" s="1">
        <v>3</v>
      </c>
      <c r="C51" s="2">
        <v>0</v>
      </c>
      <c r="D51" s="187"/>
      <c r="E51" s="1">
        <v>3</v>
      </c>
      <c r="F51" s="2">
        <v>0</v>
      </c>
      <c r="G51" s="187"/>
      <c r="H51" s="1">
        <v>1</v>
      </c>
      <c r="I51" s="2">
        <v>2</v>
      </c>
      <c r="J51" s="187"/>
      <c r="K51" s="1">
        <v>2</v>
      </c>
      <c r="L51" s="2">
        <v>1</v>
      </c>
      <c r="M51" s="187"/>
      <c r="N51" s="1">
        <v>0</v>
      </c>
      <c r="O51" s="2">
        <v>2</v>
      </c>
      <c r="P51" s="187"/>
      <c r="Q51" s="1">
        <v>3</v>
      </c>
      <c r="R51" s="2">
        <v>1</v>
      </c>
      <c r="S51" s="187"/>
      <c r="T51" s="1">
        <v>0</v>
      </c>
      <c r="U51" s="2">
        <v>2</v>
      </c>
      <c r="V51" s="187"/>
      <c r="W51" s="1">
        <v>2</v>
      </c>
      <c r="X51" s="2">
        <v>0</v>
      </c>
      <c r="Y51" s="187"/>
      <c r="Z51" s="1">
        <v>3</v>
      </c>
      <c r="AA51" s="2">
        <v>1</v>
      </c>
      <c r="AB51" s="187"/>
      <c r="AC51" s="1">
        <v>1</v>
      </c>
      <c r="AD51" s="2">
        <v>1</v>
      </c>
      <c r="AE51" s="187"/>
      <c r="AF51" s="1">
        <v>2</v>
      </c>
      <c r="AG51" s="2">
        <v>1</v>
      </c>
      <c r="AH51" s="187"/>
      <c r="AI51" s="1">
        <v>2</v>
      </c>
      <c r="AJ51" s="2">
        <v>2</v>
      </c>
      <c r="AK51" s="187"/>
      <c r="AL51" s="1">
        <v>2</v>
      </c>
      <c r="AM51" s="2">
        <v>0</v>
      </c>
      <c r="AN51" s="187"/>
      <c r="AO51" s="1">
        <v>1</v>
      </c>
      <c r="AP51" s="2">
        <v>2</v>
      </c>
      <c r="AQ51" s="187"/>
      <c r="AR51" s="1">
        <v>1</v>
      </c>
      <c r="AS51" s="2">
        <v>0</v>
      </c>
      <c r="AT51" s="187"/>
      <c r="AU51" s="1">
        <v>3</v>
      </c>
      <c r="AV51" s="2">
        <v>0</v>
      </c>
      <c r="AW51" s="188"/>
    </row>
    <row r="52" spans="1:49" ht="9.9499999999999993"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75" thickBot="1">
      <c r="B53" s="181"/>
      <c r="C53" s="182"/>
      <c r="E53" s="181"/>
      <c r="F53" s="182"/>
      <c r="H53" s="181"/>
      <c r="I53" s="182"/>
      <c r="K53" s="181"/>
      <c r="L53" s="182"/>
      <c r="N53" s="181"/>
      <c r="O53" s="182"/>
      <c r="Q53" s="181"/>
      <c r="R53" s="182"/>
      <c r="T53" s="181"/>
      <c r="U53" s="182"/>
      <c r="W53" s="181"/>
      <c r="X53" s="182"/>
      <c r="Z53" s="181"/>
      <c r="AA53" s="182"/>
      <c r="AC53" s="181">
        <v>3</v>
      </c>
      <c r="AD53" s="182">
        <v>4</v>
      </c>
      <c r="AF53" s="181"/>
      <c r="AG53" s="182"/>
      <c r="AI53" s="181">
        <v>5</v>
      </c>
      <c r="AJ53" s="182">
        <v>4</v>
      </c>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5"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Bosnia/Herzeg.</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Canada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Senegal</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Egypt</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75" thickBot="1">
      <c r="B61" s="1">
        <v>2</v>
      </c>
      <c r="C61" s="2">
        <v>3</v>
      </c>
      <c r="D61" s="187"/>
      <c r="E61" s="1">
        <v>1</v>
      </c>
      <c r="F61" s="2">
        <v>3</v>
      </c>
      <c r="G61" s="187"/>
      <c r="H61" s="1">
        <v>0</v>
      </c>
      <c r="I61" s="2">
        <v>2</v>
      </c>
      <c r="J61" s="187"/>
      <c r="K61" s="1">
        <v>0</v>
      </c>
      <c r="L61" s="2">
        <v>2</v>
      </c>
      <c r="M61" s="187"/>
      <c r="N61" s="1">
        <v>2</v>
      </c>
      <c r="O61" s="2">
        <v>0</v>
      </c>
      <c r="P61" s="187"/>
      <c r="Q61" s="1">
        <v>2</v>
      </c>
      <c r="R61" s="2">
        <v>1</v>
      </c>
      <c r="S61" s="187"/>
      <c r="T61" s="1">
        <v>2</v>
      </c>
      <c r="U61" s="2">
        <v>0</v>
      </c>
      <c r="V61" s="187"/>
      <c r="W61" s="1">
        <v>1</v>
      </c>
      <c r="X61" s="2">
        <v>2</v>
      </c>
      <c r="Y61" s="188"/>
    </row>
    <row r="62" spans="1:49" ht="9.9499999999999993"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7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7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Mexico</v>
      </c>
      <c r="U70" s="7" t="str">
        <f>IF(AND(T61&lt;&gt;"",U61&lt;&gt;""),IF(T61&gt;U61,T60,IF(T61&lt;U61,U60,IF(AND(T63&lt;&gt;"",U63&lt;&gt;""),IF(T63&gt;U63,T60,IF(T63&lt;U63,U60,"")),""))),"")</f>
        <v>Argentina</v>
      </c>
      <c r="W70" s="8" t="str">
        <f>IF(AND(W61&lt;&gt;"",X61&lt;&gt;""),IF(W61&gt;X61,W60,IF(W61&lt;X61,X60,IF(AND(W63&lt;&gt;"",X63&lt;&gt;""),IF(W63&gt;X63,W60,IF(W63&lt;X63,X60,"")),""))),"")</f>
        <v>Portugal</v>
      </c>
    </row>
    <row r="71" spans="1:25" ht="15.75" thickBot="1">
      <c r="C71" s="1">
        <v>3</v>
      </c>
      <c r="D71" s="12"/>
      <c r="E71" s="3">
        <v>0</v>
      </c>
      <c r="F71" s="188"/>
      <c r="I71" s="1">
        <v>1</v>
      </c>
      <c r="J71" s="12"/>
      <c r="K71" s="3">
        <v>0</v>
      </c>
      <c r="L71" s="188"/>
      <c r="O71" s="1">
        <v>2</v>
      </c>
      <c r="P71" s="12"/>
      <c r="Q71" s="3">
        <v>1</v>
      </c>
      <c r="R71" s="188"/>
      <c r="U71" s="1">
        <v>1</v>
      </c>
      <c r="V71" s="12"/>
      <c r="W71" s="3">
        <v>2</v>
      </c>
      <c r="X71" s="188"/>
    </row>
    <row r="72" spans="1:25" ht="9.9499999999999993"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7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7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75" thickBot="1">
      <c r="F81" s="1">
        <v>2</v>
      </c>
      <c r="G81" s="12"/>
      <c r="H81" s="3">
        <v>1</v>
      </c>
      <c r="I81" s="188"/>
      <c r="L81" s="16"/>
      <c r="R81" s="1">
        <v>2</v>
      </c>
      <c r="S81" s="12"/>
      <c r="T81" s="3">
        <v>1</v>
      </c>
      <c r="U81" s="188"/>
    </row>
    <row r="82" spans="6:23" ht="9.9499999999999993" customHeight="1">
      <c r="F82" s="809" t="str">
        <f>Language!$E$175</f>
        <v>Penalty shoot-out:</v>
      </c>
      <c r="G82" s="831"/>
      <c r="H82" s="810"/>
      <c r="L82" s="16"/>
      <c r="R82" s="809" t="str">
        <f>Language!$E$175</f>
        <v>Penalty shoot-out:</v>
      </c>
      <c r="S82" s="831"/>
      <c r="T82" s="810"/>
    </row>
    <row r="83" spans="6:23" ht="15.7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Portugal</v>
      </c>
    </row>
    <row r="89" spans="6:23" ht="15.75" thickBot="1">
      <c r="L89" s="1">
        <v>1</v>
      </c>
      <c r="M89" s="12"/>
      <c r="N89" s="3">
        <v>1</v>
      </c>
      <c r="O89" s="188"/>
    </row>
    <row r="90" spans="6:23" ht="9.9499999999999993" customHeight="1">
      <c r="L90" s="809" t="str">
        <f>Language!$E$175</f>
        <v>Penalty shoot-out:</v>
      </c>
      <c r="M90" s="831"/>
      <c r="N90" s="810"/>
    </row>
    <row r="91" spans="6:23" ht="15.75" thickBot="1">
      <c r="L91" s="184">
        <v>4</v>
      </c>
      <c r="M91" s="186"/>
      <c r="N91" s="185">
        <v>5</v>
      </c>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Brazil</v>
      </c>
      <c r="R98" s="829" t="str">
        <f>IF(AND(L99&lt;&gt;"",N99&lt;&gt;""),IF(L99&gt;N99,L98,IF(L99&lt;N99,N98,IF(AND(L101&lt;&gt;"",N101&lt;&gt;""),IF(L101&gt;N101,L98,IF(L101&lt;N101,N98,"")),""))),"")</f>
        <v>France</v>
      </c>
      <c r="S98" s="829"/>
      <c r="T98" s="829"/>
      <c r="U98" s="829"/>
      <c r="V98" s="829"/>
      <c r="W98" s="829"/>
    </row>
    <row r="99" spans="2:24" ht="15.75" thickBot="1">
      <c r="B99" s="15"/>
      <c r="L99" s="1">
        <v>4</v>
      </c>
      <c r="M99" s="11"/>
      <c r="N99" s="3">
        <v>2</v>
      </c>
      <c r="O99" s="188"/>
      <c r="R99" s="829"/>
      <c r="S99" s="829"/>
      <c r="T99" s="829"/>
      <c r="U99" s="829"/>
      <c r="V99" s="829"/>
      <c r="W99" s="829"/>
    </row>
    <row r="100" spans="2:24" ht="9.9499999999999993"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Rep. of Korea</v>
      </c>
      <c r="E94" s="484" t="str">
        <f>INDEX(Matches!$B$4:$J$113,MATCH($F94,Matches!$B$4:$B$113,0),9)</f>
        <v>Bosnia/Herzeg.</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Scotland</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Norway</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Czech Rep.</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Canada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Ecuador</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Bosnia/Herzeg.</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Senegal</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Canada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Egypt</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Mexico</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France</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Rep. of</v>
      </c>
      <c r="L5" s="744" t="str">
        <v>Czech R</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6</v>
      </c>
      <c r="G6" s="741">
        <f t="array" ref="G6:G9">CalcA!$F$22:$F$25</f>
        <v>7</v>
      </c>
      <c r="H6" s="753" t="str">
        <f>Language!$E$197</f>
        <v xml:space="preserve"> - </v>
      </c>
      <c r="I6" s="750">
        <f t="array" ref="I6:I9">CalcA!$G$22:$G$25</f>
        <v>1</v>
      </c>
      <c r="J6" s="747" t="str">
        <f t="array" ref="J6:M9">CalcA!$H$22:$K$25</f>
        <v/>
      </c>
      <c r="K6" s="355" t="str">
        <v>3 - 0</v>
      </c>
      <c r="L6" s="355" t="str">
        <v>2 - 1</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Rep. of Korea</v>
      </c>
      <c r="E7" s="198">
        <v>6</v>
      </c>
      <c r="F7" s="198">
        <f t="shared" ref="F7:F9" si="1">G7-I7</f>
        <v>0</v>
      </c>
      <c r="G7" s="737">
        <v>4</v>
      </c>
      <c r="H7" s="739" t="str">
        <f>Language!$E$197</f>
        <v xml:space="preserve"> - </v>
      </c>
      <c r="I7" s="751">
        <v>4</v>
      </c>
      <c r="J7" s="748" t="str">
        <v>0 - 3</v>
      </c>
      <c r="K7" s="733" t="str">
        <v/>
      </c>
      <c r="L7" s="198" t="str">
        <v>2 - 1</v>
      </c>
      <c r="M7" s="734" t="str">
        <v>2 - 0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Czech Rep.</v>
      </c>
      <c r="E8" s="198">
        <v>3</v>
      </c>
      <c r="F8" s="198">
        <f t="shared" si="1"/>
        <v>-1</v>
      </c>
      <c r="G8" s="737">
        <v>4</v>
      </c>
      <c r="H8" s="739" t="str">
        <f>Language!$E$197</f>
        <v xml:space="preserve"> - </v>
      </c>
      <c r="I8" s="751">
        <v>5</v>
      </c>
      <c r="J8" s="748" t="str">
        <v>1 - 2</v>
      </c>
      <c r="K8" s="198" t="str">
        <v>1 - 2</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41</v>
      </c>
    </row>
    <row r="9" spans="2:49" ht="15.75" thickBot="1">
      <c r="B9" s="761" t="str">
        <v/>
      </c>
      <c r="D9" s="758" t="str">
        <v>South Africa</v>
      </c>
      <c r="E9" s="735">
        <v>0</v>
      </c>
      <c r="F9" s="735">
        <f t="shared" si="1"/>
        <v>-5</v>
      </c>
      <c r="G9" s="738">
        <v>1</v>
      </c>
      <c r="H9" s="740" t="str">
        <f>Language!$E$197</f>
        <v xml:space="preserve"> - </v>
      </c>
      <c r="I9" s="752">
        <v>6</v>
      </c>
      <c r="J9" s="749" t="str">
        <v>0 - 2</v>
      </c>
      <c r="K9" s="735" t="str">
        <v>0 - 2</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Bosnia/</v>
      </c>
      <c r="L13" s="744" t="str">
        <v>Canada</v>
      </c>
      <c r="M13" s="745" t="str">
        <v>Qatar</v>
      </c>
      <c r="O13" s="743"/>
      <c r="P13" s="754" t="str">
        <f>Language!$E$131</f>
        <v>Pts.</v>
      </c>
      <c r="Q13" s="754" t="str">
        <f>Language!$E$132</f>
        <v>GD</v>
      </c>
      <c r="R13" s="847" t="str">
        <f>Language!$E$133</f>
        <v>Goals</v>
      </c>
      <c r="S13" s="848"/>
      <c r="T13" s="848"/>
      <c r="U13" s="746" t="str">
        <f t="array" ref="U13:X13">LEFT(CalcB!$BE$13:$BH$13,$D$4)</f>
        <v/>
      </c>
      <c r="V13" s="744" t="str">
        <v>Bosnia/</v>
      </c>
      <c r="W13" s="744" t="str">
        <v>Canada</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6</v>
      </c>
      <c r="G14" s="741">
        <f t="array" ref="G14:G17">CalcB!$F$22:$F$25</f>
        <v>7</v>
      </c>
      <c r="H14" s="753" t="str">
        <f>Language!$E$197</f>
        <v xml:space="preserve"> - </v>
      </c>
      <c r="I14" s="750">
        <f t="array" ref="I14:I17">CalcB!$G$22:$G$25</f>
        <v>1</v>
      </c>
      <c r="J14" s="747" t="str">
        <f t="array" ref="J14:M17">CalcB!$H$22:$K$25</f>
        <v/>
      </c>
      <c r="K14" s="355" t="str">
        <v>1 - 0</v>
      </c>
      <c r="L14" s="355" t="str">
        <v>3 - 1</v>
      </c>
      <c r="M14" s="742" t="str">
        <v>3 - 0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Bosnia/Herzeg.</v>
      </c>
      <c r="E15" s="198">
        <v>4</v>
      </c>
      <c r="F15" s="198">
        <f t="shared" ref="F15:F17" si="7">G15-I15</f>
        <v>0</v>
      </c>
      <c r="G15" s="737">
        <v>3</v>
      </c>
      <c r="H15" s="739" t="str">
        <f>Language!$E$197</f>
        <v xml:space="preserve"> - </v>
      </c>
      <c r="I15" s="751">
        <v>3</v>
      </c>
      <c r="J15" s="748" t="str">
        <v>0 - 1</v>
      </c>
      <c r="K15" s="733" t="str">
        <v/>
      </c>
      <c r="L15" s="198" t="str">
        <v>1 - 1</v>
      </c>
      <c r="M15" s="734" t="str">
        <v>2 - 1</v>
      </c>
      <c r="O15" s="757" t="str">
        <v>Bosnia/Herzeg.</v>
      </c>
      <c r="P15" s="198">
        <v>1</v>
      </c>
      <c r="Q15" s="198">
        <v>0</v>
      </c>
      <c r="R15" s="737">
        <v>1</v>
      </c>
      <c r="S15" s="739" t="str">
        <f>Language!$E$197</f>
        <v xml:space="preserve"> - </v>
      </c>
      <c r="T15" s="751">
        <f t="shared" si="4"/>
        <v>1</v>
      </c>
      <c r="U15" s="748" t="str">
        <v/>
      </c>
      <c r="V15" s="733" t="str">
        <v/>
      </c>
      <c r="W15" s="198" t="str">
        <v>1 - 1</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Canada</v>
      </c>
      <c r="E16" s="198">
        <v>4</v>
      </c>
      <c r="F16" s="198">
        <f t="shared" si="7"/>
        <v>-1</v>
      </c>
      <c r="G16" s="737">
        <v>3</v>
      </c>
      <c r="H16" s="739" t="str">
        <f>Language!$E$197</f>
        <v xml:space="preserve"> - </v>
      </c>
      <c r="I16" s="751">
        <v>4</v>
      </c>
      <c r="J16" s="748" t="str">
        <v>1 - 3</v>
      </c>
      <c r="K16" s="198" t="str">
        <v>1 - 1</v>
      </c>
      <c r="L16" s="733" t="str">
        <v/>
      </c>
      <c r="M16" s="734" t="str">
        <v>1 - 0</v>
      </c>
      <c r="O16" s="757" t="str">
        <v>Canada</v>
      </c>
      <c r="P16" s="198">
        <v>1</v>
      </c>
      <c r="Q16" s="198">
        <v>0</v>
      </c>
      <c r="R16" s="737">
        <v>1</v>
      </c>
      <c r="S16" s="739" t="str">
        <f>Language!$E$197</f>
        <v xml:space="preserve"> - </v>
      </c>
      <c r="T16" s="751">
        <f t="shared" si="4"/>
        <v>1</v>
      </c>
      <c r="U16" s="748" t="str">
        <v/>
      </c>
      <c r="V16" s="198" t="str">
        <v>1 - 1</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30</v>
      </c>
    </row>
    <row r="17" spans="2:49" ht="15.75" thickBot="1">
      <c r="B17" s="761" t="str">
        <v/>
      </c>
      <c r="D17" s="758" t="str">
        <v>Qatar</v>
      </c>
      <c r="E17" s="735">
        <v>0</v>
      </c>
      <c r="F17" s="735">
        <f t="shared" si="7"/>
        <v>-5</v>
      </c>
      <c r="G17" s="738">
        <v>1</v>
      </c>
      <c r="H17" s="740" t="str">
        <f>Language!$E$197</f>
        <v xml:space="preserve"> - </v>
      </c>
      <c r="I17" s="752">
        <v>6</v>
      </c>
      <c r="J17" s="749" t="str">
        <v>0 - 3</v>
      </c>
      <c r="K17" s="735" t="str">
        <v>1 - 2</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Brazil</v>
      </c>
      <c r="V21" s="744" t="str">
        <v>Morocco</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7</v>
      </c>
      <c r="F22" s="355">
        <f>G22-I22</f>
        <v>7</v>
      </c>
      <c r="G22" s="741">
        <f t="array" ref="G22:G25">CalcC!$F$22:$F$25</f>
        <v>8</v>
      </c>
      <c r="H22" s="753" t="str">
        <f>Language!$E$197</f>
        <v xml:space="preserve"> - </v>
      </c>
      <c r="I22" s="750">
        <f t="array" ref="I22:I25">CalcC!$G$22:$G$25</f>
        <v>1</v>
      </c>
      <c r="J22" s="747" t="str">
        <f t="array" ref="J22:M25">CalcC!$H$22:$K$25</f>
        <v/>
      </c>
      <c r="K22" s="355" t="str">
        <v>1 - 1</v>
      </c>
      <c r="L22" s="355" t="str">
        <v>3 - 0</v>
      </c>
      <c r="M22" s="742" t="str">
        <v>4 - 0</v>
      </c>
      <c r="O22" s="756" t="str">
        <f t="array" ref="O22:O25">CalcC!$AZ$14:$AZ$17</f>
        <v>Brazil</v>
      </c>
      <c r="P22" s="355">
        <f t="array" ref="P22:P25">CalcC!$BA$14:$BA$17</f>
        <v>1</v>
      </c>
      <c r="Q22" s="355">
        <f t="array" ref="Q22:Q25">CalcC!$BB$14:$BB$17</f>
        <v>0</v>
      </c>
      <c r="R22" s="741">
        <f t="array" ref="R22:R25">CalcC!$BC$14:$BC$17</f>
        <v>1</v>
      </c>
      <c r="S22" s="753" t="str">
        <f>Language!$E$197</f>
        <v xml:space="preserve"> - </v>
      </c>
      <c r="T22" s="750">
        <f t="shared" ref="T22:T25" si="8">IF(O22="","",R22-Q22)</f>
        <v>1</v>
      </c>
      <c r="U22" s="747" t="str">
        <f t="array" ref="U22:X25">CalcC!$BE$14:$BH$17</f>
        <v/>
      </c>
      <c r="V22" s="355" t="str">
        <v>1 - 1</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7</v>
      </c>
      <c r="F23" s="198">
        <f t="shared" ref="F23:F25" si="11">G23-I23</f>
        <v>5</v>
      </c>
      <c r="G23" s="737">
        <v>6</v>
      </c>
      <c r="H23" s="739" t="str">
        <f>Language!$E$197</f>
        <v xml:space="preserve"> - </v>
      </c>
      <c r="I23" s="751">
        <v>1</v>
      </c>
      <c r="J23" s="748" t="str">
        <v>1 - 1</v>
      </c>
      <c r="K23" s="733" t="str">
        <v/>
      </c>
      <c r="L23" s="198" t="str">
        <v>2 - 0</v>
      </c>
      <c r="M23" s="734" t="str">
        <v>3 - 0</v>
      </c>
      <c r="O23" s="757" t="str">
        <v>Morocco</v>
      </c>
      <c r="P23" s="198">
        <v>1</v>
      </c>
      <c r="Q23" s="198">
        <v>0</v>
      </c>
      <c r="R23" s="737">
        <v>1</v>
      </c>
      <c r="S23" s="739" t="str">
        <f>Language!$E$197</f>
        <v xml:space="preserve"> - </v>
      </c>
      <c r="T23" s="751">
        <f t="shared" si="8"/>
        <v>1</v>
      </c>
      <c r="U23" s="748" t="str">
        <v>1 - 1</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-3</v>
      </c>
      <c r="G24" s="737">
        <v>2</v>
      </c>
      <c r="H24" s="739" t="str">
        <f>Language!$E$197</f>
        <v xml:space="preserve"> - </v>
      </c>
      <c r="I24" s="751">
        <v>5</v>
      </c>
      <c r="J24" s="748" t="str">
        <v>0 - 3</v>
      </c>
      <c r="K24" s="198" t="str">
        <v>0 - 2</v>
      </c>
      <c r="L24" s="733" t="str">
        <v/>
      </c>
      <c r="M24" s="734" t="str">
        <v>2 - 0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75" thickBot="1">
      <c r="B25" s="761" t="str">
        <v/>
      </c>
      <c r="D25" s="758" t="str">
        <v>Haiti</v>
      </c>
      <c r="E25" s="735">
        <v>0</v>
      </c>
      <c r="F25" s="735">
        <f t="shared" si="11"/>
        <v>-9</v>
      </c>
      <c r="G25" s="738">
        <v>0</v>
      </c>
      <c r="H25" s="740" t="str">
        <f>Language!$E$197</f>
        <v xml:space="preserve"> - </v>
      </c>
      <c r="I25" s="752">
        <v>9</v>
      </c>
      <c r="J25" s="749" t="str">
        <v>0 - 4</v>
      </c>
      <c r="K25" s="735" t="str">
        <v>0 - 3</v>
      </c>
      <c r="L25" s="735" t="str">
        <v>0 - 2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5</v>
      </c>
      <c r="G30" s="741">
        <f t="array" ref="G30:G33">CalcD!$F$22:$F$25</f>
        <v>5</v>
      </c>
      <c r="H30" s="753" t="str">
        <f>Language!$E$197</f>
        <v xml:space="preserve"> - </v>
      </c>
      <c r="I30" s="750">
        <f t="array" ref="I30:I33">CalcD!$G$22:$G$25</f>
        <v>0</v>
      </c>
      <c r="J30" s="747" t="str">
        <f t="array" ref="J30:M33">CalcD!$H$22:$K$25</f>
        <v/>
      </c>
      <c r="K30" s="355" t="str">
        <v>1 - 0</v>
      </c>
      <c r="L30" s="355" t="str">
        <v>2 - 0</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6</v>
      </c>
      <c r="F31" s="198">
        <f t="shared" ref="F31:F33" si="15">G31-I31</f>
        <v>1</v>
      </c>
      <c r="G31" s="737">
        <v>3</v>
      </c>
      <c r="H31" s="739" t="str">
        <f>Language!$E$197</f>
        <v xml:space="preserve"> - </v>
      </c>
      <c r="I31" s="751">
        <v>2</v>
      </c>
      <c r="J31" s="748" t="str">
        <v>0 - 1</v>
      </c>
      <c r="K31" s="733" t="str">
        <v/>
      </c>
      <c r="L31" s="198" t="str">
        <v>2 - 1</v>
      </c>
      <c r="M31" s="734" t="str">
        <v>1 - 0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3</v>
      </c>
      <c r="F32" s="198">
        <f t="shared" si="15"/>
        <v>-2</v>
      </c>
      <c r="G32" s="737">
        <v>3</v>
      </c>
      <c r="H32" s="739" t="str">
        <f>Language!$E$197</f>
        <v xml:space="preserve"> - </v>
      </c>
      <c r="I32" s="751">
        <v>5</v>
      </c>
      <c r="J32" s="748" t="str">
        <v>0 - 2</v>
      </c>
      <c r="K32" s="198" t="str">
        <v>1 - 2</v>
      </c>
      <c r="L32" s="733" t="str">
        <v/>
      </c>
      <c r="M32" s="734" t="str">
        <v>2 - 1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75" thickBot="1">
      <c r="B33" s="761" t="str">
        <v/>
      </c>
      <c r="D33" s="758" t="str">
        <v>Australia</v>
      </c>
      <c r="E33" s="735">
        <v>0</v>
      </c>
      <c r="F33" s="735">
        <f t="shared" si="15"/>
        <v>-4</v>
      </c>
      <c r="G33" s="738">
        <v>1</v>
      </c>
      <c r="H33" s="740" t="str">
        <f>Language!$E$197</f>
        <v xml:space="preserve"> - </v>
      </c>
      <c r="I33" s="752">
        <v>5</v>
      </c>
      <c r="J33" s="749" t="str">
        <v>0 - 2</v>
      </c>
      <c r="K33" s="735" t="str">
        <v>0 - 1</v>
      </c>
      <c r="L33" s="735" t="str">
        <v>1 - 2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Ecuador</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11</v>
      </c>
      <c r="G38" s="741">
        <f t="array" ref="G38:G41">CalcE!$F$22:$F$25</f>
        <v>11</v>
      </c>
      <c r="H38" s="753" t="str">
        <f>Language!$E$197</f>
        <v xml:space="preserve"> - </v>
      </c>
      <c r="I38" s="750">
        <f t="array" ref="I38:I41">CalcE!$G$22:$G$25</f>
        <v>0</v>
      </c>
      <c r="J38" s="747" t="str">
        <f t="array" ref="J38:M41">CalcE!$H$22:$K$25</f>
        <v/>
      </c>
      <c r="K38" s="355" t="str">
        <v>3 - 0</v>
      </c>
      <c r="L38" s="355" t="str">
        <v>3 - 0</v>
      </c>
      <c r="M38" s="742" t="str">
        <v>5 - 0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6</v>
      </c>
      <c r="F39" s="198">
        <f t="shared" ref="F39:F41" si="19">G39-I39</f>
        <v>0</v>
      </c>
      <c r="G39" s="737">
        <v>5</v>
      </c>
      <c r="H39" s="739" t="str">
        <f>Language!$E$197</f>
        <v xml:space="preserve"> - </v>
      </c>
      <c r="I39" s="751">
        <v>5</v>
      </c>
      <c r="J39" s="748" t="str">
        <v>0 - 3</v>
      </c>
      <c r="K39" s="733" t="str">
        <v/>
      </c>
      <c r="L39" s="198" t="str">
        <v>3 - 2</v>
      </c>
      <c r="M39" s="734" t="str">
        <v>2 - 0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Ecuador</v>
      </c>
      <c r="E40" s="198">
        <v>3</v>
      </c>
      <c r="F40" s="198">
        <f t="shared" si="19"/>
        <v>-3</v>
      </c>
      <c r="G40" s="737">
        <v>3</v>
      </c>
      <c r="H40" s="739" t="str">
        <f>Language!$E$197</f>
        <v xml:space="preserve"> - </v>
      </c>
      <c r="I40" s="751">
        <v>6</v>
      </c>
      <c r="J40" s="748" t="str">
        <v>0 - 3</v>
      </c>
      <c r="K40" s="198" t="str">
        <v>2 - 3</v>
      </c>
      <c r="L40" s="733" t="str">
        <v/>
      </c>
      <c r="M40" s="734" t="str">
        <v>1 - 0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23</v>
      </c>
    </row>
    <row r="41" spans="2:49" ht="15.75" thickBot="1">
      <c r="B41" s="761" t="str">
        <v/>
      </c>
      <c r="D41" s="758" t="str">
        <v>Curaçao</v>
      </c>
      <c r="E41" s="735">
        <v>0</v>
      </c>
      <c r="F41" s="735">
        <f t="shared" si="19"/>
        <v>-8</v>
      </c>
      <c r="G41" s="738">
        <v>0</v>
      </c>
      <c r="H41" s="740" t="str">
        <f>Language!$E$197</f>
        <v xml:space="preserve"> - </v>
      </c>
      <c r="I41" s="752">
        <v>8</v>
      </c>
      <c r="J41" s="749" t="str">
        <v>0 - 5</v>
      </c>
      <c r="K41" s="735" t="str">
        <v>0 - 2</v>
      </c>
      <c r="L41" s="735" t="str">
        <v>0 - 1</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7</v>
      </c>
      <c r="F46" s="355">
        <f>G46-I46</f>
        <v>4</v>
      </c>
      <c r="G46" s="741">
        <f t="array" ref="G46:G49">CalcF!$F$22:$F$25</f>
        <v>7</v>
      </c>
      <c r="H46" s="753" t="str">
        <f>Language!$E$197</f>
        <v xml:space="preserve"> - </v>
      </c>
      <c r="I46" s="750">
        <f t="array" ref="I46:I49">CalcF!$G$22:$G$25</f>
        <v>3</v>
      </c>
      <c r="J46" s="747" t="str">
        <f t="array" ref="J46:M49">CalcF!$H$22:$K$25</f>
        <v/>
      </c>
      <c r="K46" s="355" t="str">
        <v>2 - 2</v>
      </c>
      <c r="L46" s="355" t="str">
        <v>2 - 1</v>
      </c>
      <c r="M46" s="742" t="str">
        <v>3 - 0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5</v>
      </c>
      <c r="F47" s="198">
        <f t="shared" ref="F47:F49" si="23">G47-I47</f>
        <v>2</v>
      </c>
      <c r="G47" s="737">
        <v>5</v>
      </c>
      <c r="H47" s="739" t="str">
        <f>Language!$E$197</f>
        <v xml:space="preserve"> - </v>
      </c>
      <c r="I47" s="751">
        <v>3</v>
      </c>
      <c r="J47" s="748" t="str">
        <v>2 - 2</v>
      </c>
      <c r="K47" s="733" t="str">
        <v/>
      </c>
      <c r="L47" s="198" t="str">
        <v>1 - 1</v>
      </c>
      <c r="M47" s="734" t="str">
        <v>2 - 0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4</v>
      </c>
      <c r="F48" s="198">
        <f t="shared" si="23"/>
        <v>1</v>
      </c>
      <c r="G48" s="737">
        <v>4</v>
      </c>
      <c r="H48" s="739" t="str">
        <f>Language!$E$197</f>
        <v xml:space="preserve"> - </v>
      </c>
      <c r="I48" s="751">
        <v>3</v>
      </c>
      <c r="J48" s="748" t="str">
        <v>1 - 2</v>
      </c>
      <c r="K48" s="198" t="str">
        <v>1 - 1</v>
      </c>
      <c r="L48" s="733" t="str">
        <v/>
      </c>
      <c r="M48" s="734" t="str">
        <v>2 - 0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75" thickBot="1">
      <c r="B49" s="761" t="str">
        <v/>
      </c>
      <c r="D49" s="758" t="str">
        <v>Tunisia</v>
      </c>
      <c r="E49" s="735">
        <v>0</v>
      </c>
      <c r="F49" s="735">
        <f t="shared" si="23"/>
        <v>-7</v>
      </c>
      <c r="G49" s="738">
        <v>0</v>
      </c>
      <c r="H49" s="740" t="str">
        <f>Language!$E$197</f>
        <v xml:space="preserve"> - </v>
      </c>
      <c r="I49" s="752">
        <v>7</v>
      </c>
      <c r="J49" s="749" t="str">
        <v>0 - 3</v>
      </c>
      <c r="K49" s="735" t="str">
        <v>0 - 2</v>
      </c>
      <c r="L49" s="735" t="str">
        <v>0 - 2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IR Iran</v>
      </c>
      <c r="X53" s="745" t="str">
        <v>New Zea</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9</v>
      </c>
      <c r="G54" s="741">
        <f t="array" ref="G54:G57">CalcG!$F$22:$F$25</f>
        <v>9</v>
      </c>
      <c r="H54" s="753" t="str">
        <f>Language!$E$197</f>
        <v xml:space="preserve"> - </v>
      </c>
      <c r="I54" s="750">
        <f t="array" ref="I54:I57">CalcG!$G$22:$G$25</f>
        <v>0</v>
      </c>
      <c r="J54" s="747" t="str">
        <f t="array" ref="J54:M57">CalcG!$H$22:$K$25</f>
        <v/>
      </c>
      <c r="K54" s="355" t="str">
        <v>2 - 0</v>
      </c>
      <c r="L54" s="355" t="str">
        <v>4 - 0</v>
      </c>
      <c r="M54" s="742" t="str">
        <v>3 - 0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1</v>
      </c>
      <c r="G55" s="737">
        <v>3</v>
      </c>
      <c r="H55" s="739" t="str">
        <f>Language!$E$197</f>
        <v xml:space="preserve"> - </v>
      </c>
      <c r="I55" s="751">
        <v>2</v>
      </c>
      <c r="J55" s="748" t="str">
        <v>0 - 2</v>
      </c>
      <c r="K55" s="733" t="str">
        <v/>
      </c>
      <c r="L55" s="198" t="str">
        <v>1 - 0</v>
      </c>
      <c r="M55" s="734" t="str">
        <v>2 - 0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v>
      </c>
      <c r="D56" s="757" t="str">
        <v>IR Iran</v>
      </c>
      <c r="E56" s="198">
        <v>1</v>
      </c>
      <c r="F56" s="198">
        <f t="shared" si="27"/>
        <v>-5</v>
      </c>
      <c r="G56" s="737">
        <v>0</v>
      </c>
      <c r="H56" s="739" t="str">
        <f>Language!$E$197</f>
        <v xml:space="preserve"> - </v>
      </c>
      <c r="I56" s="751">
        <v>5</v>
      </c>
      <c r="J56" s="748" t="str">
        <v>0 - 4</v>
      </c>
      <c r="K56" s="198" t="str">
        <v>0 - 1</v>
      </c>
      <c r="L56" s="733" t="str">
        <v/>
      </c>
      <c r="M56" s="734" t="str">
        <v>0 - 0</v>
      </c>
      <c r="O56" s="757" t="str">
        <v>IR Iran</v>
      </c>
      <c r="P56" s="198">
        <v>1</v>
      </c>
      <c r="Q56" s="198">
        <v>0</v>
      </c>
      <c r="R56" s="737">
        <v>0</v>
      </c>
      <c r="S56" s="739" t="str">
        <f>Language!$E$197</f>
        <v xml:space="preserve"> - </v>
      </c>
      <c r="T56" s="751">
        <f t="shared" si="24"/>
        <v>0</v>
      </c>
      <c r="U56" s="748" t="str">
        <v/>
      </c>
      <c r="V56" s="198" t="str">
        <v/>
      </c>
      <c r="W56" s="733" t="str">
        <v/>
      </c>
      <c r="X56" s="734" t="str">
        <v>0 - 0</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75" thickBot="1">
      <c r="B57" s="761" t="str">
        <v>•</v>
      </c>
      <c r="D57" s="758" t="str">
        <v>New Zealand</v>
      </c>
      <c r="E57" s="735">
        <v>1</v>
      </c>
      <c r="F57" s="735">
        <f t="shared" si="27"/>
        <v>-5</v>
      </c>
      <c r="G57" s="738">
        <v>0</v>
      </c>
      <c r="H57" s="740" t="str">
        <f>Language!$E$197</f>
        <v xml:space="preserve"> - </v>
      </c>
      <c r="I57" s="752">
        <v>5</v>
      </c>
      <c r="J57" s="749" t="str">
        <v>0 - 3</v>
      </c>
      <c r="K57" s="735" t="str">
        <v>0 - 2</v>
      </c>
      <c r="L57" s="735" t="str">
        <v>0 - 0</v>
      </c>
      <c r="M57" s="736" t="str">
        <v/>
      </c>
      <c r="O57" s="758" t="str">
        <v>New Zealand</v>
      </c>
      <c r="P57" s="735">
        <v>1</v>
      </c>
      <c r="Q57" s="735">
        <v>0</v>
      </c>
      <c r="R57" s="738">
        <v>0</v>
      </c>
      <c r="S57" s="740" t="str">
        <f>Language!$E$197</f>
        <v xml:space="preserve"> - </v>
      </c>
      <c r="T57" s="752">
        <f t="shared" si="24"/>
        <v>0</v>
      </c>
      <c r="U57" s="749" t="str">
        <v/>
      </c>
      <c r="V57" s="735" t="str">
        <v/>
      </c>
      <c r="W57" s="735" t="str">
        <v>0 - 0</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11</v>
      </c>
      <c r="G62" s="741">
        <f t="array" ref="G62:G65">CalcH!$F$22:$F$25</f>
        <v>12</v>
      </c>
      <c r="H62" s="753" t="str">
        <f>Language!$E$197</f>
        <v xml:space="preserve"> - </v>
      </c>
      <c r="I62" s="750">
        <f t="array" ref="I62:I65">CalcH!$G$22:$G$25</f>
        <v>1</v>
      </c>
      <c r="J62" s="747" t="str">
        <f t="array" ref="J62:M65">CalcH!$H$22:$K$25</f>
        <v/>
      </c>
      <c r="K62" s="355" t="str">
        <v>3 - 1</v>
      </c>
      <c r="L62" s="355" t="str">
        <v>4 - 0</v>
      </c>
      <c r="M62" s="742" t="str">
        <v>5 - 0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4</v>
      </c>
      <c r="G63" s="737">
        <v>7</v>
      </c>
      <c r="H63" s="739" t="str">
        <f>Language!$E$197</f>
        <v xml:space="preserve"> - </v>
      </c>
      <c r="I63" s="751">
        <v>3</v>
      </c>
      <c r="J63" s="748" t="str">
        <v>1 - 3</v>
      </c>
      <c r="K63" s="733" t="str">
        <v/>
      </c>
      <c r="L63" s="198" t="str">
        <v>3 - 0</v>
      </c>
      <c r="M63" s="734" t="str">
        <v>3 - 0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-6</v>
      </c>
      <c r="G64" s="737">
        <v>1</v>
      </c>
      <c r="H64" s="739" t="str">
        <f>Language!$E$197</f>
        <v xml:space="preserve"> - </v>
      </c>
      <c r="I64" s="751">
        <v>7</v>
      </c>
      <c r="J64" s="748" t="str">
        <v>0 - 4</v>
      </c>
      <c r="K64" s="198" t="str">
        <v>0 - 3</v>
      </c>
      <c r="L64" s="733" t="str">
        <v/>
      </c>
      <c r="M64" s="734" t="str">
        <v>1 - 0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75" thickBot="1">
      <c r="B65" s="761" t="str">
        <v/>
      </c>
      <c r="D65" s="758" t="str">
        <v>Cape Verde</v>
      </c>
      <c r="E65" s="735">
        <v>0</v>
      </c>
      <c r="F65" s="735">
        <f t="shared" si="31"/>
        <v>-9</v>
      </c>
      <c r="G65" s="738">
        <v>0</v>
      </c>
      <c r="H65" s="740" t="str">
        <f>Language!$E$197</f>
        <v xml:space="preserve"> - </v>
      </c>
      <c r="I65" s="752">
        <v>9</v>
      </c>
      <c r="J65" s="749" t="str">
        <v>0 - 5</v>
      </c>
      <c r="K65" s="735" t="str">
        <v>0 - 3</v>
      </c>
      <c r="L65" s="735" t="str">
        <v>0 - 1</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Norway</v>
      </c>
      <c r="M69" s="745" t="str">
        <v>Iraq</v>
      </c>
      <c r="O69" s="743"/>
      <c r="P69" s="754" t="str">
        <f>Language!$E$131</f>
        <v>Pts.</v>
      </c>
      <c r="Q69" s="754" t="str">
        <f>Language!$E$132</f>
        <v>GD</v>
      </c>
      <c r="R69" s="847" t="str">
        <f>Language!$E$133</f>
        <v>Goals</v>
      </c>
      <c r="S69" s="848"/>
      <c r="T69" s="848"/>
      <c r="U69" s="746" t="str">
        <f t="array" ref="U69:X69">LEFT(CalcI!$BE$13:$BH$13,$D$4)</f>
        <v/>
      </c>
      <c r="V69" s="744" t="str">
        <v>Senegal</v>
      </c>
      <c r="W69" s="744" t="str">
        <v>Norway</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7</v>
      </c>
      <c r="G70" s="741">
        <f t="array" ref="G70:G73">CalcI!$F$22:$F$25</f>
        <v>9</v>
      </c>
      <c r="H70" s="753" t="str">
        <f>Language!$E$197</f>
        <v xml:space="preserve"> - </v>
      </c>
      <c r="I70" s="750">
        <f t="array" ref="I70:I73">CalcI!$G$22:$G$25</f>
        <v>2</v>
      </c>
      <c r="J70" s="747" t="str">
        <f t="array" ref="J70:M73">CalcI!$H$22:$K$25</f>
        <v/>
      </c>
      <c r="K70" s="355" t="str">
        <v>2 - 1</v>
      </c>
      <c r="L70" s="355" t="str">
        <v>3 - 1</v>
      </c>
      <c r="M70" s="742" t="str">
        <v>4 - 0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4</v>
      </c>
      <c r="F71" s="198">
        <f t="shared" ref="F71:F73" si="35">G71-I71</f>
        <v>2</v>
      </c>
      <c r="G71" s="737">
        <v>6</v>
      </c>
      <c r="H71" s="739" t="str">
        <f>Language!$E$197</f>
        <v xml:space="preserve"> - </v>
      </c>
      <c r="I71" s="751">
        <v>4</v>
      </c>
      <c r="J71" s="748" t="str">
        <v>1 - 2</v>
      </c>
      <c r="K71" s="733" t="str">
        <v/>
      </c>
      <c r="L71" s="198" t="str">
        <v>2 - 2</v>
      </c>
      <c r="M71" s="734" t="str">
        <v>3 - 0</v>
      </c>
      <c r="O71" s="757" t="str">
        <v>Senegal</v>
      </c>
      <c r="P71" s="198">
        <v>1</v>
      </c>
      <c r="Q71" s="198">
        <v>0</v>
      </c>
      <c r="R71" s="737">
        <v>2</v>
      </c>
      <c r="S71" s="739" t="str">
        <f>Language!$E$197</f>
        <v xml:space="preserve"> - </v>
      </c>
      <c r="T71" s="751">
        <f t="shared" si="32"/>
        <v>2</v>
      </c>
      <c r="U71" s="748" t="str">
        <v/>
      </c>
      <c r="V71" s="733" t="str">
        <v/>
      </c>
      <c r="W71" s="198" t="str">
        <v>2 - 2</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Norway</v>
      </c>
      <c r="E72" s="198">
        <v>4</v>
      </c>
      <c r="F72" s="198">
        <f t="shared" si="35"/>
        <v>1</v>
      </c>
      <c r="G72" s="737">
        <v>6</v>
      </c>
      <c r="H72" s="739" t="str">
        <f>Language!$E$197</f>
        <v xml:space="preserve"> - </v>
      </c>
      <c r="I72" s="751">
        <v>5</v>
      </c>
      <c r="J72" s="748" t="str">
        <v>1 - 3</v>
      </c>
      <c r="K72" s="198" t="str">
        <v>2 - 2</v>
      </c>
      <c r="L72" s="733" t="str">
        <v/>
      </c>
      <c r="M72" s="734" t="str">
        <v>3 - 0</v>
      </c>
      <c r="O72" s="757" t="str">
        <v>Norway</v>
      </c>
      <c r="P72" s="198">
        <v>1</v>
      </c>
      <c r="Q72" s="198">
        <v>0</v>
      </c>
      <c r="R72" s="737">
        <v>2</v>
      </c>
      <c r="S72" s="739" t="str">
        <f>Language!$E$197</f>
        <v xml:space="preserve"> - </v>
      </c>
      <c r="T72" s="751">
        <f t="shared" si="32"/>
        <v>2</v>
      </c>
      <c r="U72" s="748" t="str">
        <v/>
      </c>
      <c r="V72" s="198" t="str">
        <v>2 - 2</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31</v>
      </c>
    </row>
    <row r="73" spans="2:49" ht="15.75" thickBot="1">
      <c r="B73" s="761" t="str">
        <v/>
      </c>
      <c r="D73" s="758" t="str">
        <v>Iraq</v>
      </c>
      <c r="E73" s="735">
        <v>0</v>
      </c>
      <c r="F73" s="735">
        <f t="shared" si="35"/>
        <v>-10</v>
      </c>
      <c r="G73" s="738">
        <v>0</v>
      </c>
      <c r="H73" s="740" t="str">
        <f>Language!$E$197</f>
        <v xml:space="preserve"> - </v>
      </c>
      <c r="I73" s="752">
        <v>10</v>
      </c>
      <c r="J73" s="749" t="str">
        <v>0 - 4</v>
      </c>
      <c r="K73" s="735" t="str">
        <v>0 - 3</v>
      </c>
      <c r="L73" s="735" t="str">
        <v>0 - 3</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8</v>
      </c>
      <c r="G78" s="741">
        <f t="array" ref="G78:G81">CalcJ!$F$22:$F$25</f>
        <v>9</v>
      </c>
      <c r="H78" s="753" t="str">
        <f>Language!$E$197</f>
        <v xml:space="preserve"> - </v>
      </c>
      <c r="I78" s="750">
        <f t="array" ref="I78:I81">CalcJ!$G$22:$G$25</f>
        <v>1</v>
      </c>
      <c r="J78" s="747" t="str">
        <f t="array" ref="J78:M81">CalcJ!$H$22:$K$25</f>
        <v/>
      </c>
      <c r="K78" s="355" t="str">
        <v>2 - 1</v>
      </c>
      <c r="L78" s="355" t="str">
        <v>3 - 0</v>
      </c>
      <c r="M78" s="742" t="str">
        <v>4 - 0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4</v>
      </c>
      <c r="G79" s="737">
        <v>6</v>
      </c>
      <c r="H79" s="739" t="str">
        <f>Language!$E$197</f>
        <v xml:space="preserve"> - </v>
      </c>
      <c r="I79" s="751">
        <v>2</v>
      </c>
      <c r="J79" s="748" t="str">
        <v>1 - 2</v>
      </c>
      <c r="K79" s="733" t="str">
        <v/>
      </c>
      <c r="L79" s="198" t="str">
        <v>2 - 0</v>
      </c>
      <c r="M79" s="734" t="str">
        <v>3 - 0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-4</v>
      </c>
      <c r="G80" s="737">
        <v>1</v>
      </c>
      <c r="H80" s="739" t="str">
        <f>Language!$E$197</f>
        <v xml:space="preserve"> - </v>
      </c>
      <c r="I80" s="751">
        <v>5</v>
      </c>
      <c r="J80" s="748" t="str">
        <v>0 - 3</v>
      </c>
      <c r="K80" s="198" t="str">
        <v>0 - 2</v>
      </c>
      <c r="L80" s="733" t="str">
        <v/>
      </c>
      <c r="M80" s="734" t="str">
        <v>1 - 0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75" thickBot="1">
      <c r="B81" s="761" t="str">
        <v/>
      </c>
      <c r="D81" s="758" t="str">
        <v>Jordan</v>
      </c>
      <c r="E81" s="735">
        <v>0</v>
      </c>
      <c r="F81" s="735">
        <f t="shared" si="39"/>
        <v>-8</v>
      </c>
      <c r="G81" s="738">
        <v>0</v>
      </c>
      <c r="H81" s="740" t="str">
        <f>Language!$E$197</f>
        <v xml:space="preserve"> - </v>
      </c>
      <c r="I81" s="752">
        <v>8</v>
      </c>
      <c r="J81" s="749" t="str">
        <v>0 - 4</v>
      </c>
      <c r="K81" s="735" t="str">
        <v>0 - 3</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9</v>
      </c>
      <c r="G86" s="741">
        <f t="array" ref="G86:G89">CalcK!$F$22:$F$25</f>
        <v>10</v>
      </c>
      <c r="H86" s="753" t="str">
        <f>Language!$E$197</f>
        <v xml:space="preserve"> - </v>
      </c>
      <c r="I86" s="750">
        <f t="array" ref="I86:I89">CalcK!$G$22:$G$25</f>
        <v>1</v>
      </c>
      <c r="J86" s="747" t="str">
        <f t="array" ref="J86:M89">CalcK!$H$22:$K$25</f>
        <v/>
      </c>
      <c r="K86" s="355" t="str">
        <v>3 - 1</v>
      </c>
      <c r="L86" s="355" t="str">
        <v>3 - 0</v>
      </c>
      <c r="M86" s="742" t="str">
        <v>4 - 0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2</v>
      </c>
      <c r="G87" s="737">
        <v>6</v>
      </c>
      <c r="H87" s="739" t="str">
        <f>Language!$E$197</f>
        <v xml:space="preserve"> - </v>
      </c>
      <c r="I87" s="751">
        <v>4</v>
      </c>
      <c r="J87" s="748" t="str">
        <v>1 - 3</v>
      </c>
      <c r="K87" s="733" t="str">
        <v/>
      </c>
      <c r="L87" s="198" t="str">
        <v>3 - 1</v>
      </c>
      <c r="M87" s="734" t="str">
        <v>2 - 0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3</v>
      </c>
      <c r="F88" s="198">
        <f t="shared" si="43"/>
        <v>-4</v>
      </c>
      <c r="G88" s="737">
        <v>2</v>
      </c>
      <c r="H88" s="739" t="str">
        <f>Language!$E$197</f>
        <v xml:space="preserve"> - </v>
      </c>
      <c r="I88" s="751">
        <v>6</v>
      </c>
      <c r="J88" s="748" t="str">
        <v>0 - 3</v>
      </c>
      <c r="K88" s="198" t="str">
        <v>1 - 3</v>
      </c>
      <c r="L88" s="733" t="str">
        <v/>
      </c>
      <c r="M88" s="734" t="str">
        <v>1 - 0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75" thickBot="1">
      <c r="B89" s="761" t="str">
        <v/>
      </c>
      <c r="D89" s="758" t="str">
        <v>Uzbekistan</v>
      </c>
      <c r="E89" s="735">
        <v>0</v>
      </c>
      <c r="F89" s="735">
        <f t="shared" si="43"/>
        <v>-7</v>
      </c>
      <c r="G89" s="738">
        <v>0</v>
      </c>
      <c r="H89" s="740" t="str">
        <f>Language!$E$197</f>
        <v xml:space="preserve"> - </v>
      </c>
      <c r="I89" s="752">
        <v>7</v>
      </c>
      <c r="J89" s="749" t="str">
        <v>0 - 4</v>
      </c>
      <c r="K89" s="735" t="str">
        <v>0 - 2</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England</v>
      </c>
      <c r="V93" s="744" t="str">
        <v>Croatia</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v>
      </c>
      <c r="D94" s="756" t="str">
        <f t="array" ref="D94:D97">CalcL!$D$22:$D$25</f>
        <v>England</v>
      </c>
      <c r="E94" s="355">
        <f t="array" ref="E94:E97">CalcL!$E$22:$E$25</f>
        <v>7</v>
      </c>
      <c r="F94" s="355">
        <f>G94-I94</f>
        <v>3</v>
      </c>
      <c r="G94" s="741">
        <f t="array" ref="G94:G97">CalcL!$F$22:$F$25</f>
        <v>4</v>
      </c>
      <c r="H94" s="753" t="str">
        <f>Language!$E$197</f>
        <v xml:space="preserve"> - </v>
      </c>
      <c r="I94" s="750">
        <f t="array" ref="I94:I97">CalcL!$G$22:$G$25</f>
        <v>1</v>
      </c>
      <c r="J94" s="747" t="str">
        <f t="array" ref="J94:M97">CalcL!$H$22:$K$25</f>
        <v/>
      </c>
      <c r="K94" s="355" t="str">
        <v>1 - 1</v>
      </c>
      <c r="L94" s="355" t="str">
        <v>1 - 0</v>
      </c>
      <c r="M94" s="742" t="str">
        <v>2 - 0</v>
      </c>
      <c r="O94" s="756" t="str">
        <f t="array" ref="O94:O97">CalcL!$AZ$14:$AZ$17</f>
        <v>England</v>
      </c>
      <c r="P94" s="355">
        <f t="array" ref="P94:P97">CalcL!$BA$14:$BA$17</f>
        <v>1</v>
      </c>
      <c r="Q94" s="355">
        <f t="array" ref="Q94:Q97">CalcL!$BB$14:$BB$17</f>
        <v>0</v>
      </c>
      <c r="R94" s="741">
        <f t="array" ref="R94:R97">CalcL!$BC$14:$BC$17</f>
        <v>1</v>
      </c>
      <c r="S94" s="753" t="str">
        <f>Language!$E$197</f>
        <v xml:space="preserve"> - </v>
      </c>
      <c r="T94" s="750">
        <f t="shared" ref="T94:T97" si="44">IF(O94="","",R94-Q94)</f>
        <v>1</v>
      </c>
      <c r="U94" s="747" t="str">
        <f t="array" ref="U94:X97">CalcL!$BE$14:$BH$17</f>
        <v/>
      </c>
      <c r="V94" s="355" t="str">
        <v>1 - 1</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v>
      </c>
      <c r="D95" s="757" t="str">
        <v>Croatia</v>
      </c>
      <c r="E95" s="198">
        <v>7</v>
      </c>
      <c r="F95" s="198">
        <f t="shared" ref="F95:F97" si="47">G95-I95</f>
        <v>3</v>
      </c>
      <c r="G95" s="737">
        <v>4</v>
      </c>
      <c r="H95" s="739" t="str">
        <f>Language!$E$197</f>
        <v xml:space="preserve"> - </v>
      </c>
      <c r="I95" s="751">
        <v>1</v>
      </c>
      <c r="J95" s="748" t="str">
        <v>1 - 1</v>
      </c>
      <c r="K95" s="733" t="str">
        <v/>
      </c>
      <c r="L95" s="198" t="str">
        <v>1 - 0</v>
      </c>
      <c r="M95" s="734" t="str">
        <v>2 - 0</v>
      </c>
      <c r="O95" s="757" t="str">
        <v>Croatia</v>
      </c>
      <c r="P95" s="198">
        <v>1</v>
      </c>
      <c r="Q95" s="198">
        <v>0</v>
      </c>
      <c r="R95" s="737">
        <v>1</v>
      </c>
      <c r="S95" s="739" t="str">
        <f>Language!$E$197</f>
        <v xml:space="preserve"> - </v>
      </c>
      <c r="T95" s="751">
        <f t="shared" si="44"/>
        <v>1</v>
      </c>
      <c r="U95" s="748" t="str">
        <v>1 - 1</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-1</v>
      </c>
      <c r="G96" s="737">
        <v>2</v>
      </c>
      <c r="H96" s="739" t="str">
        <f>Language!$E$197</f>
        <v xml:space="preserve"> - </v>
      </c>
      <c r="I96" s="751">
        <v>3</v>
      </c>
      <c r="J96" s="748" t="str">
        <v>0 - 1</v>
      </c>
      <c r="K96" s="198" t="str">
        <v>0 - 1</v>
      </c>
      <c r="L96" s="733" t="str">
        <v/>
      </c>
      <c r="M96" s="734" t="str">
        <v>2 - 1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75" thickBot="1">
      <c r="B97" s="761" t="str">
        <v/>
      </c>
      <c r="D97" s="758" t="str">
        <v>Panama</v>
      </c>
      <c r="E97" s="735">
        <v>0</v>
      </c>
      <c r="F97" s="735">
        <f t="shared" si="47"/>
        <v>-5</v>
      </c>
      <c r="G97" s="738">
        <v>1</v>
      </c>
      <c r="H97" s="740" t="str">
        <f>Language!$E$197</f>
        <v xml:space="preserve"> - </v>
      </c>
      <c r="I97" s="752">
        <v>6</v>
      </c>
      <c r="J97" s="749" t="str">
        <v>0 - 2</v>
      </c>
      <c r="K97" s="735" t="str">
        <v>0 - 2</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1</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3</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4</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3</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2</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4</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1</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3</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25</v>
      </c>
      <c r="C92" s="197" t="str">
        <f>'World Cup'!$H$50</f>
        <v>Rep. of Korea</v>
      </c>
      <c r="D92" s="198">
        <f>IF(E92="","",INDEX(Groups!$C$7:$C$65,MATCH(E92,Groups!$D$7:$D$65,0)))</f>
        <v>65</v>
      </c>
      <c r="E92" s="197" t="str">
        <f>'World Cup'!$I$50</f>
        <v>Bosnia/Herzeg.</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2</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0</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30</v>
      </c>
      <c r="E96" s="197" t="str">
        <f>'World Cup'!$U$50</f>
        <v>Canada</v>
      </c>
      <c r="F96" s="199">
        <f>IF(AND('World Cup'!$T$51&lt;&gt;"",'World Cup'!$U$51&lt;&gt;""),'World Cup'!$T$51+IF(AND('World Cup'!$T$53&lt;&gt;"",'World Cup'!$U$53&lt;&gt;"",'World Cup'!$T$51='World Cup'!$U$51),'World Cup'!$T$53,0),"")</f>
        <v>0</v>
      </c>
      <c r="G96" s="200">
        <f>IF(AND('World Cup'!$T$51&lt;&gt;"",'World Cup'!$U$51&lt;&gt;""),'World Cup'!$U$51+IF(AND('World Cup'!$T$53&lt;&gt;"",'World Cup'!$U$53&lt;&gt;"",'World Cup'!$T$51='World Cup'!$U$51),'World Cup'!$U$53,0),"")</f>
        <v>2</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41</v>
      </c>
      <c r="E97" s="197" t="str">
        <f>'World Cup'!$X$50</f>
        <v>Czech Rep.</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14</v>
      </c>
      <c r="E99" s="197" t="str">
        <f>'World Cup'!$AD$50</f>
        <v>Senegal</v>
      </c>
      <c r="F99" s="199">
        <f>IF(AND('World Cup'!$AC$51&lt;&gt;"",'World Cup'!$AD$51&lt;&gt;""),'World Cup'!$AC$51+IF(AND('World Cup'!$AC$53&lt;&gt;"",'World Cup'!$AD$53&lt;&gt;"",'World Cup'!$AC$51='World Cup'!$AD$51),'World Cup'!$AC$53,0),"")</f>
        <v>4</v>
      </c>
      <c r="G99" s="200">
        <f>IF(AND('World Cup'!$AC$51&lt;&gt;"",'World Cup'!$AD$51&lt;&gt;""),'World Cup'!$AD$51+IF(AND('World Cup'!$AC$53&lt;&gt;"",'World Cup'!$AD$53&lt;&gt;"",'World Cup'!$AC$51='World Cup'!$AD$51),'World Cup'!$AD$53,0),"")</f>
        <v>5</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Cup'!$AI$51+IF(AND('World Cup'!$AI$53&lt;&gt;"",'World Cup'!$AJ$53&lt;&gt;"",'World Cup'!$AI$51='World Cup'!$AJ$51),'World Cup'!$AI$53,0),"")</f>
        <v>7</v>
      </c>
      <c r="G101" s="200">
        <f>IF(AND('World Cup'!$AI$51&lt;&gt;"",'World Cup'!$AJ$51&lt;&gt;""),'World Cup'!$AJ$51+IF(AND('World Cup'!$AI$53&lt;&gt;"",'World Cup'!$AJ$53&lt;&gt;"",'World Cup'!$AI$51='World Cup'!$AJ$51),'World Cup'!$AJ$53,0),"")</f>
        <v>6</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23</v>
      </c>
      <c r="E104" s="197" t="str">
        <f>'World Cup'!$AS$50</f>
        <v>Ecuador</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3</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65</v>
      </c>
      <c r="C108" s="197" t="str">
        <f>'World Cup'!$E$60</f>
        <v>Bosnia/Herzeg.</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3</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30</v>
      </c>
      <c r="C110" s="197" t="str">
        <f>'World Cup'!$K$60</f>
        <v>Canada</v>
      </c>
      <c r="D110" s="198">
        <f>IF(E110="","",INDEX(Groups!$C$7:$C$65,MATCH(E110,Groups!$D$7:$D$65,0)))</f>
        <v>9</v>
      </c>
      <c r="E110" s="197" t="str">
        <f>'World Cup'!$L$60</f>
        <v>Belgium</v>
      </c>
      <c r="F110" s="199">
        <f>IF(AND('World Cup'!$K$61&lt;&gt;"",'World Cup'!$L$61&lt;&gt;""),'World Cup'!$K$61+IF(AND('World Cup'!$K$63&lt;&gt;"",'World Cup'!$L$63&lt;&gt;"",'World Cup'!$K$61='World Cup'!$L$61),'World Cup'!$K$63,0),"")</f>
        <v>0</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2</v>
      </c>
      <c r="G112" s="200">
        <f>IF(AND('World Cup'!$Q$61&lt;&gt;"",'World Cup'!$R$61&lt;&gt;""),'World Cup'!$R$61+IF(AND('World Cup'!$Q$63&lt;&gt;"",'World Cup'!$R$63&lt;&gt;"",'World Cup'!$Q$61='World Cup'!$R$61),'World Cup'!$R$63,0),"")</f>
        <v>1</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3</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1</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15</v>
      </c>
      <c r="E118" s="197" t="str">
        <f>'World Cup'!$Q$70</f>
        <v>Mexico</v>
      </c>
      <c r="F118" s="199">
        <f>IF(AND('World Cup'!$O$71&lt;&gt;"",'World Cup'!$Q$71&lt;&gt;""),'World Cup'!$O$71+IF(AND('World Cup'!$O$73&lt;&gt;"",'World Cup'!$Q$73&lt;&gt;"",'World Cup'!$O$71='World Cup'!$Q$71),'World Cup'!$O$73,0),"")</f>
        <v>2</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2</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2</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5</v>
      </c>
      <c r="G124" s="200">
        <f>IF(AND('World Cup'!$L$89&lt;&gt;"",'World Cup'!$N$89&lt;&gt;""),'World Cup'!$N$89+IF(AND('World Cup'!$L$91&lt;&gt;"",'World Cup'!$N$91&lt;&gt;"",'World Cup'!$L$89='World Cup'!$N$89),'World Cup'!$N$91,0),"")</f>
        <v>6</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4</v>
      </c>
      <c r="G126" s="306">
        <f>IF(AND('World Cup'!$L$99&lt;&gt;"",'World Cup'!$N$99&lt;&gt;""),'World Cup'!$N$99+IF(AND('World Cup'!$L$101&lt;&gt;"",'World Cup'!$N$101&lt;&gt;"",'World Cup'!$L$99='World Cup'!$N$99),'World Cup'!$N$101,0),"")</f>
        <v>2</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5"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5"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5" thickBot="1">
      <c r="B143" s="856"/>
      <c r="C143" s="857"/>
      <c r="D143" s="857"/>
      <c r="E143" s="857"/>
      <c r="F143" s="857"/>
      <c r="G143" s="857"/>
      <c r="H143" s="858"/>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1</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3</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4</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3</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2</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4</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1</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3</v>
      </c>
      <c r="G90" s="200">
        <f>IF(AND('World Cup'!$B$51&lt;&gt;"",'World Cup'!$C$51&lt;&gt;""),'World Cup'!$C$51,"")</f>
        <v>0</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25</v>
      </c>
      <c r="C92" s="197" t="str">
        <f>'World Cup'!$H$50</f>
        <v>Rep. of Korea</v>
      </c>
      <c r="D92" s="198">
        <f>IF(E92="","",INDEX(Groups!$C$7:$C$65,MATCH(E92,Groups!$D$7:$D$65,0)))</f>
        <v>65</v>
      </c>
      <c r="E92" s="197" t="str">
        <f>'World Cup'!$I$50</f>
        <v>Bosnia/Herzeg.</v>
      </c>
      <c r="F92" s="199">
        <f>IF(AND('World Cup'!$H$51&lt;&gt;"",'World Cup'!$I$51&lt;&gt;""),'World Cup'!$H$51,"")</f>
        <v>1</v>
      </c>
      <c r="G92" s="200">
        <f>IF(AND('World Cup'!$H$51&lt;&gt;"",'World Cup'!$I$51&lt;&gt;""),'World Cup'!$I$51,"")</f>
        <v>2</v>
      </c>
      <c r="I92" s="196">
        <f t="shared" si="1482"/>
        <v>25</v>
      </c>
      <c r="J92" s="197" t="str">
        <f t="shared" si="1483"/>
        <v>Rep. of Korea</v>
      </c>
      <c r="K92" s="198">
        <f t="shared" si="1484"/>
        <v>65</v>
      </c>
      <c r="L92" s="197" t="str">
        <f t="shared" si="1485"/>
        <v>Bosnia/Herzeg.</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25</v>
      </c>
      <c r="W92" s="197" t="str">
        <f t="shared" si="1488"/>
        <v>Rep. of Korea</v>
      </c>
      <c r="X92" s="198">
        <f t="shared" si="1489"/>
        <v>65</v>
      </c>
      <c r="Y92" s="197" t="str">
        <f t="shared" si="1490"/>
        <v>Bosnia/Herzeg.</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25</v>
      </c>
      <c r="AJ92" s="197" t="str">
        <f t="shared" si="1493"/>
        <v>Rep. of Korea</v>
      </c>
      <c r="AK92" s="198">
        <f t="shared" si="1494"/>
        <v>65</v>
      </c>
      <c r="AL92" s="197" t="str">
        <f t="shared" si="1495"/>
        <v>Bosnia/Herzeg.</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25</v>
      </c>
      <c r="AW92" s="197" t="str">
        <f t="shared" si="1498"/>
        <v>Rep. of Korea</v>
      </c>
      <c r="AX92" s="198">
        <f t="shared" si="1499"/>
        <v>65</v>
      </c>
      <c r="AY92" s="197" t="str">
        <f t="shared" si="1500"/>
        <v>Bosnia/Herzeg.</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25</v>
      </c>
      <c r="BJ92" s="197" t="str">
        <f t="shared" si="1503"/>
        <v>Rep. of Korea</v>
      </c>
      <c r="BK92" s="198">
        <f t="shared" si="1504"/>
        <v>65</v>
      </c>
      <c r="BL92" s="197" t="str">
        <f t="shared" si="1505"/>
        <v>Bosnia/Herzeg.</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25</v>
      </c>
      <c r="BW92" s="197" t="str">
        <f t="shared" si="1508"/>
        <v>Rep. of Korea</v>
      </c>
      <c r="BX92" s="198">
        <f t="shared" si="1509"/>
        <v>65</v>
      </c>
      <c r="BY92" s="197" t="str">
        <f t="shared" si="1510"/>
        <v>Bosnia/Herzeg.</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25</v>
      </c>
      <c r="CJ92" s="197" t="str">
        <f t="shared" si="1513"/>
        <v>Rep. of Korea</v>
      </c>
      <c r="CK92" s="198">
        <f t="shared" si="1514"/>
        <v>65</v>
      </c>
      <c r="CL92" s="197" t="str">
        <f t="shared" si="1515"/>
        <v>Bosnia/Herzeg.</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25</v>
      </c>
      <c r="CW92" s="197" t="str">
        <f t="shared" si="1518"/>
        <v>Rep. of Korea</v>
      </c>
      <c r="CX92" s="198">
        <f t="shared" si="1519"/>
        <v>65</v>
      </c>
      <c r="CY92" s="197" t="str">
        <f t="shared" si="1520"/>
        <v>Bosnia/Herzeg.</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25</v>
      </c>
      <c r="DJ92" s="197" t="str">
        <f t="shared" si="1523"/>
        <v>Rep. of Korea</v>
      </c>
      <c r="DK92" s="198">
        <f t="shared" si="1524"/>
        <v>65</v>
      </c>
      <c r="DL92" s="197" t="str">
        <f t="shared" si="1525"/>
        <v>Bosnia/Herzeg.</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25</v>
      </c>
      <c r="DW92" s="197" t="str">
        <f t="shared" si="1528"/>
        <v>Rep. of Korea</v>
      </c>
      <c r="DX92" s="198">
        <f t="shared" si="1529"/>
        <v>65</v>
      </c>
      <c r="DY92" s="197" t="str">
        <f t="shared" si="1530"/>
        <v>Bosnia/Herzeg.</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25</v>
      </c>
      <c r="EJ92" s="197" t="str">
        <f t="shared" si="1533"/>
        <v>Rep. of Korea</v>
      </c>
      <c r="EK92" s="198">
        <f t="shared" si="1534"/>
        <v>65</v>
      </c>
      <c r="EL92" s="197" t="str">
        <f t="shared" si="1535"/>
        <v>Bosnia/Herzeg.</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25</v>
      </c>
      <c r="EW92" s="197" t="str">
        <f t="shared" si="1538"/>
        <v>Rep. of Korea</v>
      </c>
      <c r="EX92" s="198">
        <f t="shared" si="1539"/>
        <v>65</v>
      </c>
      <c r="EY92" s="197" t="str">
        <f t="shared" si="1540"/>
        <v>Bosnia/Herzeg.</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25</v>
      </c>
      <c r="FJ92" s="197" t="str">
        <f t="shared" si="1543"/>
        <v>Rep. of Korea</v>
      </c>
      <c r="FK92" s="198">
        <f t="shared" si="1544"/>
        <v>65</v>
      </c>
      <c r="FL92" s="197" t="str">
        <f t="shared" si="1545"/>
        <v>Bosnia/Herzeg.</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25</v>
      </c>
      <c r="FW92" s="197" t="str">
        <f t="shared" si="1548"/>
        <v>Rep. of Korea</v>
      </c>
      <c r="FX92" s="198">
        <f t="shared" si="1549"/>
        <v>65</v>
      </c>
      <c r="FY92" s="197" t="str">
        <f t="shared" si="1550"/>
        <v>Bosnia/Herzeg.</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25</v>
      </c>
      <c r="GJ92" s="197" t="str">
        <f t="shared" si="1553"/>
        <v>Rep. of Korea</v>
      </c>
      <c r="GK92" s="198">
        <f t="shared" si="1554"/>
        <v>65</v>
      </c>
      <c r="GL92" s="197" t="str">
        <f t="shared" si="1555"/>
        <v>Bosnia/Herzeg.</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25</v>
      </c>
      <c r="GW92" s="197" t="str">
        <f t="shared" si="1558"/>
        <v>Rep. of Korea</v>
      </c>
      <c r="GX92" s="198">
        <f t="shared" si="1559"/>
        <v>65</v>
      </c>
      <c r="GY92" s="197" t="str">
        <f t="shared" si="1560"/>
        <v>Bosnia/Herzeg.</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25</v>
      </c>
      <c r="HJ92" s="197" t="str">
        <f t="shared" si="1563"/>
        <v>Rep. of Korea</v>
      </c>
      <c r="HK92" s="198">
        <f t="shared" si="1564"/>
        <v>65</v>
      </c>
      <c r="HL92" s="197" t="str">
        <f t="shared" si="1565"/>
        <v>Bosnia/Herzeg.</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25</v>
      </c>
      <c r="HW92" s="197" t="str">
        <f t="shared" si="1568"/>
        <v>Rep. of Korea</v>
      </c>
      <c r="HX92" s="198">
        <f t="shared" si="1569"/>
        <v>65</v>
      </c>
      <c r="HY92" s="197" t="str">
        <f t="shared" si="1570"/>
        <v>Bosnia/Herzeg.</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25</v>
      </c>
      <c r="IJ92" s="197" t="str">
        <f t="shared" si="1573"/>
        <v>Rep. of Korea</v>
      </c>
      <c r="IK92" s="198">
        <f t="shared" si="1574"/>
        <v>65</v>
      </c>
      <c r="IL92" s="197" t="str">
        <f t="shared" si="1575"/>
        <v>Bosnia/Herzeg.</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25</v>
      </c>
      <c r="IW92" s="197" t="str">
        <f t="shared" si="1578"/>
        <v>Rep. of Korea</v>
      </c>
      <c r="IX92" s="198">
        <f t="shared" si="1579"/>
        <v>65</v>
      </c>
      <c r="IY92" s="197" t="str">
        <f t="shared" si="1580"/>
        <v>Bosnia/Herzeg.</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25</v>
      </c>
      <c r="JJ92" s="197" t="str">
        <f t="shared" si="1583"/>
        <v>Rep. of Korea</v>
      </c>
      <c r="JK92" s="198">
        <f t="shared" si="1584"/>
        <v>65</v>
      </c>
      <c r="JL92" s="197" t="str">
        <f t="shared" si="1585"/>
        <v>Bosnia/Herzeg.</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25</v>
      </c>
      <c r="JW92" s="197" t="str">
        <f t="shared" si="1588"/>
        <v>Rep. of Korea</v>
      </c>
      <c r="JX92" s="198">
        <f t="shared" si="1589"/>
        <v>65</v>
      </c>
      <c r="JY92" s="197" t="str">
        <f t="shared" si="1590"/>
        <v>Bosnia/Herzeg.</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25</v>
      </c>
      <c r="KJ92" s="197" t="str">
        <f t="shared" si="1593"/>
        <v>Rep. of Korea</v>
      </c>
      <c r="KK92" s="198">
        <f t="shared" si="1594"/>
        <v>65</v>
      </c>
      <c r="KL92" s="197" t="str">
        <f t="shared" si="1595"/>
        <v>Bosnia/Herzeg.</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25</v>
      </c>
      <c r="KW92" s="197" t="str">
        <f t="shared" si="1598"/>
        <v>Rep. of Korea</v>
      </c>
      <c r="KX92" s="198">
        <f t="shared" si="1599"/>
        <v>65</v>
      </c>
      <c r="KY92" s="197" t="str">
        <f t="shared" si="1600"/>
        <v>Bosnia/Herzeg.</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25</v>
      </c>
      <c r="LJ92" s="197" t="str">
        <f t="shared" si="1603"/>
        <v>Rep. of Korea</v>
      </c>
      <c r="LK92" s="198">
        <f t="shared" si="1604"/>
        <v>65</v>
      </c>
      <c r="LL92" s="197" t="str">
        <f t="shared" si="1605"/>
        <v>Bosnia/Herzeg.</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25</v>
      </c>
      <c r="LW92" s="197" t="str">
        <f t="shared" si="1608"/>
        <v>Rep. of Korea</v>
      </c>
      <c r="LX92" s="198">
        <f t="shared" si="1609"/>
        <v>65</v>
      </c>
      <c r="LY92" s="197" t="str">
        <f t="shared" si="1610"/>
        <v>Bosnia/Herzeg.</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0</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30</v>
      </c>
      <c r="E96" s="197" t="str">
        <f>'World Cup'!$U$50</f>
        <v>Canada</v>
      </c>
      <c r="F96" s="199">
        <f>IF(AND('World Cup'!$T$51&lt;&gt;"",'World Cup'!$U$51&lt;&gt;""),'World Cup'!$T$51,"")</f>
        <v>0</v>
      </c>
      <c r="G96" s="200">
        <f>IF(AND('World Cup'!$T$51&lt;&gt;"",'World Cup'!$U$51&lt;&gt;""),'World Cup'!$U$51,"")</f>
        <v>2</v>
      </c>
      <c r="I96" s="196">
        <f t="shared" si="1482"/>
        <v>22</v>
      </c>
      <c r="J96" s="197" t="str">
        <f t="shared" si="1483"/>
        <v>Turkey</v>
      </c>
      <c r="K96" s="198">
        <f t="shared" si="1484"/>
        <v>30</v>
      </c>
      <c r="L96" s="197" t="str">
        <f t="shared" si="1485"/>
        <v>Canada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30</v>
      </c>
      <c r="Y96" s="197" t="str">
        <f t="shared" si="1490"/>
        <v>Canada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30</v>
      </c>
      <c r="AL96" s="197" t="str">
        <f t="shared" si="1495"/>
        <v>Canada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30</v>
      </c>
      <c r="AY96" s="197" t="str">
        <f t="shared" si="1500"/>
        <v>Canada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30</v>
      </c>
      <c r="BL96" s="197" t="str">
        <f t="shared" si="1505"/>
        <v>Canada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30</v>
      </c>
      <c r="BY96" s="197" t="str">
        <f t="shared" si="1510"/>
        <v>Canada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30</v>
      </c>
      <c r="CL96" s="197" t="str">
        <f t="shared" si="1515"/>
        <v>Canada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30</v>
      </c>
      <c r="CY96" s="197" t="str">
        <f t="shared" si="1520"/>
        <v>Canada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30</v>
      </c>
      <c r="DL96" s="197" t="str">
        <f t="shared" si="1525"/>
        <v>Canada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30</v>
      </c>
      <c r="DY96" s="197" t="str">
        <f t="shared" si="1530"/>
        <v>Canada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30</v>
      </c>
      <c r="EL96" s="197" t="str">
        <f t="shared" si="1535"/>
        <v>Canada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30</v>
      </c>
      <c r="EY96" s="197" t="str">
        <f t="shared" si="1540"/>
        <v>Canada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30</v>
      </c>
      <c r="FL96" s="197" t="str">
        <f t="shared" si="1545"/>
        <v>Canada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30</v>
      </c>
      <c r="FY96" s="197" t="str">
        <f t="shared" si="1550"/>
        <v>Canada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30</v>
      </c>
      <c r="GL96" s="197" t="str">
        <f t="shared" si="1555"/>
        <v>Canada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30</v>
      </c>
      <c r="GY96" s="197" t="str">
        <f t="shared" si="1560"/>
        <v>Canada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30</v>
      </c>
      <c r="HL96" s="197" t="str">
        <f t="shared" si="1565"/>
        <v>Canada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30</v>
      </c>
      <c r="HY96" s="197" t="str">
        <f t="shared" si="1570"/>
        <v>Canada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30</v>
      </c>
      <c r="IL96" s="197" t="str">
        <f t="shared" si="1575"/>
        <v>Canada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30</v>
      </c>
      <c r="IY96" s="197" t="str">
        <f t="shared" si="1580"/>
        <v>Canada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30</v>
      </c>
      <c r="JL96" s="197" t="str">
        <f t="shared" si="1585"/>
        <v>Canada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30</v>
      </c>
      <c r="JY96" s="197" t="str">
        <f t="shared" si="1590"/>
        <v>Canada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30</v>
      </c>
      <c r="KL96" s="197" t="str">
        <f t="shared" si="1595"/>
        <v>Canada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30</v>
      </c>
      <c r="KY96" s="197" t="str">
        <f t="shared" si="1600"/>
        <v>Canada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30</v>
      </c>
      <c r="LL96" s="197" t="str">
        <f t="shared" si="1605"/>
        <v>Canada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30</v>
      </c>
      <c r="LY96" s="197" t="str">
        <f t="shared" si="1610"/>
        <v>Canada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41</v>
      </c>
      <c r="E97" s="197" t="str">
        <f>'World Cup'!$X$50</f>
        <v>Czech Rep.</v>
      </c>
      <c r="F97" s="199">
        <f>IF(AND('World Cup'!$W$51&lt;&gt;"",'World Cup'!$X$51&lt;&gt;""),'World Cup'!$W$51,"")</f>
        <v>2</v>
      </c>
      <c r="G97" s="200">
        <f>IF(AND('World Cup'!$W$51&lt;&gt;"",'World Cup'!$X$51&lt;&gt;""),'World Cup'!$X$51,"")</f>
        <v>0</v>
      </c>
      <c r="I97" s="196">
        <f t="shared" si="1482"/>
        <v>9</v>
      </c>
      <c r="J97" s="197" t="str">
        <f t="shared" si="1483"/>
        <v>Belgium</v>
      </c>
      <c r="K97" s="198">
        <f t="shared" si="1484"/>
        <v>41</v>
      </c>
      <c r="L97" s="197" t="str">
        <f t="shared" si="1485"/>
        <v>Czech Rep.</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41</v>
      </c>
      <c r="Y97" s="197" t="str">
        <f t="shared" si="1490"/>
        <v>Czech Rep.</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41</v>
      </c>
      <c r="AL97" s="197" t="str">
        <f t="shared" si="1495"/>
        <v>Czech Rep.</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41</v>
      </c>
      <c r="AY97" s="197" t="str">
        <f t="shared" si="1500"/>
        <v>Czech Rep.</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41</v>
      </c>
      <c r="BL97" s="197" t="str">
        <f t="shared" si="1505"/>
        <v>Czech Rep.</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41</v>
      </c>
      <c r="BY97" s="197" t="str">
        <f t="shared" si="1510"/>
        <v>Czech Rep.</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41</v>
      </c>
      <c r="CL97" s="197" t="str">
        <f t="shared" si="1515"/>
        <v>Czech Rep.</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41</v>
      </c>
      <c r="CY97" s="197" t="str">
        <f t="shared" si="1520"/>
        <v>Czech Rep.</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41</v>
      </c>
      <c r="DL97" s="197" t="str">
        <f t="shared" si="1525"/>
        <v>Czech Rep.</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41</v>
      </c>
      <c r="DY97" s="197" t="str">
        <f t="shared" si="1530"/>
        <v>Czech Rep.</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41</v>
      </c>
      <c r="EL97" s="197" t="str">
        <f t="shared" si="1535"/>
        <v>Czech Rep.</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41</v>
      </c>
      <c r="EY97" s="197" t="str">
        <f t="shared" si="1540"/>
        <v>Czech Rep.</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41</v>
      </c>
      <c r="FL97" s="197" t="str">
        <f t="shared" si="1545"/>
        <v>Czech Rep.</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41</v>
      </c>
      <c r="FY97" s="197" t="str">
        <f t="shared" si="1550"/>
        <v>Czech Rep.</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41</v>
      </c>
      <c r="GL97" s="197" t="str">
        <f t="shared" si="1555"/>
        <v>Czech Rep.</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41</v>
      </c>
      <c r="GY97" s="197" t="str">
        <f t="shared" si="1560"/>
        <v>Czech Rep.</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41</v>
      </c>
      <c r="HL97" s="197" t="str">
        <f t="shared" si="1565"/>
        <v>Czech Rep.</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41</v>
      </c>
      <c r="HY97" s="197" t="str">
        <f t="shared" si="1570"/>
        <v>Czech Rep.</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41</v>
      </c>
      <c r="IL97" s="197" t="str">
        <f t="shared" si="1575"/>
        <v>Czech Rep.</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41</v>
      </c>
      <c r="IY97" s="197" t="str">
        <f t="shared" si="1580"/>
        <v>Czech Rep.</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41</v>
      </c>
      <c r="JL97" s="197" t="str">
        <f t="shared" si="1585"/>
        <v>Czech Rep.</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41</v>
      </c>
      <c r="JY97" s="197" t="str">
        <f t="shared" si="1590"/>
        <v>Czech Rep.</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41</v>
      </c>
      <c r="KL97" s="197" t="str">
        <f t="shared" si="1595"/>
        <v>Czech Rep.</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41</v>
      </c>
      <c r="KY97" s="197" t="str">
        <f t="shared" si="1600"/>
        <v>Czech Rep.</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41</v>
      </c>
      <c r="LL97" s="197" t="str">
        <f t="shared" si="1605"/>
        <v>Czech Rep.</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41</v>
      </c>
      <c r="LY97" s="197" t="str">
        <f t="shared" si="1610"/>
        <v>Czech Rep.</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3</v>
      </c>
      <c r="G98" s="200">
        <f>IF(AND('World Cup'!$Z$51&lt;&gt;"",'World Cup'!$AA$51&lt;&gt;""),'World Cup'!$AA$51,"")</f>
        <v>1</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14</v>
      </c>
      <c r="E99" s="197" t="str">
        <f>'World Cup'!$AD$50</f>
        <v>Senegal</v>
      </c>
      <c r="F99" s="199">
        <f>IF(AND('World Cup'!$AC$51&lt;&gt;"",'World Cup'!$AD$51&lt;&gt;""),'World Cup'!$AC$51,"")</f>
        <v>1</v>
      </c>
      <c r="G99" s="200">
        <f>IF(AND('World Cup'!$AC$51&lt;&gt;"",'World Cup'!$AD$51&lt;&gt;""),'World Cup'!$AD$51,"")</f>
        <v>1</v>
      </c>
      <c r="I99" s="196">
        <f t="shared" si="1482"/>
        <v>34</v>
      </c>
      <c r="J99" s="197" t="str">
        <f t="shared" si="1483"/>
        <v>Ivory Coast</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f>
        <v>2</v>
      </c>
      <c r="G100" s="200">
        <f>IF(AND('World Cup'!$AF$51&lt;&gt;"",'World Cup'!$AG$51&lt;&gt;""),'World Cup'!$AG$51,"")</f>
        <v>1</v>
      </c>
      <c r="I100" s="196">
        <f t="shared" si="1482"/>
        <v>15</v>
      </c>
      <c r="J100" s="197" t="str">
        <f t="shared" si="1483"/>
        <v>Mexico</v>
      </c>
      <c r="K100" s="198">
        <f t="shared" si="1484"/>
        <v>43</v>
      </c>
      <c r="L100" s="197" t="str">
        <f t="shared" si="1485"/>
        <v>Scotland</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43</v>
      </c>
      <c r="Y100" s="197" t="str">
        <f t="shared" si="1490"/>
        <v>Scotland</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43</v>
      </c>
      <c r="AL100" s="197" t="str">
        <f t="shared" si="1495"/>
        <v>Scotland</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43</v>
      </c>
      <c r="AY100" s="197" t="str">
        <f t="shared" si="1500"/>
        <v>Scotland</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43</v>
      </c>
      <c r="BL100" s="197" t="str">
        <f t="shared" si="1505"/>
        <v>Scotland</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43</v>
      </c>
      <c r="BY100" s="197" t="str">
        <f t="shared" si="1510"/>
        <v>Scotland</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43</v>
      </c>
      <c r="CL100" s="197" t="str">
        <f t="shared" si="1515"/>
        <v>Scotland</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43</v>
      </c>
      <c r="CY100" s="197" t="str">
        <f t="shared" si="1520"/>
        <v>Scotland</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43</v>
      </c>
      <c r="DL100" s="197" t="str">
        <f t="shared" si="1525"/>
        <v>Scotland</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43</v>
      </c>
      <c r="DY100" s="197" t="str">
        <f t="shared" si="1530"/>
        <v>Scotland</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43</v>
      </c>
      <c r="EL100" s="197" t="str">
        <f t="shared" si="1535"/>
        <v>Scotland</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43</v>
      </c>
      <c r="EY100" s="197" t="str">
        <f t="shared" si="1540"/>
        <v>Scotland</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43</v>
      </c>
      <c r="FL100" s="197" t="str">
        <f t="shared" si="1545"/>
        <v>Scotland</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43</v>
      </c>
      <c r="FY100" s="197" t="str">
        <f t="shared" si="1550"/>
        <v>Scotland</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43</v>
      </c>
      <c r="GL100" s="197" t="str">
        <f t="shared" si="1555"/>
        <v>Scotland</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43</v>
      </c>
      <c r="GY100" s="197" t="str">
        <f t="shared" si="1560"/>
        <v>Scotland</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43</v>
      </c>
      <c r="HL100" s="197" t="str">
        <f t="shared" si="1565"/>
        <v>Scotland</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43</v>
      </c>
      <c r="HY100" s="197" t="str">
        <f t="shared" si="1570"/>
        <v>Scotland</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43</v>
      </c>
      <c r="IL100" s="197" t="str">
        <f t="shared" si="1575"/>
        <v>Scotland</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43</v>
      </c>
      <c r="IY100" s="197" t="str">
        <f t="shared" si="1580"/>
        <v>Scotland</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43</v>
      </c>
      <c r="JL100" s="197" t="str">
        <f t="shared" si="1585"/>
        <v>Scotland</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43</v>
      </c>
      <c r="JY100" s="197" t="str">
        <f t="shared" si="1590"/>
        <v>Scotland</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43</v>
      </c>
      <c r="KL100" s="197" t="str">
        <f t="shared" si="1595"/>
        <v>Scotland</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43</v>
      </c>
      <c r="KY100" s="197" t="str">
        <f t="shared" si="1600"/>
        <v>Scotland</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43</v>
      </c>
      <c r="LL100" s="197" t="str">
        <f t="shared" si="1605"/>
        <v>Scotland</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43</v>
      </c>
      <c r="LY100" s="197" t="str">
        <f t="shared" si="1610"/>
        <v>Scotland</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f>
        <v>2</v>
      </c>
      <c r="G101" s="200">
        <f>IF(AND('World Cup'!$AI$51&lt;&gt;"",'World Cup'!$AJ$51&lt;&gt;""),'World Cup'!$AJ$51,"")</f>
        <v>2</v>
      </c>
      <c r="I101" s="196">
        <f t="shared" si="1482"/>
        <v>4</v>
      </c>
      <c r="J101" s="197" t="str">
        <f t="shared" si="1483"/>
        <v>England</v>
      </c>
      <c r="K101" s="198">
        <f t="shared" si="1484"/>
        <v>31</v>
      </c>
      <c r="L101" s="197" t="str">
        <f t="shared" si="1485"/>
        <v>Norway</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31</v>
      </c>
      <c r="Y101" s="197" t="str">
        <f t="shared" si="1490"/>
        <v>Norway</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31</v>
      </c>
      <c r="AL101" s="197" t="str">
        <f t="shared" si="1495"/>
        <v>Norway</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31</v>
      </c>
      <c r="AY101" s="197" t="str">
        <f t="shared" si="1500"/>
        <v>Norway</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31</v>
      </c>
      <c r="BL101" s="197" t="str">
        <f t="shared" si="1505"/>
        <v>Norway</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31</v>
      </c>
      <c r="BY101" s="197" t="str">
        <f t="shared" si="1510"/>
        <v>Norway</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31</v>
      </c>
      <c r="CL101" s="197" t="str">
        <f t="shared" si="1515"/>
        <v>Norway</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31</v>
      </c>
      <c r="CY101" s="197" t="str">
        <f t="shared" si="1520"/>
        <v>Norway</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31</v>
      </c>
      <c r="DL101" s="197" t="str">
        <f t="shared" si="1525"/>
        <v>Norway</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31</v>
      </c>
      <c r="DY101" s="197" t="str">
        <f t="shared" si="1530"/>
        <v>Norway</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31</v>
      </c>
      <c r="EL101" s="197" t="str">
        <f t="shared" si="1535"/>
        <v>Norway</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31</v>
      </c>
      <c r="EY101" s="197" t="str">
        <f t="shared" si="1540"/>
        <v>Norway</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31</v>
      </c>
      <c r="FL101" s="197" t="str">
        <f t="shared" si="1545"/>
        <v>Norway</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31</v>
      </c>
      <c r="FY101" s="197" t="str">
        <f t="shared" si="1550"/>
        <v>Norway</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31</v>
      </c>
      <c r="GL101" s="197" t="str">
        <f t="shared" si="1555"/>
        <v>Norway</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31</v>
      </c>
      <c r="GY101" s="197" t="str">
        <f t="shared" si="1560"/>
        <v>Norway</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31</v>
      </c>
      <c r="HL101" s="197" t="str">
        <f t="shared" si="1565"/>
        <v>Norway</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31</v>
      </c>
      <c r="HY101" s="197" t="str">
        <f t="shared" si="1570"/>
        <v>Norway</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31</v>
      </c>
      <c r="IL101" s="197" t="str">
        <f t="shared" si="1575"/>
        <v>Norway</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31</v>
      </c>
      <c r="IY101" s="197" t="str">
        <f t="shared" si="1580"/>
        <v>Norway</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31</v>
      </c>
      <c r="JL101" s="197" t="str">
        <f t="shared" si="1585"/>
        <v>Norway</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31</v>
      </c>
      <c r="JY101" s="197" t="str">
        <f t="shared" si="1590"/>
        <v>Norway</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31</v>
      </c>
      <c r="KL101" s="197" t="str">
        <f t="shared" si="1595"/>
        <v>Norway</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31</v>
      </c>
      <c r="KY101" s="197" t="str">
        <f t="shared" si="1600"/>
        <v>Norway</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31</v>
      </c>
      <c r="LL101" s="197" t="str">
        <f t="shared" si="1605"/>
        <v>Norway</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31</v>
      </c>
      <c r="LY101" s="197" t="str">
        <f t="shared" si="1610"/>
        <v>Norway</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0</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1</v>
      </c>
      <c r="G103" s="200">
        <f>IF(AND('World Cup'!$AO$51&lt;&gt;"",'World Cup'!$AP$51&lt;&gt;""),'World Cup'!$AP$51,"")</f>
        <v>2</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23</v>
      </c>
      <c r="E104" s="197" t="str">
        <f>'World Cup'!$AS$50</f>
        <v>Ecuador</v>
      </c>
      <c r="F104" s="199">
        <f>IF(AND('World Cup'!$AR$51&lt;&gt;"",'World Cup'!$AS$51&lt;&gt;""),'World Cup'!$AR$51,"")</f>
        <v>1</v>
      </c>
      <c r="G104" s="200">
        <f>IF(AND('World Cup'!$AR$51&lt;&gt;"",'World Cup'!$AS$51&lt;&gt;""),'World Cup'!$AS$51,"")</f>
        <v>0</v>
      </c>
      <c r="I104" s="196">
        <f t="shared" si="1482"/>
        <v>19</v>
      </c>
      <c r="J104" s="197" t="str">
        <f t="shared" si="1483"/>
        <v>Switzerland</v>
      </c>
      <c r="K104" s="198">
        <f t="shared" si="1484"/>
        <v>23</v>
      </c>
      <c r="L104" s="197" t="str">
        <f t="shared" si="1485"/>
        <v>Ecuador</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23</v>
      </c>
      <c r="Y104" s="197" t="str">
        <f t="shared" si="1490"/>
        <v>Ecuador</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23</v>
      </c>
      <c r="AL104" s="197" t="str">
        <f t="shared" si="1495"/>
        <v>Ecuador</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23</v>
      </c>
      <c r="AY104" s="197" t="str">
        <f t="shared" si="1500"/>
        <v>Ecuador</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23</v>
      </c>
      <c r="BL104" s="197" t="str">
        <f t="shared" si="1505"/>
        <v>Ecuador</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23</v>
      </c>
      <c r="BY104" s="197" t="str">
        <f t="shared" si="1510"/>
        <v>Ecuador</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23</v>
      </c>
      <c r="CL104" s="197" t="str">
        <f t="shared" si="1515"/>
        <v>Ecuador</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23</v>
      </c>
      <c r="CY104" s="197" t="str">
        <f t="shared" si="1520"/>
        <v>Ecuador</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23</v>
      </c>
      <c r="DL104" s="197" t="str">
        <f t="shared" si="1525"/>
        <v>Ecuador</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23</v>
      </c>
      <c r="DY104" s="197" t="str">
        <f t="shared" si="1530"/>
        <v>Ecuador</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23</v>
      </c>
      <c r="EL104" s="197" t="str">
        <f t="shared" si="1535"/>
        <v>Ecuador</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23</v>
      </c>
      <c r="EY104" s="197" t="str">
        <f t="shared" si="1540"/>
        <v>Ecuador</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23</v>
      </c>
      <c r="FL104" s="197" t="str">
        <f t="shared" si="1545"/>
        <v>Ecuador</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23</v>
      </c>
      <c r="FY104" s="197" t="str">
        <f t="shared" si="1550"/>
        <v>Ecuador</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23</v>
      </c>
      <c r="GL104" s="197" t="str">
        <f t="shared" si="1555"/>
        <v>Ecuador</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23</v>
      </c>
      <c r="GY104" s="197" t="str">
        <f t="shared" si="1560"/>
        <v>Ecuador</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23</v>
      </c>
      <c r="HL104" s="197" t="str">
        <f t="shared" si="1565"/>
        <v>Ecuador</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23</v>
      </c>
      <c r="HY104" s="197" t="str">
        <f t="shared" si="1570"/>
        <v>Ecuador</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23</v>
      </c>
      <c r="IL104" s="197" t="str">
        <f t="shared" si="1575"/>
        <v>Ecuador</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23</v>
      </c>
      <c r="IY104" s="197" t="str">
        <f t="shared" si="1580"/>
        <v>Ecuador</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23</v>
      </c>
      <c r="JL104" s="197" t="str">
        <f t="shared" si="1585"/>
        <v>Ecuador</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23</v>
      </c>
      <c r="JY104" s="197" t="str">
        <f t="shared" si="1590"/>
        <v>Ecuador</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23</v>
      </c>
      <c r="KL104" s="197" t="str">
        <f t="shared" si="1595"/>
        <v>Ecuador</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23</v>
      </c>
      <c r="KY104" s="197" t="str">
        <f t="shared" si="1600"/>
        <v>Ecuador</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23</v>
      </c>
      <c r="LL104" s="197" t="str">
        <f t="shared" si="1605"/>
        <v>Ecuador</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23</v>
      </c>
      <c r="LY104" s="197" t="str">
        <f t="shared" si="1610"/>
        <v>Ecuador</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3</v>
      </c>
      <c r="G105" s="200">
        <f>IF(AND('World Cup'!$AU$51&lt;&gt;"",'World Cup'!$AV$51&lt;&gt;""),'World Cup'!$AV$51,"")</f>
        <v>0</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3</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65</v>
      </c>
      <c r="C108" s="197" t="str">
        <f>'World Cup'!$E$60</f>
        <v>Bosnia/Herzeg.</v>
      </c>
      <c r="D108" s="198">
        <f>IF(E108="","",INDEX(Groups!$C$7:$C$65,MATCH(E108,Groups!$D$7:$D$65,0)))</f>
        <v>7</v>
      </c>
      <c r="E108" s="197" t="str">
        <f>'World Cup'!$F$60</f>
        <v>Netherlands</v>
      </c>
      <c r="F108" s="199">
        <f>IF(AND('World Cup'!$E$61&lt;&gt;"",'World Cup'!$F$61&lt;&gt;""),'World Cup'!$E$61,"")</f>
        <v>1</v>
      </c>
      <c r="G108" s="200">
        <f>IF(AND('World Cup'!$E$61&lt;&gt;"",'World Cup'!$F$61&lt;&gt;""),'World Cup'!$F$61,"")</f>
        <v>3</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0</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30</v>
      </c>
      <c r="C110" s="197" t="str">
        <f>'World Cup'!$K$60</f>
        <v>Canada</v>
      </c>
      <c r="D110" s="198">
        <f>IF(E110="","",INDEX(Groups!$C$7:$C$65,MATCH(E110,Groups!$D$7:$D$65,0)))</f>
        <v>9</v>
      </c>
      <c r="E110" s="197" t="str">
        <f>'World Cup'!$L$60</f>
        <v>Belgium</v>
      </c>
      <c r="F110" s="199">
        <f>IF(AND('World Cup'!$K$61&lt;&gt;"",'World Cup'!$L$61&lt;&gt;""),'World Cup'!$K$61,"")</f>
        <v>0</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f>
        <v>2</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2</v>
      </c>
      <c r="G112" s="200">
        <f>IF(AND('World Cup'!$Q$61&lt;&gt;"",'World Cup'!$R$61&lt;&gt;""),'World Cup'!$R$61,"")</f>
        <v>1</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f>
        <v>2</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3</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1</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15</v>
      </c>
      <c r="E118" s="197" t="str">
        <f>'World Cup'!$Q$70</f>
        <v>Mexico</v>
      </c>
      <c r="F118" s="199">
        <f>IF(AND('World Cup'!$O$71&lt;&gt;"",'World Cup'!$Q$71&lt;&gt;""),'World Cup'!$O$71,"")</f>
        <v>2</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2</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2</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5</v>
      </c>
      <c r="G124" s="200">
        <f>IF(AND('World Cup'!$L$89&lt;&gt;"",'World Cup'!$N$89&lt;&gt;""),'World Cup'!$N$89+IF(AND('World Cup'!$L$91&lt;&gt;"",'World Cup'!$N$91&lt;&gt;"",'World Cup'!$L$89='World Cup'!$N$89),'World Cup'!$N$91,0),"")</f>
        <v>6</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4</v>
      </c>
      <c r="G126" s="306">
        <f>IF(AND('World Cup'!$L$99&lt;&gt;"",'World Cup'!$N$99&lt;&gt;""),'World Cup'!$N$99+IF(AND('World Cup'!$L$101&lt;&gt;"",'World Cup'!$N$101&lt;&gt;"",'World Cup'!$L$99='World Cup'!$N$99),'World Cup'!$N$101,0),"")</f>
        <v>2</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5"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5"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892" t="str">
        <f>Language!$E$223</f>
        <v>Settings</v>
      </c>
      <c r="C1" s="892"/>
      <c r="D1" s="892"/>
      <c r="E1" s="892"/>
      <c r="F1" s="892"/>
    </row>
    <row r="2" spans="2:15"/>
    <row r="3" spans="2:15" ht="16.5"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75" thickTop="1"/>
    <row r="11" spans="2:15"/>
    <row r="12" spans="2:15" ht="16.5"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75" thickBot="1">
      <c r="H28" s="912"/>
      <c r="I28" s="913"/>
      <c r="J28" s="913"/>
      <c r="K28" s="913"/>
      <c r="L28" s="913"/>
      <c r="M28" s="913"/>
      <c r="N28" s="913"/>
      <c r="O28" s="914"/>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7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7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7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7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7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7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7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7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7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7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7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75" thickBot="1">
      <c r="B65" s="107" t="s">
        <v>1056</v>
      </c>
      <c r="C65" s="363">
        <v>33</v>
      </c>
      <c r="D65" s="364" t="str">
        <f>VLOOKUP($C65,Language!$D$5:$E$100,2,0)</f>
        <v>Panama</v>
      </c>
      <c r="E65" s="522"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Scotland</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Ecuador</v>
      </c>
      <c r="O70" s="536" t="str">
        <f>IFERROR(VLOOKUP(ThirdPlaced!$I$30,AssignThird!$C$8:$K$502,3,0),"")</f>
        <v>E</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Canada</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Czech Rep.</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7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Norway</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Rep. of Korea</v>
      </c>
      <c r="J77" s="86" t="str">
        <f>VLOOKUP(D77,$M$77:$N$108,2,0)</f>
        <v>Bosnia/Herzeg.</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Rep. of Korea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Bosnia/Herzeg.</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Scotland</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Norway</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Canada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Czech Rep.</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Ecuador</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Scotland</v>
      </c>
    </row>
    <row r="102" spans="2:25">
      <c r="B102" s="57" t="s">
        <v>133</v>
      </c>
      <c r="C102" s="71"/>
      <c r="D102" s="71"/>
      <c r="E102" s="42"/>
      <c r="F102" s="43"/>
      <c r="G102" s="153"/>
      <c r="H102" s="43"/>
      <c r="I102" s="43"/>
      <c r="J102" s="43"/>
      <c r="K102" s="81"/>
      <c r="M102" s="525" t="str">
        <f>AssignThird!$E$4</f>
        <v>3-EFGIJ</v>
      </c>
      <c r="N102" s="526" t="str">
        <f t="shared" ref="N102:N108" si="3">IF(L70,N70,"")</f>
        <v>Ecuador</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Canada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Czech Rep.</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Norway</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Czech Rep.</v>
      </c>
      <c r="D4" s="454">
        <f>CalcA!$E$24</f>
        <v>3</v>
      </c>
      <c r="E4" s="454">
        <f>F4-G4</f>
        <v>-1</v>
      </c>
      <c r="F4" s="454">
        <f>CalcA!$F$24</f>
        <v>4</v>
      </c>
      <c r="G4" s="454">
        <f>CalcA!$G$24</f>
        <v>5</v>
      </c>
      <c r="H4" s="456">
        <f t="shared" ref="H4:H15" si="0">$D4*$S$4+($E4+$S$5/2)*$S$5+$F4*$S$6+$K4*$S$7+$L4*$S$8</f>
        <v>3499004.0000590002</v>
      </c>
      <c r="I4" s="454" t="s">
        <v>24</v>
      </c>
      <c r="J4" s="454"/>
      <c r="K4" s="454">
        <f>SUMIFS(FairPlay!$C$6:$C$27,FairPlay!$B$6:$B$27,$C4)+SUMIFS(FairPlay!$F$6:$F$27,FairPlay!$E$6:$E$27,$C4)+SUMIFS(FairPlay!$I$6:$I$27,FairPlay!$H$6:$H$27,$C4)</f>
        <v>0</v>
      </c>
      <c r="L4" s="454">
        <f>100-INDEX(Language!$D$5:$D$100,MATCH($C4,Language!$E$5:$E$100,0),1)</f>
        <v>59</v>
      </c>
      <c r="R4" s="723" t="s">
        <v>1798</v>
      </c>
      <c r="S4" s="724">
        <v>1000000</v>
      </c>
    </row>
    <row r="5" spans="1:19">
      <c r="A5" s="22"/>
      <c r="B5" s="22" t="s">
        <v>27</v>
      </c>
      <c r="C5" t="str">
        <f>CalcB!$D$24</f>
        <v>Canada</v>
      </c>
      <c r="D5" s="22">
        <f>CalcB!$E$24</f>
        <v>4</v>
      </c>
      <c r="E5" s="22">
        <f t="shared" ref="E5:E15" si="1">F5-G5</f>
        <v>-1</v>
      </c>
      <c r="F5" s="22">
        <f>CalcB!$F$24</f>
        <v>3</v>
      </c>
      <c r="G5" s="22">
        <f>CalcB!$G$24</f>
        <v>4</v>
      </c>
      <c r="H5" s="457">
        <f t="shared" si="0"/>
        <v>4499003.0000700001</v>
      </c>
      <c r="I5" s="22" t="s">
        <v>20</v>
      </c>
      <c r="J5" s="22"/>
      <c r="K5" s="22">
        <f>SUMIFS(FairPlay!$C$6:$C$27,FairPlay!$B$6:$B$27,$C5)+SUMIFS(FairPlay!$F$6:$F$27,FairPlay!$E$6:$E$27,$C5)+SUMIFS(FairPlay!$I$6:$I$27,FairPlay!$H$6:$H$27,$C5)</f>
        <v>0</v>
      </c>
      <c r="L5" s="22">
        <f>100-INDEX(Language!$D$5:$D$100,MATCH($C5,Language!$E$5:$E$100,0),1)</f>
        <v>70</v>
      </c>
      <c r="R5" s="725" t="s">
        <v>1797</v>
      </c>
      <c r="S5" s="726">
        <v>1000</v>
      </c>
    </row>
    <row r="6" spans="1:19">
      <c r="A6" s="22"/>
      <c r="B6" s="22" t="s">
        <v>28</v>
      </c>
      <c r="C6" t="str">
        <f>CalcC!$D$24</f>
        <v>Scotland</v>
      </c>
      <c r="D6" s="22">
        <f>CalcC!$E$24</f>
        <v>3</v>
      </c>
      <c r="E6" s="22">
        <f t="shared" si="1"/>
        <v>-3</v>
      </c>
      <c r="F6" s="22">
        <f>CalcC!$F$24</f>
        <v>2</v>
      </c>
      <c r="G6" s="22">
        <f>CalcC!$G$24</f>
        <v>5</v>
      </c>
      <c r="H6" s="457">
        <f t="shared" si="0"/>
        <v>3497002.0000570002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3</v>
      </c>
      <c r="E7" s="22">
        <f t="shared" si="1"/>
        <v>-2</v>
      </c>
      <c r="F7" s="22">
        <f>CalcD!$F$24</f>
        <v>3</v>
      </c>
      <c r="G7" s="22">
        <f>CalcD!$G$24</f>
        <v>5</v>
      </c>
      <c r="H7" s="457">
        <f t="shared" si="0"/>
        <v>3498003.00006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Ecuador</v>
      </c>
      <c r="D8" s="22">
        <f>CalcE!$E$24</f>
        <v>3</v>
      </c>
      <c r="E8" s="22">
        <f t="shared" si="1"/>
        <v>-3</v>
      </c>
      <c r="F8" s="22">
        <f>CalcE!$F$24</f>
        <v>3</v>
      </c>
      <c r="G8" s="22">
        <f>CalcE!$G$24</f>
        <v>6</v>
      </c>
      <c r="H8" s="457">
        <f t="shared" si="0"/>
        <v>3497003.0000769999</v>
      </c>
      <c r="I8" s="22" t="s">
        <v>22</v>
      </c>
      <c r="J8" s="22"/>
      <c r="K8" s="22">
        <f>SUMIFS(FairPlay!$C$6:$C$27,FairPlay!$B$6:$B$27,$C8)+SUMIFS(FairPlay!$F$6:$F$27,FairPlay!$E$6:$E$27,$C8)+SUMIFS(FairPlay!$I$6:$I$27,FairPlay!$H$6:$H$27,$C8)</f>
        <v>0</v>
      </c>
      <c r="L8" s="22">
        <f>100-INDEX(Language!$D$5:$D$100,MATCH($C8,Language!$E$5:$E$100,0),1)</f>
        <v>77</v>
      </c>
      <c r="R8" s="727" t="s">
        <v>1800</v>
      </c>
      <c r="S8" s="728">
        <v>9.9999999999999995E-7</v>
      </c>
    </row>
    <row r="9" spans="1:19">
      <c r="A9" s="22"/>
      <c r="B9" s="22" t="s">
        <v>1112</v>
      </c>
      <c r="C9" t="str">
        <f>CalcF!$D$24</f>
        <v>Japan</v>
      </c>
      <c r="D9" s="22">
        <f>CalcF!$E$24</f>
        <v>4</v>
      </c>
      <c r="E9" s="22">
        <f t="shared" si="1"/>
        <v>1</v>
      </c>
      <c r="F9" s="22">
        <f>CalcF!$F$24</f>
        <v>4</v>
      </c>
      <c r="G9" s="22">
        <f>CalcF!$G$24</f>
        <v>3</v>
      </c>
      <c r="H9" s="457">
        <f t="shared" si="0"/>
        <v>4501004.0000820002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IR Iran</v>
      </c>
      <c r="D10" s="22">
        <f>CalcG!$E$24</f>
        <v>1</v>
      </c>
      <c r="E10" s="22">
        <f t="shared" si="1"/>
        <v>-5</v>
      </c>
      <c r="F10" s="22">
        <f>CalcG!$F$24</f>
        <v>0</v>
      </c>
      <c r="G10" s="22">
        <f>CalcG!$G$24</f>
        <v>5</v>
      </c>
      <c r="H10" s="457">
        <f t="shared" si="0"/>
        <v>1495000.0000789999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3</v>
      </c>
      <c r="E11" s="22">
        <f t="shared" si="1"/>
        <v>-6</v>
      </c>
      <c r="F11" s="22">
        <f>CalcH!$F$24</f>
        <v>1</v>
      </c>
      <c r="G11" s="22">
        <f>CalcH!$G$24</f>
        <v>7</v>
      </c>
      <c r="H11" s="457">
        <f t="shared" si="0"/>
        <v>3494001.0000390001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Norway</v>
      </c>
      <c r="D12" s="22">
        <f>CalcI!$E$24</f>
        <v>4</v>
      </c>
      <c r="E12" s="22">
        <f t="shared" si="1"/>
        <v>1</v>
      </c>
      <c r="F12" s="22">
        <f>CalcI!$F$24</f>
        <v>6</v>
      </c>
      <c r="G12" s="22">
        <f>CalcI!$G$24</f>
        <v>5</v>
      </c>
      <c r="H12" s="457">
        <f t="shared" si="0"/>
        <v>4501006.0000689998</v>
      </c>
      <c r="I12" s="22" t="s">
        <v>32</v>
      </c>
      <c r="J12" s="22"/>
      <c r="K12" s="22">
        <f>SUMIFS(FairPlay!$C$6:$C$27,FairPlay!$B$6:$B$27,$C12)+SUMIFS(FairPlay!$F$6:$F$27,FairPlay!$E$6:$E$27,$C12)+SUMIFS(FairPlay!$I$6:$I$27,FairPlay!$H$6:$H$27,$C12)</f>
        <v>0</v>
      </c>
      <c r="L12" s="22">
        <f>100-INDEX(Language!$D$5:$D$100,MATCH($C12,Language!$E$5:$E$100,0),1)</f>
        <v>69</v>
      </c>
    </row>
    <row r="13" spans="1:19">
      <c r="A13" s="22"/>
      <c r="B13" s="22" t="s">
        <v>1118</v>
      </c>
      <c r="C13" t="str">
        <f>CalcJ!$D$24</f>
        <v>Algeria</v>
      </c>
      <c r="D13" s="22">
        <f>CalcJ!$E$24</f>
        <v>3</v>
      </c>
      <c r="E13" s="22">
        <f t="shared" si="1"/>
        <v>-4</v>
      </c>
      <c r="F13" s="22">
        <f>CalcJ!$F$24</f>
        <v>1</v>
      </c>
      <c r="G13" s="22">
        <f>CalcJ!$G$24</f>
        <v>5</v>
      </c>
      <c r="H13" s="457">
        <f t="shared" si="0"/>
        <v>3496001.0000720001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3</v>
      </c>
      <c r="E14" s="22">
        <f t="shared" si="1"/>
        <v>-4</v>
      </c>
      <c r="F14" s="22">
        <f>CalcK!$F$24</f>
        <v>2</v>
      </c>
      <c r="G14" s="22">
        <f>CalcK!$G$24</f>
        <v>6</v>
      </c>
      <c r="H14" s="457">
        <f t="shared" si="0"/>
        <v>3496002.0000539999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3</v>
      </c>
      <c r="E15" s="28">
        <f t="shared" si="1"/>
        <v>-1</v>
      </c>
      <c r="F15" s="28">
        <f>CalcL!$F$24</f>
        <v>2</v>
      </c>
      <c r="G15" s="28">
        <f>CalcL!$G$24</f>
        <v>3</v>
      </c>
      <c r="H15" s="458">
        <f t="shared" si="0"/>
        <v>3499002.0000260002</v>
      </c>
      <c r="I15" s="28" t="s">
        <v>34</v>
      </c>
      <c r="J15" s="28"/>
      <c r="K15" s="28">
        <f>SUMIFS(FairPlay!$C$6:$C$27,FairPlay!$B$6:$B$27,$C15)+SUMIFS(FairPlay!$F$6:$F$27,FairPlay!$E$6:$E$27,$C15)+SUMIFS(FairPlay!$I$6:$I$27,FairPlay!$H$6:$H$27,$C15)</f>
        <v>0</v>
      </c>
      <c r="L15" s="28">
        <f>100-INDEX(Language!$D$5:$D$100,MATCH($C15,Language!$E$5:$E$100,0),1)</f>
        <v>26</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Norway</v>
      </c>
      <c r="D17" s="408">
        <f t="shared" si="2"/>
        <v>4</v>
      </c>
      <c r="E17" s="409">
        <f t="shared" si="2"/>
        <v>1</v>
      </c>
      <c r="F17" s="410">
        <f t="shared" si="2"/>
        <v>6</v>
      </c>
      <c r="G17" s="411">
        <f t="shared" si="2"/>
        <v>5</v>
      </c>
      <c r="H17" s="412">
        <f t="shared" ref="H17:H22" si="3">LARGE($H$4:$H$15,ROW(A1))</f>
        <v>4501006.0000689998</v>
      </c>
      <c r="I17" s="413" t="str">
        <f t="shared" ref="I17:I22" si="4">INDEX(I$4:I$15,MATCH($H17,$H$4:$H$15,0))</f>
        <v>I</v>
      </c>
      <c r="J17" s="451"/>
      <c r="K17" s="409">
        <f t="array" ref="K17">SUM(IF($I$17:$I$24 &lt; $I17,1))</f>
        <v>6</v>
      </c>
      <c r="L17" s="409" t="str">
        <f>INDEX($I$17:$I$24,MATCH(ROW(A1)-1,$K$17:$K$24,0))</f>
        <v>A</v>
      </c>
      <c r="M17" s="408">
        <f>D17</f>
        <v>4</v>
      </c>
      <c r="N17" s="414">
        <f>F17</f>
        <v>6</v>
      </c>
      <c r="O17" s="415" t="s">
        <v>1113</v>
      </c>
      <c r="P17" s="416">
        <f>G17</f>
        <v>5</v>
      </c>
    </row>
    <row r="18" spans="2:16">
      <c r="B18" s="417" t="s">
        <v>27</v>
      </c>
      <c r="C18" s="418" t="str">
        <f t="shared" si="2"/>
        <v>Japan</v>
      </c>
      <c r="D18" s="419">
        <f t="shared" si="2"/>
        <v>4</v>
      </c>
      <c r="E18" s="420">
        <f t="shared" si="2"/>
        <v>1</v>
      </c>
      <c r="F18" s="421">
        <f t="shared" si="2"/>
        <v>4</v>
      </c>
      <c r="G18" s="422">
        <f t="shared" si="2"/>
        <v>3</v>
      </c>
      <c r="H18" s="423">
        <f t="shared" si="3"/>
        <v>4501004.0000820002</v>
      </c>
      <c r="I18" s="424" t="str">
        <f t="shared" si="4"/>
        <v>F</v>
      </c>
      <c r="J18" s="452"/>
      <c r="K18" s="420">
        <f t="array" ref="K18">SUM(IF($I$17:$I$24 &lt; $I18,1))</f>
        <v>5</v>
      </c>
      <c r="L18" s="420" t="str">
        <f>INDEX($I$17:$I$24,MATCH(ROW(A2)-1,$K$17:$K$24,0))</f>
        <v>B</v>
      </c>
      <c r="M18" s="419">
        <f t="shared" ref="M18:M22" si="5">D18</f>
        <v>4</v>
      </c>
      <c r="N18" s="425">
        <f t="shared" ref="N18:N22" si="6">F18</f>
        <v>4</v>
      </c>
      <c r="O18" s="426" t="s">
        <v>1113</v>
      </c>
      <c r="P18" s="427">
        <f t="shared" ref="P18:P22" si="7">G18</f>
        <v>3</v>
      </c>
    </row>
    <row r="19" spans="2:16">
      <c r="B19" s="417" t="s">
        <v>28</v>
      </c>
      <c r="C19" s="418" t="str">
        <f t="shared" si="2"/>
        <v>Canada</v>
      </c>
      <c r="D19" s="419">
        <f t="shared" si="2"/>
        <v>4</v>
      </c>
      <c r="E19" s="420">
        <f t="shared" si="2"/>
        <v>-1</v>
      </c>
      <c r="F19" s="421">
        <f t="shared" si="2"/>
        <v>3</v>
      </c>
      <c r="G19" s="422">
        <f t="shared" si="2"/>
        <v>4</v>
      </c>
      <c r="H19" s="423">
        <f t="shared" si="3"/>
        <v>4499003.0000700001</v>
      </c>
      <c r="I19" s="424" t="str">
        <f t="shared" si="4"/>
        <v>B</v>
      </c>
      <c r="J19" s="452"/>
      <c r="K19" s="420">
        <f t="array" ref="K19">SUM(IF($I$17:$I$24 &lt; $I19,1))</f>
        <v>1</v>
      </c>
      <c r="L19" s="420" t="str">
        <f t="shared" ref="L19:L24" si="8">INDEX($I$17:$I$24,MATCH(ROW(A3)-1,$K$17:$K$24,0))</f>
        <v>C</v>
      </c>
      <c r="M19" s="419">
        <f t="shared" si="5"/>
        <v>4</v>
      </c>
      <c r="N19" s="425">
        <f t="shared" si="6"/>
        <v>3</v>
      </c>
      <c r="O19" s="426" t="s">
        <v>1113</v>
      </c>
      <c r="P19" s="427">
        <f t="shared" si="7"/>
        <v>4</v>
      </c>
    </row>
    <row r="20" spans="2:16">
      <c r="B20" s="417" t="s">
        <v>29</v>
      </c>
      <c r="C20" s="418" t="str">
        <f t="shared" si="2"/>
        <v>Czech Rep.</v>
      </c>
      <c r="D20" s="419">
        <f t="shared" si="2"/>
        <v>3</v>
      </c>
      <c r="E20" s="420">
        <f t="shared" si="2"/>
        <v>-1</v>
      </c>
      <c r="F20" s="421">
        <f t="shared" si="2"/>
        <v>4</v>
      </c>
      <c r="G20" s="422">
        <f t="shared" si="2"/>
        <v>5</v>
      </c>
      <c r="H20" s="423">
        <f t="shared" si="3"/>
        <v>3499004.0000590002</v>
      </c>
      <c r="I20" s="424" t="str">
        <f t="shared" si="4"/>
        <v>A</v>
      </c>
      <c r="J20" s="452"/>
      <c r="K20" s="420">
        <f t="array" ref="K20">SUM(IF($I$17:$I$24 &lt; $I20,1))</f>
        <v>0</v>
      </c>
      <c r="L20" s="420" t="str">
        <f t="shared" si="8"/>
        <v>D</v>
      </c>
      <c r="M20" s="419">
        <f t="shared" si="5"/>
        <v>3</v>
      </c>
      <c r="N20" s="425">
        <f t="shared" si="6"/>
        <v>4</v>
      </c>
      <c r="O20" s="426" t="s">
        <v>1113</v>
      </c>
      <c r="P20" s="427">
        <f t="shared" si="7"/>
        <v>5</v>
      </c>
    </row>
    <row r="21" spans="2:16">
      <c r="B21" s="417" t="s">
        <v>1111</v>
      </c>
      <c r="C21" s="418" t="str">
        <f t="shared" si="2"/>
        <v>Ghana</v>
      </c>
      <c r="D21" s="419">
        <f t="shared" si="2"/>
        <v>3</v>
      </c>
      <c r="E21" s="420">
        <f t="shared" si="2"/>
        <v>-1</v>
      </c>
      <c r="F21" s="421">
        <f t="shared" si="2"/>
        <v>2</v>
      </c>
      <c r="G21" s="422">
        <f t="shared" si="2"/>
        <v>3</v>
      </c>
      <c r="H21" s="423">
        <f t="shared" si="3"/>
        <v>3499002.0000260002</v>
      </c>
      <c r="I21" s="424" t="str">
        <f t="shared" si="4"/>
        <v>L</v>
      </c>
      <c r="J21" s="452"/>
      <c r="K21" s="420">
        <f t="array" ref="K21">SUM(IF($I$17:$I$24 &lt; $I21,1))</f>
        <v>7</v>
      </c>
      <c r="L21" s="420" t="str">
        <f t="shared" si="8"/>
        <v>E</v>
      </c>
      <c r="M21" s="419">
        <f t="shared" si="5"/>
        <v>3</v>
      </c>
      <c r="N21" s="425">
        <f t="shared" si="6"/>
        <v>2</v>
      </c>
      <c r="O21" s="426" t="s">
        <v>1113</v>
      </c>
      <c r="P21" s="427">
        <f t="shared" si="7"/>
        <v>3</v>
      </c>
    </row>
    <row r="22" spans="2:16">
      <c r="B22" s="440" t="s">
        <v>1112</v>
      </c>
      <c r="C22" s="441" t="str">
        <f t="shared" si="2"/>
        <v>Paraguay</v>
      </c>
      <c r="D22" s="442">
        <f t="shared" si="2"/>
        <v>3</v>
      </c>
      <c r="E22" s="443">
        <f t="shared" si="2"/>
        <v>-2</v>
      </c>
      <c r="F22" s="444">
        <f t="shared" si="2"/>
        <v>3</v>
      </c>
      <c r="G22" s="445">
        <f t="shared" si="2"/>
        <v>5</v>
      </c>
      <c r="H22" s="446">
        <f t="shared" si="3"/>
        <v>3498003.00006</v>
      </c>
      <c r="I22" s="447" t="str">
        <f t="shared" si="4"/>
        <v>D</v>
      </c>
      <c r="J22" s="452"/>
      <c r="K22" s="420">
        <f t="array" ref="K22">SUM(IF($I$17:$I$24 &lt; $I22,1))</f>
        <v>3</v>
      </c>
      <c r="L22" s="420" t="str">
        <f t="shared" si="8"/>
        <v>F</v>
      </c>
      <c r="M22" s="442">
        <f t="shared" si="5"/>
        <v>3</v>
      </c>
      <c r="N22" s="448">
        <f t="shared" si="6"/>
        <v>3</v>
      </c>
      <c r="O22" s="449" t="s">
        <v>1113</v>
      </c>
      <c r="P22" s="450">
        <f t="shared" si="7"/>
        <v>5</v>
      </c>
    </row>
    <row r="23" spans="2:16">
      <c r="B23" s="440" t="s">
        <v>1115</v>
      </c>
      <c r="C23" s="441" t="str">
        <f t="shared" ref="C23:G28" si="9">INDEX(C$4:C$15,MATCH($H23,$H$4:$H$15,0))</f>
        <v>Ecuador</v>
      </c>
      <c r="D23" s="442">
        <f t="shared" si="9"/>
        <v>3</v>
      </c>
      <c r="E23" s="443">
        <f t="shared" si="9"/>
        <v>-3</v>
      </c>
      <c r="F23" s="444">
        <f t="shared" si="9"/>
        <v>3</v>
      </c>
      <c r="G23" s="445">
        <f t="shared" si="9"/>
        <v>6</v>
      </c>
      <c r="H23" s="446">
        <f t="shared" ref="H23:H28" si="10">LARGE($H$4:$H$15,ROW(A7))</f>
        <v>3497003.0000769999</v>
      </c>
      <c r="I23" s="447" t="str">
        <f t="shared" ref="I23:I28" si="11">INDEX(I$4:I$15,MATCH($H23,$H$4:$H$15,0))</f>
        <v>E</v>
      </c>
      <c r="K23" s="420">
        <f t="array" ref="K23">SUM(IF($I$17:$I$24 &lt; $I23,1))</f>
        <v>4</v>
      </c>
      <c r="L23" s="420" t="str">
        <f t="shared" si="8"/>
        <v>I</v>
      </c>
      <c r="M23" s="442">
        <f t="shared" ref="M23:M28" si="12">D23</f>
        <v>3</v>
      </c>
      <c r="N23" s="448">
        <f t="shared" ref="N23:N28" si="13">F23</f>
        <v>3</v>
      </c>
      <c r="O23" s="449" t="s">
        <v>1113</v>
      </c>
      <c r="P23" s="450">
        <f t="shared" ref="P23:P28" si="14">G23</f>
        <v>6</v>
      </c>
    </row>
    <row r="24" spans="2:16">
      <c r="B24" s="440" t="s">
        <v>1116</v>
      </c>
      <c r="C24" s="441" t="str">
        <f t="shared" si="9"/>
        <v>Scotland</v>
      </c>
      <c r="D24" s="442">
        <f t="shared" si="9"/>
        <v>3</v>
      </c>
      <c r="E24" s="443">
        <f t="shared" si="9"/>
        <v>-3</v>
      </c>
      <c r="F24" s="444">
        <f t="shared" si="9"/>
        <v>2</v>
      </c>
      <c r="G24" s="445">
        <f t="shared" si="9"/>
        <v>5</v>
      </c>
      <c r="H24" s="446">
        <f t="shared" si="10"/>
        <v>3497002.0000570002</v>
      </c>
      <c r="I24" s="447" t="str">
        <f t="shared" si="11"/>
        <v>C</v>
      </c>
      <c r="K24" s="420">
        <f t="array" ref="K24">SUM(IF($I$17:$I$24 &lt; $I24,1))</f>
        <v>2</v>
      </c>
      <c r="L24" s="420" t="str">
        <f t="shared" si="8"/>
        <v>L</v>
      </c>
      <c r="M24" s="442">
        <f t="shared" si="12"/>
        <v>3</v>
      </c>
      <c r="N24" s="448">
        <f t="shared" si="13"/>
        <v>2</v>
      </c>
      <c r="O24" s="449" t="s">
        <v>1113</v>
      </c>
      <c r="P24" s="450">
        <f t="shared" si="14"/>
        <v>5</v>
      </c>
    </row>
    <row r="25" spans="2:16">
      <c r="B25" s="440" t="s">
        <v>1117</v>
      </c>
      <c r="C25" s="441" t="str">
        <f t="shared" si="9"/>
        <v>DR Congo</v>
      </c>
      <c r="D25" s="442">
        <f t="shared" si="9"/>
        <v>3</v>
      </c>
      <c r="E25" s="443">
        <f t="shared" si="9"/>
        <v>-4</v>
      </c>
      <c r="F25" s="444">
        <f t="shared" si="9"/>
        <v>2</v>
      </c>
      <c r="G25" s="445">
        <f t="shared" si="9"/>
        <v>6</v>
      </c>
      <c r="H25" s="446">
        <f t="shared" si="10"/>
        <v>3496002.0000539999</v>
      </c>
      <c r="I25" s="447" t="str">
        <f t="shared" si="11"/>
        <v>K</v>
      </c>
      <c r="L25" s="25"/>
      <c r="M25" s="442">
        <f t="shared" si="12"/>
        <v>3</v>
      </c>
      <c r="N25" s="448">
        <f t="shared" si="13"/>
        <v>2</v>
      </c>
      <c r="O25" s="449" t="s">
        <v>1113</v>
      </c>
      <c r="P25" s="450">
        <f t="shared" si="14"/>
        <v>6</v>
      </c>
    </row>
    <row r="26" spans="2:16">
      <c r="B26" s="440" t="s">
        <v>1118</v>
      </c>
      <c r="C26" s="441" t="str">
        <f t="shared" si="9"/>
        <v>Algeria</v>
      </c>
      <c r="D26" s="442">
        <f t="shared" si="9"/>
        <v>3</v>
      </c>
      <c r="E26" s="443">
        <f t="shared" si="9"/>
        <v>-4</v>
      </c>
      <c r="F26" s="444">
        <f t="shared" si="9"/>
        <v>1</v>
      </c>
      <c r="G26" s="445">
        <f t="shared" si="9"/>
        <v>5</v>
      </c>
      <c r="H26" s="446">
        <f t="shared" si="10"/>
        <v>3496001.0000720001</v>
      </c>
      <c r="I26" s="447" t="str">
        <f t="shared" si="11"/>
        <v>J</v>
      </c>
      <c r="L26" s="25"/>
      <c r="M26" s="442">
        <f t="shared" si="12"/>
        <v>3</v>
      </c>
      <c r="N26" s="448">
        <f t="shared" si="13"/>
        <v>1</v>
      </c>
      <c r="O26" s="449" t="s">
        <v>1113</v>
      </c>
      <c r="P26" s="450">
        <f t="shared" si="14"/>
        <v>5</v>
      </c>
    </row>
    <row r="27" spans="2:16">
      <c r="B27" s="440" t="s">
        <v>1119</v>
      </c>
      <c r="C27" s="441" t="str">
        <f t="shared" si="9"/>
        <v>Saudi Arabia</v>
      </c>
      <c r="D27" s="442">
        <f t="shared" si="9"/>
        <v>3</v>
      </c>
      <c r="E27" s="443">
        <f t="shared" si="9"/>
        <v>-6</v>
      </c>
      <c r="F27" s="444">
        <f t="shared" si="9"/>
        <v>1</v>
      </c>
      <c r="G27" s="445">
        <f t="shared" si="9"/>
        <v>7</v>
      </c>
      <c r="H27" s="446">
        <f t="shared" si="10"/>
        <v>3494001.0000390001</v>
      </c>
      <c r="I27" s="447" t="str">
        <f t="shared" si="11"/>
        <v>H</v>
      </c>
      <c r="L27" s="25"/>
      <c r="M27" s="442">
        <f t="shared" si="12"/>
        <v>3</v>
      </c>
      <c r="N27" s="448">
        <f t="shared" si="13"/>
        <v>1</v>
      </c>
      <c r="O27" s="449" t="s">
        <v>1113</v>
      </c>
      <c r="P27" s="450">
        <f t="shared" si="14"/>
        <v>7</v>
      </c>
    </row>
    <row r="28" spans="2:16" ht="15.75" thickBot="1">
      <c r="B28" s="428" t="s">
        <v>1120</v>
      </c>
      <c r="C28" s="429" t="str">
        <f t="shared" si="9"/>
        <v>IR Iran</v>
      </c>
      <c r="D28" s="430">
        <f t="shared" si="9"/>
        <v>1</v>
      </c>
      <c r="E28" s="431">
        <f t="shared" si="9"/>
        <v>-5</v>
      </c>
      <c r="F28" s="432">
        <f t="shared" si="9"/>
        <v>0</v>
      </c>
      <c r="G28" s="433">
        <f t="shared" si="9"/>
        <v>5</v>
      </c>
      <c r="H28" s="434">
        <f t="shared" si="10"/>
        <v>1495000.0000789999</v>
      </c>
      <c r="I28" s="435" t="str">
        <f t="shared" si="11"/>
        <v>G</v>
      </c>
      <c r="J28" s="403"/>
      <c r="K28" s="403"/>
      <c r="L28" s="453"/>
      <c r="M28" s="430">
        <f t="shared" si="12"/>
        <v>1</v>
      </c>
      <c r="N28" s="436">
        <f t="shared" si="13"/>
        <v>0</v>
      </c>
      <c r="O28" s="437" t="s">
        <v>1113</v>
      </c>
      <c r="P28" s="438">
        <f t="shared" si="14"/>
        <v>5</v>
      </c>
    </row>
    <row r="29" spans="2:16" ht="15.75" thickTop="1">
      <c r="L29" s="25"/>
    </row>
    <row r="30" spans="2:16">
      <c r="D30" s="22"/>
      <c r="E30" s="22"/>
      <c r="F30" s="22"/>
      <c r="G30" s="956" t="s">
        <v>1083</v>
      </c>
      <c r="H30" s="956"/>
      <c r="I30" s="420" t="str">
        <f>IF(Distinctness!$G$17&gt;0,L17&amp;L18&amp;L19&amp;L20&amp;L21&amp;L22&amp;L23&amp;L24,"")</f>
        <v>ABCDEFIL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2</v>
      </c>
      <c r="E4" s="22" t="str">
        <f>IF($C4,$B4,"")</f>
        <v/>
      </c>
      <c r="F4" s="22">
        <f>LEN($E4)</f>
        <v>0</v>
      </c>
      <c r="G4" s="22">
        <f>SUM($F$4:$F4)</f>
        <v>0</v>
      </c>
      <c r="H4" t="str">
        <f>IF($E4&lt;&gt;"",$E4&amp;IF($G4=$G$15,"",IF($G4&lt;$G$15-1,", ",Language!$E$191)),"")</f>
        <v/>
      </c>
      <c r="J4" s="957" t="str">
        <f>Language!$E$189&amp;"  "&amp;$K$13&amp;"."</f>
        <v>Groups with fair play valuation:  G and L.</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1</v>
      </c>
      <c r="E10" s="22" t="str">
        <f t="shared" si="0"/>
        <v>G</v>
      </c>
      <c r="F10" s="22">
        <f t="shared" si="1"/>
        <v>1</v>
      </c>
      <c r="G10" s="22">
        <f>SUM($F$4:$F10)</f>
        <v>1</v>
      </c>
      <c r="H10" t="str">
        <f>IF($E10&lt;&gt;"",$E10&amp;IF($G10=$G$15,"",IF($G10&lt;$G$15-1,", ",Language!$E$191)),"")</f>
        <v xml:space="preserve">G and </v>
      </c>
    </row>
    <row r="11" spans="2:14">
      <c r="B11" s="22" t="s">
        <v>31</v>
      </c>
      <c r="C11" s="22" t="b">
        <f>CalcH!$AU$14</f>
        <v>0</v>
      </c>
      <c r="E11" s="22" t="str">
        <f t="shared" si="0"/>
        <v/>
      </c>
      <c r="F11" s="22">
        <f t="shared" si="1"/>
        <v>0</v>
      </c>
      <c r="G11" s="22">
        <f>SUM($F$4:$F11)</f>
        <v>1</v>
      </c>
      <c r="H11" t="str">
        <f>IF($E11&lt;&gt;"",$E11&amp;IF($G11=$G$15,"",IF($G11&lt;$G$15-1,", ",Language!$E$191)),"")</f>
        <v/>
      </c>
    </row>
    <row r="12" spans="2:14">
      <c r="B12" s="22" t="s">
        <v>32</v>
      </c>
      <c r="C12" s="22" t="b">
        <f>CalcI!$AU$14</f>
        <v>0</v>
      </c>
      <c r="E12" s="22" t="str">
        <f t="shared" si="0"/>
        <v/>
      </c>
      <c r="F12" s="22">
        <f t="shared" si="1"/>
        <v>0</v>
      </c>
      <c r="G12" s="22">
        <f>SUM($F$4:$F12)</f>
        <v>1</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G and L</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1</v>
      </c>
      <c r="E15" s="22" t="str">
        <f t="shared" si="0"/>
        <v>L</v>
      </c>
      <c r="F15" s="22">
        <f t="shared" si="1"/>
        <v>1</v>
      </c>
      <c r="G15" s="22">
        <f>SUM($F$4:$F15)</f>
        <v>2</v>
      </c>
      <c r="H15" t="str">
        <f>IF($E15&lt;&gt;"",$E15&amp;IF($G15=$G$15,"",IF($G15&lt;$G$15-1,", ",Language!$E$191)),"")</f>
        <v>L</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1</v>
      </c>
      <c r="I6" s="586">
        <f>SUMIFS($S$22:$S$27,$P$22:$P$27,$D6)+SUMIFS($R$22:$R$27,$Q$22:$Q$27,$D6)</f>
        <v>6</v>
      </c>
      <c r="J6" s="586">
        <f t="shared" si="0"/>
        <v>-5</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4</v>
      </c>
      <c r="I7" s="586">
        <f>SUMIFS($S$22:$S$27,$P$22:$P$27,$D7)+SUMIFS($R$22:$R$27,$Q$22:$Q$27,$D7)</f>
        <v>4</v>
      </c>
      <c r="J7" s="586">
        <f t="shared" si="0"/>
        <v>0</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4</v>
      </c>
      <c r="I8" s="586">
        <f>SUMIFS($S$22:$S$27,$P$22:$P$27,$D8)+SUMIFS($R$22:$R$27,$Q$22:$Q$27,$D8)</f>
        <v>5</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Rep. of Korea</v>
      </c>
      <c r="J21" s="637" t="str">
        <v>Czech Rep.</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9</v>
      </c>
      <c r="F22" s="642">
        <f>VLOOKUP($D22,$D$5:$K$8,5,0)</f>
        <v>7</v>
      </c>
      <c r="G22" s="710">
        <f>VLOOKUP($D22,$D$5:$K$8,6,0)</f>
        <v>1</v>
      </c>
      <c r="H22" s="641" t="str">
        <f t="array" ref="H22:K25">IFERROR(VLOOKUP($D$22:$D$25&amp;$H$21:$K$21,$Z$22:$AA$33,2,0),"")</f>
        <v/>
      </c>
      <c r="I22" s="642" t="str">
        <v>3 - 0</v>
      </c>
      <c r="J22" s="642" t="str">
        <v>2 - 1</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Rep. of Korea</v>
      </c>
      <c r="E23" s="704">
        <f t="shared" ref="E23:E25" si="36">VLOOKUP($D23,$D$5:$K$8,8,0)</f>
        <v>6</v>
      </c>
      <c r="F23" s="586">
        <f t="shared" ref="F23:F25" si="37">VLOOKUP($D23,$D$5:$K$8,5,0)</f>
        <v>4</v>
      </c>
      <c r="G23" s="711">
        <f t="shared" ref="G23:G25" si="38">VLOOKUP($D23,$D$5:$K$8,6,0)</f>
        <v>4</v>
      </c>
      <c r="H23" s="643" t="str">
        <v>0 - 3</v>
      </c>
      <c r="I23" s="644" t="str">
        <v/>
      </c>
      <c r="J23" s="586" t="str">
        <v>2 - 1</v>
      </c>
      <c r="K23" s="707" t="str">
        <v>2 - 0</v>
      </c>
      <c r="L23" s="695" t="b">
        <f t="shared" ref="L23:L25" si="39">OR($E23&gt;0,$G23&gt;0)</f>
        <v>1</v>
      </c>
      <c r="M23" s="695" t="b">
        <v>0</v>
      </c>
      <c r="N23" s="586">
        <f t="shared" ref="N23:N25" si="40">VLOOKUP($D23,$D$5:$Q$8,14,0)</f>
        <v>25</v>
      </c>
      <c r="O23" s="659" t="s">
        <v>27</v>
      </c>
      <c r="P23" s="685" t="str">
        <f>INDEX('World Cup'!$B$13:$AJ$38,6,1+(CODE($B$1)-65)*3)</f>
        <v>Rep. of Korea</v>
      </c>
      <c r="Q23" s="686" t="str">
        <f>INDEX('World Cup'!$B$13:$AJ$38,6,2+(CODE($B$1)-65)*3)</f>
        <v>Czech Rep.</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Rep. of KoreaCzech Rep.</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Czech Rep.</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41</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Czech Rep.South Africa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1</v>
      </c>
      <c r="G25" s="713">
        <f t="shared" si="38"/>
        <v>6</v>
      </c>
      <c r="H25" s="645" t="str">
        <v>0 - 2</v>
      </c>
      <c r="I25" s="646" t="str">
        <v>0 - 2</v>
      </c>
      <c r="J25" s="646" t="str">
        <v>1 - 2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MexicoRep. of Korea</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2</v>
      </c>
      <c r="T27" s="671">
        <f t="shared" si="28"/>
        <v>1</v>
      </c>
      <c r="U27" s="672">
        <f t="shared" si="29"/>
        <v>0</v>
      </c>
      <c r="V27" s="671">
        <f t="shared" si="30"/>
        <v>3</v>
      </c>
      <c r="W27" s="673">
        <f t="shared" si="31"/>
        <v>-2</v>
      </c>
      <c r="X27" s="674">
        <f t="shared" si="32"/>
        <v>0</v>
      </c>
      <c r="Y27" s="675">
        <f t="shared" si="33"/>
        <v>2</v>
      </c>
      <c r="Z27" s="676" t="str">
        <f t="shared" si="34"/>
        <v>South AfricaRep. of Korea</v>
      </c>
      <c r="AA27" s="677" t="str">
        <f>IF($T27,$X27&amp;Language!$E$197&amp;$Y27,"")</f>
        <v>0 - 2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3</v>
      </c>
      <c r="I5" s="586">
        <f>SUMIFS($S$22:$S$27,$P$22:$P$27,$D5)+SUMIFS($R$22:$R$27,$Q$22:$Q$27,$D5)</f>
        <v>4</v>
      </c>
      <c r="J5" s="586">
        <f t="shared" ref="J5:J8" si="0">H5-I5</f>
        <v>-1</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Qatar</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1</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Switzerland</v>
      </c>
      <c r="E8" s="774"/>
      <c r="F8" s="594"/>
      <c r="G8" s="605"/>
      <c r="H8" s="586">
        <f>SUMIFS($R$22:$R$27,$P$22:$P$27,$D8)+SUMIFS($S$22:$S$27,$Q$22:$Q$27,$D8)</f>
        <v>7</v>
      </c>
      <c r="I8" s="586">
        <f>SUMIFS($S$22:$S$27,$P$22:$P$27,$D8)+SUMIFS($R$22:$R$27,$Q$22:$Q$27,$D8)</f>
        <v>1</v>
      </c>
      <c r="J8" s="586">
        <f t="shared" si="0"/>
        <v>6</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Bosnia/Herzeg.</v>
      </c>
      <c r="BG13" s="609" t="str">
        <v>Canada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3</v>
      </c>
      <c r="F14" s="594">
        <f>G14+ROW()/1000+(D14="")*10</f>
        <v>3.0139999999999998</v>
      </c>
      <c r="G14" s="722">
        <f>AS14</f>
        <v>3</v>
      </c>
      <c r="H14" s="598"/>
      <c r="I14" s="597">
        <f>RANK($K5,$K$5:$K$8)</f>
        <v>2</v>
      </c>
      <c r="J14" s="703"/>
      <c r="K14" s="611">
        <f t="array" ref="K14">SUMPRODUCT($U$22:$U$27*($P$22:$P$27=$D14)*ISNUMBER(MATCH($Q$22:$Q$27,IF($I$14:$I$17=$I14,$D$14:$D$17,""),0)))+SUMPRODUCT($V$22:$V$27*($Q$22:$Q$27=$D14)*ISNUMBER(MATCH($P$22:$P$27,IF($I$14:$I$17=$I14,$D$14:$D$17,""),0)))</f>
        <v>1</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1</v>
      </c>
      <c r="T14" s="612">
        <f>COUNTIFS($S$14:$S$17,"&gt;"&amp;$S14,$Q$14:$Q$17,"="&amp;$Q14)</f>
        <v>0</v>
      </c>
      <c r="U14" s="600">
        <f t="shared" ref="U14:U17" si="12">Q14+T14</f>
        <v>2</v>
      </c>
      <c r="V14" s="703"/>
      <c r="W14" s="611">
        <f t="array" ref="W14">SUMPRODUCT($U$22:$U$27*($P$22:$P$27=$D14)*ISNUMBER(MATCH($Q$22:$Q$27,IF($U$14:$U$17=$U14,$D$14:$D$17,""),0)))+SUMPRODUCT($V$22:$V$27*($Q$22:$Q$27=$D14)*ISNUMBER(MATCH($P$22:$P$27,IF($U$14:$U$17=$U14,$D$14:$D$17,""),0)))</f>
        <v>1</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2</v>
      </c>
      <c r="AH14" s="703"/>
      <c r="AI14" s="613">
        <f>COUNTIFS($J$5:$J$8,"&gt;"&amp;$J5,$AG$14:$AG$17,"="&amp;$AG14)</f>
        <v>1</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3</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Bosnia/Herzeg.</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Canada</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Bosnia/Herzeg.</v>
      </c>
      <c r="J21" s="637" t="str">
        <v>Canada</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Switzerland</v>
      </c>
      <c r="E22" s="709">
        <f>VLOOKUP($D22,$D$5:$K$8,8,0)</f>
        <v>9</v>
      </c>
      <c r="F22" s="642">
        <f>VLOOKUP($D22,$D$5:$K$8,5,0)</f>
        <v>7</v>
      </c>
      <c r="G22" s="710">
        <f>VLOOKUP($D22,$D$5:$K$8,6,0)</f>
        <v>1</v>
      </c>
      <c r="H22" s="641" t="str">
        <f t="array" ref="H22:K25">IFERROR(VLOOKUP($D$22:$D$25&amp;$H$21:$K$21,$Z$22:$AA$33,2,0),"")</f>
        <v/>
      </c>
      <c r="I22" s="642" t="str">
        <v>1 - 0</v>
      </c>
      <c r="J22" s="642" t="str">
        <v>3 - 1</v>
      </c>
      <c r="K22" s="706" t="str">
        <v>3 - 0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CanadaBosnia/Herzeg.</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4</v>
      </c>
      <c r="F23" s="586">
        <f t="shared" ref="F23:F25" si="37">VLOOKUP($D23,$D$5:$K$8,5,0)</f>
        <v>3</v>
      </c>
      <c r="G23" s="711">
        <f t="shared" ref="G23:G25" si="38">VLOOKUP($D23,$D$5:$K$8,6,0)</f>
        <v>3</v>
      </c>
      <c r="H23" s="643" t="str">
        <v>0 - 1</v>
      </c>
      <c r="I23" s="644" t="str">
        <v/>
      </c>
      <c r="J23" s="586" t="str">
        <v>1 - 1</v>
      </c>
      <c r="K23" s="707" t="str">
        <v>2 - 1</v>
      </c>
      <c r="L23" s="695" t="b">
        <f t="shared" ref="L23:L25" si="39">OR($E23&gt;0,$G23&gt;0)</f>
        <v>1</v>
      </c>
      <c r="M23" s="695" t="b">
        <v>0</v>
      </c>
      <c r="N23" s="586">
        <f t="shared" ref="N23:N25" si="40">VLOOKUP($D23,$D$5:$Q$8,14,0)</f>
        <v>65</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QatarSwitzerland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Canada</v>
      </c>
      <c r="E24" s="704">
        <f t="shared" si="36"/>
        <v>4</v>
      </c>
      <c r="F24" s="586">
        <f t="shared" si="37"/>
        <v>3</v>
      </c>
      <c r="G24" s="711">
        <f t="shared" si="38"/>
        <v>4</v>
      </c>
      <c r="H24" s="643" t="str">
        <v>1 - 3</v>
      </c>
      <c r="I24" s="586" t="str">
        <v>1 - 1</v>
      </c>
      <c r="J24" s="644" t="str">
        <v/>
      </c>
      <c r="K24" s="707" t="str">
        <v>1 - 0</v>
      </c>
      <c r="L24" s="695" t="b">
        <f t="shared" si="39"/>
        <v>1</v>
      </c>
      <c r="M24" s="695" t="b">
        <v>0</v>
      </c>
      <c r="N24" s="586">
        <f t="shared" si="40"/>
        <v>30</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SwitzerlandBosnia/Herzeg.</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6</v>
      </c>
      <c r="H25" s="645" t="str">
        <v>0 - 3</v>
      </c>
      <c r="I25" s="646" t="str">
        <v>1 - 2</v>
      </c>
      <c r="J25" s="646" t="str">
        <v>0 - 1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CanadaQatar</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3</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3</v>
      </c>
      <c r="Y26" s="664">
        <f t="shared" ref="Y26:Y27" si="47">IF(OR(R26="",S26=""),0,S26)</f>
        <v>1</v>
      </c>
      <c r="Z26" s="665" t="str">
        <f t="shared" ref="Z26:Z27" si="48">P26&amp;Q26</f>
        <v>SwitzerlandCanada</v>
      </c>
      <c r="AA26" s="666" t="str">
        <f>IF($T26,$X26&amp;Language!$E$197&amp;$Y26,"")</f>
        <v>3 - 1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Bosnia/Herzeg.Qatar</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1 - 3</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8</v>
      </c>
      <c r="I5" s="586">
        <f>SUMIFS($S$22:$S$27,$P$22:$P$27,$D5)+SUMIFS($R$22:$R$27,$Q$22:$Q$27,$D5)</f>
        <v>1</v>
      </c>
      <c r="J5" s="586">
        <f t="shared" ref="J5:J8" si="0">H5-I5</f>
        <v>7</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Morocco</v>
      </c>
      <c r="E6" s="774"/>
      <c r="F6" s="594"/>
      <c r="G6" s="605"/>
      <c r="H6" s="586">
        <f>SUMIFS($R$22:$R$27,$P$22:$P$27,$D6)+SUMIFS($S$22:$S$27,$Q$22:$Q$27,$D6)</f>
        <v>6</v>
      </c>
      <c r="I6" s="586">
        <f>SUMIFS($S$22:$S$27,$P$22:$P$27,$D6)+SUMIFS($R$22:$R$27,$Q$22:$Q$27,$D6)</f>
        <v>1</v>
      </c>
      <c r="J6" s="586">
        <f t="shared" si="0"/>
        <v>5</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Haiti</v>
      </c>
      <c r="E7" s="774"/>
      <c r="F7" s="594"/>
      <c r="G7" s="605"/>
      <c r="H7" s="586">
        <f>SUMIFS($R$22:$R$27,$P$22:$P$27,$D7)+SUMIFS($S$22:$S$27,$Q$22:$Q$27,$D7)</f>
        <v>0</v>
      </c>
      <c r="I7" s="586">
        <f>SUMIFS($S$22:$S$27,$P$22:$P$27,$D7)+SUMIFS($R$22:$R$27,$Q$22:$Q$27,$D7)</f>
        <v>9</v>
      </c>
      <c r="J7" s="586">
        <f t="shared" si="0"/>
        <v>-9</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2</v>
      </c>
      <c r="I8" s="586">
        <f>SUMIFS($S$22:$S$27,$P$22:$P$27,$D8)+SUMIFS($R$22:$R$27,$Q$22:$Q$27,$D8)</f>
        <v>5</v>
      </c>
      <c r="J8" s="586">
        <f t="shared" si="0"/>
        <v>-3</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Brazil</v>
      </c>
      <c r="BF13" s="609" t="str">
        <v>Morocco</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Brazil</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1</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Morocco</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7</v>
      </c>
      <c r="F22" s="642">
        <f>VLOOKUP($D22,$D$5:$K$8,5,0)</f>
        <v>8</v>
      </c>
      <c r="G22" s="710">
        <f>VLOOKUP($D22,$D$5:$K$8,6,0)</f>
        <v>1</v>
      </c>
      <c r="H22" s="641" t="str">
        <f t="array" ref="H22:K25">IFERROR(VLOOKUP($D$22:$D$25&amp;$H$21:$K$21,$Z$22:$AA$33,2,0),"")</f>
        <v/>
      </c>
      <c r="I22" s="642" t="str">
        <v>1 - 1</v>
      </c>
      <c r="J22" s="642" t="str">
        <v>3 - 0</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BrazilMorocco</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7</v>
      </c>
      <c r="F23" s="586">
        <f t="shared" ref="F23:F25" si="37">VLOOKUP($D23,$D$5:$K$8,5,0)</f>
        <v>6</v>
      </c>
      <c r="G23" s="711">
        <f t="shared" ref="G23:G25" si="38">VLOOKUP($D23,$D$5:$K$8,6,0)</f>
        <v>1</v>
      </c>
      <c r="H23" s="643" t="str">
        <v>1 - 1</v>
      </c>
      <c r="I23" s="644" t="str">
        <v/>
      </c>
      <c r="J23" s="586" t="str">
        <v>2 - 0</v>
      </c>
      <c r="K23" s="707" t="str">
        <v>3 - 0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2</v>
      </c>
      <c r="G24" s="711">
        <f t="shared" si="38"/>
        <v>5</v>
      </c>
      <c r="H24" s="643" t="str">
        <v>0 - 3</v>
      </c>
      <c r="I24" s="586" t="str">
        <v>0 - 2</v>
      </c>
      <c r="J24" s="644" t="str">
        <v/>
      </c>
      <c r="K24" s="707" t="str">
        <v>2 - 0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2</v>
      </c>
      <c r="T24" s="586">
        <f t="shared" si="28"/>
        <v>1</v>
      </c>
      <c r="U24" s="661">
        <f t="shared" si="29"/>
        <v>0</v>
      </c>
      <c r="V24" s="586">
        <f t="shared" si="30"/>
        <v>3</v>
      </c>
      <c r="W24" s="662">
        <f t="shared" si="31"/>
        <v>-2</v>
      </c>
      <c r="X24" s="663">
        <f t="shared" si="32"/>
        <v>0</v>
      </c>
      <c r="Y24" s="664">
        <f t="shared" si="33"/>
        <v>2</v>
      </c>
      <c r="Z24" s="665" t="str">
        <f t="shared" si="34"/>
        <v>ScotlandMorocco</v>
      </c>
      <c r="AA24" s="666" t="str">
        <f>IF($T24,$X24&amp;Language!$E$197&amp;$Y24,"")</f>
        <v>0 - 2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9</v>
      </c>
      <c r="H25" s="645" t="str">
        <v>0 - 4</v>
      </c>
      <c r="I25" s="646" t="str">
        <v>0 - 3</v>
      </c>
      <c r="J25" s="646" t="str">
        <v>0 - 2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ScotlandBrazil</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MoroccoHaiti</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0 - 3</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3</v>
      </c>
      <c r="I5" s="586">
        <f>SUMIFS($S$22:$S$27,$P$22:$P$27,$D5)+SUMIFS($R$22:$R$27,$Q$22:$Q$27,$D5)</f>
        <v>2</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3</v>
      </c>
      <c r="I6" s="586">
        <f>SUMIFS($S$22:$S$27,$P$22:$P$27,$D6)+SUMIFS($R$22:$R$27,$Q$22:$Q$27,$D6)</f>
        <v>5</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1</v>
      </c>
      <c r="I7" s="586">
        <f>SUMIFS($S$22:$S$27,$P$22:$P$27,$D7)+SUMIFS($R$22:$R$27,$Q$22:$Q$27,$D7)</f>
        <v>5</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5</v>
      </c>
      <c r="I8" s="586">
        <f>SUMIFS($S$22:$S$27,$P$22:$P$27,$D8)+SUMIFS($R$22:$R$27,$Q$22:$Q$27,$D8)</f>
        <v>0</v>
      </c>
      <c r="J8" s="586">
        <f t="shared" si="0"/>
        <v>5</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Turkey</v>
      </c>
      <c r="E22" s="709">
        <f>VLOOKUP($D22,$D$5:$K$8,8,0)</f>
        <v>9</v>
      </c>
      <c r="F22" s="642">
        <f>VLOOKUP($D22,$D$5:$K$8,5,0)</f>
        <v>5</v>
      </c>
      <c r="G22" s="710">
        <f>VLOOKUP($D22,$D$5:$K$8,6,0)</f>
        <v>0</v>
      </c>
      <c r="H22" s="641" t="str">
        <f t="array" ref="H22:K25">IFERROR(VLOOKUP($D$22:$D$25&amp;$H$21:$K$21,$Z$22:$AA$33,2,0),"")</f>
        <v/>
      </c>
      <c r="I22" s="642" t="str">
        <v>1 - 0</v>
      </c>
      <c r="J22" s="642" t="str">
        <v>2 - 0</v>
      </c>
      <c r="K22" s="706" t="str">
        <v>2 - 0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6</v>
      </c>
      <c r="F23" s="586">
        <f t="shared" ref="F23:F25" si="37">VLOOKUP($D23,$D$5:$K$8,5,0)</f>
        <v>3</v>
      </c>
      <c r="G23" s="711">
        <f t="shared" ref="G23:G25" si="38">VLOOKUP($D23,$D$5:$K$8,6,0)</f>
        <v>2</v>
      </c>
      <c r="H23" s="643" t="str">
        <v>0 - 1</v>
      </c>
      <c r="I23" s="644" t="str">
        <v/>
      </c>
      <c r="J23" s="586" t="str">
        <v>2 - 1</v>
      </c>
      <c r="K23" s="707" t="str">
        <v>1 - 0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AustraliaTurkey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3</v>
      </c>
      <c r="F24" s="586">
        <f t="shared" si="37"/>
        <v>3</v>
      </c>
      <c r="G24" s="711">
        <f t="shared" si="38"/>
        <v>5</v>
      </c>
      <c r="H24" s="643" t="str">
        <v>0 - 2</v>
      </c>
      <c r="I24" s="586" t="str">
        <v>1 - 2</v>
      </c>
      <c r="J24" s="644" t="str">
        <v/>
      </c>
      <c r="K24" s="707" t="str">
        <v>2 - 1</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USAAustralia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1</v>
      </c>
      <c r="G25" s="713">
        <f t="shared" si="38"/>
        <v>5</v>
      </c>
      <c r="H25" s="645" t="str">
        <v>0 - 2</v>
      </c>
      <c r="I25" s="646" t="str">
        <v>0 - 1</v>
      </c>
      <c r="J25" s="646" t="str">
        <v>1 - 2</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TurkeyParaguay</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TurkeyUSA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ParaguayAustralia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11</v>
      </c>
      <c r="I5" s="586">
        <f>SUMIFS($S$22:$S$27,$P$22:$P$27,$D5)+SUMIFS($R$22:$R$27,$Q$22:$Q$27,$D5)</f>
        <v>0</v>
      </c>
      <c r="J5" s="586">
        <f t="shared" ref="J5:J8" si="0">H5-I5</f>
        <v>11</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8</v>
      </c>
      <c r="J6" s="586">
        <f t="shared" si="0"/>
        <v>-8</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5</v>
      </c>
      <c r="I7" s="586">
        <f>SUMIFS($S$22:$S$27,$P$22:$P$27,$D7)+SUMIFS($R$22:$R$27,$Q$22:$Q$27,$D7)</f>
        <v>5</v>
      </c>
      <c r="J7" s="586">
        <f t="shared" si="0"/>
        <v>0</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3</v>
      </c>
      <c r="I8" s="586">
        <f>SUMIFS($S$22:$S$27,$P$22:$P$27,$D8)+SUMIFS($R$22:$R$27,$Q$22:$Q$27,$D8)</f>
        <v>6</v>
      </c>
      <c r="J8" s="586">
        <f t="shared" si="0"/>
        <v>-3</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Ecuador</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9</v>
      </c>
      <c r="F22" s="642">
        <f>VLOOKUP($D22,$D$5:$K$8,5,0)</f>
        <v>11</v>
      </c>
      <c r="G22" s="710">
        <f>VLOOKUP($D22,$D$5:$K$8,6,0)</f>
        <v>0</v>
      </c>
      <c r="H22" s="641" t="str">
        <f t="array" ref="H22:K25">IFERROR(VLOOKUP($D$22:$D$25&amp;$H$21:$K$21,$Z$22:$AA$33,2,0),"")</f>
        <v/>
      </c>
      <c r="I22" s="642" t="str">
        <v>3 - 0</v>
      </c>
      <c r="J22" s="642" t="str">
        <v>3 - 0</v>
      </c>
      <c r="K22" s="706" t="str">
        <v>5 - 0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GermanyCuraçao</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6</v>
      </c>
      <c r="F23" s="586">
        <f t="shared" ref="F23:F25" si="37">VLOOKUP($D23,$D$5:$K$8,5,0)</f>
        <v>5</v>
      </c>
      <c r="G23" s="711">
        <f t="shared" ref="G23:G25" si="38">VLOOKUP($D23,$D$5:$K$8,6,0)</f>
        <v>5</v>
      </c>
      <c r="H23" s="643" t="str">
        <v>0 - 3</v>
      </c>
      <c r="I23" s="644" t="str">
        <v/>
      </c>
      <c r="J23" s="586" t="str">
        <v>3 - 2</v>
      </c>
      <c r="K23" s="707" t="str">
        <v>2 - 0</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3</v>
      </c>
      <c r="S23" s="687">
        <f>IF(OR(INDEX('World Cup'!$B$14:$AJ$39,6,1+(CODE($B$1)-65)*3)="",INDEX('World Cup'!$B$14:$AJ$39,6,2+(CODE($B$1)-65)*3)=""),"",INDEX('World Cup'!$B$14:$AJ$39,6,2+(CODE($B$1)-65)*3))</f>
        <v>2</v>
      </c>
      <c r="T23" s="586">
        <f t="shared" si="28"/>
        <v>1</v>
      </c>
      <c r="U23" s="661">
        <f t="shared" si="29"/>
        <v>3</v>
      </c>
      <c r="V23" s="586">
        <f t="shared" si="30"/>
        <v>0</v>
      </c>
      <c r="W23" s="662">
        <f t="shared" si="31"/>
        <v>1</v>
      </c>
      <c r="X23" s="663">
        <f t="shared" si="32"/>
        <v>3</v>
      </c>
      <c r="Y23" s="664">
        <f t="shared" si="33"/>
        <v>2</v>
      </c>
      <c r="Z23" s="665" t="str">
        <f t="shared" si="34"/>
        <v>Ivory CoastEcuador</v>
      </c>
      <c r="AA23" s="666" t="str">
        <f>IF($T23,$X23&amp;Language!$E$197&amp;$Y23,"")</f>
        <v>3 - 2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Ecuador</v>
      </c>
      <c r="E24" s="704">
        <f t="shared" si="36"/>
        <v>3</v>
      </c>
      <c r="F24" s="586">
        <f t="shared" si="37"/>
        <v>3</v>
      </c>
      <c r="G24" s="711">
        <f t="shared" si="38"/>
        <v>6</v>
      </c>
      <c r="H24" s="643" t="str">
        <v>0 - 3</v>
      </c>
      <c r="I24" s="586" t="str">
        <v>2 - 3</v>
      </c>
      <c r="J24" s="644" t="str">
        <v/>
      </c>
      <c r="K24" s="707" t="str">
        <v>1 - 0</v>
      </c>
      <c r="L24" s="695" t="b">
        <f t="shared" si="39"/>
        <v>1</v>
      </c>
      <c r="M24" s="695" t="b">
        <v>0</v>
      </c>
      <c r="N24" s="586">
        <f t="shared" si="40"/>
        <v>23</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GermanyIvory Coast</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8</v>
      </c>
      <c r="H25" s="645" t="str">
        <v>0 - 5</v>
      </c>
      <c r="I25" s="646" t="str">
        <v>0 - 2</v>
      </c>
      <c r="J25" s="646" t="str">
        <v>0 - 1</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EcuadorCuraçao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EcuadorGermany</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7</v>
      </c>
      <c r="I5" s="586">
        <f>SUMIFS($S$22:$S$27,$P$22:$P$27,$D5)+SUMIFS($R$22:$R$27,$Q$22:$Q$27,$D5)</f>
        <v>3</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4</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5</v>
      </c>
      <c r="I7" s="586">
        <f>SUMIFS($S$22:$S$27,$P$22:$P$27,$D7)+SUMIFS($R$22:$R$27,$Q$22:$Q$27,$D7)</f>
        <v>3</v>
      </c>
      <c r="J7" s="586">
        <f t="shared" si="0"/>
        <v>2</v>
      </c>
      <c r="K7" s="595">
        <f t="shared" si="1"/>
        <v>5</v>
      </c>
      <c r="L7" s="586">
        <f t="shared" si="2"/>
        <v>3</v>
      </c>
      <c r="M7" s="586">
        <f>SUMPRODUCT(($P$22:$P$27=D7)*($R$22:$R$27&gt;$S$22:$S$27))+SUMPRODUCT(($Q$22:$Q$27=D7)*($R$22:$R$27&lt;$S$22:$S$27))</f>
        <v>1</v>
      </c>
      <c r="N7" s="586">
        <f>SUMPRODUCT(($P$22:$Q$27=D7)*($R$22:$R$27=$S$22:$S$27)*($R$22:$R$27&lt;&gt;"")*($S$22:$S$27&lt;&gt;""))</f>
        <v>2</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Netherlands</v>
      </c>
      <c r="E22" s="709">
        <f>VLOOKUP($D22,$D$5:$K$8,8,0)</f>
        <v>7</v>
      </c>
      <c r="F22" s="642">
        <f>VLOOKUP($D22,$D$5:$K$8,5,0)</f>
        <v>7</v>
      </c>
      <c r="G22" s="710">
        <f>VLOOKUP($D22,$D$5:$K$8,6,0)</f>
        <v>3</v>
      </c>
      <c r="H22" s="641" t="str">
        <f t="array" ref="H22:K25">IFERROR(VLOOKUP($D$22:$D$25&amp;$H$21:$K$21,$Z$22:$AA$33,2,0),"")</f>
        <v/>
      </c>
      <c r="I22" s="642" t="str">
        <v>2 - 2</v>
      </c>
      <c r="J22" s="642" t="str">
        <v>2 - 1</v>
      </c>
      <c r="K22" s="706" t="str">
        <v>3 - 0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5</v>
      </c>
      <c r="F23" s="586">
        <f t="shared" ref="F23:F25" si="37">VLOOKUP($D23,$D$5:$K$8,5,0)</f>
        <v>5</v>
      </c>
      <c r="G23" s="711">
        <f t="shared" ref="G23:G25" si="38">VLOOKUP($D23,$D$5:$K$8,6,0)</f>
        <v>3</v>
      </c>
      <c r="H23" s="643" t="str">
        <v>2 - 2</v>
      </c>
      <c r="I23" s="644" t="str">
        <v/>
      </c>
      <c r="J23" s="586" t="str">
        <v>1 - 1</v>
      </c>
      <c r="K23" s="707" t="str">
        <v>2 - 0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SwedenTunisia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4</v>
      </c>
      <c r="F24" s="586">
        <f t="shared" si="37"/>
        <v>4</v>
      </c>
      <c r="G24" s="711">
        <f t="shared" si="38"/>
        <v>3</v>
      </c>
      <c r="H24" s="643" t="str">
        <v>1 - 2</v>
      </c>
      <c r="I24" s="586" t="str">
        <v>1 - 1</v>
      </c>
      <c r="J24" s="644" t="str">
        <v/>
      </c>
      <c r="K24" s="707" t="str">
        <v>2 - 0</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NetherlandsSweden</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JapanSweden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TunisiaNetherlands</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9</v>
      </c>
      <c r="I5" s="586">
        <f>SUMIFS($S$22:$S$27,$P$22:$P$27,$D5)+SUMIFS($R$22:$R$27,$Q$22:$Q$27,$D5)</f>
        <v>0</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3</v>
      </c>
      <c r="I6" s="586">
        <f>SUMIFS($S$22:$S$27,$P$22:$P$27,$D6)+SUMIFS($R$22:$R$27,$Q$22:$Q$27,$D6)</f>
        <v>2</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0</v>
      </c>
      <c r="I7" s="586">
        <f>SUMIFS($S$22:$S$27,$P$22:$P$27,$D7)+SUMIFS($R$22:$R$27,$Q$22:$Q$27,$D7)</f>
        <v>5</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0</v>
      </c>
      <c r="I8" s="586">
        <f>SUMIFS($S$22:$S$27,$P$22:$P$27,$D8)+SUMIFS($R$22:$R$27,$Q$22:$Q$27,$D8)</f>
        <v>5</v>
      </c>
      <c r="J8" s="586">
        <f t="shared" si="0"/>
        <v>-5</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IR Iran</v>
      </c>
      <c r="BH13" s="610" t="str">
        <v>New Zealand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1</v>
      </c>
      <c r="AX16" s="605"/>
      <c r="AY16" s="628">
        <f t="shared" si="27"/>
        <v>3</v>
      </c>
      <c r="AZ16" s="616" t="str">
        <v>IR Iran</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1</v>
      </c>
      <c r="AS17" s="599">
        <f t="shared" si="17"/>
        <v>4</v>
      </c>
      <c r="AT17" s="598"/>
      <c r="AV17" s="628" t="b">
        <f t="shared" si="26"/>
        <v>1</v>
      </c>
      <c r="AX17" s="605"/>
      <c r="AY17" s="628">
        <f t="shared" si="27"/>
        <v>4</v>
      </c>
      <c r="AZ17" s="617" t="str">
        <v>New Zealand</v>
      </c>
      <c r="BA17" s="619">
        <v>1</v>
      </c>
      <c r="BB17" s="619">
        <v>0</v>
      </c>
      <c r="BC17" s="622">
        <v>0</v>
      </c>
      <c r="BE17" s="630" t="str">
        <v/>
      </c>
      <c r="BF17" s="631" t="str">
        <v/>
      </c>
      <c r="BG17" s="631" t="str">
        <v>0 - 0</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Belgium</v>
      </c>
      <c r="E22" s="709">
        <f>VLOOKUP($D22,$D$5:$K$8,8,0)</f>
        <v>9</v>
      </c>
      <c r="F22" s="642">
        <f>VLOOKUP($D22,$D$5:$K$8,5,0)</f>
        <v>9</v>
      </c>
      <c r="G22" s="710">
        <f>VLOOKUP($D22,$D$5:$K$8,6,0)</f>
        <v>0</v>
      </c>
      <c r="H22" s="641" t="str">
        <f t="array" ref="H22:K25">IFERROR(VLOOKUP($D$22:$D$25&amp;$H$21:$K$21,$Z$22:$AA$33,2,0),"")</f>
        <v/>
      </c>
      <c r="I22" s="642" t="str">
        <v>2 - 0</v>
      </c>
      <c r="J22" s="642" t="str">
        <v>4 - 0</v>
      </c>
      <c r="K22" s="706" t="str">
        <v>3 - 0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3</v>
      </c>
      <c r="G23" s="711">
        <f t="shared" ref="G23:G25" si="38">VLOOKUP($D23,$D$5:$K$8,6,0)</f>
        <v>2</v>
      </c>
      <c r="H23" s="643" t="str">
        <v>0 - 2</v>
      </c>
      <c r="I23" s="644" t="str">
        <v/>
      </c>
      <c r="J23" s="586" t="str">
        <v>1 - 0</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IR IranNew Zealand</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1</v>
      </c>
      <c r="F24" s="586">
        <f t="shared" si="37"/>
        <v>0</v>
      </c>
      <c r="G24" s="711">
        <f t="shared" si="38"/>
        <v>5</v>
      </c>
      <c r="H24" s="643" t="str">
        <v>0 - 4</v>
      </c>
      <c r="I24" s="586" t="str">
        <v>0 - 1</v>
      </c>
      <c r="J24" s="644" t="str">
        <v/>
      </c>
      <c r="K24" s="707" t="str">
        <v>0 - 0</v>
      </c>
      <c r="L24" s="695" t="b">
        <f t="shared" si="39"/>
        <v>1</v>
      </c>
      <c r="M24" s="695" t="b">
        <v>1</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BelgiumIR Iran</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1</v>
      </c>
      <c r="F25" s="646">
        <f t="shared" si="37"/>
        <v>0</v>
      </c>
      <c r="G25" s="713">
        <f t="shared" si="38"/>
        <v>5</v>
      </c>
      <c r="H25" s="645" t="str">
        <v>0 - 3</v>
      </c>
      <c r="I25" s="646" t="str">
        <v>0 - 2</v>
      </c>
      <c r="J25" s="646" t="str">
        <v>0 - 0</v>
      </c>
      <c r="K25" s="708" t="str">
        <v/>
      </c>
      <c r="L25" s="695" t="b">
        <f t="shared" si="39"/>
        <v>1</v>
      </c>
      <c r="M25" s="695" t="b">
        <v>1</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New ZealandEgypt</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EgyptIR Iran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New ZealandBelgium</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12</v>
      </c>
      <c r="I5" s="586">
        <f>SUMIFS($S$22:$S$27,$P$22:$P$27,$D5)+SUMIFS($R$22:$R$27,$Q$22:$Q$27,$D5)</f>
        <v>1</v>
      </c>
      <c r="J5" s="586">
        <f t="shared" ref="J5:J8" si="0">H5-I5</f>
        <v>11</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9</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1</v>
      </c>
      <c r="I7" s="586">
        <f>SUMIFS($S$22:$S$27,$P$22:$P$27,$D7)+SUMIFS($R$22:$R$27,$Q$22:$Q$27,$D7)</f>
        <v>7</v>
      </c>
      <c r="J7" s="586">
        <f t="shared" si="0"/>
        <v>-6</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7</v>
      </c>
      <c r="I8" s="586">
        <f>SUMIFS($S$22:$S$27,$P$22:$P$27,$D8)+SUMIFS($R$22:$R$27,$Q$22:$Q$27,$D8)</f>
        <v>3</v>
      </c>
      <c r="J8" s="586">
        <f t="shared" si="0"/>
        <v>4</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9</v>
      </c>
      <c r="F22" s="642">
        <f>VLOOKUP($D22,$D$5:$K$8,5,0)</f>
        <v>12</v>
      </c>
      <c r="G22" s="710">
        <f>VLOOKUP($D22,$D$5:$K$8,6,0)</f>
        <v>1</v>
      </c>
      <c r="H22" s="641" t="str">
        <f t="array" ref="H22:K25">IFERROR(VLOOKUP($D$22:$D$25&amp;$H$21:$K$21,$Z$22:$AA$33,2,0),"")</f>
        <v/>
      </c>
      <c r="I22" s="642" t="str">
        <v>3 - 1</v>
      </c>
      <c r="J22" s="642" t="str">
        <v>4 - 0</v>
      </c>
      <c r="K22" s="706" t="str">
        <v>5 - 0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SpainCape Verde</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7</v>
      </c>
      <c r="G23" s="711">
        <f t="shared" ref="G23:G25" si="38">VLOOKUP($D23,$D$5:$K$8,6,0)</f>
        <v>3</v>
      </c>
      <c r="H23" s="643" t="str">
        <v>1 - 3</v>
      </c>
      <c r="I23" s="644" t="str">
        <v/>
      </c>
      <c r="J23" s="586" t="str">
        <v>3 - 0</v>
      </c>
      <c r="K23" s="707" t="str">
        <v>3 - 0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Saudi ArabiaUruguay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1</v>
      </c>
      <c r="G24" s="711">
        <f t="shared" si="38"/>
        <v>7</v>
      </c>
      <c r="H24" s="643" t="str">
        <v>0 - 4</v>
      </c>
      <c r="I24" s="586" t="str">
        <v>0 - 3</v>
      </c>
      <c r="J24" s="644" t="str">
        <v/>
      </c>
      <c r="K24" s="707" t="str">
        <v>1 - 0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SpainSaudi Arabia</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0</v>
      </c>
      <c r="G25" s="713">
        <f t="shared" si="38"/>
        <v>9</v>
      </c>
      <c r="H25" s="645" t="str">
        <v>0 - 5</v>
      </c>
      <c r="I25" s="646" t="str">
        <v>0 - 3</v>
      </c>
      <c r="J25" s="646" t="str">
        <v>0 - 1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UruguayCape Verde</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Cape VerdeSaudi Arabia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UruguaySpain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6</v>
      </c>
      <c r="I6" s="586">
        <f>SUMIFS($S$22:$S$27,$P$22:$P$27,$D6)+SUMIFS($R$22:$R$27,$Q$22:$Q$27,$D6)</f>
        <v>4</v>
      </c>
      <c r="J6" s="586">
        <f t="shared" si="0"/>
        <v>2</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0</v>
      </c>
      <c r="I7" s="586">
        <f>SUMIFS($S$22:$S$27,$P$22:$P$27,$D7)+SUMIFS($R$22:$R$27,$Q$22:$Q$27,$D7)</f>
        <v>10</v>
      </c>
      <c r="J7" s="586">
        <f t="shared" si="0"/>
        <v>-10</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6</v>
      </c>
      <c r="I8" s="586">
        <f>SUMIFS($S$22:$S$27,$P$22:$P$27,$D8)+SUMIFS($R$22:$R$27,$Q$22:$Q$27,$D8)</f>
        <v>5</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Senegal</v>
      </c>
      <c r="BG13" s="609" t="str">
        <v>Norway</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Senegal</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Norway</v>
      </c>
      <c r="BA16" s="605">
        <v>1</v>
      </c>
      <c r="BB16" s="605">
        <v>0</v>
      </c>
      <c r="BC16" s="621">
        <v>2</v>
      </c>
      <c r="BE16" s="626" t="str">
        <v/>
      </c>
      <c r="BF16" s="628" t="str">
        <v>2 - 2</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Norway</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9</v>
      </c>
      <c r="F22" s="642">
        <f>VLOOKUP($D22,$D$5:$K$8,5,0)</f>
        <v>9</v>
      </c>
      <c r="G22" s="710">
        <f>VLOOKUP($D22,$D$5:$K$8,6,0)</f>
        <v>2</v>
      </c>
      <c r="H22" s="641" t="str">
        <f t="array" ref="H22:K25">IFERROR(VLOOKUP($D$22:$D$25&amp;$H$21:$K$21,$Z$22:$AA$33,2,0),"")</f>
        <v/>
      </c>
      <c r="I22" s="642" t="str">
        <v>2 - 1</v>
      </c>
      <c r="J22" s="642" t="str">
        <v>3 - 1</v>
      </c>
      <c r="K22" s="706" t="str">
        <v>4 - 0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4</v>
      </c>
      <c r="F23" s="586">
        <f t="shared" ref="F23:F25" si="37">VLOOKUP($D23,$D$5:$K$8,5,0)</f>
        <v>6</v>
      </c>
      <c r="G23" s="711">
        <f t="shared" ref="G23:G25" si="38">VLOOKUP($D23,$D$5:$K$8,6,0)</f>
        <v>4</v>
      </c>
      <c r="H23" s="643" t="str">
        <v>1 - 2</v>
      </c>
      <c r="I23" s="644" t="str">
        <v/>
      </c>
      <c r="J23" s="586" t="str">
        <v>2 - 2</v>
      </c>
      <c r="K23" s="707" t="str">
        <v>3 - 0</v>
      </c>
      <c r="L23" s="695" t="b">
        <f t="shared" ref="L23:L25" si="39">OR($E23&gt;0,$G23&gt;0)</f>
        <v>1</v>
      </c>
      <c r="M23" s="695" t="b">
        <v>0</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IraqNorway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Norway</v>
      </c>
      <c r="E24" s="704">
        <f t="shared" si="36"/>
        <v>4</v>
      </c>
      <c r="F24" s="586">
        <f t="shared" si="37"/>
        <v>6</v>
      </c>
      <c r="G24" s="711">
        <f t="shared" si="38"/>
        <v>5</v>
      </c>
      <c r="H24" s="643" t="str">
        <v>1 - 3</v>
      </c>
      <c r="I24" s="586" t="str">
        <v>2 - 2</v>
      </c>
      <c r="J24" s="644" t="str">
        <v/>
      </c>
      <c r="K24" s="707" t="str">
        <v>3 - 0</v>
      </c>
      <c r="L24" s="695" t="b">
        <f t="shared" si="39"/>
        <v>1</v>
      </c>
      <c r="M24" s="695" t="b">
        <v>0</v>
      </c>
      <c r="N24" s="586">
        <f t="shared" si="40"/>
        <v>31</v>
      </c>
      <c r="O24" s="659" t="s">
        <v>28</v>
      </c>
      <c r="P24" s="685" t="str">
        <f>INDEX('World Cup'!$B$13:$AJ$38,11,1+(CODE($B$1)-65)*3)</f>
        <v>France</v>
      </c>
      <c r="Q24" s="686" t="str">
        <f>INDEX('World Cup'!$B$13:$AJ$38,11,2+(CODE($B$1)-65)*3)</f>
        <v>Iraq</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FranceIraq</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10</v>
      </c>
      <c r="H25" s="645" t="str">
        <v>0 - 4</v>
      </c>
      <c r="I25" s="646" t="str">
        <v>0 - 3</v>
      </c>
      <c r="J25" s="646" t="str">
        <v>0 - 3</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2</v>
      </c>
      <c r="T25" s="586">
        <f t="shared" si="28"/>
        <v>1</v>
      </c>
      <c r="U25" s="661">
        <f t="shared" si="29"/>
        <v>1</v>
      </c>
      <c r="V25" s="586">
        <f t="shared" si="30"/>
        <v>1</v>
      </c>
      <c r="W25" s="662">
        <f t="shared" si="31"/>
        <v>0</v>
      </c>
      <c r="X25" s="663">
        <f t="shared" si="32"/>
        <v>2</v>
      </c>
      <c r="Y25" s="664">
        <f t="shared" si="33"/>
        <v>2</v>
      </c>
      <c r="Z25" s="665" t="str">
        <f t="shared" si="34"/>
        <v>NorwaySenegal</v>
      </c>
      <c r="AA25" s="666" t="str">
        <f>IF($T25,$X25&amp;Language!$E$197&amp;$Y25,"")</f>
        <v>2 - 2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SenegalIraq</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2 - 2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0 - 3</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1</v>
      </c>
      <c r="I6" s="586">
        <f>SUMIFS($S$22:$S$27,$P$22:$P$27,$D6)+SUMIFS($R$22:$R$27,$Q$22:$Q$27,$D6)</f>
        <v>5</v>
      </c>
      <c r="J6" s="586">
        <f t="shared" si="0"/>
        <v>-4</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6</v>
      </c>
      <c r="I7" s="586">
        <f>SUMIFS($S$22:$S$27,$P$22:$P$27,$D7)+SUMIFS($R$22:$R$27,$Q$22:$Q$27,$D7)</f>
        <v>2</v>
      </c>
      <c r="J7" s="586">
        <f t="shared" si="0"/>
        <v>4</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0</v>
      </c>
      <c r="I8" s="586">
        <f>SUMIFS($S$22:$S$27,$P$22:$P$27,$D8)+SUMIFS($R$22:$R$27,$Q$22:$Q$27,$D8)</f>
        <v>8</v>
      </c>
      <c r="J8" s="586">
        <f t="shared" si="0"/>
        <v>-8</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9</v>
      </c>
      <c r="F22" s="642">
        <f>VLOOKUP($D22,$D$5:$K$8,5,0)</f>
        <v>9</v>
      </c>
      <c r="G22" s="710">
        <f>VLOOKUP($D22,$D$5:$K$8,6,0)</f>
        <v>1</v>
      </c>
      <c r="H22" s="641" t="str">
        <f t="array" ref="H22:K25">IFERROR(VLOOKUP($D$22:$D$25&amp;$H$21:$K$21,$Z$22:$AA$33,2,0),"")</f>
        <v/>
      </c>
      <c r="I22" s="642" t="str">
        <v>2 - 1</v>
      </c>
      <c r="J22" s="642" t="str">
        <v>3 - 0</v>
      </c>
      <c r="K22" s="706" t="str">
        <v>4 - 0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ArgentinaAlgeria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6</v>
      </c>
      <c r="G23" s="711">
        <f t="shared" ref="G23:G25" si="38">VLOOKUP($D23,$D$5:$K$8,6,0)</f>
        <v>2</v>
      </c>
      <c r="H23" s="643" t="str">
        <v>1 - 2</v>
      </c>
      <c r="I23" s="644" t="str">
        <v/>
      </c>
      <c r="J23" s="586" t="str">
        <v>2 - 0</v>
      </c>
      <c r="K23" s="707" t="str">
        <v>3 - 0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3</v>
      </c>
      <c r="S23" s="687">
        <f>IF(OR(INDEX('World Cup'!$B$14:$AJ$39,6,1+(CODE($B$1)-65)*3)="",INDEX('World Cup'!$B$14:$AJ$39,6,2+(CODE($B$1)-65)*3)=""),"",INDEX('World Cup'!$B$14:$AJ$39,6,2+(CODE($B$1)-65)*3))</f>
        <v>0</v>
      </c>
      <c r="T23" s="586">
        <f t="shared" si="28"/>
        <v>1</v>
      </c>
      <c r="U23" s="661">
        <f t="shared" si="29"/>
        <v>3</v>
      </c>
      <c r="V23" s="586">
        <f t="shared" si="30"/>
        <v>0</v>
      </c>
      <c r="W23" s="662">
        <f t="shared" si="31"/>
        <v>3</v>
      </c>
      <c r="X23" s="663">
        <f t="shared" si="32"/>
        <v>3</v>
      </c>
      <c r="Y23" s="664">
        <f t="shared" si="33"/>
        <v>0</v>
      </c>
      <c r="Z23" s="665" t="str">
        <f t="shared" si="34"/>
        <v>AustriaJordan</v>
      </c>
      <c r="AA23" s="666" t="str">
        <f>IF($T23,$X23&amp;Language!$E$197&amp;$Y23,"")</f>
        <v>3 - 0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1</v>
      </c>
      <c r="G24" s="711">
        <f t="shared" si="38"/>
        <v>5</v>
      </c>
      <c r="H24" s="643" t="str">
        <v>0 - 3</v>
      </c>
      <c r="I24" s="586" t="str">
        <v>0 - 2</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8</v>
      </c>
      <c r="H25" s="645" t="str">
        <v>0 - 4</v>
      </c>
      <c r="I25" s="646" t="str">
        <v>0 - 3</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AlgeriaAustria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4</v>
      </c>
      <c r="T27" s="671">
        <f t="shared" si="42"/>
        <v>1</v>
      </c>
      <c r="U27" s="672">
        <f t="shared" si="43"/>
        <v>0</v>
      </c>
      <c r="V27" s="671">
        <f t="shared" si="44"/>
        <v>3</v>
      </c>
      <c r="W27" s="673">
        <f t="shared" si="45"/>
        <v>-4</v>
      </c>
      <c r="X27" s="674">
        <f t="shared" si="46"/>
        <v>0</v>
      </c>
      <c r="Y27" s="675">
        <f t="shared" si="47"/>
        <v>4</v>
      </c>
      <c r="Z27" s="676" t="str">
        <f t="shared" si="48"/>
        <v>JordanArgentina</v>
      </c>
      <c r="AA27" s="677" t="str">
        <f>IF($T27,$X27&amp;Language!$E$197&amp;$Y27,"")</f>
        <v>0 - 4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4 - 0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6</v>
      </c>
      <c r="J6" s="586">
        <f t="shared" si="0"/>
        <v>-4</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0</v>
      </c>
      <c r="I7" s="586">
        <f>SUMIFS($S$22:$S$27,$P$22:$P$27,$D7)+SUMIFS($R$22:$R$27,$Q$22:$Q$27,$D7)</f>
        <v>7</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6</v>
      </c>
      <c r="I8" s="586">
        <f>SUMIFS($S$22:$S$27,$P$22:$P$27,$D8)+SUMIFS($R$22:$R$27,$Q$22:$Q$27,$D8)</f>
        <v>4</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9</v>
      </c>
      <c r="F22" s="642">
        <f>VLOOKUP($D22,$D$5:$K$8,5,0)</f>
        <v>10</v>
      </c>
      <c r="G22" s="710">
        <f>VLOOKUP($D22,$D$5:$K$8,6,0)</f>
        <v>1</v>
      </c>
      <c r="H22" s="641" t="str">
        <f t="array" ref="H22:K25">IFERROR(VLOOKUP($D$22:$D$25&amp;$H$21:$K$21,$Z$22:$AA$33,2,0),"")</f>
        <v/>
      </c>
      <c r="I22" s="642" t="str">
        <v>3 - 1</v>
      </c>
      <c r="J22" s="642" t="str">
        <v>3 - 0</v>
      </c>
      <c r="K22" s="706" t="str">
        <v>4 - 0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6</v>
      </c>
      <c r="G23" s="711">
        <f t="shared" ref="G23:G25" si="38">VLOOKUP($D23,$D$5:$K$8,6,0)</f>
        <v>4</v>
      </c>
      <c r="H23" s="643" t="str">
        <v>1 - 3</v>
      </c>
      <c r="I23" s="644" t="str">
        <v/>
      </c>
      <c r="J23" s="586" t="str">
        <v>3 - 1</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3</v>
      </c>
      <c r="F24" s="586">
        <f t="shared" si="37"/>
        <v>2</v>
      </c>
      <c r="G24" s="711">
        <f t="shared" si="38"/>
        <v>6</v>
      </c>
      <c r="H24" s="643" t="str">
        <v>0 - 3</v>
      </c>
      <c r="I24" s="586" t="str">
        <v>1 - 3</v>
      </c>
      <c r="J24" s="644" t="str">
        <v/>
      </c>
      <c r="K24" s="707" t="str">
        <v>1 - 0</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PortugalUzbekistan</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0</v>
      </c>
      <c r="G25" s="713">
        <f t="shared" si="38"/>
        <v>7</v>
      </c>
      <c r="H25" s="645" t="str">
        <v>0 - 4</v>
      </c>
      <c r="I25" s="646" t="str">
        <v>0 - 2</v>
      </c>
      <c r="J25" s="646" t="str">
        <v>0 - 1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ColombiaDR Congo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ColombiaPortugal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DR CongoUzbekistan</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4</v>
      </c>
      <c r="I5" s="586">
        <f>SUMIFS($S$22:$S$27,$P$22:$P$27,$D5)+SUMIFS($R$22:$R$27,$Q$22:$Q$27,$D5)</f>
        <v>1</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Croatia</v>
      </c>
      <c r="E6" s="774"/>
      <c r="F6" s="594"/>
      <c r="G6" s="605"/>
      <c r="H6" s="586">
        <f>SUMIFS($R$22:$R$27,$P$22:$P$27,$D6)+SUMIFS($S$22:$S$27,$Q$22:$Q$27,$D6)</f>
        <v>4</v>
      </c>
      <c r="I6" s="586">
        <f>SUMIFS($S$22:$S$27,$P$22:$P$27,$D6)+SUMIFS($R$22:$R$27,$Q$22:$Q$27,$D6)</f>
        <v>1</v>
      </c>
      <c r="J6" s="586">
        <f t="shared" si="0"/>
        <v>3</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2</v>
      </c>
      <c r="I7" s="586">
        <f>SUMIFS($S$22:$S$27,$P$22:$P$27,$D7)+SUMIFS($R$22:$R$27,$Q$22:$Q$27,$D7)</f>
        <v>3</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England</v>
      </c>
      <c r="BF13" s="609" t="str">
        <v>Croatia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1</v>
      </c>
      <c r="AX14" s="701">
        <f t="array" ref="AX14">IFERROR(SMALL(IF(COUNTIF($I$14:$I$17,$C$14:$C$17)&gt;1,$C$14:$C$17,""),1),"")</f>
        <v>1</v>
      </c>
      <c r="AY14" s="628">
        <f>IFERROR(INDEX($E$14:$E$17,IF($I14=$AX$14,$C14,99)),0)</f>
        <v>1</v>
      </c>
      <c r="AZ14" s="615" t="str">
        <f t="array" ref="AZ14:AZ17">IFERROR(VLOOKUP($BA$5:$BA$8,$C$14:$D$17,2,0),"")</f>
        <v>England</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1</v>
      </c>
      <c r="AS15" s="599">
        <f t="shared" si="17"/>
        <v>2</v>
      </c>
      <c r="AT15" s="598"/>
      <c r="AV15" s="628" t="b">
        <f t="shared" ref="AV15:AV17" si="26">AND($AU6,$AV6)</f>
        <v>1</v>
      </c>
      <c r="AX15" s="697"/>
      <c r="AY15" s="628">
        <f t="shared" ref="AY15:AY17" si="27">IFERROR(INDEX($E$14:$E$17,IF($I15=$AX$14,$C15,99)),0)</f>
        <v>2</v>
      </c>
      <c r="AZ15" s="616" t="str">
        <v>Croatia</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7</v>
      </c>
      <c r="F22" s="642">
        <f>VLOOKUP($D22,$D$5:$K$8,5,0)</f>
        <v>4</v>
      </c>
      <c r="G22" s="710">
        <f>VLOOKUP($D22,$D$5:$K$8,6,0)</f>
        <v>1</v>
      </c>
      <c r="H22" s="641" t="str">
        <f t="array" ref="H22:K25">IFERROR(VLOOKUP($D$22:$D$25&amp;$H$21:$K$21,$Z$22:$AA$33,2,0),"")</f>
        <v/>
      </c>
      <c r="I22" s="642" t="str">
        <v>1 - 1</v>
      </c>
      <c r="J22" s="642" t="str">
        <v>1 - 0</v>
      </c>
      <c r="K22" s="706" t="str">
        <v>2 - 0</v>
      </c>
      <c r="L22" s="695" t="b">
        <f>OR($E22&gt;0,$G22&gt;0)</f>
        <v>1</v>
      </c>
      <c r="M22" s="695" t="b">
        <f t="array" ref="M22:M25">VLOOKUP($D$22:$D$25,$D$14:$AV$17,45,0)</f>
        <v>1</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EnglandCroatia</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7</v>
      </c>
      <c r="F23" s="586">
        <f t="shared" ref="F23:F25" si="37">VLOOKUP($D23,$D$5:$K$8,5,0)</f>
        <v>4</v>
      </c>
      <c r="G23" s="711">
        <f t="shared" ref="G23:G25" si="38">VLOOKUP($D23,$D$5:$K$8,6,0)</f>
        <v>1</v>
      </c>
      <c r="H23" s="643" t="str">
        <v>1 - 1</v>
      </c>
      <c r="I23" s="644" t="str">
        <v/>
      </c>
      <c r="J23" s="586" t="str">
        <v>1 - 0</v>
      </c>
      <c r="K23" s="707" t="str">
        <v>2 - 0</v>
      </c>
      <c r="L23" s="695" t="b">
        <f t="shared" ref="L23:L25" si="39">OR($E23&gt;0,$G23&gt;0)</f>
        <v>1</v>
      </c>
      <c r="M23" s="695" t="b">
        <v>1</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2</v>
      </c>
      <c r="G24" s="711">
        <f t="shared" si="38"/>
        <v>3</v>
      </c>
      <c r="H24" s="643" t="str">
        <v>0 - 1</v>
      </c>
      <c r="I24" s="586" t="str">
        <v>0 - 1</v>
      </c>
      <c r="J24" s="644" t="str">
        <v/>
      </c>
      <c r="K24" s="707" t="str">
        <v>2 - 1</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EnglandGhana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1</v>
      </c>
      <c r="G25" s="713">
        <f t="shared" si="38"/>
        <v>6</v>
      </c>
      <c r="H25" s="645" t="str">
        <v>0 - 2</v>
      </c>
      <c r="I25" s="646" t="str">
        <v>0 - 2</v>
      </c>
      <c r="J25" s="646" t="str">
        <v>1 - 2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CroatiaGhana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Remi</cp:lastModifiedBy>
  <cp:lastPrinted>2024-08-12T08:42:52Z</cp:lastPrinted>
  <dcterms:created xsi:type="dcterms:W3CDTF">2018-06-13T10:24:55Z</dcterms:created>
  <dcterms:modified xsi:type="dcterms:W3CDTF">2026-06-09T19:24:18Z</dcterms:modified>
</cp:coreProperties>
</file>