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DieseArbeitsmappe"/>
  <bookViews>
    <workbookView xWindow="1464" yWindow="-120" windowWidth="21552" windowHeight="13176"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F71" i="47" l="1"/>
  <c r="F69" i="47"/>
  <c r="G78" i="4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EG131" i="28" s="1"/>
  <c r="IG130" i="28"/>
  <c r="IG131" i="28" s="1"/>
  <c r="MG130" i="28"/>
  <c r="AB130" i="28"/>
  <c r="AB131" i="28" s="1"/>
  <c r="EB130" i="28"/>
  <c r="EB131" i="28" s="1"/>
  <c r="IB130" i="28"/>
  <c r="IB131" i="28" s="1"/>
  <c r="MB130" i="28"/>
  <c r="MB131" i="28" s="1"/>
  <c r="DT130" i="28"/>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GT130" i="28"/>
  <c r="GT131" i="28" s="1"/>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IT131" i="28" s="1"/>
  <c r="O130" i="28"/>
  <c r="O131" i="28" s="1"/>
  <c r="DB130" i="28"/>
  <c r="DB131" i="28" s="1"/>
  <c r="FO130" i="28"/>
  <c r="FO131" i="28" s="1"/>
  <c r="JO130" i="28"/>
  <c r="JO131" i="28" s="1"/>
  <c r="BG130" i="28"/>
  <c r="BG131" i="28" s="1"/>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KG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LS90" i="47"/>
  <c r="DQ100" i="47"/>
  <c r="DR100" i="47" s="1"/>
  <c r="FQ124" i="47"/>
  <c r="FR124" i="47" s="1"/>
  <c r="DS124" i="47"/>
  <c r="FD92" i="47"/>
  <c r="FE92" i="47" s="1"/>
  <c r="HV12" i="28"/>
  <c r="CI33" i="47"/>
  <c r="EV33" i="47"/>
  <c r="FV19" i="47"/>
  <c r="GI82" i="47"/>
  <c r="GV26" i="47"/>
  <c r="GV68" i="47"/>
  <c r="HI19" i="47"/>
  <c r="JI19" i="47"/>
  <c r="JI61" i="47"/>
  <c r="LI54" i="47"/>
  <c r="LV54" i="47"/>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KO128" i="47"/>
  <c r="KO129" i="47"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Y22" i="67"/>
  <c r="KD126" i="47"/>
  <c r="KE126" i="47" s="1"/>
  <c r="LQ101" i="47"/>
  <c r="LR101" i="47" s="1"/>
  <c r="CQ93" i="47"/>
  <c r="CR93" i="47" s="1"/>
  <c r="IS93" i="47"/>
  <c r="IQ90" i="47"/>
  <c r="IR90" i="47" s="1"/>
  <c r="FD95" i="47"/>
  <c r="FE95" i="47" s="1"/>
  <c r="BD102" i="47"/>
  <c r="BE102" i="47" s="1"/>
  <c r="F84" i="28"/>
  <c r="W26" i="67"/>
  <c r="Y26" i="67"/>
  <c r="G85" i="28"/>
  <c r="KF126" i="47"/>
  <c r="LF101" i="47"/>
  <c r="CS97" i="47"/>
  <c r="KD90" i="47"/>
  <c r="KE90" i="47" s="1"/>
  <c r="EF95" i="47"/>
  <c r="ID102" i="47"/>
  <c r="IE102" i="47" s="1"/>
  <c r="W27" i="67"/>
  <c r="AQ126" i="47"/>
  <c r="AR126" i="47" s="1"/>
  <c r="HO128" i="47"/>
  <c r="HO129" i="47" s="1"/>
  <c r="KF100" i="47"/>
  <c r="IF101" i="47"/>
  <c r="JC88"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W23" i="67"/>
  <c r="W22" i="67"/>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HF93" i="47"/>
  <c r="S104" i="47"/>
  <c r="CF90" i="47"/>
  <c r="LD90" i="47"/>
  <c r="LE90" i="47" s="1"/>
  <c r="AD97" i="47"/>
  <c r="AE97" i="47" s="1"/>
  <c r="CF98" i="47"/>
  <c r="HF103" i="47"/>
  <c r="HD103" i="47"/>
  <c r="HE103" i="47" s="1"/>
  <c r="ID92" i="47"/>
  <c r="IE92" i="47" s="1"/>
  <c r="IF92" i="47"/>
  <c r="F83" i="28"/>
  <c r="F83" i="47"/>
  <c r="KP83" i="47" s="1"/>
  <c r="JC86" i="47"/>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MD102" i="47"/>
  <c r="ME102" i="47" s="1"/>
  <c r="AQ99" i="47"/>
  <c r="AR99" i="47" s="1"/>
  <c r="AS99" i="47"/>
  <c r="KF99" i="47"/>
  <c r="KD99" i="47"/>
  <c r="KE99" i="47" s="1"/>
  <c r="KD91" i="47"/>
  <c r="KE91" i="47" s="1"/>
  <c r="KF91" i="47"/>
  <c r="D14" i="67"/>
  <c r="X24" i="67"/>
  <c r="IB128" i="47"/>
  <c r="IB129" i="47" s="1"/>
  <c r="IQ126" i="47"/>
  <c r="IR126" i="47"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IS126" i="47"/>
  <c r="HQ90" i="47"/>
  <c r="HR90" i="47" s="1"/>
  <c r="MD100" i="47"/>
  <c r="ME100" i="47" s="1"/>
  <c r="MD95" i="47"/>
  <c r="ME95" i="47" s="1"/>
  <c r="GF95" i="47"/>
  <c r="MD99" i="47"/>
  <c r="ME99" i="47" s="1"/>
  <c r="JS99" i="47"/>
  <c r="JQ99" i="47"/>
  <c r="JR99" i="47" s="1"/>
  <c r="F85" i="28"/>
  <c r="IF126" i="47"/>
  <c r="BD90" i="47"/>
  <c r="BE90" i="47" s="1"/>
  <c r="DS99" i="47"/>
  <c r="DQ99" i="47"/>
  <c r="DR99" i="47" s="1"/>
  <c r="LS95" i="47"/>
  <c r="EF102" i="47"/>
  <c r="ED102" i="47"/>
  <c r="EE102"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O128" i="47"/>
  <c r="O129" i="47" s="1"/>
  <c r="LO128" i="47"/>
  <c r="LO129" i="47" s="1"/>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EF126" i="47"/>
  <c r="DD101" i="47"/>
  <c r="DE101" i="47" s="1"/>
  <c r="GQ102" i="47"/>
  <c r="GR102" i="47" s="1"/>
  <c r="BP85" i="47"/>
  <c r="CP85" i="47"/>
  <c r="EC85" i="47"/>
  <c r="IP85" i="47"/>
  <c r="CC85" i="47"/>
  <c r="KC85" i="47"/>
  <c r="IC85" i="47"/>
  <c r="EP85" i="47"/>
  <c r="GP88" i="47"/>
  <c r="DC85" i="47"/>
  <c r="DF85" i="47" s="1"/>
  <c r="FP85" i="47"/>
  <c r="FQ85" i="47" s="1"/>
  <c r="P85" i="47"/>
  <c r="Q85" i="47" s="1"/>
  <c r="DB128" i="47"/>
  <c r="DB129" i="47" s="1"/>
  <c r="AD101" i="47"/>
  <c r="AE101" i="47" s="1"/>
  <c r="FS97" i="47"/>
  <c r="BD100" i="47"/>
  <c r="BE100" i="47" s="1"/>
  <c r="HQ91" i="47"/>
  <c r="HR91" i="47" s="1"/>
  <c r="CS91" i="47"/>
  <c r="HP85" i="47"/>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BS126" i="47"/>
  <c r="BQ126" i="47"/>
  <c r="BR126" i="47" s="1"/>
  <c r="BO128" i="47"/>
  <c r="BO129" i="47" s="1"/>
  <c r="CO128" i="47"/>
  <c r="CO129" i="47" s="1"/>
  <c r="CS126" i="47"/>
  <c r="MB128" i="47"/>
  <c r="MB129" i="47" s="1"/>
  <c r="MD126" i="47"/>
  <c r="ME126" i="47" s="1"/>
  <c r="ED100" i="47"/>
  <c r="EE100" i="47" s="1"/>
  <c r="EF100" i="47"/>
  <c r="KQ91" i="47"/>
  <c r="KR91" i="47" s="1"/>
  <c r="KS91"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AG131" i="28"/>
  <c r="BT131" i="28"/>
  <c r="CG131" i="28"/>
  <c r="DT131" i="28"/>
  <c r="FG131" i="28"/>
  <c r="F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l="1"/>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E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GD71" i="47"/>
  <c r="CD84" i="47"/>
  <c r="JF85"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HF71" i="47"/>
  <c r="JF72" i="47"/>
  <c r="JE72" i="47"/>
  <c r="HD55" i="28"/>
  <c r="HE55" i="28"/>
  <c r="HF55" i="28"/>
  <c r="AD85" i="47"/>
  <c r="HQ86" i="47"/>
  <c r="CS80" i="47"/>
  <c r="EC50" i="28"/>
  <c r="ED50" i="28" s="1"/>
  <c r="EP50" i="28"/>
  <c r="ER50" i="28" s="1"/>
  <c r="CC58" i="47"/>
  <c r="CE58" i="47" s="1"/>
  <c r="HD71" i="47"/>
  <c r="IS35" i="28"/>
  <c r="FD80" i="47"/>
  <c r="FF80" i="47"/>
  <c r="FE80" i="47"/>
  <c r="EF72" i="47"/>
  <c r="ED72" i="47"/>
  <c r="BD55" i="28"/>
  <c r="BF55" i="28"/>
  <c r="BE55" i="28"/>
  <c r="DE55" i="28"/>
  <c r="DD55" i="28"/>
  <c r="DF55" i="28"/>
  <c r="IP63" i="28"/>
  <c r="IR63" i="28" s="1"/>
  <c r="GF71" i="47"/>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AY16" i="47"/>
  <c r="BY16" i="47"/>
  <c r="CY16" i="47"/>
  <c r="IC53" i="28"/>
  <c r="IE53" i="28" s="1"/>
  <c r="MC17" i="28"/>
  <c r="MD17" i="28" s="1"/>
  <c r="CC17" i="28"/>
  <c r="CE17" i="28" s="1"/>
  <c r="BP17" i="28"/>
  <c r="BR17" i="28" s="1"/>
  <c r="CR71"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KW52" i="47"/>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EJ52" i="47"/>
  <c r="KC87" i="28"/>
  <c r="KD87" i="28" s="1"/>
  <c r="P86" i="28"/>
  <c r="R86" i="28" s="1"/>
  <c r="CP86" i="28"/>
  <c r="CQ86" i="28" s="1"/>
  <c r="LP87" i="28"/>
  <c r="LR87" i="28" s="1"/>
  <c r="IW52" i="47"/>
  <c r="Q5" i="71"/>
  <c r="MF88" i="47"/>
  <c r="EC87" i="28"/>
  <c r="EE87" i="28" s="1"/>
  <c r="FC86" i="28"/>
  <c r="FE86" i="28" s="1"/>
  <c r="LJ52" i="47"/>
  <c r="BC86" i="28"/>
  <c r="BF86" i="28" s="1"/>
  <c r="CS87" i="28"/>
  <c r="BP87" i="28"/>
  <c r="BQ87" i="28" s="1"/>
  <c r="DC87" i="28"/>
  <c r="DD87" i="28" s="1"/>
  <c r="FW52"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KY16" i="47" l="1"/>
  <c r="DL16" i="47"/>
  <c r="EL16" i="47"/>
  <c r="FY16" i="47"/>
  <c r="IL16" i="47"/>
  <c r="AL16" i="47"/>
  <c r="KL16" i="47"/>
  <c r="HD27" i="28"/>
  <c r="Y16" i="47"/>
  <c r="EY16" i="47"/>
  <c r="JY16" i="47"/>
  <c r="FL16" i="47"/>
  <c r="GY16" i="47"/>
  <c r="LL16" i="47"/>
  <c r="HF27" i="28"/>
  <c r="HL16" i="47"/>
  <c r="GL16" i="47"/>
  <c r="BL16" i="47"/>
  <c r="L16" i="47"/>
  <c r="IY16" i="47"/>
  <c r="DY16" i="47"/>
  <c r="CL16" i="47"/>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CL16" i="28"/>
  <c r="KY16" i="28"/>
  <c r="CD17"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CC131" i="28"/>
  <c r="KP131" i="28"/>
  <c r="HP131" i="28"/>
  <c r="GC131" i="28"/>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E29" i="47"/>
  <c r="E29" i="28"/>
  <c r="KS83" i="28"/>
  <c r="KR83" i="28"/>
  <c r="KQ83" i="28"/>
  <c r="C73" i="47"/>
  <c r="C73" i="28"/>
  <c r="Z32" i="66"/>
  <c r="Z26" i="66"/>
  <c r="T26" i="66"/>
  <c r="E18" i="47"/>
  <c r="E18" i="28"/>
  <c r="LS83" i="28"/>
  <c r="LR83" i="28"/>
  <c r="LQ83" i="28"/>
  <c r="E67" i="47"/>
  <c r="E67" i="28"/>
  <c r="C14"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C8" i="47"/>
  <c r="C8" i="28"/>
  <c r="Z24" i="61"/>
  <c r="T24" i="61"/>
  <c r="E72" i="47"/>
  <c r="E72" i="28"/>
  <c r="E8" i="47"/>
  <c r="E8" i="28"/>
  <c r="Z30" i="61"/>
  <c r="JS87" i="47"/>
  <c r="JR87" i="47"/>
  <c r="JQ87" i="47"/>
  <c r="HD87" i="47"/>
  <c r="HE87" i="47"/>
  <c r="HF87" i="47"/>
  <c r="W49" i="33"/>
  <c r="W47" i="33"/>
  <c r="W48" i="33"/>
  <c r="X54" i="33"/>
  <c r="W54" i="33"/>
  <c r="E87" i="47"/>
  <c r="E87" i="28"/>
  <c r="C87" i="47"/>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C43" i="47"/>
  <c r="C43" i="28"/>
  <c r="Z30" i="71"/>
  <c r="Z24" i="71"/>
  <c r="T24" i="71"/>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22" i="47"/>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BY16" i="28" l="1"/>
  <c r="BL16" i="28"/>
  <c r="LY16" i="28"/>
  <c r="DL16" i="28"/>
  <c r="EL16" i="28"/>
  <c r="FY16" i="28"/>
  <c r="HL16" i="28"/>
  <c r="JL16" i="28"/>
  <c r="IL16" i="28"/>
  <c r="FL16" i="28"/>
  <c r="CY16" i="28"/>
  <c r="IY16" i="28"/>
  <c r="GL16" i="28"/>
  <c r="LL16" i="28"/>
  <c r="KL16" i="28"/>
  <c r="JY16" i="28"/>
  <c r="AY16" i="28"/>
  <c r="GY16" i="28"/>
  <c r="Y16" i="28"/>
  <c r="L16" i="28"/>
  <c r="EY16" i="28"/>
  <c r="DY16" i="28"/>
  <c r="Y14" i="28"/>
  <c r="Z23" i="62"/>
  <c r="C14" i="28"/>
  <c r="IL14" i="28"/>
  <c r="E14" i="47"/>
  <c r="KY14" i="47" s="1"/>
  <c r="LY14" i="28"/>
  <c r="GL14" i="28"/>
  <c r="T23" i="64"/>
  <c r="AA23" i="64" s="1"/>
  <c r="FL14" i="28"/>
  <c r="Z23" i="64"/>
  <c r="D14" i="28"/>
  <c r="LK14" i="28" s="1"/>
  <c r="JY14" i="28"/>
  <c r="KL14" i="28"/>
  <c r="T23" i="62"/>
  <c r="AA23" i="62" s="1"/>
  <c r="Z29" i="64"/>
  <c r="EY14" i="28"/>
  <c r="BY14" i="28"/>
  <c r="E36" i="28"/>
  <c r="KY36" i="28" s="1"/>
  <c r="E49" i="28"/>
  <c r="HL14" i="28"/>
  <c r="EL14" i="28"/>
  <c r="HY14" i="28"/>
  <c r="Z29" i="62"/>
  <c r="CL14" i="28"/>
  <c r="Z32" i="67"/>
  <c r="C64" i="47"/>
  <c r="IJ64" i="47" s="1"/>
  <c r="T26" i="67"/>
  <c r="T24" i="69"/>
  <c r="Z27" i="71"/>
  <c r="Z26" i="67"/>
  <c r="Z24" i="69"/>
  <c r="H5" i="69"/>
  <c r="Z30" i="69"/>
  <c r="HS130" i="28"/>
  <c r="HS131" i="28" s="1"/>
  <c r="Z30" i="63"/>
  <c r="T24" i="65"/>
  <c r="Z24" i="65"/>
  <c r="Z30" i="65"/>
  <c r="C57" i="28"/>
  <c r="GJ57" i="28" s="1"/>
  <c r="Z30" i="64"/>
  <c r="E50" i="28"/>
  <c r="D14" i="68"/>
  <c r="Q5" i="68"/>
  <c r="D35" i="48"/>
  <c r="D60" i="48"/>
  <c r="AF23" i="33"/>
  <c r="P24" i="68" s="1"/>
  <c r="AE130" i="28"/>
  <c r="AE131" i="28" s="1"/>
  <c r="IS130" i="28"/>
  <c r="IS131" i="28" s="1"/>
  <c r="LQ130" i="28"/>
  <c r="LQ131" i="28" s="1"/>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KE130" i="28"/>
  <c r="BE130" i="28"/>
  <c r="BE131" i="28" s="1"/>
  <c r="BR130" i="28"/>
  <c r="BR131" i="28" s="1"/>
  <c r="HR130" i="28"/>
  <c r="HR131" i="28" s="1"/>
  <c r="R130" i="28"/>
  <c r="R131" i="28" s="1"/>
  <c r="GD130" i="28"/>
  <c r="GD131" i="28" s="1"/>
  <c r="IQ130" i="28"/>
  <c r="IQ131" i="28" s="1"/>
  <c r="LS130" i="28"/>
  <c r="ED130" i="28"/>
  <c r="DQ130" i="28"/>
  <c r="DQ131" i="28" s="1"/>
  <c r="HE130" i="28"/>
  <c r="HE131" i="28" s="1"/>
  <c r="BD130" i="28"/>
  <c r="BD131" i="28" s="1"/>
  <c r="HF130" i="28"/>
  <c r="HF131" i="28" s="1"/>
  <c r="HQ130" i="28"/>
  <c r="HQ131" i="28" s="1"/>
  <c r="S130" i="28"/>
  <c r="S131" i="28" s="1"/>
  <c r="GE130" i="28"/>
  <c r="IE130" i="28"/>
  <c r="LR130" i="28"/>
  <c r="LR131" i="28" s="1"/>
  <c r="EE130" i="28"/>
  <c r="EE131" i="28" s="1"/>
  <c r="MF130" i="28"/>
  <c r="MF131" i="28" s="1"/>
  <c r="DR130" i="28"/>
  <c r="DR131" i="28" s="1"/>
  <c r="FQ130" i="28"/>
  <c r="FQ131" i="28" s="1"/>
  <c r="HD130" i="28"/>
  <c r="HD131" i="28" s="1"/>
  <c r="GR130" i="28"/>
  <c r="KQ130" i="28"/>
  <c r="JF130" i="28"/>
  <c r="JF131" i="28" s="1"/>
  <c r="Q130" i="28"/>
  <c r="Q131" i="28" s="1"/>
  <c r="GF130" i="28"/>
  <c r="GF131" i="28" s="1"/>
  <c r="ID130" i="28"/>
  <c r="ID131" i="28" s="1"/>
  <c r="CE130" i="28"/>
  <c r="CE131" i="28" s="1"/>
  <c r="EF130" i="28"/>
  <c r="EF131" i="28" s="1"/>
  <c r="MD130" i="28"/>
  <c r="CR130" i="28"/>
  <c r="FR130" i="28"/>
  <c r="FR131" i="28" s="1"/>
  <c r="GS130" i="28"/>
  <c r="GS131" i="28" s="1"/>
  <c r="KS130" i="28"/>
  <c r="KS131" i="28" s="1"/>
  <c r="JE130" i="28"/>
  <c r="JE131" i="28" s="1"/>
  <c r="LE130" i="28"/>
  <c r="LE131" i="28" s="1"/>
  <c r="IF130" i="28"/>
  <c r="IF131" i="28" s="1"/>
  <c r="CF130" i="28"/>
  <c r="ER130" i="28"/>
  <c r="ME130" i="28"/>
  <c r="ME131" i="28" s="1"/>
  <c r="CS130" i="28"/>
  <c r="CS131" i="28" s="1"/>
  <c r="FS130" i="28"/>
  <c r="FS131" i="28" s="1"/>
  <c r="GQ130" i="28"/>
  <c r="GQ131" i="28" s="1"/>
  <c r="KR130" i="28"/>
  <c r="KR131" i="28" s="1"/>
  <c r="JD130" i="28"/>
  <c r="JD131" i="28" s="1"/>
  <c r="LF130" i="28"/>
  <c r="AR130" i="28"/>
  <c r="CD130" i="28"/>
  <c r="CD131" i="28" s="1"/>
  <c r="ES130" i="28"/>
  <c r="ES131" i="28" s="1"/>
  <c r="JQ130" i="28"/>
  <c r="JQ131" i="28" s="1"/>
  <c r="CQ130" i="28"/>
  <c r="CQ131" i="28" s="1"/>
  <c r="KF130" i="28"/>
  <c r="KF131" i="28" s="1"/>
  <c r="BS130" i="28"/>
  <c r="BS131" i="28" s="1"/>
  <c r="DF130" i="28"/>
  <c r="AD130" i="28"/>
  <c r="LD130" i="28"/>
  <c r="LD131" i="28" s="1"/>
  <c r="AQ130" i="28"/>
  <c r="AQ131" i="28" s="1"/>
  <c r="FE130" i="28"/>
  <c r="FE131" i="28" s="1"/>
  <c r="EQ130" i="28"/>
  <c r="EQ131" i="28" s="1"/>
  <c r="JS130" i="28"/>
  <c r="JS131" i="28" s="1"/>
  <c r="KD130" i="28"/>
  <c r="KD131" i="28" s="1"/>
  <c r="BQ130" i="28"/>
  <c r="E42" i="47"/>
  <c r="KL14" i="47"/>
  <c r="C10" i="47"/>
  <c r="BW10" i="47" s="1"/>
  <c r="Z26" i="61"/>
  <c r="Z32" i="61"/>
  <c r="C10" i="28"/>
  <c r="AJ10" i="28" s="1"/>
  <c r="C22" i="28"/>
  <c r="KJ22" i="28" s="1"/>
  <c r="C41" i="28"/>
  <c r="EW41" i="28" s="1"/>
  <c r="C22" i="47"/>
  <c r="HW22" i="47" s="1"/>
  <c r="T24" i="63"/>
  <c r="U24" i="63" s="1"/>
  <c r="Z24" i="63"/>
  <c r="LX16" i="28"/>
  <c r="DV52" i="47"/>
  <c r="KX16" i="28"/>
  <c r="Z28" i="72"/>
  <c r="E34" i="47"/>
  <c r="CY34" i="47" s="1"/>
  <c r="P5" i="65"/>
  <c r="T26" i="63"/>
  <c r="AA32" i="63" s="1"/>
  <c r="C18" i="33"/>
  <c r="Q23" i="61" s="1"/>
  <c r="E7" i="47" s="1"/>
  <c r="AL7" i="47" s="1"/>
  <c r="T22" i="64"/>
  <c r="AA28" i="64"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IX16" i="28"/>
  <c r="EX16" i="28"/>
  <c r="FK16" i="28"/>
  <c r="EK16" i="28"/>
  <c r="CX16" i="28"/>
  <c r="X16" i="28"/>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O7" i="69"/>
  <c r="T23" i="71"/>
  <c r="AA29" i="71" s="1"/>
  <c r="N5" i="65"/>
  <c r="H7" i="72"/>
  <c r="M7" i="69"/>
  <c r="I5" i="71"/>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I7" i="69"/>
  <c r="I6" i="71"/>
  <c r="O5" i="71"/>
  <c r="N8" i="66"/>
  <c r="H6" i="66"/>
  <c r="M7" i="66"/>
  <c r="I8" i="69"/>
  <c r="H6" i="69"/>
  <c r="H7" i="71"/>
  <c r="N5" i="71"/>
  <c r="I5" i="69"/>
  <c r="N5" i="69"/>
  <c r="N7" i="66"/>
  <c r="O7" i="66"/>
  <c r="M6" i="66"/>
  <c r="T23" i="69"/>
  <c r="AA29" i="69" s="1"/>
  <c r="N6" i="69"/>
  <c r="H7" i="69"/>
  <c r="H6" i="71"/>
  <c r="O6" i="71"/>
  <c r="O5" i="69"/>
  <c r="Z23" i="69"/>
  <c r="O8" i="69"/>
  <c r="H5" i="71"/>
  <c r="N8" i="71"/>
  <c r="O8" i="71"/>
  <c r="M5" i="69"/>
  <c r="I5" i="66"/>
  <c r="N7" i="69"/>
  <c r="O6" i="66"/>
  <c r="H7" i="66"/>
  <c r="Z29" i="69"/>
  <c r="N8" i="69"/>
  <c r="I6" i="69"/>
  <c r="H8" i="71"/>
  <c r="H8" i="69"/>
  <c r="O7" i="71"/>
  <c r="M8" i="71"/>
  <c r="Z23" i="71"/>
  <c r="N6" i="66"/>
  <c r="N5" i="66"/>
  <c r="H8" i="66"/>
  <c r="I7" i="66"/>
  <c r="I8" i="71"/>
  <c r="N6" i="71"/>
  <c r="M7" i="71"/>
  <c r="Z29" i="71"/>
  <c r="O8" i="66"/>
  <c r="I8" i="66"/>
  <c r="O6" i="69"/>
  <c r="M6" i="69"/>
  <c r="I7" i="71"/>
  <c r="N7" i="71"/>
  <c r="M6" i="71"/>
  <c r="M8" i="69"/>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KQ131" i="28"/>
  <c r="E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AD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DF131" i="28"/>
  <c r="AR131" i="28"/>
  <c r="KE131" i="28"/>
  <c r="BF131" i="28"/>
  <c r="CR131" i="28"/>
  <c r="LF131" i="28"/>
  <c r="E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JR131" i="28"/>
  <c r="GR131" i="28"/>
  <c r="D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U23" i="62"/>
  <c r="U26" i="66"/>
  <c r="AA32" i="66"/>
  <c r="AA26" i="66"/>
  <c r="V26" i="66"/>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LY36" i="28"/>
  <c r="HL36" i="28"/>
  <c r="GL36" i="28"/>
  <c r="KL36" i="28"/>
  <c r="JL36" i="28"/>
  <c r="IY36" i="28"/>
  <c r="JY36" i="28"/>
  <c r="IL36" i="28"/>
  <c r="HY36" i="28"/>
  <c r="BL36" i="28"/>
  <c r="CY36" i="28"/>
  <c r="EL36" i="28"/>
  <c r="BY36" i="28"/>
  <c r="DL36" i="28"/>
  <c r="FL36" i="28"/>
  <c r="AY36" i="28"/>
  <c r="DY36" i="28"/>
  <c r="C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B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JJ10" i="28" l="1"/>
  <c r="KJ10" i="28"/>
  <c r="BJ10" i="28"/>
  <c r="KW64" i="47"/>
  <c r="EW64" i="47"/>
  <c r="BJ64" i="47"/>
  <c r="CY7" i="47"/>
  <c r="AK14" i="28"/>
  <c r="KX14" i="28"/>
  <c r="IK14" i="28"/>
  <c r="BW29" i="47"/>
  <c r="EJ29" i="47"/>
  <c r="BJ29" i="47"/>
  <c r="EW29" i="47"/>
  <c r="GW29" i="47"/>
  <c r="KW29" i="47"/>
  <c r="CL14" i="47"/>
  <c r="JL14" i="47"/>
  <c r="FK14" i="28"/>
  <c r="H5" i="68"/>
  <c r="BK14" i="28"/>
  <c r="AJ57" i="28"/>
  <c r="HJ57" i="28"/>
  <c r="KW57" i="28"/>
  <c r="HW10" i="28"/>
  <c r="GJ10" i="28"/>
  <c r="BW10" i="28"/>
  <c r="B10" i="28"/>
  <c r="LW10" i="28"/>
  <c r="DW10" i="28"/>
  <c r="CJ10" i="28"/>
  <c r="IW10" i="28"/>
  <c r="EW10" i="28"/>
  <c r="JW10" i="28"/>
  <c r="AW10" i="28"/>
  <c r="FW10" i="28"/>
  <c r="HJ10" i="28"/>
  <c r="FJ10" i="28"/>
  <c r="J10" i="28"/>
  <c r="LJ10" i="28"/>
  <c r="CW10" i="28"/>
  <c r="DJ10" i="28"/>
  <c r="KW10" i="28"/>
  <c r="GW10" i="28"/>
  <c r="W10" i="28"/>
  <c r="IJ10" i="28"/>
  <c r="EJ10" i="28"/>
  <c r="Y60" i="28"/>
  <c r="AL60" i="28"/>
  <c r="HY60" i="28"/>
  <c r="JL60" i="28"/>
  <c r="B64" i="47"/>
  <c r="CW64" i="47"/>
  <c r="LW64" i="47"/>
  <c r="IW64" i="47"/>
  <c r="HJ64" i="47"/>
  <c r="FJ64" i="47"/>
  <c r="DJ64" i="47"/>
  <c r="GJ64" i="47"/>
  <c r="EY36" i="28"/>
  <c r="FY36" i="28"/>
  <c r="LL36" i="28"/>
  <c r="BW64" i="47"/>
  <c r="JW64" i="47"/>
  <c r="HW64" i="47"/>
  <c r="GW64" i="47"/>
  <c r="AJ64" i="47"/>
  <c r="AW64" i="47"/>
  <c r="LJ64" i="47"/>
  <c r="FW64" i="47"/>
  <c r="DW64" i="47"/>
  <c r="W64" i="47"/>
  <c r="L36" i="28"/>
  <c r="AL36" i="28"/>
  <c r="GY36" i="28"/>
  <c r="CJ64" i="47"/>
  <c r="JJ64" i="47"/>
  <c r="EJ64" i="47"/>
  <c r="J64" i="47"/>
  <c r="KJ64" i="47"/>
  <c r="EJ30" i="28"/>
  <c r="JJ30" i="28"/>
  <c r="AL14" i="47"/>
  <c r="D14" i="47"/>
  <c r="IX14" i="47" s="1"/>
  <c r="LY14" i="47"/>
  <c r="V24" i="63"/>
  <c r="IL14" i="47"/>
  <c r="FY14" i="47"/>
  <c r="LL14" i="47"/>
  <c r="Y14" i="47"/>
  <c r="BL14" i="47"/>
  <c r="EY14" i="47"/>
  <c r="DW30" i="28"/>
  <c r="JY14" i="47"/>
  <c r="JK14" i="28"/>
  <c r="GL14" i="47"/>
  <c r="HL14" i="47"/>
  <c r="CY14" i="47"/>
  <c r="CX14" i="28"/>
  <c r="GX14" i="28"/>
  <c r="K14" i="28"/>
  <c r="GK14" i="28"/>
  <c r="CK14" i="28"/>
  <c r="HK14" i="28"/>
  <c r="JX14" i="28"/>
  <c r="KK14" i="28"/>
  <c r="U23" i="64"/>
  <c r="FL14" i="47"/>
  <c r="L14" i="47"/>
  <c r="AY14" i="47"/>
  <c r="LX14" i="28"/>
  <c r="X14" i="28"/>
  <c r="AX14" i="28"/>
  <c r="EK14" i="28"/>
  <c r="JJ10" i="47"/>
  <c r="EJ10" i="47"/>
  <c r="CW10" i="47"/>
  <c r="LW10" i="47"/>
  <c r="HJ10" i="47"/>
  <c r="GW10" i="47"/>
  <c r="IJ10" i="47"/>
  <c r="CJ10" i="47"/>
  <c r="J10" i="47"/>
  <c r="KJ10" i="47"/>
  <c r="IW10" i="47"/>
  <c r="EW10" i="47"/>
  <c r="DW10" i="47"/>
  <c r="KW10" i="47"/>
  <c r="JW10" i="47"/>
  <c r="DJ10" i="47"/>
  <c r="FJ10" i="47"/>
  <c r="LJ10" i="47"/>
  <c r="AJ10" i="47"/>
  <c r="W10" i="47"/>
  <c r="GJ10" i="47"/>
  <c r="B10" i="47"/>
  <c r="JV10" i="47" s="1"/>
  <c r="FW10" i="47"/>
  <c r="AW10" i="47"/>
  <c r="HW10" i="47"/>
  <c r="BJ10" i="47"/>
  <c r="EL14" i="47"/>
  <c r="DY14" i="47"/>
  <c r="DL14" i="47"/>
  <c r="GY14" i="47"/>
  <c r="FX14" i="28"/>
  <c r="EX14" i="28"/>
  <c r="DX14" i="28"/>
  <c r="BY14" i="47"/>
  <c r="HY14" i="47"/>
  <c r="BX14" i="28"/>
  <c r="IX14" i="28"/>
  <c r="DK14" i="28"/>
  <c r="AA29" i="62"/>
  <c r="V23" i="62"/>
  <c r="W22" i="47"/>
  <c r="V23" i="64"/>
  <c r="BJ22" i="47"/>
  <c r="DJ22" i="47"/>
  <c r="GJ22" i="47"/>
  <c r="HJ22" i="47"/>
  <c r="AA29" i="64"/>
  <c r="KW22" i="47"/>
  <c r="LJ22" i="47"/>
  <c r="I8" i="68"/>
  <c r="IY14"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I41" i="28" s="1"/>
  <c r="J57" i="28"/>
  <c r="EJ57" i="28"/>
  <c r="IW57" i="28"/>
  <c r="B57" i="28"/>
  <c r="FV57" i="28" s="1"/>
  <c r="JL34" i="47"/>
  <c r="EY34" i="47"/>
  <c r="Y34" i="47"/>
  <c r="HL34" i="47"/>
  <c r="AJ29" i="47"/>
  <c r="FJ29" i="47"/>
  <c r="JJ29" i="47"/>
  <c r="LW29" i="47"/>
  <c r="LW41" i="28"/>
  <c r="AJ41" i="28"/>
  <c r="IJ41" i="28"/>
  <c r="LJ41" i="28"/>
  <c r="CW57" i="28"/>
  <c r="BJ57" i="28"/>
  <c r="FJ57" i="28"/>
  <c r="D34" i="47"/>
  <c r="A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CX48" i="28" s="1"/>
  <c r="IJ22" i="28"/>
  <c r="GY48" i="28"/>
  <c r="B22" i="28"/>
  <c r="K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L6" i="71"/>
  <c r="AV6" i="71" s="1"/>
  <c r="K7" i="66"/>
  <c r="E54" i="26" s="1"/>
  <c r="J5" i="71"/>
  <c r="E13" i="47"/>
  <c r="E13" i="28"/>
  <c r="Z28" i="62"/>
  <c r="T22" i="62"/>
  <c r="Z22" i="62"/>
  <c r="V25" i="65"/>
  <c r="JB132" i="28"/>
  <c r="IV2" i="28" s="1"/>
  <c r="J8" i="71"/>
  <c r="K8" i="71"/>
  <c r="E35"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CK34" i="47"/>
  <c r="BX34" i="47"/>
  <c r="IX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JI57" i="28"/>
  <c r="GV57" i="28"/>
  <c r="AV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I22" i="28"/>
  <c r="GI22" i="28"/>
  <c r="V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HV10" i="47" l="1"/>
  <c r="FI10" i="47"/>
  <c r="GV10" i="47"/>
  <c r="DV30" i="28"/>
  <c r="FX14" i="47"/>
  <c r="KX14" i="47"/>
  <c r="IK14" i="47"/>
  <c r="CK14" i="47"/>
  <c r="FK14" i="47"/>
  <c r="X14" i="47"/>
  <c r="GK14" i="47"/>
  <c r="BX14" i="47"/>
  <c r="GX14" i="47"/>
  <c r="BK14" i="47"/>
  <c r="DX14" i="47"/>
  <c r="KK14" i="47"/>
  <c r="AK14" i="47"/>
  <c r="EX14" i="47"/>
  <c r="DK14" i="47"/>
  <c r="AX14" i="47"/>
  <c r="HX14" i="47"/>
  <c r="LK14" i="47"/>
  <c r="JX14" i="47"/>
  <c r="EK14" i="47"/>
  <c r="HK14" i="47"/>
  <c r="LX14" i="47"/>
  <c r="K14" i="47"/>
  <c r="CX14" i="47"/>
  <c r="JK14" i="47"/>
  <c r="J5" i="68"/>
  <c r="I10" i="47"/>
  <c r="KI10" i="47"/>
  <c r="DV10" i="47"/>
  <c r="II10" i="47"/>
  <c r="V10" i="47"/>
  <c r="DI10" i="47"/>
  <c r="JI10" i="47"/>
  <c r="CI10" i="47"/>
  <c r="IV10" i="47"/>
  <c r="AI10" i="47"/>
  <c r="HI10" i="47"/>
  <c r="KV10" i="47"/>
  <c r="EI10" i="47"/>
  <c r="LV10" i="47"/>
  <c r="BV10" i="47"/>
  <c r="KX48" i="28"/>
  <c r="CV10" i="47"/>
  <c r="LI10" i="47"/>
  <c r="AV10" i="47"/>
  <c r="GI10" i="47"/>
  <c r="X48" i="28"/>
  <c r="FV10" i="47"/>
  <c r="BI10" i="47"/>
  <c r="EV10" i="47"/>
  <c r="J8" i="68"/>
  <c r="V57" i="28"/>
  <c r="DV57" i="28"/>
  <c r="HI57" i="28"/>
  <c r="EK34" i="47"/>
  <c r="JK34" i="47"/>
  <c r="LX34" i="47"/>
  <c r="LK34" i="47"/>
  <c r="AI57" i="28"/>
  <c r="FI57" i="28"/>
  <c r="II57" i="28"/>
  <c r="KX34" i="47"/>
  <c r="K34" i="47"/>
  <c r="X34" i="47"/>
  <c r="EX34" i="47"/>
  <c r="I57" i="28"/>
  <c r="EI57" i="28"/>
  <c r="KV57" i="28"/>
  <c r="KI57" i="28"/>
  <c r="BK34" i="47"/>
  <c r="GK34" i="47"/>
  <c r="GX34" i="47"/>
  <c r="CV57" i="28"/>
  <c r="BI57" i="28"/>
  <c r="HV57" i="28"/>
  <c r="LV57" i="28"/>
  <c r="FX34" i="47"/>
  <c r="JX34" i="47"/>
  <c r="CX34" i="47"/>
  <c r="IV57" i="28"/>
  <c r="BV57" i="28"/>
  <c r="JV57" i="28"/>
  <c r="KK34" i="47"/>
  <c r="AX34" i="47"/>
  <c r="FK34" i="47"/>
  <c r="DI57" i="28"/>
  <c r="CI57" i="28"/>
  <c r="GI57" i="28"/>
  <c r="DK34" i="47"/>
  <c r="DX34" i="47"/>
  <c r="HK34" i="47"/>
  <c r="EV57" i="28"/>
  <c r="LI57" i="28"/>
  <c r="IK34" i="47"/>
  <c r="HX34" i="47"/>
  <c r="K5" i="68"/>
  <c r="E57" i="26" s="1"/>
  <c r="LI41" i="28"/>
  <c r="EV41" i="28"/>
  <c r="HI41" i="28"/>
  <c r="BX7" i="47"/>
  <c r="JV41" i="28"/>
  <c r="AV22" i="28"/>
  <c r="HI22" i="28"/>
  <c r="FV22" i="28"/>
  <c r="CI22" i="28"/>
  <c r="BV22" i="28"/>
  <c r="GV22" i="28"/>
  <c r="AI22" i="28"/>
  <c r="CV22" i="28"/>
  <c r="HV22" i="28"/>
  <c r="BI22" i="28"/>
  <c r="DV22" i="28"/>
  <c r="IV22" i="28"/>
  <c r="DI22" i="28"/>
  <c r="EV22" i="28"/>
  <c r="LI22" i="28"/>
  <c r="EI22" i="28"/>
  <c r="II22" i="28"/>
  <c r="JV22" i="28"/>
  <c r="I22" i="28"/>
  <c r="FI22" i="28"/>
  <c r="JI22" i="28"/>
  <c r="KV41" i="28"/>
  <c r="AI41" i="28"/>
  <c r="II41" i="28"/>
  <c r="HX7" i="47"/>
  <c r="LV41" i="28"/>
  <c r="EI41" i="28"/>
  <c r="DV41" i="28"/>
  <c r="CX7" i="47"/>
  <c r="I41" i="28"/>
  <c r="AV41" i="28"/>
  <c r="FI41" i="28"/>
  <c r="EK7" i="47"/>
  <c r="CV41" i="28"/>
  <c r="BI41" i="28"/>
  <c r="GV41" i="28"/>
  <c r="BK7" i="47"/>
  <c r="HV41" i="28"/>
  <c r="BV41" i="28"/>
  <c r="IV41" i="28"/>
  <c r="DK7" i="47"/>
  <c r="DI41" i="28"/>
  <c r="CI41" i="28"/>
  <c r="GI41" i="28"/>
  <c r="KI41" i="28"/>
  <c r="V41" i="28"/>
  <c r="FV41" i="28"/>
  <c r="K8" i="68"/>
  <c r="E60" i="26" s="1"/>
  <c r="AK48" i="28"/>
  <c r="HK48" i="28"/>
  <c r="CK48" i="28"/>
  <c r="FK48" i="28"/>
  <c r="IX48" i="28"/>
  <c r="DX48" i="28"/>
  <c r="GX48" i="28"/>
  <c r="AX48" i="28"/>
  <c r="LK48" i="28"/>
  <c r="LX48" i="28"/>
  <c r="BX48" i="28"/>
  <c r="DK48" i="28"/>
  <c r="IK48" i="28"/>
  <c r="K48" i="28"/>
  <c r="JX48" i="28"/>
  <c r="EX48" i="28"/>
  <c r="EK48" i="28"/>
  <c r="GK48" i="28"/>
  <c r="BK48" i="28"/>
  <c r="KK48" i="28"/>
  <c r="FX48" i="28"/>
  <c r="HX48" i="28"/>
  <c r="L8" i="68"/>
  <c r="AV8" i="68" s="1"/>
  <c r="CK7" i="47"/>
  <c r="DX7" i="47"/>
  <c r="HK7" i="47"/>
  <c r="L5" i="68"/>
  <c r="AV5" i="68" s="1"/>
  <c r="J6" i="68"/>
  <c r="K6" i="61"/>
  <c r="E8" i="26" s="1"/>
  <c r="L5" i="61"/>
  <c r="AV5" i="61" s="1"/>
  <c r="L6" i="68"/>
  <c r="AV6" i="68" s="1"/>
  <c r="JX7" i="47"/>
  <c r="LX7" i="47"/>
  <c r="JK7" i="47"/>
  <c r="K6" i="68"/>
  <c r="E58" i="26" s="1"/>
  <c r="K7" i="47"/>
  <c r="IX7" i="47"/>
  <c r="AX7" i="47"/>
  <c r="X7" i="47"/>
  <c r="GK7" i="47"/>
  <c r="FK7" i="47"/>
  <c r="EX7" i="47"/>
  <c r="FX7" i="47"/>
  <c r="KX7" i="47"/>
  <c r="IK7" i="47"/>
  <c r="KK7" i="47"/>
  <c r="J6" i="61"/>
  <c r="LK7" i="47"/>
  <c r="AK7" i="47"/>
  <c r="L7" i="68"/>
  <c r="AV7" i="68" s="1"/>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9"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14" i="68" a="1"/>
  <c r="AX14" i="68" s="1"/>
  <c r="O16" i="68" a="1"/>
  <c r="O16" i="68"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S16" i="68" l="1" a="1"/>
  <c r="S16" i="68" s="1"/>
  <c r="S17" i="68" a="1"/>
  <c r="S17" i="68" s="1"/>
  <c r="K16" i="68" a="1"/>
  <c r="K16" i="68" s="1"/>
  <c r="O14" i="68" a="1"/>
  <c r="O14" i="68" s="1"/>
  <c r="O15" i="68" a="1"/>
  <c r="O15" i="68" s="1"/>
  <c r="K17" i="68" a="1"/>
  <c r="K17" i="68" s="1"/>
  <c r="S15" i="68" a="1"/>
  <c r="S15" i="68" s="1"/>
  <c r="K14" i="68" a="1"/>
  <c r="K14" i="68" s="1"/>
  <c r="K15" i="68" a="1"/>
  <c r="K15" i="68" s="1"/>
  <c r="O17" i="68" a="1"/>
  <c r="O17" i="68" s="1"/>
  <c r="S14" i="68" a="1"/>
  <c r="S14" i="68" s="1"/>
  <c r="AX22" i="68" a="1"/>
  <c r="AX22" i="68" s="1"/>
  <c r="R5" i="61"/>
  <c r="R8" i="68"/>
  <c r="R7" i="68"/>
  <c r="R5" i="68"/>
  <c r="R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L14" i="63"/>
  <c r="M14" i="63" s="1"/>
  <c r="P14" i="63" s="1"/>
  <c r="L15" i="66"/>
  <c r="M15" i="66" s="1"/>
  <c r="L17" i="66"/>
  <c r="M17" i="66" s="1"/>
  <c r="L16" i="66"/>
  <c r="M16" i="66" s="1"/>
  <c r="AY22" i="66"/>
  <c r="AY24" i="66"/>
  <c r="L14" i="66"/>
  <c r="M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5" i="66"/>
  <c r="Q15" i="66" s="1"/>
  <c r="L16" i="68" l="1"/>
  <c r="M16" i="68" s="1"/>
  <c r="P16" i="68" s="1"/>
  <c r="Q16" i="68" s="1"/>
  <c r="L15" i="68"/>
  <c r="M15" i="68" s="1"/>
  <c r="P15" i="68" s="1"/>
  <c r="Q15" i="68" s="1"/>
  <c r="T15" i="68" s="1"/>
  <c r="U15" i="68" s="1"/>
  <c r="L14" i="68"/>
  <c r="M14" i="68" s="1"/>
  <c r="P14" i="68" s="1"/>
  <c r="Q14" i="68" s="1"/>
  <c r="T14" i="68" s="1"/>
  <c r="U14" i="68" s="1"/>
  <c r="L17" i="68"/>
  <c r="M17" i="68" s="1"/>
  <c r="P17" i="68" s="1"/>
  <c r="Q17" i="68" s="1"/>
  <c r="T17" i="68" s="1"/>
  <c r="U17" i="68" s="1"/>
  <c r="P16" i="66"/>
  <c r="Q16" i="66" s="1"/>
  <c r="P17" i="66"/>
  <c r="Q17" i="66" s="1"/>
  <c r="T17" i="66" s="1"/>
  <c r="U17" i="66" s="1"/>
  <c r="P14" i="66"/>
  <c r="Q14" i="66" s="1"/>
  <c r="T14" i="66" s="1"/>
  <c r="U14" i="66" s="1"/>
  <c r="P16" i="71"/>
  <c r="Q16" i="71" s="1"/>
  <c r="T16" i="71" s="1"/>
  <c r="U16" i="71" s="1"/>
  <c r="P17" i="71"/>
  <c r="Q17" i="71" s="1"/>
  <c r="T17" i="71" s="1"/>
  <c r="U17" i="71" s="1"/>
  <c r="P15" i="71"/>
  <c r="Q15" i="71" s="1"/>
  <c r="T15" i="71" s="1"/>
  <c r="U15" i="71" s="1"/>
  <c r="P16" i="63"/>
  <c r="Q16" i="63" s="1"/>
  <c r="T16" i="63" s="1"/>
  <c r="U16" i="63" s="1"/>
  <c r="P17" i="63"/>
  <c r="Q17" i="63" s="1"/>
  <c r="T17" i="63" s="1"/>
  <c r="U17" i="63"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4" i="63" s="1"/>
  <c r="U14" i="63" s="1"/>
  <c r="T15" i="63"/>
  <c r="U15" i="63" s="1"/>
  <c r="P17" i="72"/>
  <c r="Q17" i="72" s="1"/>
  <c r="P16" i="64"/>
  <c r="Q16" i="64" s="1"/>
  <c r="P15" i="64"/>
  <c r="Q15" i="64" s="1"/>
  <c r="T15" i="64" s="1"/>
  <c r="U15" i="64" s="1"/>
  <c r="P17" i="64"/>
  <c r="Q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T14" i="71"/>
  <c r="U14" i="71" s="1"/>
  <c r="T15" i="65"/>
  <c r="U15" i="65" s="1"/>
  <c r="T14" i="70"/>
  <c r="U14" i="70" s="1"/>
  <c r="T17" i="70"/>
  <c r="U17" i="70" s="1"/>
  <c r="T16" i="72"/>
  <c r="U16" i="72" s="1"/>
  <c r="T16" i="68"/>
  <c r="U16" i="68" s="1"/>
  <c r="T15" i="66"/>
  <c r="U15" i="66" s="1"/>
  <c r="T16" i="70"/>
  <c r="U16" i="70" s="1"/>
  <c r="T15" i="70"/>
  <c r="U15" i="70" s="1"/>
  <c r="T14" i="72" l="1"/>
  <c r="U14" i="72" s="1"/>
  <c r="T16" i="66"/>
  <c r="U16" i="66" s="1"/>
  <c r="T17" i="64"/>
  <c r="U17" i="64" s="1"/>
  <c r="T17" i="72"/>
  <c r="U17" i="72"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K14" i="64" l="1" a="1"/>
  <c r="BK14" i="64"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K14" i="67" l="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5" i="67" l="1"/>
  <c r="AJ15" i="67" s="1"/>
  <c r="AI17" i="65"/>
  <c r="AJ17" i="65" s="1"/>
  <c r="AL17" i="65" s="1"/>
  <c r="AM17" i="65" s="1"/>
  <c r="AI15" i="65"/>
  <c r="AJ15" i="65" s="1"/>
  <c r="AI16" i="65"/>
  <c r="AJ16" i="65" s="1"/>
  <c r="AI16" i="64"/>
  <c r="AJ16" i="64" s="1"/>
  <c r="AI15" i="72"/>
  <c r="AJ15" i="72" s="1"/>
  <c r="AI17" i="63"/>
  <c r="AJ17" i="63" s="1"/>
  <c r="AI14" i="62"/>
  <c r="AJ14" i="62" s="1"/>
  <c r="AI15" i="62"/>
  <c r="AJ15" i="62" s="1"/>
  <c r="AI17" i="62"/>
  <c r="AJ17"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L16" i="64" l="1"/>
  <c r="AM16" i="64" s="1"/>
  <c r="AO16" i="64" s="1"/>
  <c r="AP16" i="64" s="1"/>
  <c r="AL16" i="65"/>
  <c r="AM16" i="65" s="1"/>
  <c r="AO16" i="65" s="1"/>
  <c r="AP16" i="65" s="1"/>
  <c r="AL15" i="65"/>
  <c r="AM15" i="65" s="1"/>
  <c r="AL17" i="64"/>
  <c r="AM17" i="64" s="1"/>
  <c r="AO17" i="64" s="1"/>
  <c r="AP17" i="64" s="1"/>
  <c r="AL15" i="64"/>
  <c r="AM15" i="64" s="1"/>
  <c r="AL17" i="71"/>
  <c r="AM17" i="71" s="1"/>
  <c r="AO17" i="71" s="1"/>
  <c r="AP17" i="71" s="1"/>
  <c r="AL15" i="71"/>
  <c r="AM15" i="71" s="1"/>
  <c r="AO15" i="71" s="1"/>
  <c r="AP15" i="71" s="1"/>
  <c r="AL15" i="72"/>
  <c r="AM15" i="72" s="1"/>
  <c r="AO15" i="72" s="1"/>
  <c r="AP15" i="72" s="1"/>
  <c r="AL14" i="62"/>
  <c r="AM14" i="62" s="1"/>
  <c r="AO14" i="62" s="1"/>
  <c r="AP14" i="62" s="1"/>
  <c r="AL15" i="62"/>
  <c r="AM15" i="62" s="1"/>
  <c r="AO15" i="62" s="1"/>
  <c r="AP15" i="62" s="1"/>
  <c r="AL16" i="62"/>
  <c r="AM16" i="62" s="1"/>
  <c r="AL17" i="62"/>
  <c r="AM17" i="62" s="1"/>
  <c r="AO17" i="62" s="1"/>
  <c r="AP17" i="62" s="1"/>
  <c r="AL15" i="61"/>
  <c r="AM15" i="61" s="1"/>
  <c r="AO15" i="61" s="1"/>
  <c r="AP15" i="61" s="1"/>
  <c r="AL14" i="61"/>
  <c r="AM14" i="61" s="1"/>
  <c r="AO14" i="61" s="1"/>
  <c r="AP14" i="61"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5" i="67"/>
  <c r="AP15" i="67" s="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L17" i="72"/>
  <c r="AM17" i="72" s="1"/>
  <c r="AL15" i="70"/>
  <c r="AM15" i="70" s="1"/>
  <c r="AR15" i="67" l="1"/>
  <c r="AS15" i="67" s="1"/>
  <c r="G15" i="67" s="1"/>
  <c r="F15" i="67" s="1"/>
  <c r="AU7" i="65"/>
  <c r="AV16" i="65" s="1"/>
  <c r="AU5" i="65"/>
  <c r="AV14" i="65" s="1"/>
  <c r="AU14" i="65" a="1"/>
  <c r="AU14" i="65" s="1"/>
  <c r="C11" i="16" s="1"/>
  <c r="E11" i="16" s="1"/>
  <c r="AU6" i="65"/>
  <c r="AV15" i="65" s="1"/>
  <c r="AU8" i="65"/>
  <c r="AV17" i="65" s="1"/>
  <c r="AO15" i="65"/>
  <c r="AP15" i="65" s="1"/>
  <c r="AR15" i="65" s="1"/>
  <c r="AS15" i="65" s="1"/>
  <c r="G15" i="65" s="1"/>
  <c r="F15" i="65" s="1"/>
  <c r="AU7" i="64"/>
  <c r="AV16" i="64" s="1"/>
  <c r="AO15" i="64"/>
  <c r="AP15" i="64" s="1"/>
  <c r="AR17" i="64" s="1"/>
  <c r="AS17" i="64" s="1"/>
  <c r="G17" i="64" s="1"/>
  <c r="F17" i="64" s="1"/>
  <c r="AU14" i="64" a="1"/>
  <c r="AU14" i="64" s="1"/>
  <c r="T8" i="33" s="1"/>
  <c r="AU6" i="64"/>
  <c r="AV15" i="64" s="1"/>
  <c r="AU8" i="64"/>
  <c r="AV17" i="64" s="1"/>
  <c r="AU5" i="64"/>
  <c r="AV14" i="64" s="1"/>
  <c r="AU5" i="62"/>
  <c r="AV14" i="62" s="1"/>
  <c r="AU8" i="62"/>
  <c r="AV17" i="62" s="1"/>
  <c r="AU7" i="62"/>
  <c r="AV16" i="62" s="1"/>
  <c r="AU14" i="62" a="1"/>
  <c r="AU14" i="62" s="1"/>
  <c r="C5" i="16" s="1"/>
  <c r="AU6" i="62"/>
  <c r="AV15" i="62" s="1"/>
  <c r="AO16" i="62"/>
  <c r="AP16" i="62" s="1"/>
  <c r="AR16" i="62" s="1"/>
  <c r="AS16" i="62" s="1"/>
  <c r="G16" i="62" s="1"/>
  <c r="F16" i="62" s="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W8" i="33" l="1"/>
  <c r="C10" i="16"/>
  <c r="E10" i="16" s="1"/>
  <c r="F10" i="16" s="1"/>
  <c r="AR15" i="64"/>
  <c r="AS15" i="64" s="1"/>
  <c r="G15" i="64" s="1"/>
  <c r="F15" i="64" s="1"/>
  <c r="E16" i="64" s="1"/>
  <c r="AR15" i="62"/>
  <c r="AS15" i="62" s="1"/>
  <c r="G15" i="62" s="1"/>
  <c r="F15" i="62" s="1"/>
  <c r="E17" i="62" s="1"/>
  <c r="E8" i="33"/>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6" i="67"/>
  <c r="AY16" i="67" s="1"/>
  <c r="E15" i="65"/>
  <c r="E15" i="67"/>
  <c r="E14" i="67"/>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AR16" i="66"/>
  <c r="AS16" i="66" s="1"/>
  <c r="G16" i="66" s="1"/>
  <c r="F16" i="66" s="1"/>
  <c r="H11" i="16"/>
  <c r="F11" i="16"/>
  <c r="C7" i="16"/>
  <c r="E7" i="16" s="1"/>
  <c r="K8" i="33"/>
  <c r="E5" i="16"/>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AY15" i="67" l="1"/>
  <c r="AY23" i="67"/>
  <c r="AY15" i="69"/>
  <c r="AY23" i="69"/>
  <c r="AY16" i="69"/>
  <c r="AY24" i="69"/>
  <c r="E14" i="64"/>
  <c r="AY22" i="64" s="1"/>
  <c r="E17" i="64"/>
  <c r="AY16" i="65"/>
  <c r="AY24" i="65"/>
  <c r="E15" i="64"/>
  <c r="E16" i="62"/>
  <c r="AY16" i="62" s="1"/>
  <c r="E15" i="62"/>
  <c r="AY15" i="62" s="1"/>
  <c r="E14" i="62"/>
  <c r="AY22" i="62" s="1"/>
  <c r="E16" i="71"/>
  <c r="AY16" i="71" s="1"/>
  <c r="AY17" i="67"/>
  <c r="AY25" i="67"/>
  <c r="AY14" i="67"/>
  <c r="AY22" i="67"/>
  <c r="AY17" i="62"/>
  <c r="AY25" i="62"/>
  <c r="AY17" i="64"/>
  <c r="AY25" i="64"/>
  <c r="AY16" i="64"/>
  <c r="AY24" i="64"/>
  <c r="AY24" i="71"/>
  <c r="AY17" i="65"/>
  <c r="AY25" i="65"/>
  <c r="AY15" i="65"/>
  <c r="AY23" i="65"/>
  <c r="E17" i="71"/>
  <c r="E15" i="71"/>
  <c r="E14" i="71"/>
  <c r="AY23" i="62"/>
  <c r="AY24" i="62"/>
  <c r="AY15" i="64"/>
  <c r="AY23" i="64"/>
  <c r="E16" i="70"/>
  <c r="E15" i="61"/>
  <c r="E16" i="61"/>
  <c r="E17" i="61"/>
  <c r="E14" i="61"/>
  <c r="AY22" i="61" s="1"/>
  <c r="E14" i="70"/>
  <c r="AY22" i="70" s="1"/>
  <c r="E15" i="70"/>
  <c r="AY15" i="70" s="1"/>
  <c r="E17" i="70"/>
  <c r="E16" i="68"/>
  <c r="AY14"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AY14" i="64"/>
  <c r="F14" i="16"/>
  <c r="E14" i="63"/>
  <c r="AY22" i="63" s="1"/>
  <c r="D4" i="16"/>
  <c r="H8" i="16"/>
  <c r="F8" i="16"/>
  <c r="D24" i="65"/>
  <c r="D22" i="65"/>
  <c r="D25" i="65"/>
  <c r="D23" i="65"/>
  <c r="AY14" i="65"/>
  <c r="F6" i="16"/>
  <c r="BO6" i="67" l="1"/>
  <c r="AY15" i="68"/>
  <c r="AY23" i="68"/>
  <c r="AY15" i="66"/>
  <c r="AY23" i="66"/>
  <c r="AY17" i="66"/>
  <c r="AY25" i="66"/>
  <c r="BB6" i="69"/>
  <c r="BB5" i="69"/>
  <c r="BB7" i="69"/>
  <c r="BB8" i="69"/>
  <c r="D22" i="64"/>
  <c r="E22" i="64" s="1"/>
  <c r="D25" i="64"/>
  <c r="E25" i="64" s="1"/>
  <c r="D23" i="64"/>
  <c r="N23" i="64" s="1"/>
  <c r="D24" i="64"/>
  <c r="E24" i="64" s="1"/>
  <c r="AY15" i="71"/>
  <c r="AY23" i="71"/>
  <c r="AY16" i="70"/>
  <c r="AY24" i="70"/>
  <c r="AY16" i="63"/>
  <c r="AY24" i="63"/>
  <c r="D22" i="62"/>
  <c r="E22" i="62" s="1"/>
  <c r="D24" i="62"/>
  <c r="E5" i="33" s="1"/>
  <c r="D25" i="62"/>
  <c r="E6" i="33" s="1"/>
  <c r="D23" i="62"/>
  <c r="E23" i="62" s="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G22" i="65"/>
  <c r="I62" i="73" s="1"/>
  <c r="F22" i="65"/>
  <c r="G62" i="73" s="1"/>
  <c r="M22" i="65" a="1"/>
  <c r="E22" i="65"/>
  <c r="W3" i="33"/>
  <c r="H21" i="65" a="1"/>
  <c r="D62" i="73"/>
  <c r="N22" i="65"/>
  <c r="D65" i="73"/>
  <c r="W6" i="33"/>
  <c r="N25" i="65"/>
  <c r="E25" i="65"/>
  <c r="G25" i="65"/>
  <c r="I65" i="73" s="1"/>
  <c r="F25" i="65"/>
  <c r="G65" i="73" s="1"/>
  <c r="C11" i="45"/>
  <c r="F24" i="65"/>
  <c r="G24" i="65"/>
  <c r="E24" i="65"/>
  <c r="N24" i="65"/>
  <c r="W5" i="33"/>
  <c r="D64" i="73"/>
  <c r="D22" i="72"/>
  <c r="D24" i="72"/>
  <c r="D23" i="72"/>
  <c r="D25" i="72"/>
  <c r="AY14" i="72"/>
  <c r="D24" i="63"/>
  <c r="D22" i="63"/>
  <c r="D25" i="63"/>
  <c r="D23" i="63"/>
  <c r="AY14" i="63"/>
  <c r="D24" i="66"/>
  <c r="D25" i="66"/>
  <c r="D22" i="66"/>
  <c r="D23" i="66"/>
  <c r="BO8" i="66" l="1"/>
  <c r="BA7" i="66"/>
  <c r="CA8" i="66"/>
  <c r="F25" i="64"/>
  <c r="G57" i="73" s="1"/>
  <c r="BO5" i="66"/>
  <c r="CA5" i="66"/>
  <c r="BA6" i="66"/>
  <c r="BO6" i="66"/>
  <c r="BA5" i="66"/>
  <c r="BO7" i="66"/>
  <c r="CA6" i="66"/>
  <c r="BA8" i="66"/>
  <c r="CA7" i="66"/>
  <c r="BB6" i="66"/>
  <c r="BB5" i="66"/>
  <c r="BB8" i="66"/>
  <c r="BB7" i="66"/>
  <c r="D57" i="73"/>
  <c r="AZ22" i="69" a="1"/>
  <c r="BA22" i="69" a="1"/>
  <c r="BC22" i="69" a="1"/>
  <c r="BB22" i="69" a="1"/>
  <c r="T6" i="33"/>
  <c r="N25" i="64"/>
  <c r="F22" i="64"/>
  <c r="G54" i="73" s="1"/>
  <c r="G25" i="64"/>
  <c r="I57" i="73" s="1"/>
  <c r="D54" i="73"/>
  <c r="E23" i="64"/>
  <c r="G22" i="64"/>
  <c r="I54" i="73" s="1"/>
  <c r="N22" i="64"/>
  <c r="H21" i="64" a="1"/>
  <c r="T3" i="33"/>
  <c r="G24" i="64"/>
  <c r="D56" i="73"/>
  <c r="F23" i="64"/>
  <c r="G55" i="73" s="1"/>
  <c r="C10" i="45"/>
  <c r="G23" i="64"/>
  <c r="I55" i="73" s="1"/>
  <c r="N24" i="64"/>
  <c r="T4" i="33"/>
  <c r="M22" i="64" a="1"/>
  <c r="M25" i="64" s="1"/>
  <c r="T5" i="33"/>
  <c r="D55" i="73"/>
  <c r="F24" i="64"/>
  <c r="F10" i="45" s="1"/>
  <c r="H10" i="16"/>
  <c r="BB5" i="70"/>
  <c r="G23" i="62"/>
  <c r="I15" i="73" s="1"/>
  <c r="F23" i="62"/>
  <c r="G15" i="73" s="1"/>
  <c r="N23" i="62"/>
  <c r="D15" i="73"/>
  <c r="F24" i="62"/>
  <c r="F5" i="45" s="1"/>
  <c r="E4" i="33"/>
  <c r="G25" i="62"/>
  <c r="I17" i="73" s="1"/>
  <c r="D16" i="73"/>
  <c r="N25" i="62"/>
  <c r="F25" i="62"/>
  <c r="G17" i="73" s="1"/>
  <c r="E25" i="62"/>
  <c r="E17" i="73" s="1"/>
  <c r="D17" i="73"/>
  <c r="N24" i="62"/>
  <c r="N22" i="62"/>
  <c r="C5" i="45"/>
  <c r="L5" i="45" s="1"/>
  <c r="H21" i="62" a="1"/>
  <c r="J21" i="62" s="1"/>
  <c r="L13" i="73" s="1"/>
  <c r="G24" i="62"/>
  <c r="G5" i="45" s="1"/>
  <c r="E3" i="33"/>
  <c r="G22" i="62"/>
  <c r="I14" i="73" s="1"/>
  <c r="M22" i="62" a="1"/>
  <c r="M23" i="62" s="1"/>
  <c r="E24" i="62"/>
  <c r="E16" i="73" s="1"/>
  <c r="F22" i="62"/>
  <c r="G14" i="73" s="1"/>
  <c r="D14" i="73"/>
  <c r="CC14" i="67" a="1"/>
  <c r="CC15" i="67" s="1"/>
  <c r="AN95" i="73" s="1"/>
  <c r="BZ14" i="67" a="1"/>
  <c r="BZ15" i="67" s="1"/>
  <c r="AK95" i="73" s="1"/>
  <c r="AP95" i="73" s="1"/>
  <c r="CA14" i="67" a="1"/>
  <c r="CA17" i="67" s="1"/>
  <c r="AL97" i="73" s="1"/>
  <c r="CB14" i="67" a="1"/>
  <c r="CB14" i="67" s="1"/>
  <c r="AM94" i="73" s="1"/>
  <c r="BP14" i="67" a="1"/>
  <c r="BP15" i="67" s="1"/>
  <c r="BQ14" i="67" a="1"/>
  <c r="BQ14" i="67" s="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E25" i="61"/>
  <c r="B6" i="33"/>
  <c r="F25" i="61"/>
  <c r="G9" i="73" s="1"/>
  <c r="N25" i="61"/>
  <c r="D9" i="73"/>
  <c r="G25" i="61"/>
  <c r="I9" i="73" s="1"/>
  <c r="F24" i="61"/>
  <c r="D8" i="73"/>
  <c r="E24" i="61"/>
  <c r="B5" i="33"/>
  <c r="N24" i="61"/>
  <c r="G24" i="61"/>
  <c r="C4" i="45"/>
  <c r="G23" i="61"/>
  <c r="I7" i="73" s="1"/>
  <c r="D7" i="73"/>
  <c r="B4" i="33"/>
  <c r="E23" i="61"/>
  <c r="N23" i="61"/>
  <c r="F23" i="61"/>
  <c r="G7" i="73" s="1"/>
  <c r="F71"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E24" i="70"/>
  <c r="N24" i="70"/>
  <c r="K5" i="33"/>
  <c r="F24" i="70"/>
  <c r="D32" i="73"/>
  <c r="G24" i="70"/>
  <c r="C7" i="45"/>
  <c r="N22" i="70"/>
  <c r="M22" i="70" a="1"/>
  <c r="F22" i="70"/>
  <c r="G30" i="73" s="1"/>
  <c r="K3" i="33"/>
  <c r="D30" i="73"/>
  <c r="H21" i="70" a="1"/>
  <c r="E22" i="70"/>
  <c r="G22" i="70"/>
  <c r="I30" i="73" s="1"/>
  <c r="E14" i="73"/>
  <c r="E15" i="73"/>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E96" i="73"/>
  <c r="AJ5" i="33"/>
  <c r="D15" i="45"/>
  <c r="L24" i="67"/>
  <c r="F62" i="73"/>
  <c r="K21" i="67"/>
  <c r="M93" i="73" s="1"/>
  <c r="I21" i="67"/>
  <c r="K93" i="73" s="1"/>
  <c r="H21" i="67"/>
  <c r="J21" i="67"/>
  <c r="L93" i="73" s="1"/>
  <c r="K15" i="45"/>
  <c r="L15" i="45"/>
  <c r="AJ4" i="33"/>
  <c r="E95" i="73"/>
  <c r="L23" i="67"/>
  <c r="BQ17" i="67"/>
  <c r="BQ16" i="67"/>
  <c r="AV94" i="73" a="1"/>
  <c r="AW94" i="73" a="1"/>
  <c r="F95" i="73"/>
  <c r="F97" i="73"/>
  <c r="G15" i="45"/>
  <c r="I96" i="73"/>
  <c r="E94" i="73"/>
  <c r="L22" i="67"/>
  <c r="AJ3" i="33"/>
  <c r="E97" i="73"/>
  <c r="AJ6" i="33"/>
  <c r="L25" i="67"/>
  <c r="F15" i="45"/>
  <c r="G96" i="73"/>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O14" i="66" l="1" a="1"/>
  <c r="BN14" i="66" a="1"/>
  <c r="BP14" i="66" a="1"/>
  <c r="BQ14" i="66" a="1"/>
  <c r="CB17" i="67"/>
  <c r="AM97" i="73" s="1"/>
  <c r="BC14" i="66" a="1"/>
  <c r="F54" i="73"/>
  <c r="BA22" i="66" a="1"/>
  <c r="BB22" i="66" a="1"/>
  <c r="AZ22" i="66" a="1"/>
  <c r="BC22" i="66" a="1"/>
  <c r="M24" i="64"/>
  <c r="F55" i="73"/>
  <c r="M22" i="64"/>
  <c r="M23" i="64"/>
  <c r="E11" i="45"/>
  <c r="BB22" i="69"/>
  <c r="BB23" i="69"/>
  <c r="BB24" i="69"/>
  <c r="BB25" i="69"/>
  <c r="BC22" i="69"/>
  <c r="BC25" i="69"/>
  <c r="BC24" i="69"/>
  <c r="BC23" i="69"/>
  <c r="BA22" i="69"/>
  <c r="BA25" i="69"/>
  <c r="BA23" i="69"/>
  <c r="BA24" i="69"/>
  <c r="AZ24" i="69"/>
  <c r="AZ25" i="69"/>
  <c r="AZ22" i="69"/>
  <c r="AZ23" i="69"/>
  <c r="CB16" i="67"/>
  <c r="AM96" i="73" s="1"/>
  <c r="L23" i="62"/>
  <c r="BQ15" i="67"/>
  <c r="CA14" i="67"/>
  <c r="AL94" i="73" s="1"/>
  <c r="F14" i="73"/>
  <c r="D5" i="45"/>
  <c r="F15" i="73"/>
  <c r="CB15" i="67"/>
  <c r="AM95" i="73" s="1"/>
  <c r="CA15" i="67"/>
  <c r="AL95" i="73" s="1"/>
  <c r="L25" i="62"/>
  <c r="E45" i="33" s="1"/>
  <c r="F6" i="33"/>
  <c r="CA16" i="67"/>
  <c r="AL96" i="73" s="1"/>
  <c r="K5" i="45"/>
  <c r="AW14" i="73" a="1"/>
  <c r="AW15" i="73" s="1"/>
  <c r="CC16" i="67"/>
  <c r="AN96" i="73" s="1"/>
  <c r="F4" i="33"/>
  <c r="I21" i="62"/>
  <c r="K13" i="73" s="1"/>
  <c r="H21" i="62"/>
  <c r="J13" i="73" s="1"/>
  <c r="CC14" i="67"/>
  <c r="AN94" i="73" s="1"/>
  <c r="K21" i="62"/>
  <c r="M13" i="73" s="1"/>
  <c r="CC17" i="67"/>
  <c r="AN97" i="73" s="1"/>
  <c r="F5" i="33"/>
  <c r="F17" i="73"/>
  <c r="BZ17" i="67"/>
  <c r="AK97" i="73" s="1"/>
  <c r="AP97" i="73" s="1"/>
  <c r="BZ14" i="67"/>
  <c r="I16" i="73"/>
  <c r="M22" i="62"/>
  <c r="G16" i="73"/>
  <c r="AV14" i="73" a="1"/>
  <c r="AV15" i="73" s="1"/>
  <c r="M25" i="62"/>
  <c r="L24" i="62"/>
  <c r="E44" i="33" s="1"/>
  <c r="M24" i="62"/>
  <c r="F3" i="33"/>
  <c r="BZ16" i="67"/>
  <c r="AK96" i="73" s="1"/>
  <c r="AP96" i="73" s="1"/>
  <c r="L22" i="62"/>
  <c r="E42" i="33" s="1"/>
  <c r="N79" i="22" s="1"/>
  <c r="I89" i="22" s="1"/>
  <c r="BN14" i="67"/>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CB14" i="62"/>
  <c r="AM14" i="73" s="1"/>
  <c r="CB16" i="62"/>
  <c r="AM16" i="73" s="1"/>
  <c r="CB15" i="62"/>
  <c r="AM15" i="73" s="1"/>
  <c r="CB17" i="62"/>
  <c r="AM17" i="73" s="1"/>
  <c r="E43" i="33"/>
  <c r="N80" i="22" s="1"/>
  <c r="J77" i="22" s="1"/>
  <c r="BZ17" i="62"/>
  <c r="AK17" i="73" s="1"/>
  <c r="AP17" i="73" s="1"/>
  <c r="BZ14" i="62"/>
  <c r="BZ16" i="62"/>
  <c r="AK16" i="73" s="1"/>
  <c r="BZ15" i="62"/>
  <c r="AK15" i="73" s="1"/>
  <c r="AP15" i="73" s="1"/>
  <c r="BC16" i="62"/>
  <c r="R16" i="73" s="1"/>
  <c r="BC14" i="62"/>
  <c r="R14" i="73" s="1"/>
  <c r="BC15" i="62"/>
  <c r="R15" i="73" s="1"/>
  <c r="BC17" i="62"/>
  <c r="R17" i="73" s="1"/>
  <c r="BA16" i="62"/>
  <c r="P16" i="73" s="1"/>
  <c r="BA17" i="62"/>
  <c r="P17" i="73" s="1"/>
  <c r="BA14" i="62"/>
  <c r="P14" i="73" s="1"/>
  <c r="BA15" i="62"/>
  <c r="P15" i="73" s="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BQ15" i="62"/>
  <c r="BQ16" i="62"/>
  <c r="BQ14" i="62"/>
  <c r="BQ17" i="62"/>
  <c r="CC16" i="62"/>
  <c r="AN16" i="73" s="1"/>
  <c r="CC17" i="62"/>
  <c r="AN17" i="73" s="1"/>
  <c r="CC14" i="62"/>
  <c r="AN14" i="73" s="1"/>
  <c r="CC15" i="62"/>
  <c r="AN15" i="73" s="1"/>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AW17" i="73" l="1"/>
  <c r="B54" i="73" a="1"/>
  <c r="B54" i="73" s="1"/>
  <c r="BC22" i="66"/>
  <c r="BC23" i="66"/>
  <c r="BC24" i="66"/>
  <c r="BC25" i="66"/>
  <c r="AZ24" i="66"/>
  <c r="AZ25" i="66"/>
  <c r="AZ22" i="66"/>
  <c r="AZ23" i="66"/>
  <c r="BB22" i="66"/>
  <c r="BB23" i="66"/>
  <c r="BB24" i="66"/>
  <c r="BB25" i="66"/>
  <c r="BA23" i="66"/>
  <c r="BA24" i="66"/>
  <c r="BA22" i="66"/>
  <c r="BA25" i="66"/>
  <c r="BE21" i="69" a="1"/>
  <c r="F43" i="33"/>
  <c r="AW14" i="73"/>
  <c r="F45" i="33"/>
  <c r="F16" i="73"/>
  <c r="AW16" i="73"/>
  <c r="F42" i="33"/>
  <c r="AV14" i="73"/>
  <c r="H5" i="45"/>
  <c r="H22" i="62" a="1"/>
  <c r="H25" i="62" s="1"/>
  <c r="J17" i="73" s="1"/>
  <c r="B14" i="73" a="1"/>
  <c r="B16" i="73" s="1"/>
  <c r="AK92" i="73"/>
  <c r="CE13" i="67" a="1"/>
  <c r="CG13" i="67" s="1"/>
  <c r="AS93" i="73" s="1"/>
  <c r="AV17" i="73"/>
  <c r="AV16" i="73"/>
  <c r="F44" i="33"/>
  <c r="BS13" i="67" a="1"/>
  <c r="BT13" i="67" s="1"/>
  <c r="Z92" i="73"/>
  <c r="T95" i="73"/>
  <c r="T94" i="73"/>
  <c r="T96" i="73"/>
  <c r="BE13" i="67" a="1"/>
  <c r="BF13" i="67" s="1"/>
  <c r="V93" i="73" s="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B17" i="70"/>
  <c r="Q33" i="73" s="1"/>
  <c r="BB14" i="70"/>
  <c r="Q30" i="73" s="1"/>
  <c r="BB16" i="70"/>
  <c r="Q32" i="73" s="1"/>
  <c r="BB15" i="70"/>
  <c r="Q31" i="73" s="1"/>
  <c r="B30" i="73" a="1"/>
  <c r="BZ15" i="70"/>
  <c r="AK31" i="73" s="1"/>
  <c r="AP31" i="73" s="1"/>
  <c r="BZ17" i="70"/>
  <c r="AK33" i="73" s="1"/>
  <c r="AP33" i="73" s="1"/>
  <c r="BZ14" i="70"/>
  <c r="BZ16" i="70"/>
  <c r="AK32" i="73" s="1"/>
  <c r="AP32" i="73" s="1"/>
  <c r="AZ17" i="70"/>
  <c r="O33" i="73" s="1"/>
  <c r="AZ16" i="70"/>
  <c r="O32" i="73" s="1"/>
  <c r="AZ15" i="70"/>
  <c r="O31" i="73" s="1"/>
  <c r="AZ14" i="70"/>
  <c r="L45" i="33"/>
  <c r="K45" i="33"/>
  <c r="CB14" i="70"/>
  <c r="AM30" i="73" s="1"/>
  <c r="CB15" i="70"/>
  <c r="AM31" i="73" s="1"/>
  <c r="CB16" i="70"/>
  <c r="AM32" i="73" s="1"/>
  <c r="CB17" i="70"/>
  <c r="AM33" i="73" s="1"/>
  <c r="K42" i="33"/>
  <c r="N83" i="22" s="1"/>
  <c r="I85" i="22" s="1"/>
  <c r="D106" i="48"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86" i="73" a="1"/>
  <c r="B88" i="73" s="1"/>
  <c r="B64" i="73"/>
  <c r="AK14" i="73"/>
  <c r="AP14" i="73" s="1"/>
  <c r="CE13" i="62" a="1"/>
  <c r="AK12" i="73"/>
  <c r="O14" i="73"/>
  <c r="T14" i="73" s="1"/>
  <c r="BE13" i="62" a="1"/>
  <c r="Z12" i="73"/>
  <c r="BS13" i="62" a="1"/>
  <c r="AR50" i="33"/>
  <c r="W60" i="33" s="1"/>
  <c r="D110" i="48"/>
  <c r="I50" i="33"/>
  <c r="E60" i="33" s="1"/>
  <c r="E94" i="48"/>
  <c r="AD50" i="33"/>
  <c r="O60" i="33" s="1"/>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C60" i="33" s="1"/>
  <c r="C70" i="33" s="1"/>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D109" i="48"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AI50" i="33"/>
  <c r="R60" i="33" s="1"/>
  <c r="D104" i="48"/>
  <c r="O50" i="33"/>
  <c r="H60" i="33" s="1"/>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U60" i="33" s="1"/>
  <c r="BN17" i="72"/>
  <c r="BN16" i="72"/>
  <c r="BN15" i="72"/>
  <c r="BN14" i="72"/>
  <c r="T57" i="73"/>
  <c r="BQ16" i="72"/>
  <c r="BQ15" i="72"/>
  <c r="BQ17" i="72"/>
  <c r="BQ14" i="72"/>
  <c r="W50" i="33"/>
  <c r="L60" i="33" s="1"/>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Q50" i="33"/>
  <c r="I60" i="33" s="1"/>
  <c r="I70" i="33" s="1"/>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E121" i="48" l="1"/>
  <c r="Q70" i="33"/>
  <c r="E112" i="28"/>
  <c r="D112" i="28" s="1"/>
  <c r="E112" i="47"/>
  <c r="D112" i="47" s="1"/>
  <c r="C116" i="28"/>
  <c r="B116" i="28" s="1"/>
  <c r="F80" i="33"/>
  <c r="D130" i="48"/>
  <c r="C116" i="47"/>
  <c r="B116" i="47" s="1"/>
  <c r="C114" i="28"/>
  <c r="B114" i="28" s="1"/>
  <c r="D127" i="48"/>
  <c r="C114" i="47"/>
  <c r="B114" i="47" s="1"/>
  <c r="C117" i="28"/>
  <c r="B117" i="28" s="1"/>
  <c r="H80" i="33"/>
  <c r="D132" i="48"/>
  <c r="C117" i="47"/>
  <c r="B117" i="47" s="1"/>
  <c r="C109" i="28"/>
  <c r="B109" i="28" s="1"/>
  <c r="D123" i="48"/>
  <c r="C109" i="47"/>
  <c r="B109" i="47" s="1"/>
  <c r="E113" i="47"/>
  <c r="D113" i="47" s="1"/>
  <c r="E113" i="28"/>
  <c r="D113" i="28" s="1"/>
  <c r="E126" i="48"/>
  <c r="E118" i="48"/>
  <c r="E107" i="47"/>
  <c r="D107" i="47" s="1"/>
  <c r="E107" i="28"/>
  <c r="D107" i="28" s="1"/>
  <c r="E120" i="48"/>
  <c r="E111" i="47"/>
  <c r="D111" i="47" s="1"/>
  <c r="E111" i="28"/>
  <c r="D111" i="28" s="1"/>
  <c r="D117" i="48"/>
  <c r="C108" i="47"/>
  <c r="C108" i="28"/>
  <c r="B108" i="28" s="1"/>
  <c r="E123" i="48"/>
  <c r="E109" i="28"/>
  <c r="D109" i="28" s="1"/>
  <c r="E109" i="47"/>
  <c r="D109" i="47" s="1"/>
  <c r="E124" i="48"/>
  <c r="K70" i="33"/>
  <c r="E110" i="28"/>
  <c r="D110" i="28" s="1"/>
  <c r="E110" i="47"/>
  <c r="D110" i="47" s="1"/>
  <c r="AC78" i="73" a="1"/>
  <c r="AC80" i="73" s="1"/>
  <c r="B55" i="73"/>
  <c r="B57" i="73"/>
  <c r="B56" i="73"/>
  <c r="AB78" i="73" a="1"/>
  <c r="AB81" i="73" s="1"/>
  <c r="Z78" i="73" a="1"/>
  <c r="Z80" i="73" s="1"/>
  <c r="BE21" i="66" a="1"/>
  <c r="BE21" i="69"/>
  <c r="BF21" i="69"/>
  <c r="BG21" i="69"/>
  <c r="BH21" i="69"/>
  <c r="BH13" i="67"/>
  <c r="X93" i="73" s="1"/>
  <c r="CH13" i="67"/>
  <c r="AT93" i="73" s="1"/>
  <c r="K23" i="62"/>
  <c r="M15" i="73" s="1"/>
  <c r="B15" i="73"/>
  <c r="H24" i="62"/>
  <c r="J16" i="73" s="1"/>
  <c r="I22" i="62"/>
  <c r="K14" i="73" s="1"/>
  <c r="CF13" i="67"/>
  <c r="AR93" i="73" s="1"/>
  <c r="CE13" i="67"/>
  <c r="AQ93" i="73" s="1"/>
  <c r="I23" i="62"/>
  <c r="K15" i="73" s="1"/>
  <c r="J24" i="62"/>
  <c r="L16" i="73" s="1"/>
  <c r="J25" i="62"/>
  <c r="L17" i="73" s="1"/>
  <c r="K24" i="62"/>
  <c r="M16" i="73" s="1"/>
  <c r="B14" i="73"/>
  <c r="I24" i="62"/>
  <c r="K16" i="73" s="1"/>
  <c r="J22" i="62"/>
  <c r="L14" i="73" s="1"/>
  <c r="K25" i="62"/>
  <c r="M17" i="73" s="1"/>
  <c r="K22" i="62"/>
  <c r="M14" i="73" s="1"/>
  <c r="H23" i="62"/>
  <c r="J15" i="73" s="1"/>
  <c r="H22" i="62"/>
  <c r="J14" i="73" s="1"/>
  <c r="I25" i="62"/>
  <c r="K17" i="73" s="1"/>
  <c r="J23" i="62"/>
  <c r="L15" i="73" s="1"/>
  <c r="B17" i="73"/>
  <c r="BG13" i="67"/>
  <c r="W93" i="73" s="1"/>
  <c r="BU13" i="67"/>
  <c r="BE13" i="67"/>
  <c r="BS13" i="67"/>
  <c r="BV13" i="67"/>
  <c r="Z97" i="73"/>
  <c r="AE97" i="73" s="1"/>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F60" i="33" s="1"/>
  <c r="E70" i="33" s="1"/>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Q60" i="33" s="1"/>
  <c r="D102" i="48"/>
  <c r="B8" i="73"/>
  <c r="B6" i="73"/>
  <c r="B7" i="73"/>
  <c r="B9" i="73"/>
  <c r="O30" i="73"/>
  <c r="T30" i="73" s="1"/>
  <c r="BE13" i="70" a="1"/>
  <c r="T50" i="33"/>
  <c r="K60" i="33" s="1"/>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X60" i="33" s="1"/>
  <c r="W70" i="33" s="1"/>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B41" i="73"/>
  <c r="T25" i="73"/>
  <c r="AP41" i="73"/>
  <c r="T23" i="73"/>
  <c r="B38" i="73"/>
  <c r="B40" i="73"/>
  <c r="AC38" i="73" a="1"/>
  <c r="AC39" i="73" s="1"/>
  <c r="C101" i="47"/>
  <c r="C101" i="28"/>
  <c r="B101" i="28" s="1"/>
  <c r="E94" i="47"/>
  <c r="E94" i="28"/>
  <c r="D94" i="28" s="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B60" i="33" s="1"/>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N60" i="33" s="1"/>
  <c r="D98"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2" i="48"/>
  <c r="AL50" i="33"/>
  <c r="T60" i="33" s="1"/>
  <c r="U70" i="33" s="1"/>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AC79" i="73"/>
  <c r="AC81"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Z63" i="73"/>
  <c r="AE63" i="73" s="1"/>
  <c r="AA57" i="73"/>
  <c r="AA54" i="73"/>
  <c r="AA55" i="73"/>
  <c r="AA56" i="73"/>
  <c r="BS13" i="63" a="1"/>
  <c r="Z20" i="73"/>
  <c r="Z22" i="73" a="1"/>
  <c r="E119" i="47" l="1"/>
  <c r="D119" i="47" s="1"/>
  <c r="T80" i="33"/>
  <c r="E119" i="28"/>
  <c r="D119" i="28" s="1"/>
  <c r="E135" i="48"/>
  <c r="C107" i="28"/>
  <c r="B107" i="28" s="1"/>
  <c r="D118" i="48"/>
  <c r="C107" i="47"/>
  <c r="B107" i="47" s="1"/>
  <c r="L98" i="33"/>
  <c r="C121" i="47"/>
  <c r="C121" i="28"/>
  <c r="B121" i="28" s="1"/>
  <c r="D138" i="48"/>
  <c r="D135" i="48"/>
  <c r="C119" i="47"/>
  <c r="B119" i="47" s="1"/>
  <c r="C119" i="28"/>
  <c r="B119" i="28" s="1"/>
  <c r="E138" i="48"/>
  <c r="L88" i="33"/>
  <c r="E121" i="47"/>
  <c r="D121" i="47" s="1"/>
  <c r="E121" i="28"/>
  <c r="D121" i="28" s="1"/>
  <c r="E116" i="47"/>
  <c r="D116" i="47" s="1"/>
  <c r="E130" i="48"/>
  <c r="E116" i="28"/>
  <c r="D116" i="28" s="1"/>
  <c r="E134" i="48"/>
  <c r="R80" i="33"/>
  <c r="E118" i="28"/>
  <c r="D118" i="28" s="1"/>
  <c r="E118" i="47"/>
  <c r="D118" i="47" s="1"/>
  <c r="AE96" i="73"/>
  <c r="E117" i="48"/>
  <c r="E108" i="28"/>
  <c r="D108" i="28" s="1"/>
  <c r="E108" i="47"/>
  <c r="D108" i="47" s="1"/>
  <c r="E114" i="28"/>
  <c r="D114" i="28" s="1"/>
  <c r="E127" i="48"/>
  <c r="E114" i="47"/>
  <c r="D114" i="47" s="1"/>
  <c r="C110" i="28"/>
  <c r="B110" i="28" s="1"/>
  <c r="C110" i="47"/>
  <c r="B110" i="47" s="1"/>
  <c r="D124" i="48"/>
  <c r="C112" i="28"/>
  <c r="B112" i="28" s="1"/>
  <c r="C112" i="47"/>
  <c r="B112" i="47" s="1"/>
  <c r="D121" i="48"/>
  <c r="B108" i="47"/>
  <c r="D126" i="48"/>
  <c r="C113" i="28"/>
  <c r="B113" i="28" s="1"/>
  <c r="C113" i="47"/>
  <c r="B113" i="47" s="1"/>
  <c r="O70" i="33"/>
  <c r="C111" i="47"/>
  <c r="B111" i="47" s="1"/>
  <c r="D120" i="48"/>
  <c r="C111" i="28"/>
  <c r="B111" i="28" s="1"/>
  <c r="E117" i="47"/>
  <c r="D117" i="47" s="1"/>
  <c r="E132" i="48"/>
  <c r="E117" i="28"/>
  <c r="D117" i="28" s="1"/>
  <c r="AB80" i="73"/>
  <c r="Z79" i="73"/>
  <c r="AB78" i="73"/>
  <c r="AB79" i="73"/>
  <c r="Z78" i="73"/>
  <c r="AE78" i="73" s="1"/>
  <c r="AE81" i="73"/>
  <c r="BE21" i="66"/>
  <c r="BF21" i="66"/>
  <c r="BG21" i="66"/>
  <c r="BH21" i="66"/>
  <c r="AE72" i="73"/>
  <c r="AE73" i="73"/>
  <c r="BE22" i="69" a="1"/>
  <c r="AE64" i="73"/>
  <c r="CE14" i="67" a="1"/>
  <c r="CH16" i="67" s="1"/>
  <c r="AT96" i="73" s="1"/>
  <c r="BE14" i="67" a="1"/>
  <c r="BF16" i="67" s="1"/>
  <c r="V96" i="73" s="1"/>
  <c r="U93" i="73"/>
  <c r="AF93" i="73" a="1"/>
  <c r="AF93" i="73" s="1"/>
  <c r="AE16" i="73"/>
  <c r="AE17" i="73"/>
  <c r="BS14" i="67" a="1"/>
  <c r="BS16" i="67" s="1"/>
  <c r="C103" i="28"/>
  <c r="B103" i="28" s="1"/>
  <c r="C103" i="47"/>
  <c r="HW103" i="47" s="1"/>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X97" i="73" s="1"/>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C124" i="47" l="1"/>
  <c r="C124" i="28"/>
  <c r="B124" i="28" s="1"/>
  <c r="D143" i="48"/>
  <c r="C126" i="28"/>
  <c r="B126" i="28" s="1"/>
  <c r="R98" i="33"/>
  <c r="D146" i="48"/>
  <c r="C126" i="47"/>
  <c r="D140" i="48"/>
  <c r="N88" i="33"/>
  <c r="C122" i="28"/>
  <c r="B122" i="28" s="1"/>
  <c r="C122" i="47"/>
  <c r="B122" i="47" s="1"/>
  <c r="E122" i="47"/>
  <c r="D122" i="47" s="1"/>
  <c r="BN132" i="47" s="1"/>
  <c r="N98" i="33"/>
  <c r="E122" i="28"/>
  <c r="D122" i="28" s="1"/>
  <c r="E140" i="48"/>
  <c r="LS146" i="47"/>
  <c r="HF146" i="47"/>
  <c r="GF147" i="47"/>
  <c r="JA133" i="47"/>
  <c r="AS146" i="47"/>
  <c r="KS147" i="47"/>
  <c r="JN133" i="47"/>
  <c r="BL132" i="47"/>
  <c r="HR147" i="47"/>
  <c r="BE147" i="47"/>
  <c r="AN132" i="47"/>
  <c r="GL133" i="47"/>
  <c r="LS147" i="47"/>
  <c r="CE147" i="47"/>
  <c r="L133" i="47"/>
  <c r="EN132" i="47"/>
  <c r="CY132" i="47"/>
  <c r="HE147" i="47"/>
  <c r="DY132" i="47"/>
  <c r="CE146" i="47"/>
  <c r="CF147" i="47"/>
  <c r="FA132" i="47"/>
  <c r="CA132" i="47"/>
  <c r="JR147" i="47"/>
  <c r="KS146" i="47"/>
  <c r="JF147" i="47"/>
  <c r="ME146" i="47"/>
  <c r="EA132" i="47"/>
  <c r="EE147" i="47"/>
  <c r="AR147" i="47"/>
  <c r="JL133" i="47"/>
  <c r="FY132" i="47"/>
  <c r="DN133" i="47"/>
  <c r="GS146" i="47"/>
  <c r="HS146" i="47"/>
  <c r="FE146" i="47"/>
  <c r="BY132" i="47"/>
  <c r="HR146" i="47"/>
  <c r="JE146" i="47"/>
  <c r="JA132" i="47"/>
  <c r="MA132" i="47"/>
  <c r="FF147" i="47"/>
  <c r="JF146" i="47"/>
  <c r="KT121" i="47"/>
  <c r="KO146" i="47" s="1"/>
  <c r="GT121" i="47"/>
  <c r="GO146" i="47" s="1"/>
  <c r="HT122" i="47"/>
  <c r="HO147" i="47" s="1"/>
  <c r="FT121" i="47"/>
  <c r="FO146" i="47" s="1"/>
  <c r="DT122" i="47"/>
  <c r="DO147" i="47" s="1"/>
  <c r="GG122" i="47"/>
  <c r="GB147" i="47" s="1"/>
  <c r="KT122" i="47"/>
  <c r="KO147" i="47" s="1"/>
  <c r="MG122" i="47"/>
  <c r="MB147" i="47" s="1"/>
  <c r="AG121" i="47"/>
  <c r="AB146" i="47" s="1"/>
  <c r="FG122" i="47"/>
  <c r="FB147" i="47" s="1"/>
  <c r="BT121" i="47"/>
  <c r="BO146" i="47" s="1"/>
  <c r="KG121" i="47"/>
  <c r="KB146" i="47" s="1"/>
  <c r="LG121" i="47"/>
  <c r="LB146" i="47" s="1"/>
  <c r="BT122" i="47"/>
  <c r="BO147" i="47" s="1"/>
  <c r="T121" i="47"/>
  <c r="O146" i="47" s="1"/>
  <c r="HG122" i="47"/>
  <c r="HB147" i="47" s="1"/>
  <c r="IT122" i="47"/>
  <c r="IO147" i="47" s="1"/>
  <c r="BG122" i="47"/>
  <c r="BB147" i="47" s="1"/>
  <c r="EG121" i="47"/>
  <c r="EB146" i="47" s="1"/>
  <c r="B121" i="47"/>
  <c r="CG121" i="47"/>
  <c r="CB146" i="47" s="1"/>
  <c r="MG121" i="47"/>
  <c r="MB146" i="47" s="1"/>
  <c r="DT121" i="47"/>
  <c r="DO146" i="47" s="1"/>
  <c r="ET121" i="47"/>
  <c r="EO146" i="47" s="1"/>
  <c r="CG122" i="47"/>
  <c r="CB147" i="47" s="1"/>
  <c r="EE138" i="47"/>
  <c r="LE135" i="47"/>
  <c r="CS133" i="47"/>
  <c r="BR132" i="47"/>
  <c r="IE132" i="47"/>
  <c r="CE136" i="47"/>
  <c r="JE136" i="47"/>
  <c r="GR139" i="47"/>
  <c r="FE138" i="47"/>
  <c r="BR137" i="47"/>
  <c r="GS136" i="47"/>
  <c r="R136" i="47"/>
  <c r="FS136" i="47"/>
  <c r="HR137" i="47"/>
  <c r="JS137" i="47"/>
  <c r="KF138" i="47"/>
  <c r="IF136" i="47"/>
  <c r="DS135" i="47"/>
  <c r="AR136" i="47"/>
  <c r="DF137" i="47"/>
  <c r="GS134" i="47"/>
  <c r="DF133" i="47"/>
  <c r="IR132" i="47"/>
  <c r="LF138" i="47"/>
  <c r="BS132" i="47"/>
  <c r="AS132" i="47"/>
  <c r="S133" i="47"/>
  <c r="JR139" i="47"/>
  <c r="HF134" i="47"/>
  <c r="IE134" i="47"/>
  <c r="DE137" i="47"/>
  <c r="KS134" i="47"/>
  <c r="DE133" i="47"/>
  <c r="JR133" i="47"/>
  <c r="AF133" i="47"/>
  <c r="ER135" i="47"/>
  <c r="JF132" i="47"/>
  <c r="IE137" i="47"/>
  <c r="JR135" i="47"/>
  <c r="ER132" i="47"/>
  <c r="AS139" i="47"/>
  <c r="HR132" i="47"/>
  <c r="AE135" i="47"/>
  <c r="LR134" i="47"/>
  <c r="AE132" i="47"/>
  <c r="AF139" i="47"/>
  <c r="ME133" i="47"/>
  <c r="DR138" i="47"/>
  <c r="GF134" i="47"/>
  <c r="FF135" i="47"/>
  <c r="BS137" i="47"/>
  <c r="HF132" i="47"/>
  <c r="DR132" i="47"/>
  <c r="AS137" i="47"/>
  <c r="EE134" i="47"/>
  <c r="FE135" i="47"/>
  <c r="EF134" i="47"/>
  <c r="KR134" i="47"/>
  <c r="LF136" i="47"/>
  <c r="LR133" i="47"/>
  <c r="GF135" i="47"/>
  <c r="MF133" i="47"/>
  <c r="HR139" i="47"/>
  <c r="FR136" i="47"/>
  <c r="AF132" i="47"/>
  <c r="AE134" i="47"/>
  <c r="IR139" i="47"/>
  <c r="FS132" i="47"/>
  <c r="BE134" i="47"/>
  <c r="LS139" i="47"/>
  <c r="KS137" i="47"/>
  <c r="DE134" i="47"/>
  <c r="GS138" i="47"/>
  <c r="HR135" i="47"/>
  <c r="FS138" i="47"/>
  <c r="ES133" i="47"/>
  <c r="KR132" i="47"/>
  <c r="IS134" i="47"/>
  <c r="GF137" i="47"/>
  <c r="JS133" i="47"/>
  <c r="AR139" i="47"/>
  <c r="AS134" i="47"/>
  <c r="KF133" i="47"/>
  <c r="IR135" i="47"/>
  <c r="IF138" i="47"/>
  <c r="CR134" i="47"/>
  <c r="DS138" i="47"/>
  <c r="FS134" i="47"/>
  <c r="FF136" i="47"/>
  <c r="IS133" i="47"/>
  <c r="IR138" i="47"/>
  <c r="KE139" i="47"/>
  <c r="ER136" i="47"/>
  <c r="CS135" i="47"/>
  <c r="JE139" i="47"/>
  <c r="HF137" i="47"/>
  <c r="JR137" i="47"/>
  <c r="DF135" i="47"/>
  <c r="BS138" i="47"/>
  <c r="KF135" i="47"/>
  <c r="FR139" i="47"/>
  <c r="FF138" i="47"/>
  <c r="BE137" i="47"/>
  <c r="DR133" i="47"/>
  <c r="HE138" i="47"/>
  <c r="KE137" i="47"/>
  <c r="LR138" i="47"/>
  <c r="LE138" i="47"/>
  <c r="FE139" i="47"/>
  <c r="IF137" i="47"/>
  <c r="HF133" i="47"/>
  <c r="CR138" i="47"/>
  <c r="AE139" i="47"/>
  <c r="R134" i="47"/>
  <c r="LS136" i="47"/>
  <c r="BF135" i="47"/>
  <c r="IR136" i="47"/>
  <c r="ES137" i="47"/>
  <c r="S137" i="47"/>
  <c r="FE134" i="47"/>
  <c r="HR133" i="47"/>
  <c r="S139" i="47"/>
  <c r="DR139" i="47"/>
  <c r="BR136" i="47"/>
  <c r="BR139" i="47"/>
  <c r="HR138" i="47"/>
  <c r="FS137" i="47"/>
  <c r="HS134" i="47"/>
  <c r="DE138" i="47"/>
  <c r="GF136" i="47"/>
  <c r="KR138" i="47"/>
  <c r="KS139" i="47"/>
  <c r="HS135" i="47"/>
  <c r="FF133" i="47"/>
  <c r="GS137" i="47"/>
  <c r="CF134" i="47"/>
  <c r="GE137" i="47"/>
  <c r="KR139" i="47"/>
  <c r="DE135" i="47"/>
  <c r="KE138" i="47"/>
  <c r="ER137" i="47"/>
  <c r="CE133" i="47"/>
  <c r="GR133" i="47"/>
  <c r="DE139" i="47"/>
  <c r="FF132" i="47"/>
  <c r="JR132" i="47"/>
  <c r="GS133" i="47"/>
  <c r="CR132" i="47"/>
  <c r="GE133" i="47"/>
  <c r="CF136" i="47"/>
  <c r="KR136" i="47"/>
  <c r="EE136" i="47"/>
  <c r="BF133" i="47"/>
  <c r="GF132" i="47"/>
  <c r="KE136" i="47"/>
  <c r="CS136" i="47"/>
  <c r="JS135" i="47"/>
  <c r="JS132" i="47"/>
  <c r="IR133" i="47"/>
  <c r="S132" i="47"/>
  <c r="CF138" i="47"/>
  <c r="CE138" i="47"/>
  <c r="KE134" i="47"/>
  <c r="JE133" i="47"/>
  <c r="GS139" i="47"/>
  <c r="GS135" i="47"/>
  <c r="AF136" i="47"/>
  <c r="HE134" i="47"/>
  <c r="GR138" i="47"/>
  <c r="BR134" i="47"/>
  <c r="DR135" i="47"/>
  <c r="ER139" i="47"/>
  <c r="BF136" i="47"/>
  <c r="AE136" i="47"/>
  <c r="HE135" i="47"/>
  <c r="CF133" i="47"/>
  <c r="ES138" i="47"/>
  <c r="IS138" i="47"/>
  <c r="LE139" i="47"/>
  <c r="FR134" i="47"/>
  <c r="KF134" i="47"/>
  <c r="MF138" i="47"/>
  <c r="AF138" i="47"/>
  <c r="GE134" i="47"/>
  <c r="IE135" i="47"/>
  <c r="DR134" i="47"/>
  <c r="HE132" i="47"/>
  <c r="MF136" i="47"/>
  <c r="ME136" i="47"/>
  <c r="GF138" i="47"/>
  <c r="KE133" i="47"/>
  <c r="AF134" i="47"/>
  <c r="AF137" i="47"/>
  <c r="GR134" i="47"/>
  <c r="BR135" i="47"/>
  <c r="FR138" i="47"/>
  <c r="CS137" i="47"/>
  <c r="DF136" i="47"/>
  <c r="GT107" i="47"/>
  <c r="BT109" i="47"/>
  <c r="BO134" i="47" s="1"/>
  <c r="FT113" i="47"/>
  <c r="FO138" i="47" s="1"/>
  <c r="LG112" i="47"/>
  <c r="LB137" i="47" s="1"/>
  <c r="LT108" i="47"/>
  <c r="LO133" i="47" s="1"/>
  <c r="LT109" i="47"/>
  <c r="LO134" i="47" s="1"/>
  <c r="DT111" i="47"/>
  <c r="DO136" i="47" s="1"/>
  <c r="IT111" i="47"/>
  <c r="IO136" i="47" s="1"/>
  <c r="HT112" i="47"/>
  <c r="HO137" i="47" s="1"/>
  <c r="GG107" i="47"/>
  <c r="FT108" i="47"/>
  <c r="FO133" i="47" s="1"/>
  <c r="CT112" i="47"/>
  <c r="CO137" i="47" s="1"/>
  <c r="KG110" i="47"/>
  <c r="KB135" i="47" s="1"/>
  <c r="BT108" i="47"/>
  <c r="BO133" i="47" s="1"/>
  <c r="GG113" i="47"/>
  <c r="GB138" i="47" s="1"/>
  <c r="CG113" i="47"/>
  <c r="CB138" i="47" s="1"/>
  <c r="HG112" i="47"/>
  <c r="HB137" i="47" s="1"/>
  <c r="FG109" i="47"/>
  <c r="FB134" i="47" s="1"/>
  <c r="GT109" i="47"/>
  <c r="GO134" i="47" s="1"/>
  <c r="T112" i="47"/>
  <c r="O137" i="47" s="1"/>
  <c r="DT107" i="47"/>
  <c r="AG114" i="47"/>
  <c r="AB139" i="47" s="1"/>
  <c r="KT109" i="47"/>
  <c r="KO134" i="47" s="1"/>
  <c r="ET107" i="47"/>
  <c r="FG112" i="47"/>
  <c r="FB137" i="47" s="1"/>
  <c r="KG112" i="47"/>
  <c r="KB137" i="47" s="1"/>
  <c r="BE132" i="47"/>
  <c r="EE135" i="47"/>
  <c r="CE137" i="47"/>
  <c r="AF135" i="47"/>
  <c r="KS136" i="47"/>
  <c r="ES132" i="47"/>
  <c r="CF132" i="47"/>
  <c r="IS137" i="47"/>
  <c r="BS134" i="47"/>
  <c r="LR137" i="47"/>
  <c r="AS135" i="47"/>
  <c r="JS136" i="47"/>
  <c r="ES136" i="47"/>
  <c r="MF139" i="47"/>
  <c r="DS136" i="47"/>
  <c r="LR139" i="47"/>
  <c r="BF137" i="47"/>
  <c r="FR137" i="47"/>
  <c r="LF137" i="47"/>
  <c r="GE135" i="47"/>
  <c r="GS132" i="47"/>
  <c r="CE135" i="47"/>
  <c r="BF134" i="47"/>
  <c r="GE132" i="47"/>
  <c r="S135" i="47"/>
  <c r="CS134" i="47"/>
  <c r="ME135" i="47"/>
  <c r="CF137" i="47"/>
  <c r="BF132" i="47"/>
  <c r="IR137" i="47"/>
  <c r="KS135" i="47"/>
  <c r="HS137" i="47"/>
  <c r="GF133" i="47"/>
  <c r="FE133" i="47"/>
  <c r="IF135" i="47"/>
  <c r="DR137" i="47"/>
  <c r="AR134" i="47"/>
  <c r="R135" i="47"/>
  <c r="HE133" i="47"/>
  <c r="LR135" i="47"/>
  <c r="ER134" i="47"/>
  <c r="IE139" i="47"/>
  <c r="CR136" i="47"/>
  <c r="FR132" i="47"/>
  <c r="KS132" i="47"/>
  <c r="HE139" i="47"/>
  <c r="CS138" i="47"/>
  <c r="GE139" i="47"/>
  <c r="EE132" i="47"/>
  <c r="S138" i="47"/>
  <c r="JE132" i="47"/>
  <c r="FS135" i="47"/>
  <c r="HT107" i="47"/>
  <c r="T111" i="47"/>
  <c r="O136" i="47" s="1"/>
  <c r="GG111" i="47"/>
  <c r="GB136" i="47" s="1"/>
  <c r="DG108" i="47"/>
  <c r="DB133" i="47" s="1"/>
  <c r="KG114" i="47"/>
  <c r="KB139" i="47" s="1"/>
  <c r="AG107" i="47"/>
  <c r="DT114" i="47"/>
  <c r="DO139" i="47" s="1"/>
  <c r="JT107" i="47"/>
  <c r="DT110" i="47"/>
  <c r="DO135" i="47" s="1"/>
  <c r="GT113" i="47"/>
  <c r="GO138" i="47" s="1"/>
  <c r="BG108" i="47"/>
  <c r="BB133" i="47" s="1"/>
  <c r="JG108" i="47"/>
  <c r="JB133" i="47" s="1"/>
  <c r="GG114" i="47"/>
  <c r="GB139" i="47" s="1"/>
  <c r="FG110" i="47"/>
  <c r="FB135" i="47" s="1"/>
  <c r="MG108" i="47"/>
  <c r="MB133" i="47" s="1"/>
  <c r="IG108" i="47"/>
  <c r="IB133" i="47" s="1"/>
  <c r="JT110" i="47"/>
  <c r="JO135" i="47" s="1"/>
  <c r="LG107" i="47"/>
  <c r="LT110" i="47"/>
  <c r="LO135" i="47" s="1"/>
  <c r="AT112" i="47"/>
  <c r="AO137" i="47" s="1"/>
  <c r="CT114" i="47"/>
  <c r="CO139" i="47" s="1"/>
  <c r="BT110" i="47"/>
  <c r="BO135" i="47" s="1"/>
  <c r="ET109" i="47"/>
  <c r="EO134" i="47" s="1"/>
  <c r="JG109" i="47"/>
  <c r="JB134" i="47" s="1"/>
  <c r="IT107" i="47"/>
  <c r="KT113" i="47"/>
  <c r="KO138" i="47" s="1"/>
  <c r="FE137" i="47"/>
  <c r="FE136" i="47"/>
  <c r="EF136" i="47"/>
  <c r="DE136" i="47"/>
  <c r="MF132" i="47"/>
  <c r="AS133" i="47"/>
  <c r="DS139" i="47"/>
  <c r="BE133" i="47"/>
  <c r="JE138" i="47"/>
  <c r="FF139" i="47"/>
  <c r="KF137" i="47"/>
  <c r="KG111" i="47"/>
  <c r="KB136" i="47" s="1"/>
  <c r="T109" i="47"/>
  <c r="O134" i="47" s="1"/>
  <c r="KT111" i="47"/>
  <c r="KO136" i="47" s="1"/>
  <c r="EG109" i="47"/>
  <c r="EB134" i="47" s="1"/>
  <c r="CT109" i="47"/>
  <c r="CO134" i="47" s="1"/>
  <c r="GG109" i="47"/>
  <c r="GB134" i="47" s="1"/>
  <c r="CG112" i="47"/>
  <c r="CB137" i="47" s="1"/>
  <c r="MG113" i="47"/>
  <c r="MB138" i="47" s="1"/>
  <c r="EG107" i="47"/>
  <c r="JG113" i="47"/>
  <c r="JB138" i="47" s="1"/>
  <c r="HG109" i="47"/>
  <c r="HB134" i="47" s="1"/>
  <c r="EG113" i="47"/>
  <c r="EB138" i="47" s="1"/>
  <c r="BG111" i="47"/>
  <c r="BB136" i="47" s="1"/>
  <c r="GT111" i="47"/>
  <c r="GO136" i="47" s="1"/>
  <c r="DG114" i="47"/>
  <c r="DB139" i="47" s="1"/>
  <c r="IG113" i="47"/>
  <c r="IB138" i="47" s="1"/>
  <c r="HT113" i="47"/>
  <c r="HO138" i="47" s="1"/>
  <c r="CT110" i="47"/>
  <c r="CO135" i="47" s="1"/>
  <c r="GT110" i="47"/>
  <c r="GO135" i="47" s="1"/>
  <c r="LT112" i="47"/>
  <c r="LO137" i="47" s="1"/>
  <c r="KG113" i="47"/>
  <c r="KB138" i="47" s="1"/>
  <c r="HT108" i="47"/>
  <c r="HO133" i="47" s="1"/>
  <c r="AT107" i="47"/>
  <c r="MG111" i="47"/>
  <c r="MB136" i="47" s="1"/>
  <c r="DG109" i="47"/>
  <c r="DB134" i="47" s="1"/>
  <c r="LG108" i="47"/>
  <c r="LB133" i="47" s="1"/>
  <c r="CR142" i="47"/>
  <c r="HF144" i="47"/>
  <c r="FR144" i="47"/>
  <c r="R142" i="47"/>
  <c r="JR144" i="47"/>
  <c r="CE143" i="47"/>
  <c r="AF141" i="47"/>
  <c r="JF143" i="47"/>
  <c r="ER144" i="47"/>
  <c r="GF142" i="47"/>
  <c r="BS141" i="47"/>
  <c r="MF142" i="47"/>
  <c r="AF144" i="47"/>
  <c r="S143" i="47"/>
  <c r="KE141" i="47"/>
  <c r="DE141" i="47"/>
  <c r="DE143" i="47"/>
  <c r="BF142" i="47"/>
  <c r="KS141" i="47"/>
  <c r="GE144" i="47"/>
  <c r="HR144" i="47"/>
  <c r="HE141" i="47"/>
  <c r="CR144" i="47"/>
  <c r="IE143" i="47"/>
  <c r="ER141" i="47"/>
  <c r="AS142" i="47"/>
  <c r="HR142" i="47"/>
  <c r="IR141" i="47"/>
  <c r="KE144" i="47"/>
  <c r="MF143" i="47"/>
  <c r="FF141" i="47"/>
  <c r="IS141" i="47"/>
  <c r="HS141" i="47"/>
  <c r="EF142" i="47"/>
  <c r="GS144" i="47"/>
  <c r="BS144" i="47"/>
  <c r="LF143" i="47"/>
  <c r="GE143" i="47"/>
  <c r="KF141" i="47"/>
  <c r="HS143" i="47"/>
  <c r="DE142" i="47"/>
  <c r="HF141" i="47"/>
  <c r="AE142" i="47"/>
  <c r="KE142" i="47"/>
  <c r="FE144" i="47"/>
  <c r="BR141" i="47"/>
  <c r="HE144" i="47"/>
  <c r="ES143" i="47"/>
  <c r="FR141" i="47"/>
  <c r="JS141" i="47"/>
  <c r="HR143" i="47"/>
  <c r="GE142" i="47"/>
  <c r="JR141" i="47"/>
  <c r="FE142" i="47"/>
  <c r="KF144" i="47"/>
  <c r="CF142" i="47"/>
  <c r="AS141" i="47"/>
  <c r="CF144" i="47"/>
  <c r="DS143" i="47"/>
  <c r="BE142" i="47"/>
  <c r="IR144" i="47"/>
  <c r="AS144" i="47"/>
  <c r="FE143" i="47"/>
  <c r="GF143" i="47"/>
  <c r="HE142" i="47"/>
  <c r="HF143" i="47"/>
  <c r="AR144" i="47"/>
  <c r="GF141" i="47"/>
  <c r="LS142" i="47"/>
  <c r="JF144" i="47"/>
  <c r="MF141" i="47"/>
  <c r="DF144" i="47"/>
  <c r="LE141" i="47"/>
  <c r="KS143" i="47"/>
  <c r="AR142" i="47"/>
  <c r="AF143" i="47"/>
  <c r="IE141" i="47"/>
  <c r="AS143" i="47"/>
  <c r="AF142" i="47"/>
  <c r="BE143" i="47"/>
  <c r="JE143" i="47"/>
  <c r="HS144" i="47"/>
  <c r="R143" i="47"/>
  <c r="DR144" i="47"/>
  <c r="IS142" i="47"/>
  <c r="KR144" i="47"/>
  <c r="KE143" i="47"/>
  <c r="ES141" i="47"/>
  <c r="JR143" i="47"/>
  <c r="FS142" i="47"/>
  <c r="IF141" i="47"/>
  <c r="DF142" i="47"/>
  <c r="ES142" i="47"/>
  <c r="HR141" i="47"/>
  <c r="S142" i="47"/>
  <c r="GF144" i="47"/>
  <c r="CE142" i="47"/>
  <c r="BE141" i="47"/>
  <c r="DS144" i="47"/>
  <c r="EE144" i="47"/>
  <c r="EF144" i="47"/>
  <c r="AR143" i="47"/>
  <c r="IE144" i="47"/>
  <c r="GS141" i="47"/>
  <c r="DR142" i="47"/>
  <c r="BE144" i="47"/>
  <c r="BR144" i="47"/>
  <c r="GR141" i="47"/>
  <c r="BR142" i="47"/>
  <c r="GS142" i="47"/>
  <c r="ME143" i="47"/>
  <c r="LF142" i="47"/>
  <c r="LR142" i="47"/>
  <c r="CF141" i="47"/>
  <c r="EF141" i="47"/>
  <c r="LR144" i="47"/>
  <c r="CS142" i="47"/>
  <c r="GR143" i="47"/>
  <c r="GS143" i="47"/>
  <c r="BF144" i="47"/>
  <c r="BF141" i="47"/>
  <c r="AE143" i="47"/>
  <c r="LE143" i="47"/>
  <c r="FF144" i="47"/>
  <c r="FS143" i="47"/>
  <c r="AE141" i="47"/>
  <c r="IS144" i="47"/>
  <c r="BF143" i="47"/>
  <c r="FF143" i="47"/>
  <c r="R141" i="47"/>
  <c r="DF143" i="47"/>
  <c r="ER143" i="47"/>
  <c r="JS142" i="47"/>
  <c r="CS144" i="47"/>
  <c r="JE144" i="47"/>
  <c r="HE143" i="47"/>
  <c r="ME144" i="47"/>
  <c r="EE143" i="47"/>
  <c r="EF143" i="47"/>
  <c r="KR142" i="47"/>
  <c r="JF142" i="47"/>
  <c r="JS144" i="47"/>
  <c r="HS142" i="47"/>
  <c r="GR144" i="47"/>
  <c r="GR142" i="47"/>
  <c r="HF142" i="47"/>
  <c r="ES144" i="47"/>
  <c r="EE141" i="47"/>
  <c r="CR141" i="47"/>
  <c r="CS143" i="47"/>
  <c r="LS141" i="47"/>
  <c r="JS143" i="47"/>
  <c r="LE144" i="47"/>
  <c r="JE142" i="47"/>
  <c r="CF143" i="47"/>
  <c r="ME142" i="47"/>
  <c r="IF143" i="47"/>
  <c r="JE141" i="47"/>
  <c r="KR143" i="47"/>
  <c r="LR143" i="47"/>
  <c r="BS142" i="47"/>
  <c r="DR141" i="47"/>
  <c r="R144" i="47"/>
  <c r="KS144" i="47"/>
  <c r="CR143" i="47"/>
  <c r="FR143" i="47"/>
  <c r="JF141" i="47"/>
  <c r="LF141" i="47"/>
  <c r="DS141" i="47"/>
  <c r="LR141" i="47"/>
  <c r="DR143" i="47"/>
  <c r="S141" i="47"/>
  <c r="FS141" i="47"/>
  <c r="LF144" i="47"/>
  <c r="ER142" i="47"/>
  <c r="CE141" i="47"/>
  <c r="FR142" i="47"/>
  <c r="LE142" i="47"/>
  <c r="BR143" i="47"/>
  <c r="CE144" i="47"/>
  <c r="LS143" i="47"/>
  <c r="IE142" i="47"/>
  <c r="DE144" i="47"/>
  <c r="IR142" i="47"/>
  <c r="KS142" i="47"/>
  <c r="KR141" i="47"/>
  <c r="ME141" i="47"/>
  <c r="FE141" i="47"/>
  <c r="DF141" i="47"/>
  <c r="KF142" i="47"/>
  <c r="EE142" i="47"/>
  <c r="DS142" i="47"/>
  <c r="BS143" i="47"/>
  <c r="FF142" i="47"/>
  <c r="LS144" i="47"/>
  <c r="GE141" i="47"/>
  <c r="IF144" i="47"/>
  <c r="FS144" i="47"/>
  <c r="AE144" i="47"/>
  <c r="IR143" i="47"/>
  <c r="AR141" i="47"/>
  <c r="S144" i="47"/>
  <c r="IF142" i="47"/>
  <c r="JR142" i="47"/>
  <c r="MF144" i="47"/>
  <c r="IS143" i="47"/>
  <c r="CS141" i="47"/>
  <c r="KF143" i="47"/>
  <c r="EG108" i="47"/>
  <c r="EB133" i="47" s="1"/>
  <c r="GG110" i="47"/>
  <c r="GB135" i="47" s="1"/>
  <c r="MG110" i="47"/>
  <c r="MB135" i="47" s="1"/>
  <c r="LT113" i="47"/>
  <c r="LO138" i="47" s="1"/>
  <c r="FT107" i="47"/>
  <c r="BT112" i="47"/>
  <c r="BO137" i="47" s="1"/>
  <c r="IT110" i="47"/>
  <c r="IO135" i="47" s="1"/>
  <c r="JT114" i="47"/>
  <c r="JO139" i="47" s="1"/>
  <c r="JG107" i="47"/>
  <c r="T114" i="47"/>
  <c r="O139" i="47" s="1"/>
  <c r="ET112" i="47"/>
  <c r="EO137" i="47" s="1"/>
  <c r="GT114" i="47"/>
  <c r="GO139" i="47" s="1"/>
  <c r="FT112" i="47"/>
  <c r="FO137" i="47" s="1"/>
  <c r="IT109" i="47"/>
  <c r="IO134" i="47" s="1"/>
  <c r="MG107" i="47"/>
  <c r="T113" i="47"/>
  <c r="O138" i="47" s="1"/>
  <c r="IT114" i="47"/>
  <c r="IO139" i="47" s="1"/>
  <c r="T108" i="47"/>
  <c r="O133" i="47" s="1"/>
  <c r="FT109" i="47"/>
  <c r="FO134" i="47" s="1"/>
  <c r="ET113" i="47"/>
  <c r="EO138" i="47" s="1"/>
  <c r="BG109" i="47"/>
  <c r="BB134" i="47" s="1"/>
  <c r="IT112" i="47"/>
  <c r="IO137" i="47" s="1"/>
  <c r="CG110" i="47"/>
  <c r="CB135" i="47" s="1"/>
  <c r="CT108" i="47"/>
  <c r="CO133" i="47" s="1"/>
  <c r="FG108" i="47"/>
  <c r="FB133" i="47" s="1"/>
  <c r="DG107" i="47"/>
  <c r="AP135" i="47"/>
  <c r="GQ139" i="47"/>
  <c r="KP132" i="47"/>
  <c r="ED137" i="47"/>
  <c r="IP135" i="47"/>
  <c r="GQ133" i="47"/>
  <c r="AP132" i="47"/>
  <c r="FQ137" i="47"/>
  <c r="AC133" i="47"/>
  <c r="JQ136" i="47"/>
  <c r="FQ133" i="47"/>
  <c r="ID134" i="47"/>
  <c r="Q135" i="47"/>
  <c r="CC132" i="47"/>
  <c r="KC137" i="47"/>
  <c r="ID139" i="47"/>
  <c r="GC132" i="47"/>
  <c r="AC132" i="47"/>
  <c r="DP132" i="47"/>
  <c r="GP138" i="47"/>
  <c r="FD134" i="47"/>
  <c r="DD133" i="47"/>
  <c r="MC135" i="47"/>
  <c r="KC138" i="47"/>
  <c r="IC134" i="47"/>
  <c r="AP133" i="47"/>
  <c r="FC133" i="47"/>
  <c r="LD139" i="47"/>
  <c r="DC138" i="47"/>
  <c r="GP133" i="47"/>
  <c r="JP132" i="47"/>
  <c r="FQ134" i="47"/>
  <c r="CP132" i="47"/>
  <c r="IC137" i="47"/>
  <c r="EP132" i="47"/>
  <c r="LP139" i="47"/>
  <c r="KP139" i="47"/>
  <c r="HQ137" i="47"/>
  <c r="AQ132" i="47"/>
  <c r="KD139" i="47"/>
  <c r="BC135" i="47"/>
  <c r="CQ134" i="47"/>
  <c r="FP134" i="47"/>
  <c r="MD137" i="47"/>
  <c r="CP138" i="47"/>
  <c r="ID133" i="47"/>
  <c r="BP132" i="47"/>
  <c r="GD138" i="47"/>
  <c r="FD132" i="47"/>
  <c r="Q137" i="47"/>
  <c r="AD139" i="47"/>
  <c r="AC137" i="47"/>
  <c r="GC138" i="47"/>
  <c r="LP134" i="47"/>
  <c r="BD139" i="47"/>
  <c r="KC136" i="47"/>
  <c r="DP139" i="47"/>
  <c r="LQ137" i="47"/>
  <c r="DD136" i="47"/>
  <c r="BD138" i="47"/>
  <c r="CP137" i="47"/>
  <c r="FP132" i="47"/>
  <c r="JD133" i="47"/>
  <c r="GQ132" i="47"/>
  <c r="EQ136" i="47"/>
  <c r="LC135" i="47"/>
  <c r="JQ138" i="47"/>
  <c r="JP136" i="47"/>
  <c r="JP137" i="47"/>
  <c r="AD132" i="47"/>
  <c r="DQ136" i="47"/>
  <c r="FP137" i="47"/>
  <c r="IP133" i="47"/>
  <c r="EC137" i="47"/>
  <c r="CD133" i="47"/>
  <c r="GD134" i="47"/>
  <c r="LD136" i="47"/>
  <c r="BP139" i="47"/>
  <c r="FQ136" i="47"/>
  <c r="BD132" i="47"/>
  <c r="DC136" i="47"/>
  <c r="P132" i="47"/>
  <c r="HC133" i="47"/>
  <c r="KD134" i="47"/>
  <c r="HC137" i="47"/>
  <c r="Q136" i="47"/>
  <c r="Q138" i="47"/>
  <c r="LQ135" i="47"/>
  <c r="HC134" i="47"/>
  <c r="AQ135" i="47"/>
  <c r="IC139" i="47"/>
  <c r="KQ132" i="47"/>
  <c r="DQ137" i="47"/>
  <c r="AD133" i="47"/>
  <c r="FD137" i="47"/>
  <c r="ED132" i="47"/>
  <c r="CD137" i="47"/>
  <c r="IC132" i="47"/>
  <c r="HQ139" i="47"/>
  <c r="HC135" i="47"/>
  <c r="KC132" i="47"/>
  <c r="AP139" i="47"/>
  <c r="EP133" i="47"/>
  <c r="LD134" i="47"/>
  <c r="KD132" i="47"/>
  <c r="FD139" i="47"/>
  <c r="CP139" i="47"/>
  <c r="CC135" i="47"/>
  <c r="BP137" i="47"/>
  <c r="IQ134" i="47"/>
  <c r="IP137" i="47"/>
  <c r="JD138" i="47"/>
  <c r="ED133" i="47"/>
  <c r="MD138" i="47"/>
  <c r="CC137" i="47"/>
  <c r="HQ136" i="47"/>
  <c r="CQ132" i="47"/>
  <c r="LD132" i="47"/>
  <c r="EC138" i="47"/>
  <c r="P133" i="47"/>
  <c r="ED134" i="47"/>
  <c r="EQ132" i="47"/>
  <c r="CD134" i="47"/>
  <c r="CD136" i="47"/>
  <c r="IP139" i="47"/>
  <c r="GP132" i="47"/>
  <c r="DC137" i="47"/>
  <c r="AP137" i="47"/>
  <c r="LP137" i="47"/>
  <c r="BQ135" i="47"/>
  <c r="EQ133" i="47"/>
  <c r="LD135" i="47"/>
  <c r="FD138" i="47"/>
  <c r="MC139" i="47"/>
  <c r="FQ132" i="47"/>
  <c r="GQ138" i="47"/>
  <c r="FQ135" i="47"/>
  <c r="P135" i="47"/>
  <c r="GC137" i="47"/>
  <c r="MD136" i="47"/>
  <c r="DP134" i="47"/>
  <c r="KQ137" i="47"/>
  <c r="KQ136" i="47"/>
  <c r="ED136" i="47"/>
  <c r="CQ133" i="47"/>
  <c r="GC135" i="47"/>
  <c r="JC132" i="47"/>
  <c r="LP136" i="47"/>
  <c r="CD135" i="47"/>
  <c r="DD134" i="47"/>
  <c r="HQ135" i="47"/>
  <c r="DP135" i="47"/>
  <c r="AQ137" i="47"/>
  <c r="IP134" i="47"/>
  <c r="HP139" i="47"/>
  <c r="BQ132" i="47"/>
  <c r="EC139" i="47"/>
  <c r="IC133" i="47"/>
  <c r="IP132" i="47"/>
  <c r="GQ137" i="47"/>
  <c r="JQ135" i="47"/>
  <c r="HC132" i="47"/>
  <c r="DD139" i="47"/>
  <c r="DC135" i="47"/>
  <c r="JQ134" i="47"/>
  <c r="DC134" i="47"/>
  <c r="LQ132" i="47"/>
  <c r="MD132" i="47"/>
  <c r="EQ138" i="47"/>
  <c r="JQ133" i="47"/>
  <c r="JD137" i="47"/>
  <c r="KQ134" i="47"/>
  <c r="LC137" i="47"/>
  <c r="HD134" i="47"/>
  <c r="KP135" i="47"/>
  <c r="KQ138" i="47"/>
  <c r="Q133" i="47"/>
  <c r="KD133" i="47"/>
  <c r="GP139" i="47"/>
  <c r="LC133" i="47"/>
  <c r="KP136" i="47"/>
  <c r="LC132" i="47"/>
  <c r="KP134" i="47"/>
  <c r="LQ133" i="47"/>
  <c r="BP138" i="47"/>
  <c r="DQ133" i="47"/>
  <c r="JC138" i="47"/>
  <c r="MC138" i="47"/>
  <c r="LD138" i="47"/>
  <c r="JP135" i="47"/>
  <c r="JC133" i="47"/>
  <c r="BC133" i="47"/>
  <c r="DP138" i="47"/>
  <c r="BP135" i="47"/>
  <c r="AC138" i="47"/>
  <c r="MC132" i="47"/>
  <c r="DD138" i="47"/>
  <c r="GD136" i="47"/>
  <c r="JQ139" i="47"/>
  <c r="KC135" i="47"/>
  <c r="ED139" i="47"/>
  <c r="CD138" i="47"/>
  <c r="FP135" i="47"/>
  <c r="LQ139" i="47"/>
  <c r="MD133" i="47"/>
  <c r="FP139" i="47"/>
  <c r="LC136" i="47"/>
  <c r="HQ134" i="47"/>
  <c r="JQ132" i="47"/>
  <c r="CQ137" i="47"/>
  <c r="ID135" i="47"/>
  <c r="FC139" i="47"/>
  <c r="CP136" i="47"/>
  <c r="IQ133" i="47"/>
  <c r="DC133" i="47"/>
  <c r="CQ135" i="47"/>
  <c r="BC138" i="47"/>
  <c r="AP136" i="47"/>
  <c r="CC136" i="47"/>
  <c r="CC139" i="47"/>
  <c r="HC136" i="47"/>
  <c r="BD135" i="47"/>
  <c r="GP137" i="47"/>
  <c r="HP138" i="47"/>
  <c r="FP136" i="47"/>
  <c r="FC136" i="47"/>
  <c r="CC134" i="47"/>
  <c r="GP135" i="47"/>
  <c r="FC137" i="47"/>
  <c r="MC137" i="47"/>
  <c r="KC139" i="47"/>
  <c r="DP133" i="47"/>
  <c r="MD134" i="47"/>
  <c r="HD133" i="47"/>
  <c r="DQ139" i="47"/>
  <c r="Q139" i="47"/>
  <c r="IQ138" i="47"/>
  <c r="LP132" i="47"/>
  <c r="DP137" i="47"/>
  <c r="AC139" i="47"/>
  <c r="BP133" i="47"/>
  <c r="CD139" i="47"/>
  <c r="LC134" i="47"/>
  <c r="JC139" i="47"/>
  <c r="FD135" i="47"/>
  <c r="LQ134" i="47"/>
  <c r="JP134" i="47"/>
  <c r="LD137" i="47"/>
  <c r="GD139" i="47"/>
  <c r="GQ134" i="47"/>
  <c r="AC134" i="47"/>
  <c r="HD137" i="47"/>
  <c r="FQ138" i="47"/>
  <c r="HC139" i="47"/>
  <c r="DQ132" i="47"/>
  <c r="DQ138" i="47"/>
  <c r="GC133" i="47"/>
  <c r="HP132" i="47"/>
  <c r="KD135" i="47"/>
  <c r="EQ135" i="47"/>
  <c r="FD136" i="47"/>
  <c r="GC136" i="47"/>
  <c r="EP134" i="47"/>
  <c r="LP138" i="47"/>
  <c r="ID137" i="47"/>
  <c r="EP135" i="47"/>
  <c r="JD139" i="47"/>
  <c r="P139" i="47"/>
  <c r="BD137" i="47"/>
  <c r="HD132" i="47"/>
  <c r="ED135" i="47"/>
  <c r="HD136" i="47"/>
  <c r="CQ138" i="47"/>
  <c r="BQ138" i="47"/>
  <c r="JP133" i="47"/>
  <c r="JC134" i="47"/>
  <c r="FC132" i="47"/>
  <c r="MC134" i="47"/>
  <c r="CP134" i="47"/>
  <c r="HC138" i="47"/>
  <c r="ID138" i="47"/>
  <c r="HD139" i="47"/>
  <c r="BC132" i="47"/>
  <c r="EP137" i="47"/>
  <c r="DC139" i="47"/>
  <c r="MD139" i="47"/>
  <c r="BD134" i="47"/>
  <c r="LD133" i="47"/>
  <c r="JC135" i="47"/>
  <c r="KC133" i="47"/>
  <c r="GD133" i="47"/>
  <c r="JD132" i="47"/>
  <c r="HP136" i="47"/>
  <c r="IQ132" i="47"/>
  <c r="KD137" i="47"/>
  <c r="HD135" i="47"/>
  <c r="HQ133" i="47"/>
  <c r="EC133" i="47"/>
  <c r="KQ139" i="47"/>
  <c r="GP134" i="47"/>
  <c r="KP133" i="47"/>
  <c r="AQ134" i="47"/>
  <c r="IP138" i="47"/>
  <c r="EP136" i="47"/>
  <c r="IC136" i="47"/>
  <c r="MD135" i="47"/>
  <c r="JD135" i="47"/>
  <c r="BQ136" i="47"/>
  <c r="BQ133" i="47"/>
  <c r="BC136" i="47"/>
  <c r="IQ137" i="47"/>
  <c r="BQ137" i="47"/>
  <c r="FC134" i="47"/>
  <c r="CC133" i="47"/>
  <c r="KQ133" i="47"/>
  <c r="HQ138" i="47"/>
  <c r="EC135" i="47"/>
  <c r="KQ135" i="47"/>
  <c r="KD136" i="47"/>
  <c r="KP138" i="47"/>
  <c r="BC139" i="47"/>
  <c r="AQ139" i="47"/>
  <c r="ID132" i="47"/>
  <c r="DQ135" i="47"/>
  <c r="EQ137" i="47"/>
  <c r="JC136" i="47"/>
  <c r="BQ134" i="47"/>
  <c r="GD132" i="47"/>
  <c r="IQ139" i="47"/>
  <c r="CD132" i="47"/>
  <c r="KP137" i="47"/>
  <c r="AD137" i="47"/>
  <c r="EP138" i="47"/>
  <c r="AC135" i="47"/>
  <c r="EQ139" i="47"/>
  <c r="AQ138" i="47"/>
  <c r="IQ135" i="47"/>
  <c r="GD135" i="47"/>
  <c r="JD136" i="47"/>
  <c r="AD135" i="47"/>
  <c r="IC135" i="47"/>
  <c r="HQ132" i="47"/>
  <c r="FD133" i="47"/>
  <c r="FQ139" i="47"/>
  <c r="LQ138" i="47"/>
  <c r="FP138" i="47"/>
  <c r="LC138" i="47"/>
  <c r="P137" i="47"/>
  <c r="AC136" i="47"/>
  <c r="CC138" i="47"/>
  <c r="AQ133" i="47"/>
  <c r="EC136" i="47"/>
  <c r="HP133" i="47"/>
  <c r="ID136" i="47"/>
  <c r="JP138" i="47"/>
  <c r="AP134" i="47"/>
  <c r="GC134" i="47"/>
  <c r="P134" i="47"/>
  <c r="EC134" i="47"/>
  <c r="HP135" i="47"/>
  <c r="BC134" i="47"/>
  <c r="GD137" i="47"/>
  <c r="IC138" i="47"/>
  <c r="BC137" i="47"/>
  <c r="DC132" i="47"/>
  <c r="CP135" i="47"/>
  <c r="BP136" i="47"/>
  <c r="IQ136" i="47"/>
  <c r="JP139" i="47"/>
  <c r="Q134" i="47"/>
  <c r="AD138" i="47"/>
  <c r="ED138" i="47"/>
  <c r="GP136" i="47"/>
  <c r="FC135" i="47"/>
  <c r="AP138" i="47"/>
  <c r="DD135" i="47"/>
  <c r="HD138" i="47"/>
  <c r="EQ134" i="47"/>
  <c r="P138" i="47"/>
  <c r="JC137" i="47"/>
  <c r="BD133" i="47"/>
  <c r="KC134" i="47"/>
  <c r="AQ136" i="47"/>
  <c r="BD136" i="47"/>
  <c r="EP139" i="47"/>
  <c r="DP136" i="47"/>
  <c r="MC133" i="47"/>
  <c r="GQ135" i="47"/>
  <c r="JQ137" i="47"/>
  <c r="FP133" i="47"/>
  <c r="IP136" i="47"/>
  <c r="LP135" i="47"/>
  <c r="CQ139" i="47"/>
  <c r="HP134" i="47"/>
  <c r="KD138" i="47"/>
  <c r="DQ134" i="47"/>
  <c r="Q132" i="47"/>
  <c r="BP134" i="47"/>
  <c r="AD136" i="47"/>
  <c r="GC139" i="47"/>
  <c r="DD132" i="47"/>
  <c r="FC138" i="47"/>
  <c r="P136" i="47"/>
  <c r="JD134" i="47"/>
  <c r="AD134" i="47"/>
  <c r="HP137" i="47"/>
  <c r="BQ139" i="47"/>
  <c r="LQ136" i="47"/>
  <c r="LP133" i="47"/>
  <c r="CP133" i="47"/>
  <c r="CQ136" i="47"/>
  <c r="LC139" i="47"/>
  <c r="MC136" i="47"/>
  <c r="DD137" i="47"/>
  <c r="GQ136" i="47"/>
  <c r="EC132" i="47"/>
  <c r="EC114" i="47"/>
  <c r="HC111" i="47"/>
  <c r="FC112" i="47"/>
  <c r="FP109" i="47"/>
  <c r="DC114" i="47"/>
  <c r="IP113" i="47"/>
  <c r="EP109" i="47"/>
  <c r="HP114" i="47"/>
  <c r="P111" i="47"/>
  <c r="GP112" i="47"/>
  <c r="CP114" i="47"/>
  <c r="JC113" i="47"/>
  <c r="FP108" i="47"/>
  <c r="DP109" i="47"/>
  <c r="EP113" i="47"/>
  <c r="BC109" i="47"/>
  <c r="HP113" i="47"/>
  <c r="CC109" i="47"/>
  <c r="CC113" i="47"/>
  <c r="KC110" i="47"/>
  <c r="HP112" i="47"/>
  <c r="GC109" i="47"/>
  <c r="EC110" i="47"/>
  <c r="CC114" i="47"/>
  <c r="BC107" i="47"/>
  <c r="HC107" i="47"/>
  <c r="MC110" i="47"/>
  <c r="CP111" i="47"/>
  <c r="JP108" i="47"/>
  <c r="GP114" i="47"/>
  <c r="KC112" i="47"/>
  <c r="BP110" i="47"/>
  <c r="EP108" i="47"/>
  <c r="FP110" i="47"/>
  <c r="AC111" i="47"/>
  <c r="HP108" i="47"/>
  <c r="P107" i="47"/>
  <c r="DP112" i="47"/>
  <c r="JP114" i="47"/>
  <c r="AC107" i="47"/>
  <c r="GC114" i="47"/>
  <c r="CC108" i="47"/>
  <c r="EC109" i="47"/>
  <c r="JP112" i="47"/>
  <c r="MC113" i="47"/>
  <c r="HC114" i="47"/>
  <c r="HC109" i="47"/>
  <c r="P108" i="47"/>
  <c r="FC108" i="47"/>
  <c r="KP109" i="47"/>
  <c r="AP108" i="47"/>
  <c r="BC111" i="47"/>
  <c r="BC108" i="47"/>
  <c r="IP108" i="47"/>
  <c r="JP113" i="47"/>
  <c r="CC107" i="47"/>
  <c r="FP114" i="47"/>
  <c r="IC111" i="47"/>
  <c r="FC107" i="47"/>
  <c r="LP110" i="47"/>
  <c r="EP110" i="47"/>
  <c r="CC110" i="47"/>
  <c r="IP110" i="47"/>
  <c r="AP107" i="47"/>
  <c r="EC108" i="47"/>
  <c r="BC113" i="47"/>
  <c r="KP108" i="47"/>
  <c r="BP114" i="47"/>
  <c r="P114" i="47"/>
  <c r="AP113" i="47"/>
  <c r="CP113" i="47"/>
  <c r="IC112" i="47"/>
  <c r="DP108" i="47"/>
  <c r="EP111" i="47"/>
  <c r="FP111" i="47"/>
  <c r="P110" i="47"/>
  <c r="DC113" i="47"/>
  <c r="LC107" i="47"/>
  <c r="LC108" i="47"/>
  <c r="AP112" i="47"/>
  <c r="GP110" i="47"/>
  <c r="EP107" i="47"/>
  <c r="LP112" i="47"/>
  <c r="IP111" i="47"/>
  <c r="AC114" i="47"/>
  <c r="FP113" i="47"/>
  <c r="MC111" i="47"/>
  <c r="KP113" i="47"/>
  <c r="BP111" i="47"/>
  <c r="JC110" i="47"/>
  <c r="KC113" i="47"/>
  <c r="KP111" i="47"/>
  <c r="FC109" i="47"/>
  <c r="DC112" i="47"/>
  <c r="CP110" i="47"/>
  <c r="GC111" i="47"/>
  <c r="KC107" i="47"/>
  <c r="AP111" i="47"/>
  <c r="GP109" i="47"/>
  <c r="MC107" i="47"/>
  <c r="CC111" i="47"/>
  <c r="JP109" i="47"/>
  <c r="FC114" i="47"/>
  <c r="LC114" i="47"/>
  <c r="JC108" i="47"/>
  <c r="GC107" i="47"/>
  <c r="GC112" i="47"/>
  <c r="LP109" i="47"/>
  <c r="DP111" i="47"/>
  <c r="CP108" i="47"/>
  <c r="HP107" i="47"/>
  <c r="IC113" i="47"/>
  <c r="GP107" i="47"/>
  <c r="KP107" i="47"/>
  <c r="AC113" i="47"/>
  <c r="DC107" i="47"/>
  <c r="JP111" i="47"/>
  <c r="CP107" i="47"/>
  <c r="HC112" i="47"/>
  <c r="HC108" i="47"/>
  <c r="LC111" i="47"/>
  <c r="CP109" i="47"/>
  <c r="BP107" i="47"/>
  <c r="LP107" i="47"/>
  <c r="AC110" i="47"/>
  <c r="JC109" i="47"/>
  <c r="HC113" i="47"/>
  <c r="AC108" i="47"/>
  <c r="KP110" i="47"/>
  <c r="IC110" i="47"/>
  <c r="IP112" i="47"/>
  <c r="HP111" i="47"/>
  <c r="LP113" i="47"/>
  <c r="AC112" i="47"/>
  <c r="AP114" i="47"/>
  <c r="BP112" i="47"/>
  <c r="DP114" i="47"/>
  <c r="P109" i="47"/>
  <c r="JC114" i="47"/>
  <c r="GP108" i="47"/>
  <c r="DC111" i="47"/>
  <c r="EC113" i="47"/>
  <c r="BC114" i="47"/>
  <c r="JC111" i="47"/>
  <c r="HC110" i="47"/>
  <c r="MC109" i="47"/>
  <c r="IC108" i="47"/>
  <c r="HP109" i="47"/>
  <c r="MC112" i="47"/>
  <c r="BC112" i="47"/>
  <c r="GP113" i="47"/>
  <c r="GC108" i="47"/>
  <c r="CP112" i="47"/>
  <c r="JP110" i="47"/>
  <c r="DP110" i="47"/>
  <c r="EC107" i="47"/>
  <c r="P112" i="47"/>
  <c r="LC113" i="47"/>
  <c r="MC114" i="47"/>
  <c r="GP111" i="47"/>
  <c r="P113" i="47"/>
  <c r="DC109" i="47"/>
  <c r="BC110" i="47"/>
  <c r="GC110" i="47"/>
  <c r="JP107" i="47"/>
  <c r="BP113" i="47"/>
  <c r="DC108" i="47"/>
  <c r="EP114" i="47"/>
  <c r="AP109" i="47"/>
  <c r="KC108" i="47"/>
  <c r="KC111" i="47"/>
  <c r="DC110" i="47"/>
  <c r="GC113" i="47"/>
  <c r="BP108" i="47"/>
  <c r="FC110" i="47"/>
  <c r="LC110" i="47"/>
  <c r="FC113" i="47"/>
  <c r="JC107" i="47"/>
  <c r="LP114" i="47"/>
  <c r="IP107" i="47"/>
  <c r="BP109" i="47"/>
  <c r="HP110" i="47"/>
  <c r="DP107" i="47"/>
  <c r="EC111" i="47"/>
  <c r="EP112" i="47"/>
  <c r="LC109" i="47"/>
  <c r="AC109" i="47"/>
  <c r="CC112" i="47"/>
  <c r="FP107" i="47"/>
  <c r="IP114" i="47"/>
  <c r="IC109" i="47"/>
  <c r="IC107" i="47"/>
  <c r="LP111" i="47"/>
  <c r="IC114" i="47"/>
  <c r="FC111" i="47"/>
  <c r="LC112" i="47"/>
  <c r="KC109" i="47"/>
  <c r="KC114" i="47"/>
  <c r="JC112" i="47"/>
  <c r="DP113" i="47"/>
  <c r="KP112" i="47"/>
  <c r="KP114" i="47"/>
  <c r="FP112" i="47"/>
  <c r="LP108" i="47"/>
  <c r="IP109" i="47"/>
  <c r="AP110" i="47"/>
  <c r="MC108" i="47"/>
  <c r="JR138" i="47"/>
  <c r="CS132" i="47"/>
  <c r="HE136" i="47"/>
  <c r="LF135" i="47"/>
  <c r="BR138" i="47"/>
  <c r="DS134" i="47"/>
  <c r="HS136" i="47"/>
  <c r="AE138" i="47"/>
  <c r="CR137" i="47"/>
  <c r="JE134" i="47"/>
  <c r="LE136" i="47"/>
  <c r="ME134" i="47"/>
  <c r="LS137" i="47"/>
  <c r="KR133" i="47"/>
  <c r="BE136" i="47"/>
  <c r="CE134" i="47"/>
  <c r="JF135" i="47"/>
  <c r="GE138" i="47"/>
  <c r="IS136" i="47"/>
  <c r="FS139" i="47"/>
  <c r="CR135" i="47"/>
  <c r="LF132" i="47"/>
  <c r="GR135" i="47"/>
  <c r="CS139" i="47"/>
  <c r="KF132" i="47"/>
  <c r="ER138" i="47"/>
  <c r="FR133" i="47"/>
  <c r="LS133" i="47"/>
  <c r="ES134" i="47"/>
  <c r="AE137" i="47"/>
  <c r="FE132" i="47"/>
  <c r="HS138" i="47"/>
  <c r="DE132" i="47"/>
  <c r="IS139" i="47"/>
  <c r="ES139" i="47"/>
  <c r="GE136" i="47"/>
  <c r="R137" i="47"/>
  <c r="IF139" i="47"/>
  <c r="FF134" i="47"/>
  <c r="GF139" i="47"/>
  <c r="LS134" i="47"/>
  <c r="JS139" i="47"/>
  <c r="HS132" i="47"/>
  <c r="BS135" i="47"/>
  <c r="DS133" i="47"/>
  <c r="R139" i="47"/>
  <c r="CR139" i="47"/>
  <c r="JF137" i="47"/>
  <c r="BR133" i="47"/>
  <c r="ME132" i="47"/>
  <c r="IE133" i="47"/>
  <c r="S136" i="47"/>
  <c r="LT114" i="47"/>
  <c r="LO139" i="47" s="1"/>
  <c r="EG114" i="47"/>
  <c r="EB139" i="47" s="1"/>
  <c r="CG114" i="47"/>
  <c r="CB139" i="47" s="1"/>
  <c r="KT112" i="47"/>
  <c r="KO137" i="47" s="1"/>
  <c r="BT113" i="47"/>
  <c r="BO138" i="47" s="1"/>
  <c r="ET108" i="47"/>
  <c r="EO133" i="47" s="1"/>
  <c r="AG109" i="47"/>
  <c r="AB134" i="47" s="1"/>
  <c r="KT107" i="47"/>
  <c r="CG107" i="47"/>
  <c r="FG107" i="47"/>
  <c r="HG114" i="47"/>
  <c r="HB139" i="47" s="1"/>
  <c r="LG110" i="47"/>
  <c r="LB135" i="47" s="1"/>
  <c r="IG109" i="47"/>
  <c r="IB134" i="47" s="1"/>
  <c r="KG109" i="47"/>
  <c r="KB134" i="47" s="1"/>
  <c r="DT109" i="47"/>
  <c r="DO134" i="47" s="1"/>
  <c r="ET114" i="47"/>
  <c r="EO139" i="47" s="1"/>
  <c r="CG109" i="47"/>
  <c r="CB134" i="47" s="1"/>
  <c r="KT110" i="47"/>
  <c r="KO135" i="47" s="1"/>
  <c r="DG110" i="47"/>
  <c r="DB135" i="47" s="1"/>
  <c r="GG112" i="47"/>
  <c r="GB137" i="47" s="1"/>
  <c r="AT110" i="47"/>
  <c r="AO135" i="47" s="1"/>
  <c r="BT107" i="47"/>
  <c r="JT113" i="47"/>
  <c r="JO138" i="47" s="1"/>
  <c r="BG112" i="47"/>
  <c r="BB137" i="47" s="1"/>
  <c r="HT109" i="47"/>
  <c r="HO134" i="47" s="1"/>
  <c r="JT111" i="47"/>
  <c r="JO136" i="47" s="1"/>
  <c r="EE139" i="47"/>
  <c r="JF138" i="47"/>
  <c r="KR137" i="47"/>
  <c r="JE135" i="47"/>
  <c r="AE133" i="47"/>
  <c r="LE132" i="47"/>
  <c r="LS132" i="47"/>
  <c r="IF132" i="47"/>
  <c r="KS133" i="47"/>
  <c r="BE135" i="47"/>
  <c r="ME139" i="47"/>
  <c r="HR136" i="47"/>
  <c r="HS139" i="47"/>
  <c r="GR136" i="47"/>
  <c r="LF134" i="47"/>
  <c r="JS138" i="47"/>
  <c r="FS133" i="47"/>
  <c r="JF133" i="47"/>
  <c r="FF137" i="47"/>
  <c r="EF138" i="47"/>
  <c r="LS138" i="47"/>
  <c r="LR136" i="47"/>
  <c r="LE134" i="47"/>
  <c r="EF137" i="47"/>
  <c r="DF132" i="47"/>
  <c r="KF136" i="47"/>
  <c r="IS132" i="47"/>
  <c r="HR134" i="47"/>
  <c r="KR135" i="47"/>
  <c r="LE133" i="47"/>
  <c r="CE139" i="47"/>
  <c r="DS132" i="47"/>
  <c r="JF134" i="47"/>
  <c r="IE136" i="47"/>
  <c r="IR134" i="47"/>
  <c r="BS136" i="47"/>
  <c r="JS134" i="47"/>
  <c r="AR135" i="47"/>
  <c r="JR134" i="47"/>
  <c r="EE133" i="47"/>
  <c r="HF139" i="47"/>
  <c r="R138" i="47"/>
  <c r="IS135" i="47"/>
  <c r="DF134" i="47"/>
  <c r="FR135" i="47"/>
  <c r="LF139" i="47"/>
  <c r="JR136" i="47"/>
  <c r="LR132" i="47"/>
  <c r="ME138" i="47"/>
  <c r="LS135" i="47"/>
  <c r="KS138" i="47"/>
  <c r="FT111" i="47"/>
  <c r="FO136" i="47" s="1"/>
  <c r="DT108" i="47"/>
  <c r="DO133" i="47" s="1"/>
  <c r="AG111" i="47"/>
  <c r="AB136" i="47" s="1"/>
  <c r="JT108" i="47"/>
  <c r="JO133" i="47" s="1"/>
  <c r="FG111" i="47"/>
  <c r="FB136" i="47" s="1"/>
  <c r="IT108" i="47"/>
  <c r="IO133" i="47" s="1"/>
  <c r="KG108" i="47"/>
  <c r="KB133" i="47" s="1"/>
  <c r="MG114" i="47"/>
  <c r="MB139" i="47" s="1"/>
  <c r="HG108" i="47"/>
  <c r="HB133" i="47" s="1"/>
  <c r="LG111" i="47"/>
  <c r="LB136" i="47" s="1"/>
  <c r="LG113" i="47"/>
  <c r="LB138" i="47" s="1"/>
  <c r="GT108" i="47"/>
  <c r="GO133" i="47" s="1"/>
  <c r="T110" i="47"/>
  <c r="O135" i="47" s="1"/>
  <c r="FG113" i="47"/>
  <c r="FB138" i="47" s="1"/>
  <c r="IG107" i="47"/>
  <c r="HT114" i="47"/>
  <c r="HO139" i="47" s="1"/>
  <c r="FT110" i="47"/>
  <c r="FO135" i="47" s="1"/>
  <c r="AT108" i="47"/>
  <c r="AO133" i="47" s="1"/>
  <c r="IG110" i="47"/>
  <c r="IB135" i="47" s="1"/>
  <c r="HG107" i="47"/>
  <c r="BG110" i="47"/>
  <c r="BB135" i="47" s="1"/>
  <c r="AT113" i="47"/>
  <c r="AO138" i="47" s="1"/>
  <c r="BG113" i="47"/>
  <c r="BB138" i="47" s="1"/>
  <c r="KG107" i="47"/>
  <c r="JG110" i="47"/>
  <c r="JB135" i="47" s="1"/>
  <c r="JG111" i="47"/>
  <c r="JB136" i="47" s="1"/>
  <c r="EC112" i="47"/>
  <c r="LG109" i="47"/>
  <c r="LB134" i="47" s="1"/>
  <c r="DG113" i="47"/>
  <c r="DB138" i="47" s="1"/>
  <c r="BT111" i="47"/>
  <c r="BO136" i="47" s="1"/>
  <c r="EG112" i="47"/>
  <c r="EB137" i="47" s="1"/>
  <c r="AG108" i="47"/>
  <c r="AB133" i="47" s="1"/>
  <c r="T107" i="47"/>
  <c r="GG108" i="47"/>
  <c r="GB133" i="47" s="1"/>
  <c r="AG113" i="47"/>
  <c r="AB138" i="47" s="1"/>
  <c r="LT107" i="47"/>
  <c r="CG108" i="47"/>
  <c r="CB133" i="47" s="1"/>
  <c r="IT113" i="47"/>
  <c r="IO138" i="47" s="1"/>
  <c r="JG112" i="47"/>
  <c r="JB137" i="47" s="1"/>
  <c r="DT112" i="47"/>
  <c r="DO137" i="47" s="1"/>
  <c r="DG112" i="47"/>
  <c r="DB137" i="47" s="1"/>
  <c r="IG112" i="47"/>
  <c r="IB137" i="47" s="1"/>
  <c r="CT111" i="47"/>
  <c r="CO136" i="47" s="1"/>
  <c r="JT109" i="47"/>
  <c r="JO134" i="47" s="1"/>
  <c r="DG111" i="47"/>
  <c r="DB136" i="47" s="1"/>
  <c r="CT107" i="47"/>
  <c r="LT111" i="47"/>
  <c r="LO136" i="47" s="1"/>
  <c r="AT109" i="47"/>
  <c r="AO134" i="47" s="1"/>
  <c r="IG114" i="47"/>
  <c r="IB139" i="47" s="1"/>
  <c r="AT114" i="47"/>
  <c r="AO139" i="47" s="1"/>
  <c r="ET110" i="47"/>
  <c r="EO135" i="47" s="1"/>
  <c r="LG114" i="47"/>
  <c r="LB139" i="47" s="1"/>
  <c r="EG110" i="47"/>
  <c r="EB135" i="47" s="1"/>
  <c r="C118" i="28"/>
  <c r="B118" i="28" s="1"/>
  <c r="D134" i="48"/>
  <c r="C118" i="47"/>
  <c r="HT111" i="47"/>
  <c r="HO136" i="47" s="1"/>
  <c r="JT112" i="47"/>
  <c r="JO137" i="47" s="1"/>
  <c r="JG114" i="47"/>
  <c r="JB139" i="47" s="1"/>
  <c r="HG110" i="47"/>
  <c r="HB135" i="47" s="1"/>
  <c r="KT114" i="47"/>
  <c r="KO139" i="47" s="1"/>
  <c r="AG110" i="47"/>
  <c r="AB135" i="47" s="1"/>
  <c r="CG111" i="47"/>
  <c r="CB136" i="47" s="1"/>
  <c r="BG114" i="47"/>
  <c r="BB139" i="47" s="1"/>
  <c r="MG109" i="47"/>
  <c r="MB134" i="47" s="1"/>
  <c r="IG111" i="47"/>
  <c r="IB136" i="47" s="1"/>
  <c r="AG112" i="47"/>
  <c r="AB137" i="47" s="1"/>
  <c r="ET111" i="47"/>
  <c r="EO136" i="47" s="1"/>
  <c r="KT108" i="47"/>
  <c r="KO133" i="47" s="1"/>
  <c r="GT112" i="47"/>
  <c r="GO137" i="47" s="1"/>
  <c r="CT113" i="47"/>
  <c r="CO138" i="47" s="1"/>
  <c r="AT111" i="47"/>
  <c r="AO136" i="47" s="1"/>
  <c r="DT113" i="47"/>
  <c r="DO138" i="47" s="1"/>
  <c r="HG113" i="47"/>
  <c r="HB138" i="47" s="1"/>
  <c r="BG107" i="47"/>
  <c r="MG112" i="47"/>
  <c r="MB137" i="47" s="1"/>
  <c r="HG111" i="47"/>
  <c r="HB136" i="47" s="1"/>
  <c r="BT114" i="47"/>
  <c r="BO139" i="47" s="1"/>
  <c r="FT114" i="47"/>
  <c r="FO139" i="47" s="1"/>
  <c r="FG114" i="47"/>
  <c r="FB139" i="47" s="1"/>
  <c r="HT110" i="47"/>
  <c r="HO135" i="47" s="1"/>
  <c r="EG111" i="47"/>
  <c r="EB136" i="47" s="1"/>
  <c r="AR138" i="47"/>
  <c r="R132" i="47"/>
  <c r="CE132" i="47"/>
  <c r="ME137" i="47"/>
  <c r="HE137" i="47"/>
  <c r="EF133" i="47"/>
  <c r="LF133" i="47"/>
  <c r="ES135" i="47"/>
  <c r="CF139" i="47"/>
  <c r="BE139" i="47"/>
  <c r="BS133" i="47"/>
  <c r="KF139" i="47"/>
  <c r="JF139" i="47"/>
  <c r="DS137" i="47"/>
  <c r="AR132" i="47"/>
  <c r="LE137" i="47"/>
  <c r="KE132" i="47"/>
  <c r="DF139" i="47"/>
  <c r="AR133" i="47"/>
  <c r="CR133" i="47"/>
  <c r="HF135" i="47"/>
  <c r="AS136" i="47"/>
  <c r="BE138" i="47"/>
  <c r="AS138" i="47"/>
  <c r="DF138" i="47"/>
  <c r="JE137" i="47"/>
  <c r="MF134" i="47"/>
  <c r="CF135" i="47"/>
  <c r="BF138" i="47"/>
  <c r="MF135" i="47"/>
  <c r="JF136" i="47"/>
  <c r="EF132" i="47"/>
  <c r="ER133" i="47"/>
  <c r="R133" i="47"/>
  <c r="HF136" i="47"/>
  <c r="EF135" i="47"/>
  <c r="IF134" i="47"/>
  <c r="IF133" i="47"/>
  <c r="BS139" i="47"/>
  <c r="DR136" i="47"/>
  <c r="MF137" i="47"/>
  <c r="AR137" i="47"/>
  <c r="HF138" i="47"/>
  <c r="EE137" i="47"/>
  <c r="IE138" i="47"/>
  <c r="EF139" i="47"/>
  <c r="GR132" i="47"/>
  <c r="S134" i="47"/>
  <c r="BF139" i="47"/>
  <c r="HS133" i="47"/>
  <c r="GR137" i="47"/>
  <c r="KE135" i="47"/>
  <c r="LJ103" i="47"/>
  <c r="BE22" i="66" a="1"/>
  <c r="BF24" i="69"/>
  <c r="BH25" i="69"/>
  <c r="BG22" i="69"/>
  <c r="BE23" i="69"/>
  <c r="BG23" i="69"/>
  <c r="BE22" i="69"/>
  <c r="BG25" i="69"/>
  <c r="BE24" i="69"/>
  <c r="BE25" i="69"/>
  <c r="BG24" i="69"/>
  <c r="BF23" i="69"/>
  <c r="BH22" i="69"/>
  <c r="BF22" i="69"/>
  <c r="BH23" i="69"/>
  <c r="BF25" i="69"/>
  <c r="BH24" i="69"/>
  <c r="GW103" i="47"/>
  <c r="CE15" i="67"/>
  <c r="AQ95" i="73" s="1"/>
  <c r="CF14" i="67"/>
  <c r="AR94" i="73" s="1"/>
  <c r="CG15" i="67"/>
  <c r="AS95" i="73" s="1"/>
  <c r="CH17" i="67"/>
  <c r="AT97" i="73" s="1"/>
  <c r="FW103" i="47"/>
  <c r="CG16" i="67"/>
  <c r="AS96" i="73" s="1"/>
  <c r="KW103" i="47"/>
  <c r="BW103" i="47"/>
  <c r="CE14" i="67"/>
  <c r="AQ94" i="73" s="1"/>
  <c r="AH93" i="73"/>
  <c r="CE16" i="67"/>
  <c r="AQ96" i="73" s="1"/>
  <c r="EW103" i="47"/>
  <c r="CF16" i="67"/>
  <c r="AR96" i="73" s="1"/>
  <c r="B103" i="47"/>
  <c r="LV103" i="47" s="1"/>
  <c r="CF17" i="67"/>
  <c r="AR97" i="73" s="1"/>
  <c r="CH15" i="67"/>
  <c r="AT95" i="73" s="1"/>
  <c r="BF17" i="67"/>
  <c r="V97" i="73" s="1"/>
  <c r="CW103" i="47"/>
  <c r="CE17" i="67"/>
  <c r="AQ97" i="73" s="1"/>
  <c r="CH14" i="67"/>
  <c r="AT94" i="73" s="1"/>
  <c r="BJ103" i="47"/>
  <c r="CG17" i="67"/>
  <c r="AS97" i="73" s="1"/>
  <c r="CF15" i="67"/>
  <c r="AR95" i="73" s="1"/>
  <c r="EJ103" i="47"/>
  <c r="BF15" i="67"/>
  <c r="V95" i="73" s="1"/>
  <c r="BG17" i="67"/>
  <c r="W97" i="73" s="1"/>
  <c r="AE49" i="73"/>
  <c r="AE48" i="73"/>
  <c r="BH16" i="67"/>
  <c r="X96" i="73" s="1"/>
  <c r="CJ103" i="47"/>
  <c r="FJ103" i="47"/>
  <c r="CG14" i="67"/>
  <c r="AS94" i="73" s="1"/>
  <c r="BS15" i="67"/>
  <c r="BH15" i="67"/>
  <c r="X95" i="73" s="1"/>
  <c r="BG14" i="67"/>
  <c r="W94" i="73" s="1"/>
  <c r="BH14" i="67"/>
  <c r="X94" i="73" s="1"/>
  <c r="BE15" i="67"/>
  <c r="U95" i="73" s="1"/>
  <c r="AI93" i="73"/>
  <c r="BG15" i="67"/>
  <c r="W95" i="73" s="1"/>
  <c r="AG93" i="73"/>
  <c r="BG16" i="67"/>
  <c r="W96" i="73" s="1"/>
  <c r="BE17" i="67"/>
  <c r="U97" i="73" s="1"/>
  <c r="BE14" i="67"/>
  <c r="U94" i="73" s="1"/>
  <c r="BF14" i="67"/>
  <c r="V94" i="73" s="1"/>
  <c r="BE16" i="67"/>
  <c r="U96" i="73" s="1"/>
  <c r="AJ103" i="47"/>
  <c r="JJ103" i="47"/>
  <c r="DW103" i="47"/>
  <c r="HJ103" i="47"/>
  <c r="BT17" i="67"/>
  <c r="BV16" i="67"/>
  <c r="BT14" i="67"/>
  <c r="BS14" i="67"/>
  <c r="BT15" i="67"/>
  <c r="BU16" i="67"/>
  <c r="BU14" i="67"/>
  <c r="BV14" i="67"/>
  <c r="BV15" i="67"/>
  <c r="BS17" i="67"/>
  <c r="BU15" i="67"/>
  <c r="BT16" i="67"/>
  <c r="BU17" i="67"/>
  <c r="BV17" i="67"/>
  <c r="BH22" i="62"/>
  <c r="W103" i="47"/>
  <c r="DJ103" i="47"/>
  <c r="BG24" i="62"/>
  <c r="BE22" i="62"/>
  <c r="IW103" i="47"/>
  <c r="LW103" i="47"/>
  <c r="KJ103" i="47"/>
  <c r="IJ103" i="47"/>
  <c r="JW103" i="47"/>
  <c r="AW103" i="47"/>
  <c r="GJ103" i="47"/>
  <c r="J103" i="47"/>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I103" i="47"/>
  <c r="G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KR147" i="47" l="1"/>
  <c r="CS146" i="47"/>
  <c r="L132" i="47"/>
  <c r="KA132" i="47"/>
  <c r="GR147" i="47"/>
  <c r="AE146" i="47"/>
  <c r="DL132" i="47"/>
  <c r="FL133" i="47"/>
  <c r="EA133" i="47"/>
  <c r="LL133" i="47"/>
  <c r="FN132" i="47"/>
  <c r="LE147" i="47"/>
  <c r="KL133" i="47"/>
  <c r="DA133" i="47"/>
  <c r="BE146" i="47"/>
  <c r="HY132" i="47"/>
  <c r="DS146" i="47"/>
  <c r="AR146" i="47"/>
  <c r="FS147" i="47"/>
  <c r="FE147" i="47"/>
  <c r="BA132" i="47"/>
  <c r="DY133" i="47"/>
  <c r="CR147" i="47"/>
  <c r="BA133" i="47"/>
  <c r="GE146" i="47"/>
  <c r="HL132" i="47"/>
  <c r="LN133" i="47"/>
  <c r="FR147" i="47"/>
  <c r="KF147" i="47"/>
  <c r="EE146" i="47"/>
  <c r="HN133" i="47"/>
  <c r="KY133" i="47"/>
  <c r="KG122" i="47"/>
  <c r="KB147" i="47" s="1"/>
  <c r="IG121" i="47"/>
  <c r="IB146" i="47" s="1"/>
  <c r="JG122" i="47"/>
  <c r="JB147" i="47" s="1"/>
  <c r="FG121" i="47"/>
  <c r="FB146" i="47" s="1"/>
  <c r="GT122" i="47"/>
  <c r="GO147" i="47" s="1"/>
  <c r="CT121" i="47"/>
  <c r="CO146" i="47" s="1"/>
  <c r="N133" i="47"/>
  <c r="R147" i="47"/>
  <c r="Y133" i="47"/>
  <c r="CR146" i="47"/>
  <c r="FY133" i="47"/>
  <c r="EL133" i="47"/>
  <c r="AL133" i="47"/>
  <c r="JN132" i="47"/>
  <c r="BS146" i="47"/>
  <c r="AN133" i="47"/>
  <c r="HA132" i="47"/>
  <c r="KE146" i="47"/>
  <c r="MF147" i="47"/>
  <c r="HL133" i="47"/>
  <c r="FN133" i="47"/>
  <c r="IG122" i="47"/>
  <c r="IB147" i="47" s="1"/>
  <c r="HG121" i="47"/>
  <c r="HB146" i="47" s="1"/>
  <c r="JT121" i="47"/>
  <c r="JO146" i="47" s="1"/>
  <c r="T122" i="47"/>
  <c r="O147" i="47" s="1"/>
  <c r="LG122" i="47"/>
  <c r="LB147" i="47" s="1"/>
  <c r="GA132" i="47"/>
  <c r="KF146" i="47"/>
  <c r="IE146" i="47"/>
  <c r="JY133" i="47"/>
  <c r="IY132" i="47"/>
  <c r="IR146" i="47"/>
  <c r="LA132" i="47"/>
  <c r="LR146" i="47"/>
  <c r="HA133" i="47"/>
  <c r="LN132" i="47"/>
  <c r="EF147" i="47"/>
  <c r="IL132" i="47"/>
  <c r="IF147" i="47"/>
  <c r="FR146" i="47"/>
  <c r="FF146" i="47"/>
  <c r="AT122" i="47"/>
  <c r="AO147" i="47" s="1"/>
  <c r="BG121" i="47"/>
  <c r="BB146" i="47" s="1"/>
  <c r="FT122" i="47"/>
  <c r="FO147" i="47" s="1"/>
  <c r="JG121" i="47"/>
  <c r="JB146" i="47" s="1"/>
  <c r="LT122" i="47"/>
  <c r="LO147" i="47" s="1"/>
  <c r="GY132" i="47"/>
  <c r="LA133" i="47"/>
  <c r="EY133" i="47"/>
  <c r="IN133" i="47"/>
  <c r="EN133" i="47"/>
  <c r="KE147" i="47"/>
  <c r="CL132" i="47"/>
  <c r="IA133" i="47"/>
  <c r="AA132" i="47"/>
  <c r="JY132" i="47"/>
  <c r="CS147" i="47"/>
  <c r="FL132" i="47"/>
  <c r="N132" i="47"/>
  <c r="DR146" i="47"/>
  <c r="GS147" i="47"/>
  <c r="DG121" i="47"/>
  <c r="DB146" i="47" s="1"/>
  <c r="EG122" i="47"/>
  <c r="EB147" i="47" s="1"/>
  <c r="CT122" i="47"/>
  <c r="CO147" i="47" s="1"/>
  <c r="AT121" i="47"/>
  <c r="AO146" i="47" s="1"/>
  <c r="IT121" i="47"/>
  <c r="IO146" i="47" s="1"/>
  <c r="AG122" i="47"/>
  <c r="AB147" i="47" s="1"/>
  <c r="DG122" i="47"/>
  <c r="DB147" i="47" s="1"/>
  <c r="R146" i="47"/>
  <c r="IA132" i="47"/>
  <c r="BY133" i="47"/>
  <c r="LF147" i="47"/>
  <c r="BR146" i="47"/>
  <c r="MA133" i="47"/>
  <c r="JS147" i="47"/>
  <c r="AF146" i="47"/>
  <c r="GE147" i="47"/>
  <c r="DF146" i="47"/>
  <c r="KR146" i="47"/>
  <c r="CF146" i="47"/>
  <c r="IS146" i="47"/>
  <c r="KN132" i="47"/>
  <c r="IL133" i="47"/>
  <c r="KL132" i="47"/>
  <c r="LE146" i="47"/>
  <c r="EL132" i="47"/>
  <c r="LF146" i="47"/>
  <c r="GA133" i="47"/>
  <c r="ER147" i="47"/>
  <c r="IS147" i="47"/>
  <c r="KN133" i="47"/>
  <c r="LY132" i="47"/>
  <c r="GL132" i="47"/>
  <c r="CY133" i="47"/>
  <c r="JT122" i="47"/>
  <c r="JO147" i="47" s="1"/>
  <c r="JZ133" i="47"/>
  <c r="Z132" i="47"/>
  <c r="BX132" i="47"/>
  <c r="LM132" i="47"/>
  <c r="FX133" i="47"/>
  <c r="IZ132" i="47"/>
  <c r="Z133" i="47"/>
  <c r="BZ132" i="47"/>
  <c r="FK133" i="47"/>
  <c r="LM133" i="47"/>
  <c r="HK132" i="47"/>
  <c r="CZ133" i="47"/>
  <c r="GK133" i="47"/>
  <c r="GP121" i="47"/>
  <c r="HC121" i="47"/>
  <c r="AC121" i="47"/>
  <c r="IP122" i="47"/>
  <c r="LP121" i="47"/>
  <c r="IC122" i="47"/>
  <c r="GC122" i="47"/>
  <c r="JK133" i="47"/>
  <c r="GK132" i="47"/>
  <c r="IM132" i="47"/>
  <c r="AC122" i="47"/>
  <c r="EC121" i="47"/>
  <c r="LX133" i="47"/>
  <c r="AK132" i="47"/>
  <c r="CC122" i="47"/>
  <c r="X132" i="47"/>
  <c r="DP121" i="47"/>
  <c r="AZ132" i="47"/>
  <c r="LP122" i="47"/>
  <c r="HX133" i="47"/>
  <c r="JK132" i="47"/>
  <c r="IC121" i="47"/>
  <c r="GZ133" i="47"/>
  <c r="IK132" i="47"/>
  <c r="K133" i="47"/>
  <c r="FX132" i="47"/>
  <c r="LK132" i="47"/>
  <c r="HK133" i="47"/>
  <c r="EZ132" i="47"/>
  <c r="AM133" i="47"/>
  <c r="DX133" i="47"/>
  <c r="GX132" i="47"/>
  <c r="IK133" i="47"/>
  <c r="LZ133" i="47"/>
  <c r="JX133" i="47"/>
  <c r="FP121" i="47"/>
  <c r="BC121" i="47"/>
  <c r="FP122" i="47"/>
  <c r="JP121" i="47"/>
  <c r="KP122" i="47"/>
  <c r="JC121" i="47"/>
  <c r="KZ133" i="47"/>
  <c r="AK133" i="47"/>
  <c r="BC122" i="47"/>
  <c r="GM132" i="47"/>
  <c r="HP122" i="47"/>
  <c r="CX132" i="47"/>
  <c r="JX132" i="47"/>
  <c r="DZ133" i="47"/>
  <c r="BM132" i="47"/>
  <c r="HZ133" i="47"/>
  <c r="HZ132" i="47"/>
  <c r="CZ132" i="47"/>
  <c r="BZ133" i="47"/>
  <c r="LX132" i="47"/>
  <c r="BP121" i="47"/>
  <c r="BK133" i="47"/>
  <c r="FZ133" i="47"/>
  <c r="EM133" i="47"/>
  <c r="AX133" i="47"/>
  <c r="DX132" i="47"/>
  <c r="LZ132" i="47"/>
  <c r="FZ132" i="47"/>
  <c r="AX132" i="47"/>
  <c r="M132" i="47"/>
  <c r="EX132" i="47"/>
  <c r="AZ133" i="47"/>
  <c r="DK133" i="47"/>
  <c r="HX132" i="47"/>
  <c r="CP122" i="47"/>
  <c r="AP121" i="47"/>
  <c r="LC121" i="47"/>
  <c r="KC121" i="47"/>
  <c r="MC122" i="47"/>
  <c r="FC122" i="47"/>
  <c r="IM133" i="47"/>
  <c r="KK133" i="47"/>
  <c r="DK132" i="47"/>
  <c r="CK133" i="47"/>
  <c r="FM133" i="47"/>
  <c r="CM133" i="47"/>
  <c r="JM133" i="47"/>
  <c r="HC122" i="47"/>
  <c r="BP122" i="47"/>
  <c r="GP122" i="47"/>
  <c r="LC122" i="47"/>
  <c r="FC121" i="47"/>
  <c r="CC121" i="47"/>
  <c r="KX133" i="47"/>
  <c r="DZ132" i="47"/>
  <c r="HM132" i="47"/>
  <c r="DC121" i="47"/>
  <c r="DC122" i="47"/>
  <c r="KM132" i="47"/>
  <c r="GX133" i="47"/>
  <c r="EX133" i="47"/>
  <c r="P122" i="47"/>
  <c r="BK132" i="47"/>
  <c r="CP121" i="47"/>
  <c r="BX133" i="47"/>
  <c r="EZ133" i="47"/>
  <c r="EK133" i="47"/>
  <c r="IX133" i="47"/>
  <c r="DM132" i="47"/>
  <c r="X133" i="47"/>
  <c r="KP121" i="47"/>
  <c r="GC121" i="47"/>
  <c r="HP121" i="47"/>
  <c r="DP122" i="47"/>
  <c r="AP122" i="47"/>
  <c r="JP122" i="47"/>
  <c r="EM132" i="47"/>
  <c r="IX132" i="47"/>
  <c r="HM133" i="47"/>
  <c r="CK132" i="47"/>
  <c r="KC122" i="47"/>
  <c r="KX132" i="47"/>
  <c r="JZ132" i="47"/>
  <c r="P121" i="47"/>
  <c r="EP122" i="47"/>
  <c r="FM132" i="47"/>
  <c r="EK132" i="47"/>
  <c r="KM133" i="47"/>
  <c r="JM132" i="47"/>
  <c r="IZ133" i="47"/>
  <c r="GM133" i="47"/>
  <c r="LK133" i="47"/>
  <c r="DM133" i="47"/>
  <c r="KK132" i="47"/>
  <c r="KZ132" i="47"/>
  <c r="M133" i="47"/>
  <c r="BM133" i="47"/>
  <c r="CX133" i="47"/>
  <c r="IP121" i="47"/>
  <c r="JC122" i="47"/>
  <c r="FK132" i="47"/>
  <c r="AM132" i="47"/>
  <c r="EP121" i="47"/>
  <c r="GZ132" i="47"/>
  <c r="CM132" i="47"/>
  <c r="MC121" i="47"/>
  <c r="K132" i="47"/>
  <c r="EC122" i="47"/>
  <c r="ET122" i="47"/>
  <c r="EO147" i="47" s="1"/>
  <c r="LT121" i="47"/>
  <c r="LO146" i="47" s="1"/>
  <c r="HT121" i="47"/>
  <c r="HO146" i="47" s="1"/>
  <c r="GG121" i="47"/>
  <c r="GB146" i="47" s="1"/>
  <c r="AA133" i="47"/>
  <c r="EY132" i="47"/>
  <c r="LY133" i="47"/>
  <c r="JR146" i="47"/>
  <c r="DL133" i="47"/>
  <c r="CN133" i="47"/>
  <c r="DS147" i="47"/>
  <c r="AY132" i="47"/>
  <c r="CN132" i="47"/>
  <c r="AF147" i="47"/>
  <c r="BF146" i="47"/>
  <c r="GN133" i="47"/>
  <c r="FS146" i="47"/>
  <c r="JE147" i="47"/>
  <c r="AY133" i="47"/>
  <c r="LR147" i="47"/>
  <c r="DE146" i="47"/>
  <c r="ME147" i="47"/>
  <c r="IF146" i="47"/>
  <c r="GF146" i="47"/>
  <c r="HF147" i="47"/>
  <c r="DF147" i="47"/>
  <c r="HS147" i="47"/>
  <c r="GY133" i="47"/>
  <c r="BF147" i="47"/>
  <c r="FA133" i="47"/>
  <c r="EG126" i="47"/>
  <c r="B126" i="47"/>
  <c r="KT126" i="47"/>
  <c r="LG126" i="47"/>
  <c r="S146" i="47"/>
  <c r="JS146" i="47"/>
  <c r="HN132" i="47"/>
  <c r="IY133" i="47"/>
  <c r="IN132" i="47"/>
  <c r="HY133" i="47"/>
  <c r="JL132" i="47"/>
  <c r="AS147" i="47"/>
  <c r="ES147" i="47"/>
  <c r="DN132" i="47"/>
  <c r="EF146" i="47"/>
  <c r="CL133" i="47"/>
  <c r="GN132" i="47"/>
  <c r="HE146" i="47"/>
  <c r="CA133" i="47"/>
  <c r="E126" i="28"/>
  <c r="D126" i="28" s="1"/>
  <c r="E146" i="48"/>
  <c r="E126" i="47"/>
  <c r="D126" i="47" s="1"/>
  <c r="BL133" i="47"/>
  <c r="AE147" i="47"/>
  <c r="LL132" i="47"/>
  <c r="Y132" i="47"/>
  <c r="AL132" i="47"/>
  <c r="BS147" i="47"/>
  <c r="DA132" i="47"/>
  <c r="IR147" i="47"/>
  <c r="IE147" i="47"/>
  <c r="BN133" i="47"/>
  <c r="KY132" i="47"/>
  <c r="ER146" i="47"/>
  <c r="ES146" i="47"/>
  <c r="MF146" i="47"/>
  <c r="KA133" i="47"/>
  <c r="BR147" i="47"/>
  <c r="DR147" i="47"/>
  <c r="DE147" i="47"/>
  <c r="GR146" i="47"/>
  <c r="S147" i="47"/>
  <c r="E124" i="47"/>
  <c r="D124" i="47" s="1"/>
  <c r="E143" i="48"/>
  <c r="E124" i="28"/>
  <c r="D124" i="28" s="1"/>
  <c r="B124" i="47"/>
  <c r="MG124" i="47"/>
  <c r="O132" i="47"/>
  <c r="BO132" i="47"/>
  <c r="KS112" i="47"/>
  <c r="KQ112" i="47"/>
  <c r="KR112" i="47" s="1"/>
  <c r="LQ111" i="47"/>
  <c r="LR111" i="47" s="1"/>
  <c r="LS111" i="47"/>
  <c r="ES112" i="47"/>
  <c r="EQ112" i="47"/>
  <c r="ER112" i="47" s="1"/>
  <c r="FF113" i="47"/>
  <c r="FD113" i="47"/>
  <c r="FE113" i="47" s="1"/>
  <c r="AS109" i="47"/>
  <c r="AQ109" i="47"/>
  <c r="AR109" i="47" s="1"/>
  <c r="S113" i="47"/>
  <c r="Q113" i="47"/>
  <c r="R113" i="47" s="1"/>
  <c r="CS112" i="47"/>
  <c r="CQ112" i="47"/>
  <c r="CR112" i="47" s="1"/>
  <c r="HD110" i="47"/>
  <c r="HE110" i="47" s="1"/>
  <c r="HF110" i="47"/>
  <c r="DQ114" i="47"/>
  <c r="DR114" i="47" s="1"/>
  <c r="DS114" i="47"/>
  <c r="KS110" i="47"/>
  <c r="KQ110" i="47"/>
  <c r="KR110" i="47" s="1"/>
  <c r="LF111" i="47"/>
  <c r="LD111" i="47"/>
  <c r="LE111" i="47" s="1"/>
  <c r="GQ107" i="47"/>
  <c r="GS107" i="47"/>
  <c r="JD108" i="47"/>
  <c r="JE108" i="47" s="1"/>
  <c r="JF108" i="47"/>
  <c r="KD107" i="47"/>
  <c r="KF107" i="47"/>
  <c r="BQ111" i="47"/>
  <c r="BR111" i="47" s="1"/>
  <c r="BS111" i="47"/>
  <c r="GQ110" i="47"/>
  <c r="GR110" i="47" s="1"/>
  <c r="GS110" i="47"/>
  <c r="DQ108" i="47"/>
  <c r="DR108" i="47" s="1"/>
  <c r="DS108" i="47"/>
  <c r="ED108" i="47"/>
  <c r="EE108" i="47" s="1"/>
  <c r="EF108" i="47"/>
  <c r="FQ114" i="47"/>
  <c r="FR114" i="47" s="1"/>
  <c r="FS114" i="47"/>
  <c r="FD108" i="47"/>
  <c r="FE108" i="47" s="1"/>
  <c r="FF108" i="47"/>
  <c r="GD114" i="47"/>
  <c r="GE114" i="47" s="1"/>
  <c r="GF114" i="47"/>
  <c r="EQ108" i="47"/>
  <c r="ER108" i="47" s="1"/>
  <c r="ES108" i="47"/>
  <c r="BD107" i="47"/>
  <c r="BF107" i="47"/>
  <c r="HQ113" i="47"/>
  <c r="HR113" i="47" s="1"/>
  <c r="HS113" i="47"/>
  <c r="Q111" i="47"/>
  <c r="R111" i="47" s="1"/>
  <c r="S111" i="47"/>
  <c r="ED114" i="47"/>
  <c r="EE114" i="47" s="1"/>
  <c r="EF114" i="47"/>
  <c r="LB132" i="47"/>
  <c r="EO132" i="47"/>
  <c r="B118" i="47"/>
  <c r="T116" i="47"/>
  <c r="CT119" i="47"/>
  <c r="CT118" i="47"/>
  <c r="CG116" i="47"/>
  <c r="JT119" i="47"/>
  <c r="KT118" i="47"/>
  <c r="LT118" i="47"/>
  <c r="HG117" i="47"/>
  <c r="HB142" i="47" s="1"/>
  <c r="MG117" i="47"/>
  <c r="HG118" i="47"/>
  <c r="FT117" i="47"/>
  <c r="EG116" i="47"/>
  <c r="AT119" i="47"/>
  <c r="AG117" i="47"/>
  <c r="LT119" i="47"/>
  <c r="DT117" i="47"/>
  <c r="DO142" i="47" s="1"/>
  <c r="IG118" i="47"/>
  <c r="IG119" i="47"/>
  <c r="LT116" i="47"/>
  <c r="GT117" i="47"/>
  <c r="ET117" i="47"/>
  <c r="KT116" i="47"/>
  <c r="BG118" i="47"/>
  <c r="GG119" i="47"/>
  <c r="GB144" i="47" s="1"/>
  <c r="FT118" i="47"/>
  <c r="HT118" i="47"/>
  <c r="FG119" i="47"/>
  <c r="JG117" i="47"/>
  <c r="LT117" i="47"/>
  <c r="FG117" i="47"/>
  <c r="DT119" i="47"/>
  <c r="HT119" i="47"/>
  <c r="HO144" i="47" s="1"/>
  <c r="DT116" i="47"/>
  <c r="EG119" i="47"/>
  <c r="MG116" i="47"/>
  <c r="AT117" i="47"/>
  <c r="FG116" i="47"/>
  <c r="KG118" i="47"/>
  <c r="AG119" i="47"/>
  <c r="DG116" i="47"/>
  <c r="DB141" i="47" s="1"/>
  <c r="DG119" i="47"/>
  <c r="MG119" i="47"/>
  <c r="T117" i="47"/>
  <c r="EG118" i="47"/>
  <c r="BG117" i="47"/>
  <c r="T119" i="47"/>
  <c r="JT116" i="47"/>
  <c r="BT117" i="47"/>
  <c r="BO142" i="47" s="1"/>
  <c r="KG119" i="47"/>
  <c r="JT117" i="47"/>
  <c r="AG118" i="47"/>
  <c r="JG119" i="47"/>
  <c r="GT119" i="47"/>
  <c r="LG119" i="47"/>
  <c r="AT118" i="47"/>
  <c r="FT116" i="47"/>
  <c r="FO141" i="47" s="1"/>
  <c r="CG117" i="47"/>
  <c r="T118" i="47"/>
  <c r="BG116" i="47"/>
  <c r="ET116" i="47"/>
  <c r="EG117" i="47"/>
  <c r="ET119" i="47"/>
  <c r="DG118" i="47"/>
  <c r="DG117" i="47"/>
  <c r="DB142" i="47" s="1"/>
  <c r="ET118" i="47"/>
  <c r="LG116" i="47"/>
  <c r="IT117" i="47"/>
  <c r="GT116" i="47"/>
  <c r="JG118" i="47"/>
  <c r="GG116" i="47"/>
  <c r="GB141" i="47" s="1"/>
  <c r="BT116" i="47"/>
  <c r="CG119" i="47"/>
  <c r="CB144" i="47" s="1"/>
  <c r="MG118" i="47"/>
  <c r="GT118" i="47"/>
  <c r="IG117" i="47"/>
  <c r="HT117" i="47"/>
  <c r="IT116" i="47"/>
  <c r="BG119" i="47"/>
  <c r="BB144" i="47" s="1"/>
  <c r="JG116" i="47"/>
  <c r="HG119" i="47"/>
  <c r="HB144" i="47" s="1"/>
  <c r="CT117" i="47"/>
  <c r="AG116" i="47"/>
  <c r="AB141" i="47" s="1"/>
  <c r="KG117" i="47"/>
  <c r="DT118" i="47"/>
  <c r="BT119" i="47"/>
  <c r="GG118" i="47"/>
  <c r="GB143" i="47" s="1"/>
  <c r="IT118" i="47"/>
  <c r="KT117" i="47"/>
  <c r="KO142" i="47" s="1"/>
  <c r="IT119" i="47"/>
  <c r="JT118" i="47"/>
  <c r="JO143" i="47" s="1"/>
  <c r="LG117" i="47"/>
  <c r="KG116" i="47"/>
  <c r="CT116" i="47"/>
  <c r="KT119" i="47"/>
  <c r="KO144" i="47" s="1"/>
  <c r="HT116" i="47"/>
  <c r="CG118" i="47"/>
  <c r="CB143" i="47" s="1"/>
  <c r="IG116" i="47"/>
  <c r="LG118" i="47"/>
  <c r="LB143" i="47" s="1"/>
  <c r="BT118" i="47"/>
  <c r="GG117" i="47"/>
  <c r="AT116" i="47"/>
  <c r="FT119" i="47"/>
  <c r="FO144" i="47" s="1"/>
  <c r="HG116" i="47"/>
  <c r="FG118" i="47"/>
  <c r="FB143" i="47" s="1"/>
  <c r="KB132" i="47"/>
  <c r="DS113" i="47"/>
  <c r="DQ113" i="47"/>
  <c r="DR113" i="47" s="1"/>
  <c r="IF107" i="47"/>
  <c r="ID107" i="47"/>
  <c r="EF111" i="47"/>
  <c r="ED111" i="47"/>
  <c r="EE111" i="47" s="1"/>
  <c r="LD110" i="47"/>
  <c r="LE110" i="47" s="1"/>
  <c r="LF110" i="47"/>
  <c r="ES114" i="47"/>
  <c r="EQ114" i="47"/>
  <c r="ER114" i="47" s="1"/>
  <c r="GQ111" i="47"/>
  <c r="GR111" i="47" s="1"/>
  <c r="GS111" i="47"/>
  <c r="GF108" i="47"/>
  <c r="GD108" i="47"/>
  <c r="GE108" i="47" s="1"/>
  <c r="JF111" i="47"/>
  <c r="JD111" i="47"/>
  <c r="JE111" i="47" s="1"/>
  <c r="BS112" i="47"/>
  <c r="BQ112" i="47"/>
  <c r="BR112" i="47" s="1"/>
  <c r="AF108" i="47"/>
  <c r="AD108" i="47"/>
  <c r="AE108" i="47" s="1"/>
  <c r="HD108" i="47"/>
  <c r="HE108" i="47" s="1"/>
  <c r="HF108" i="47"/>
  <c r="ID113" i="47"/>
  <c r="IE113" i="47" s="1"/>
  <c r="IF113" i="47"/>
  <c r="LD114" i="47"/>
  <c r="LE114" i="47" s="1"/>
  <c r="LF114" i="47"/>
  <c r="GD111" i="47"/>
  <c r="GE111" i="47" s="1"/>
  <c r="GF111" i="47"/>
  <c r="KS113" i="47"/>
  <c r="KQ113" i="47"/>
  <c r="KR113" i="47" s="1"/>
  <c r="AS112" i="47"/>
  <c r="AQ112" i="47"/>
  <c r="AR112" i="47" s="1"/>
  <c r="IF112" i="47"/>
  <c r="ID112" i="47"/>
  <c r="IE112" i="47" s="1"/>
  <c r="AQ107" i="47"/>
  <c r="AS107" i="47"/>
  <c r="CF107" i="47"/>
  <c r="CD107" i="47"/>
  <c r="S108" i="47"/>
  <c r="Q108" i="47"/>
  <c r="R108" i="47" s="1"/>
  <c r="AD107" i="47"/>
  <c r="AF107" i="47"/>
  <c r="BQ110" i="47"/>
  <c r="BR110" i="47" s="1"/>
  <c r="BS110" i="47"/>
  <c r="CF114" i="47"/>
  <c r="CD114" i="47"/>
  <c r="CE114" i="47" s="1"/>
  <c r="BF109" i="47"/>
  <c r="BD109" i="47"/>
  <c r="BE109" i="47" s="1"/>
  <c r="HQ114" i="47"/>
  <c r="HR114" i="47" s="1"/>
  <c r="HS114" i="47"/>
  <c r="DB132" i="47"/>
  <c r="IO132" i="47"/>
  <c r="HO132" i="47"/>
  <c r="IB132" i="47"/>
  <c r="MF108" i="47"/>
  <c r="MD108" i="47"/>
  <c r="ME108" i="47" s="1"/>
  <c r="JF112" i="47"/>
  <c r="JD112" i="47"/>
  <c r="JE112" i="47" s="1"/>
  <c r="IF109" i="47"/>
  <c r="ID109" i="47"/>
  <c r="IE109" i="47" s="1"/>
  <c r="DQ107" i="47"/>
  <c r="DS107" i="47"/>
  <c r="FF110" i="47"/>
  <c r="FD110" i="47"/>
  <c r="FE110" i="47" s="1"/>
  <c r="DF108" i="47"/>
  <c r="DD108" i="47"/>
  <c r="DE108" i="47" s="1"/>
  <c r="MF114" i="47"/>
  <c r="MD114" i="47"/>
  <c r="ME114" i="47" s="1"/>
  <c r="GQ113" i="47"/>
  <c r="GR113" i="47" s="1"/>
  <c r="GS113" i="47"/>
  <c r="BF114" i="47"/>
  <c r="BD114" i="47"/>
  <c r="BE114" i="47" s="1"/>
  <c r="AQ114" i="47"/>
  <c r="AR114" i="47" s="1"/>
  <c r="AS114" i="47"/>
  <c r="HD113" i="47"/>
  <c r="HE113" i="47" s="1"/>
  <c r="HF113" i="47"/>
  <c r="HF112" i="47"/>
  <c r="HD112" i="47"/>
  <c r="HE112" i="47" s="1"/>
  <c r="HS107" i="47"/>
  <c r="HQ107" i="47"/>
  <c r="FD114" i="47"/>
  <c r="FE114" i="47" s="1"/>
  <c r="FF114" i="47"/>
  <c r="CQ110" i="47"/>
  <c r="CR110" i="47" s="1"/>
  <c r="CS110" i="47"/>
  <c r="MF111" i="47"/>
  <c r="MD111" i="47"/>
  <c r="ME111" i="47" s="1"/>
  <c r="LF108" i="47"/>
  <c r="LD108" i="47"/>
  <c r="LE108" i="47" s="1"/>
  <c r="CQ113" i="47"/>
  <c r="CR113" i="47" s="1"/>
  <c r="CS113" i="47"/>
  <c r="IS110" i="47"/>
  <c r="IQ110" i="47"/>
  <c r="IR110" i="47" s="1"/>
  <c r="JS113" i="47"/>
  <c r="JQ113" i="47"/>
  <c r="JR113" i="47" s="1"/>
  <c r="HF109" i="47"/>
  <c r="HD109" i="47"/>
  <c r="HE109" i="47" s="1"/>
  <c r="JQ114" i="47"/>
  <c r="JR114" i="47" s="1"/>
  <c r="JS114" i="47"/>
  <c r="KF112" i="47"/>
  <c r="KD112" i="47"/>
  <c r="KE112" i="47" s="1"/>
  <c r="ED110" i="47"/>
  <c r="EE110" i="47" s="1"/>
  <c r="EF110" i="47"/>
  <c r="ES113" i="47"/>
  <c r="EQ113" i="47"/>
  <c r="ER113" i="47" s="1"/>
  <c r="ES109" i="47"/>
  <c r="EQ109" i="47"/>
  <c r="ER109" i="47" s="1"/>
  <c r="JB132" i="47"/>
  <c r="JO132" i="47"/>
  <c r="CO132" i="47"/>
  <c r="AQ110" i="47"/>
  <c r="AR110" i="47" s="1"/>
  <c r="AS110" i="47"/>
  <c r="KF114" i="47"/>
  <c r="KD114" i="47"/>
  <c r="KE114" i="47" s="1"/>
  <c r="IQ114" i="47"/>
  <c r="IR114" i="47" s="1"/>
  <c r="IS114" i="47"/>
  <c r="HS110" i="47"/>
  <c r="HQ110" i="47"/>
  <c r="HR110" i="47" s="1"/>
  <c r="BQ108" i="47"/>
  <c r="BR108" i="47" s="1"/>
  <c r="BS108" i="47"/>
  <c r="BS113" i="47"/>
  <c r="BQ113" i="47"/>
  <c r="BR113" i="47" s="1"/>
  <c r="LD113" i="47"/>
  <c r="LE113" i="47" s="1"/>
  <c r="LF113" i="47"/>
  <c r="BD112" i="47"/>
  <c r="BE112" i="47" s="1"/>
  <c r="BF112" i="47"/>
  <c r="ED113" i="47"/>
  <c r="EE113" i="47" s="1"/>
  <c r="EF113" i="47"/>
  <c r="AF112" i="47"/>
  <c r="AD112" i="47"/>
  <c r="AE112" i="47" s="1"/>
  <c r="JD109" i="47"/>
  <c r="JE109" i="47" s="1"/>
  <c r="JF109" i="47"/>
  <c r="CQ107" i="47"/>
  <c r="CS107" i="47"/>
  <c r="CQ108" i="47"/>
  <c r="CR108" i="47" s="1"/>
  <c r="CS108" i="47"/>
  <c r="JQ109" i="47"/>
  <c r="JR109" i="47" s="1"/>
  <c r="JS109" i="47"/>
  <c r="DD112" i="47"/>
  <c r="DE112" i="47" s="1"/>
  <c r="DF112" i="47"/>
  <c r="FS113" i="47"/>
  <c r="FQ113" i="47"/>
  <c r="FR113" i="47" s="1"/>
  <c r="LF107" i="47"/>
  <c r="LD107" i="47"/>
  <c r="AS113" i="47"/>
  <c r="AQ113" i="47"/>
  <c r="AR113" i="47" s="1"/>
  <c r="CF110" i="47"/>
  <c r="CD110" i="47"/>
  <c r="CE110" i="47" s="1"/>
  <c r="IS108" i="47"/>
  <c r="IQ108" i="47"/>
  <c r="IR108" i="47" s="1"/>
  <c r="HF114" i="47"/>
  <c r="HD114" i="47"/>
  <c r="HE114" i="47" s="1"/>
  <c r="DS112" i="47"/>
  <c r="DQ112" i="47"/>
  <c r="DR112" i="47" s="1"/>
  <c r="GQ114" i="47"/>
  <c r="GR114" i="47" s="1"/>
  <c r="GS114" i="47"/>
  <c r="GD109" i="47"/>
  <c r="GE109" i="47" s="1"/>
  <c r="GF109" i="47"/>
  <c r="DS109" i="47"/>
  <c r="DQ109" i="47"/>
  <c r="DR109" i="47" s="1"/>
  <c r="IS113" i="47"/>
  <c r="IQ113" i="47"/>
  <c r="IR113" i="47" s="1"/>
  <c r="DO132" i="47"/>
  <c r="FB132" i="47"/>
  <c r="IQ109" i="47"/>
  <c r="IR109" i="47" s="1"/>
  <c r="IS109" i="47"/>
  <c r="KD109" i="47"/>
  <c r="KE109" i="47" s="1"/>
  <c r="KF109" i="47"/>
  <c r="FS107" i="47"/>
  <c r="FQ107" i="47"/>
  <c r="BQ109" i="47"/>
  <c r="BR109" i="47" s="1"/>
  <c r="BS109" i="47"/>
  <c r="GD113" i="47"/>
  <c r="GE113" i="47" s="1"/>
  <c r="GF113" i="47"/>
  <c r="JS107" i="47"/>
  <c r="JQ107" i="47"/>
  <c r="S112" i="47"/>
  <c r="Q112" i="47"/>
  <c r="R112" i="47" s="1"/>
  <c r="MD112" i="47"/>
  <c r="ME112" i="47" s="1"/>
  <c r="MF112" i="47"/>
  <c r="DF111" i="47"/>
  <c r="DD111" i="47"/>
  <c r="DE111" i="47" s="1"/>
  <c r="LQ113" i="47"/>
  <c r="LR113" i="47" s="1"/>
  <c r="LS113" i="47"/>
  <c r="AD110" i="47"/>
  <c r="AE110" i="47" s="1"/>
  <c r="AF110" i="47"/>
  <c r="JQ111" i="47"/>
  <c r="JR111" i="47" s="1"/>
  <c r="JS111" i="47"/>
  <c r="DS111" i="47"/>
  <c r="DQ111" i="47"/>
  <c r="DR111" i="47" s="1"/>
  <c r="CD111" i="47"/>
  <c r="CE111" i="47" s="1"/>
  <c r="CF111" i="47"/>
  <c r="FF109" i="47"/>
  <c r="FD109" i="47"/>
  <c r="FE109" i="47" s="1"/>
  <c r="AD114" i="47"/>
  <c r="AE114" i="47" s="1"/>
  <c r="AF114" i="47"/>
  <c r="DF113" i="47"/>
  <c r="DD113" i="47"/>
  <c r="DE113" i="47" s="1"/>
  <c r="S114" i="47"/>
  <c r="Q114" i="47"/>
  <c r="R114" i="47" s="1"/>
  <c r="ES110" i="47"/>
  <c r="EQ110" i="47"/>
  <c r="ER110" i="47" s="1"/>
  <c r="BF108" i="47"/>
  <c r="BD108" i="47"/>
  <c r="BE108" i="47" s="1"/>
  <c r="MF113" i="47"/>
  <c r="MD113" i="47"/>
  <c r="ME113" i="47" s="1"/>
  <c r="S107" i="47"/>
  <c r="Q107" i="47"/>
  <c r="JS108" i="47"/>
  <c r="JQ108" i="47"/>
  <c r="JR108" i="47" s="1"/>
  <c r="HS112" i="47"/>
  <c r="HQ112" i="47"/>
  <c r="HR112" i="47" s="1"/>
  <c r="FS108" i="47"/>
  <c r="FQ108" i="47"/>
  <c r="FR108" i="47" s="1"/>
  <c r="DD114" i="47"/>
  <c r="DE114" i="47" s="1"/>
  <c r="DF114" i="47"/>
  <c r="MB132" i="47"/>
  <c r="EB132" i="47"/>
  <c r="AB132" i="47"/>
  <c r="LO132" i="47"/>
  <c r="HB132" i="47"/>
  <c r="CB132" i="47"/>
  <c r="LQ108" i="47"/>
  <c r="LR108" i="47" s="1"/>
  <c r="LS108" i="47"/>
  <c r="LD112" i="47"/>
  <c r="LE112" i="47" s="1"/>
  <c r="LF112" i="47"/>
  <c r="CF112" i="47"/>
  <c r="CD112" i="47"/>
  <c r="CE112" i="47" s="1"/>
  <c r="IQ107" i="47"/>
  <c r="IS107" i="47"/>
  <c r="DF110" i="47"/>
  <c r="DD110" i="47"/>
  <c r="DE110" i="47" s="1"/>
  <c r="GD110" i="47"/>
  <c r="GE110" i="47" s="1"/>
  <c r="GF110" i="47"/>
  <c r="ED107" i="47"/>
  <c r="EF107" i="47"/>
  <c r="HS109" i="47"/>
  <c r="HQ109" i="47"/>
  <c r="HR109" i="47" s="1"/>
  <c r="GS108" i="47"/>
  <c r="GQ108" i="47"/>
  <c r="GR108" i="47" s="1"/>
  <c r="HQ111" i="47"/>
  <c r="HR111" i="47" s="1"/>
  <c r="HS111" i="47"/>
  <c r="LS107" i="47"/>
  <c r="LQ107" i="47"/>
  <c r="DD107" i="47"/>
  <c r="DF107" i="47"/>
  <c r="LQ109" i="47"/>
  <c r="LR109" i="47" s="1"/>
  <c r="LS109" i="47"/>
  <c r="MF107" i="47"/>
  <c r="MD107" i="47"/>
  <c r="KS111" i="47"/>
  <c r="KQ111" i="47"/>
  <c r="KR111" i="47" s="1"/>
  <c r="IS111" i="47"/>
  <c r="IQ111" i="47"/>
  <c r="IR111" i="47" s="1"/>
  <c r="S110" i="47"/>
  <c r="Q110" i="47"/>
  <c r="R110" i="47" s="1"/>
  <c r="BS114" i="47"/>
  <c r="BQ114" i="47"/>
  <c r="BR114" i="47" s="1"/>
  <c r="LQ110" i="47"/>
  <c r="LR110" i="47" s="1"/>
  <c r="LS110" i="47"/>
  <c r="BD111" i="47"/>
  <c r="BE111" i="47" s="1"/>
  <c r="BF111" i="47"/>
  <c r="JS112" i="47"/>
  <c r="JQ112" i="47"/>
  <c r="JR112" i="47" s="1"/>
  <c r="HS108" i="47"/>
  <c r="HQ108" i="47"/>
  <c r="HR108" i="47" s="1"/>
  <c r="CQ111" i="47"/>
  <c r="CR111" i="47" s="1"/>
  <c r="CS111" i="47"/>
  <c r="KF110" i="47"/>
  <c r="KD110" i="47"/>
  <c r="KE110" i="47" s="1"/>
  <c r="JF113" i="47"/>
  <c r="JD113" i="47"/>
  <c r="JE113" i="47" s="1"/>
  <c r="FS109" i="47"/>
  <c r="FQ109" i="47"/>
  <c r="FR109" i="47" s="1"/>
  <c r="BB132" i="47"/>
  <c r="ED112" i="47"/>
  <c r="EE112" i="47" s="1"/>
  <c r="EF112" i="47"/>
  <c r="KO132" i="47"/>
  <c r="FS112" i="47"/>
  <c r="FQ112" i="47"/>
  <c r="FR112" i="47" s="1"/>
  <c r="FF111" i="47"/>
  <c r="FD111" i="47"/>
  <c r="FE111" i="47" s="1"/>
  <c r="AF109" i="47"/>
  <c r="AD109" i="47"/>
  <c r="AE109" i="47" s="1"/>
  <c r="LQ114" i="47"/>
  <c r="LR114" i="47" s="1"/>
  <c r="LS114" i="47"/>
  <c r="KD111" i="47"/>
  <c r="KE111" i="47" s="1"/>
  <c r="KF111" i="47"/>
  <c r="BD110" i="47"/>
  <c r="BE110" i="47" s="1"/>
  <c r="BF110" i="47"/>
  <c r="DS110" i="47"/>
  <c r="DQ110" i="47"/>
  <c r="DR110" i="47" s="1"/>
  <c r="IF108" i="47"/>
  <c r="ID108" i="47"/>
  <c r="IE108" i="47" s="1"/>
  <c r="JD114" i="47"/>
  <c r="JE114" i="47" s="1"/>
  <c r="JF114" i="47"/>
  <c r="IS112" i="47"/>
  <c r="IQ112" i="47"/>
  <c r="IR112" i="47" s="1"/>
  <c r="BS107" i="47"/>
  <c r="BQ107" i="47"/>
  <c r="AF113" i="47"/>
  <c r="AD113" i="47"/>
  <c r="AE113" i="47" s="1"/>
  <c r="GF112" i="47"/>
  <c r="GD112" i="47"/>
  <c r="GE112" i="47" s="1"/>
  <c r="GS109" i="47"/>
  <c r="GQ109" i="47"/>
  <c r="GR109" i="47" s="1"/>
  <c r="KF113" i="47"/>
  <c r="KD113" i="47"/>
  <c r="KE113" i="47" s="1"/>
  <c r="LS112" i="47"/>
  <c r="LQ112" i="47"/>
  <c r="LR112" i="47" s="1"/>
  <c r="FS111" i="47"/>
  <c r="FQ111" i="47"/>
  <c r="FR111" i="47" s="1"/>
  <c r="KQ108" i="47"/>
  <c r="KR108" i="47" s="1"/>
  <c r="KS108" i="47"/>
  <c r="FD107" i="47"/>
  <c r="FF107" i="47"/>
  <c r="AQ108" i="47"/>
  <c r="AR108" i="47" s="1"/>
  <c r="AS108" i="47"/>
  <c r="EF109" i="47"/>
  <c r="ED109" i="47"/>
  <c r="EE109" i="47" s="1"/>
  <c r="AD111" i="47"/>
  <c r="AE111" i="47" s="1"/>
  <c r="AF111" i="47"/>
  <c r="MD110" i="47"/>
  <c r="ME110" i="47" s="1"/>
  <c r="MF110" i="47"/>
  <c r="CF113" i="47"/>
  <c r="CD113" i="47"/>
  <c r="CE113" i="47" s="1"/>
  <c r="CQ114" i="47"/>
  <c r="CR114" i="47" s="1"/>
  <c r="CS114" i="47"/>
  <c r="FF112" i="47"/>
  <c r="FD112" i="47"/>
  <c r="FE112" i="47" s="1"/>
  <c r="FO132" i="47"/>
  <c r="AO132" i="47"/>
  <c r="GB132" i="47"/>
  <c r="KS114" i="47"/>
  <c r="KQ114" i="47"/>
  <c r="KR114" i="47" s="1"/>
  <c r="ID114" i="47"/>
  <c r="IE114" i="47" s="1"/>
  <c r="IF114" i="47"/>
  <c r="LD109" i="47"/>
  <c r="LE109" i="47" s="1"/>
  <c r="LF109" i="47"/>
  <c r="JD107" i="47"/>
  <c r="JF107" i="47"/>
  <c r="KF108" i="47"/>
  <c r="KD108" i="47"/>
  <c r="KE108" i="47" s="1"/>
  <c r="DF109" i="47"/>
  <c r="DD109" i="47"/>
  <c r="DE109" i="47" s="1"/>
  <c r="JQ110" i="47"/>
  <c r="JR110" i="47" s="1"/>
  <c r="JS110" i="47"/>
  <c r="MD109" i="47"/>
  <c r="ME109" i="47" s="1"/>
  <c r="MF109" i="47"/>
  <c r="S109" i="47"/>
  <c r="Q109" i="47"/>
  <c r="R109" i="47" s="1"/>
  <c r="IF110" i="47"/>
  <c r="ID110" i="47"/>
  <c r="IE110" i="47" s="1"/>
  <c r="CQ109" i="47"/>
  <c r="CR109" i="47" s="1"/>
  <c r="CS109" i="47"/>
  <c r="KQ107" i="47"/>
  <c r="KS107" i="47"/>
  <c r="GF107" i="47"/>
  <c r="GD107" i="47"/>
  <c r="AS111" i="47"/>
  <c r="AQ111" i="47"/>
  <c r="AR111" i="47" s="1"/>
  <c r="JF110" i="47"/>
  <c r="JD110" i="47"/>
  <c r="JE110" i="47" s="1"/>
  <c r="ES107" i="47"/>
  <c r="EQ107" i="47"/>
  <c r="EQ111" i="47"/>
  <c r="ER111" i="47" s="1"/>
  <c r="ES111" i="47"/>
  <c r="BD113" i="47"/>
  <c r="BE113" i="47" s="1"/>
  <c r="BF113" i="47"/>
  <c r="IF111" i="47"/>
  <c r="ID111" i="47"/>
  <c r="IE111" i="47" s="1"/>
  <c r="KS109" i="47"/>
  <c r="KQ109" i="47"/>
  <c r="KR109" i="47" s="1"/>
  <c r="CD108" i="47"/>
  <c r="CE108" i="47" s="1"/>
  <c r="CF108" i="47"/>
  <c r="FQ110" i="47"/>
  <c r="FR110" i="47" s="1"/>
  <c r="FS110" i="47"/>
  <c r="HD107" i="47"/>
  <c r="HF107" i="47"/>
  <c r="CF109" i="47"/>
  <c r="CD109" i="47"/>
  <c r="CE109" i="47" s="1"/>
  <c r="GS112" i="47"/>
  <c r="GQ112" i="47"/>
  <c r="GR112" i="47" s="1"/>
  <c r="HF111" i="47"/>
  <c r="HD111" i="47"/>
  <c r="HE111" i="47" s="1"/>
  <c r="GO132" i="47"/>
  <c r="FV103" i="47"/>
  <c r="GG103" i="47" s="1"/>
  <c r="BV103" i="47"/>
  <c r="CG103" i="47" s="1"/>
  <c r="IV103" i="47"/>
  <c r="JG103" i="47" s="1"/>
  <c r="AV103" i="47"/>
  <c r="BG103" i="47" s="1"/>
  <c r="V103" i="47"/>
  <c r="AG103" i="47" s="1"/>
  <c r="DI103" i="47"/>
  <c r="DT103" i="47" s="1"/>
  <c r="I103" i="47"/>
  <c r="T103" i="47" s="1"/>
  <c r="HI103" i="47"/>
  <c r="HT103" i="47" s="1"/>
  <c r="BI103" i="47"/>
  <c r="BT103" i="47" s="1"/>
  <c r="AI103" i="47"/>
  <c r="AT103" i="47" s="1"/>
  <c r="EI103" i="47"/>
  <c r="ET103" i="47" s="1"/>
  <c r="CI103" i="47"/>
  <c r="CT103" i="47" s="1"/>
  <c r="JV103" i="47"/>
  <c r="KG103" i="47" s="1"/>
  <c r="BG24" i="66"/>
  <c r="BH22" i="66"/>
  <c r="BH23" i="66"/>
  <c r="BH24" i="66"/>
  <c r="BH25" i="66"/>
  <c r="BE23" i="66"/>
  <c r="BE22" i="66"/>
  <c r="BE25" i="66"/>
  <c r="BE24" i="66"/>
  <c r="BF23" i="66"/>
  <c r="BF22" i="66"/>
  <c r="BG22" i="66"/>
  <c r="BG23" i="66"/>
  <c r="BG25" i="66"/>
  <c r="BF25" i="66"/>
  <c r="BF24" i="66"/>
  <c r="FI103" i="47"/>
  <c r="FT103" i="47" s="1"/>
  <c r="GI103" i="47"/>
  <c r="GT103" i="47" s="1"/>
  <c r="EV103" i="47"/>
  <c r="FG103" i="47" s="1"/>
  <c r="LI103" i="47"/>
  <c r="LT103" i="47" s="1"/>
  <c r="HV103" i="47"/>
  <c r="IG103" i="47" s="1"/>
  <c r="KV103" i="47"/>
  <c r="LG103" i="47" s="1"/>
  <c r="DV103" i="47"/>
  <c r="EG103" i="47" s="1"/>
  <c r="JI103" i="47"/>
  <c r="JT103" i="47" s="1"/>
  <c r="CV103" i="47"/>
  <c r="DG103" i="47" s="1"/>
  <c r="AF94" i="73" a="1"/>
  <c r="AF95" i="73" s="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HG103" i="47"/>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IT103" i="47"/>
  <c r="K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HT126" i="47" l="1"/>
  <c r="IT126" i="47"/>
  <c r="BG126" i="47"/>
  <c r="GG126" i="47"/>
  <c r="JT124" i="47"/>
  <c r="MG126" i="47"/>
  <c r="DG126" i="47"/>
  <c r="DG128" i="47" s="1"/>
  <c r="DG129" i="47" s="1"/>
  <c r="FT126" i="47"/>
  <c r="JG126" i="47"/>
  <c r="GT126" i="47"/>
  <c r="GT128" i="47" s="1"/>
  <c r="GT129" i="47" s="1"/>
  <c r="CG126" i="47"/>
  <c r="T126" i="47"/>
  <c r="KG126" i="47"/>
  <c r="IG126" i="47"/>
  <c r="BT126" i="47"/>
  <c r="CT126" i="47"/>
  <c r="AT126" i="47"/>
  <c r="KT124" i="47"/>
  <c r="DT126" i="47"/>
  <c r="JT126" i="47"/>
  <c r="LT124" i="47"/>
  <c r="T124" i="47"/>
  <c r="BG124" i="47"/>
  <c r="S122" i="47"/>
  <c r="Q122" i="47"/>
  <c r="R122" i="47" s="1"/>
  <c r="KF121" i="47"/>
  <c r="KD121" i="47"/>
  <c r="KE121" i="47" s="1"/>
  <c r="JF121" i="47"/>
  <c r="JD121" i="47"/>
  <c r="JE121" i="47" s="1"/>
  <c r="DQ121" i="47"/>
  <c r="DR121" i="47" s="1"/>
  <c r="DS121" i="47"/>
  <c r="GS121" i="47"/>
  <c r="GQ121" i="47"/>
  <c r="GR121" i="47" s="1"/>
  <c r="LG124" i="47"/>
  <c r="GT124" i="47"/>
  <c r="FT124" i="47"/>
  <c r="ES122" i="47"/>
  <c r="EQ122" i="47"/>
  <c r="ER122" i="47" s="1"/>
  <c r="CD121" i="47"/>
  <c r="CE121" i="47" s="1"/>
  <c r="CF121" i="47"/>
  <c r="LD121" i="47"/>
  <c r="LE121" i="47" s="1"/>
  <c r="LF121" i="47"/>
  <c r="BS121" i="47"/>
  <c r="BQ121" i="47"/>
  <c r="BR121" i="47" s="1"/>
  <c r="KQ122" i="47"/>
  <c r="KR122" i="47" s="1"/>
  <c r="KS122" i="47"/>
  <c r="ED122" i="47"/>
  <c r="EE122" i="47" s="1"/>
  <c r="EF122" i="47"/>
  <c r="JD122" i="47"/>
  <c r="JE122" i="47" s="1"/>
  <c r="JF122" i="47"/>
  <c r="Q121" i="47"/>
  <c r="R121" i="47" s="1"/>
  <c r="S121" i="47"/>
  <c r="JQ122" i="47"/>
  <c r="JR122" i="47" s="1"/>
  <c r="JS122" i="47"/>
  <c r="FD121" i="47"/>
  <c r="FE121" i="47" s="1"/>
  <c r="FF121" i="47"/>
  <c r="AQ121" i="47"/>
  <c r="AR121" i="47" s="1"/>
  <c r="AS121" i="47"/>
  <c r="JQ121" i="47"/>
  <c r="JR121" i="47" s="1"/>
  <c r="JS121" i="47"/>
  <c r="CD122" i="47"/>
  <c r="CE122" i="47" s="1"/>
  <c r="CF122" i="47"/>
  <c r="GD122" i="47"/>
  <c r="GE122" i="47" s="1"/>
  <c r="GF122" i="47"/>
  <c r="JG124" i="47"/>
  <c r="IG124" i="47"/>
  <c r="KG124" i="47"/>
  <c r="HG126" i="47"/>
  <c r="AG126" i="47"/>
  <c r="IS121" i="47"/>
  <c r="IQ121" i="47"/>
  <c r="IR121" i="47" s="1"/>
  <c r="AS122" i="47"/>
  <c r="AQ122" i="47"/>
  <c r="AR122" i="47" s="1"/>
  <c r="LD122" i="47"/>
  <c r="LE122" i="47" s="1"/>
  <c r="LF122" i="47"/>
  <c r="CS122" i="47"/>
  <c r="CQ122" i="47"/>
  <c r="CR122" i="47" s="1"/>
  <c r="HQ122" i="47"/>
  <c r="HR122" i="47" s="1"/>
  <c r="HS122" i="47"/>
  <c r="FQ122" i="47"/>
  <c r="FR122" i="47" s="1"/>
  <c r="FS122" i="47"/>
  <c r="ID121" i="47"/>
  <c r="IE121" i="47" s="1"/>
  <c r="IF121" i="47"/>
  <c r="IF122" i="47"/>
  <c r="ID122" i="47"/>
  <c r="IE122" i="47" s="1"/>
  <c r="IT124" i="47"/>
  <c r="BT124" i="47"/>
  <c r="DT124" i="47"/>
  <c r="MD121" i="47"/>
  <c r="ME121" i="47" s="1"/>
  <c r="MF121" i="47"/>
  <c r="DQ122" i="47"/>
  <c r="DR122" i="47" s="1"/>
  <c r="DS122" i="47"/>
  <c r="DF122" i="47"/>
  <c r="DD122" i="47"/>
  <c r="DE122" i="47" s="1"/>
  <c r="GQ122" i="47"/>
  <c r="GR122" i="47" s="1"/>
  <c r="GS122" i="47"/>
  <c r="BD121" i="47"/>
  <c r="BE121" i="47" s="1"/>
  <c r="BF121" i="47"/>
  <c r="LQ121" i="47"/>
  <c r="LR121" i="47" s="1"/>
  <c r="LS121" i="47"/>
  <c r="AG128" i="47"/>
  <c r="AG129" i="47" s="1"/>
  <c r="DG124" i="47"/>
  <c r="EG124" i="47"/>
  <c r="AT124" i="47"/>
  <c r="CT124" i="47"/>
  <c r="KF122" i="47"/>
  <c r="KD122" i="47"/>
  <c r="KE122" i="47" s="1"/>
  <c r="HS121" i="47"/>
  <c r="HQ121" i="47"/>
  <c r="HR121" i="47" s="1"/>
  <c r="DD121" i="47"/>
  <c r="DE121" i="47" s="1"/>
  <c r="DF121" i="47"/>
  <c r="BQ122" i="47"/>
  <c r="BR122" i="47" s="1"/>
  <c r="BS122" i="47"/>
  <c r="BF122" i="47"/>
  <c r="BD122" i="47"/>
  <c r="BE122" i="47" s="1"/>
  <c r="FQ121" i="47"/>
  <c r="FR121" i="47" s="1"/>
  <c r="FS121" i="47"/>
  <c r="ED121" i="47"/>
  <c r="EE121" i="47" s="1"/>
  <c r="EF121" i="47"/>
  <c r="IS122" i="47"/>
  <c r="IQ122" i="47"/>
  <c r="IR122" i="47" s="1"/>
  <c r="ET124" i="47"/>
  <c r="AG124" i="47"/>
  <c r="GG124" i="47"/>
  <c r="FG124" i="47"/>
  <c r="GF121" i="47"/>
  <c r="GD121" i="47"/>
  <c r="GE121" i="47" s="1"/>
  <c r="CS121" i="47"/>
  <c r="CQ121" i="47"/>
  <c r="CR121" i="47" s="1"/>
  <c r="HF122" i="47"/>
  <c r="HD122" i="47"/>
  <c r="HE122" i="47" s="1"/>
  <c r="FF122" i="47"/>
  <c r="FD122" i="47"/>
  <c r="FE122" i="47" s="1"/>
  <c r="LQ122" i="47"/>
  <c r="LR122" i="47" s="1"/>
  <c r="LS122" i="47"/>
  <c r="AF122" i="47"/>
  <c r="AD122" i="47"/>
  <c r="AE122" i="47" s="1"/>
  <c r="AD121" i="47"/>
  <c r="AE121" i="47" s="1"/>
  <c r="AF121" i="47"/>
  <c r="CG124" i="47"/>
  <c r="HT124" i="47"/>
  <c r="HG124" i="47"/>
  <c r="FG126" i="47"/>
  <c r="FG128" i="47" s="1"/>
  <c r="FG129" i="47" s="1"/>
  <c r="ET126" i="47"/>
  <c r="LT126" i="47"/>
  <c r="LT128" i="47" s="1"/>
  <c r="LT129" i="47" s="1"/>
  <c r="ES121" i="47"/>
  <c r="EQ121" i="47"/>
  <c r="ER121" i="47" s="1"/>
  <c r="KQ121" i="47"/>
  <c r="KR121" i="47" s="1"/>
  <c r="KS121" i="47"/>
  <c r="MD122" i="47"/>
  <c r="ME122" i="47" s="1"/>
  <c r="MF122" i="47"/>
  <c r="HD121" i="47"/>
  <c r="HE121" i="47" s="1"/>
  <c r="HF121" i="47"/>
  <c r="EO144" i="47"/>
  <c r="LB144" i="47"/>
  <c r="O144" i="47"/>
  <c r="KB143" i="47"/>
  <c r="FT93" i="47"/>
  <c r="JT128" i="47"/>
  <c r="JT129" i="47" s="1"/>
  <c r="GB142" i="47"/>
  <c r="KB141" i="47"/>
  <c r="DO143" i="47"/>
  <c r="FB142" i="47"/>
  <c r="KO141" i="47"/>
  <c r="AB142" i="47"/>
  <c r="AO141" i="47"/>
  <c r="CO141" i="47"/>
  <c r="BO144" i="47"/>
  <c r="IO141" i="47"/>
  <c r="JB143" i="47"/>
  <c r="EB142" i="47"/>
  <c r="GO144" i="47"/>
  <c r="BB142" i="47"/>
  <c r="FB141" i="47"/>
  <c r="LO142" i="47"/>
  <c r="EO142" i="47"/>
  <c r="KG128" i="47"/>
  <c r="KG129" i="47" s="1"/>
  <c r="IB141" i="47"/>
  <c r="IO144" i="47"/>
  <c r="CO142" i="47"/>
  <c r="MB143" i="47"/>
  <c r="EO143" i="47"/>
  <c r="CB142" i="47"/>
  <c r="KB144" i="47"/>
  <c r="DB144" i="47"/>
  <c r="DO141" i="47"/>
  <c r="FO143" i="47"/>
  <c r="IB143" i="47"/>
  <c r="HB141" i="47"/>
  <c r="HO141" i="47"/>
  <c r="IO143" i="47"/>
  <c r="KO143" i="47"/>
  <c r="KT128" i="47"/>
  <c r="KT129" i="47" s="1"/>
  <c r="BO143" i="47"/>
  <c r="LB142" i="47"/>
  <c r="MB142" i="47"/>
  <c r="JB141" i="47"/>
  <c r="BO141" i="47"/>
  <c r="AO144" i="47"/>
  <c r="JO144" i="47"/>
  <c r="BT93" i="47"/>
  <c r="AT128" i="47"/>
  <c r="AT129" i="47" s="1"/>
  <c r="HG128" i="47"/>
  <c r="HG129" i="47" s="1"/>
  <c r="HO142" i="47"/>
  <c r="GO141" i="47"/>
  <c r="EO141" i="47"/>
  <c r="JB144" i="47"/>
  <c r="EB143" i="47"/>
  <c r="AO142" i="47"/>
  <c r="JB142" i="47"/>
  <c r="GO142" i="47"/>
  <c r="KB142" i="47"/>
  <c r="GO143" i="47"/>
  <c r="LB141" i="47"/>
  <c r="O143" i="47"/>
  <c r="JO142" i="47"/>
  <c r="MB144" i="47"/>
  <c r="EB144" i="47"/>
  <c r="HO143" i="47"/>
  <c r="IB144" i="47"/>
  <c r="HB143" i="47"/>
  <c r="CO144" i="47"/>
  <c r="O141" i="47"/>
  <c r="BG128" i="47"/>
  <c r="BG129" i="47" s="1"/>
  <c r="FT128" i="47"/>
  <c r="FT129" i="47" s="1"/>
  <c r="MG128" i="47"/>
  <c r="MG129" i="47" s="1"/>
  <c r="DT128" i="47"/>
  <c r="DT129" i="47" s="1"/>
  <c r="GG128" i="47"/>
  <c r="GG129" i="47" s="1"/>
  <c r="JG128" i="47"/>
  <c r="JG129" i="47" s="1"/>
  <c r="DB143" i="47"/>
  <c r="AO143" i="47"/>
  <c r="JO141" i="47"/>
  <c r="AB144" i="47"/>
  <c r="DO144" i="47"/>
  <c r="BB143" i="47"/>
  <c r="LO144" i="47"/>
  <c r="LO143" i="47"/>
  <c r="CT128" i="47"/>
  <c r="CT129" i="47" s="1"/>
  <c r="EB141" i="47"/>
  <c r="CB141" i="47"/>
  <c r="CG128" i="47"/>
  <c r="CG129" i="47" s="1"/>
  <c r="EG128" i="47"/>
  <c r="EG129" i="47" s="1"/>
  <c r="IB142" i="47"/>
  <c r="IO142" i="47"/>
  <c r="BB141" i="47"/>
  <c r="AB143" i="47"/>
  <c r="O142" i="47"/>
  <c r="MB141" i="47"/>
  <c r="FB144" i="47"/>
  <c r="LO141" i="47"/>
  <c r="FO142" i="47"/>
  <c r="CO143" i="47"/>
  <c r="IG128" i="47"/>
  <c r="IG129" i="47" s="1"/>
  <c r="GE107" i="47"/>
  <c r="IR107" i="47"/>
  <c r="LE107" i="47"/>
  <c r="EP117" i="47"/>
  <c r="EP118" i="47"/>
  <c r="JP117" i="47"/>
  <c r="P117" i="47"/>
  <c r="JP116" i="47"/>
  <c r="AP117" i="47"/>
  <c r="IC116" i="47"/>
  <c r="GP116" i="47"/>
  <c r="DC117" i="47"/>
  <c r="AC117" i="47"/>
  <c r="EC119" i="47"/>
  <c r="EP116" i="47"/>
  <c r="AP119" i="47"/>
  <c r="LC117" i="47"/>
  <c r="BC118" i="47"/>
  <c r="CP119" i="47"/>
  <c r="LP118" i="47"/>
  <c r="IC118" i="47"/>
  <c r="EC117" i="47"/>
  <c r="FC118" i="47"/>
  <c r="BC116" i="47"/>
  <c r="AC119" i="47"/>
  <c r="P119" i="47"/>
  <c r="JP118" i="47"/>
  <c r="AP118" i="47"/>
  <c r="CP117" i="47"/>
  <c r="MC116" i="47"/>
  <c r="IC117" i="47"/>
  <c r="BC117" i="47"/>
  <c r="DC119" i="47"/>
  <c r="CC118" i="47"/>
  <c r="DC118" i="47"/>
  <c r="LC116" i="47"/>
  <c r="LC118" i="47"/>
  <c r="LP117" i="47"/>
  <c r="FC116" i="47"/>
  <c r="KP117" i="47"/>
  <c r="LP116" i="47"/>
  <c r="BP117" i="47"/>
  <c r="JC116" i="47"/>
  <c r="DQ144" i="47"/>
  <c r="KD141" i="47"/>
  <c r="ED141" i="47"/>
  <c r="FP143" i="47"/>
  <c r="LP144" i="47"/>
  <c r="LD142" i="47"/>
  <c r="AQ141" i="47"/>
  <c r="HP141" i="47"/>
  <c r="FP141" i="47"/>
  <c r="EQ144" i="47"/>
  <c r="KQ144" i="47"/>
  <c r="DD143" i="47"/>
  <c r="FC142" i="47"/>
  <c r="DQ141" i="47"/>
  <c r="LQ142" i="47"/>
  <c r="KC141" i="47"/>
  <c r="LQ144" i="47"/>
  <c r="HP142" i="47"/>
  <c r="DC141" i="47"/>
  <c r="DD142" i="47"/>
  <c r="IP144" i="47"/>
  <c r="ID142" i="47"/>
  <c r="BC142" i="47"/>
  <c r="KQ141" i="47"/>
  <c r="MD144" i="47"/>
  <c r="BP142" i="47"/>
  <c r="AP116" i="47"/>
  <c r="DP117" i="47"/>
  <c r="GC116" i="47"/>
  <c r="DC116" i="47"/>
  <c r="BP119" i="47"/>
  <c r="P116" i="47"/>
  <c r="CC117" i="47"/>
  <c r="AC116" i="47"/>
  <c r="FP118" i="47"/>
  <c r="BC119" i="47"/>
  <c r="CP116" i="47"/>
  <c r="FP119" i="47"/>
  <c r="FQ141" i="47"/>
  <c r="JQ144" i="47"/>
  <c r="EC141" i="47"/>
  <c r="EP141" i="47"/>
  <c r="GQ143" i="47"/>
  <c r="IP142" i="47"/>
  <c r="P144" i="47"/>
  <c r="GQ144" i="47"/>
  <c r="BQ143" i="47"/>
  <c r="IC144" i="47"/>
  <c r="GD143" i="47"/>
  <c r="HD144" i="47"/>
  <c r="AP143" i="47"/>
  <c r="GC144" i="47"/>
  <c r="ED142" i="47"/>
  <c r="KQ143" i="47"/>
  <c r="EQ141" i="47"/>
  <c r="JQ141" i="47"/>
  <c r="BD144" i="47"/>
  <c r="DC143" i="47"/>
  <c r="Q143" i="47"/>
  <c r="MC142" i="47"/>
  <c r="MC141" i="47"/>
  <c r="KP144" i="47"/>
  <c r="AP144" i="47"/>
  <c r="MD143" i="47"/>
  <c r="DP119" i="47"/>
  <c r="KP119" i="47"/>
  <c r="FC119" i="47"/>
  <c r="HP119" i="47"/>
  <c r="JC119" i="47"/>
  <c r="GP117" i="47"/>
  <c r="GC117" i="47"/>
  <c r="CC116" i="47"/>
  <c r="FP117" i="47"/>
  <c r="GC118" i="47"/>
  <c r="HC119" i="47"/>
  <c r="JC118" i="47"/>
  <c r="GP119" i="47"/>
  <c r="JC117" i="47"/>
  <c r="BP116" i="47"/>
  <c r="HP116" i="47"/>
  <c r="BP118" i="47"/>
  <c r="CC119" i="47"/>
  <c r="EP119" i="47"/>
  <c r="KP118" i="47"/>
  <c r="MC119" i="47"/>
  <c r="KC116" i="47"/>
  <c r="EC118" i="47"/>
  <c r="DP118" i="47"/>
  <c r="JP119" i="47"/>
  <c r="HC116" i="47"/>
  <c r="IP117" i="47"/>
  <c r="AC118" i="47"/>
  <c r="IC119" i="47"/>
  <c r="IP119" i="47"/>
  <c r="KC119" i="47"/>
  <c r="IP116" i="47"/>
  <c r="EC116" i="47"/>
  <c r="KP116" i="47"/>
  <c r="HP118" i="47"/>
  <c r="HC118" i="47"/>
  <c r="MC118" i="47"/>
  <c r="HP117" i="47"/>
  <c r="MC117" i="47"/>
  <c r="IP118" i="47"/>
  <c r="HD143" i="47"/>
  <c r="GQ141" i="47"/>
  <c r="KD142" i="47"/>
  <c r="AQ143" i="47"/>
  <c r="JC141" i="47"/>
  <c r="Q142" i="47"/>
  <c r="GC141" i="47"/>
  <c r="AP142" i="47"/>
  <c r="FQ144" i="47"/>
  <c r="ED144" i="47"/>
  <c r="CD141" i="47"/>
  <c r="LD143" i="47"/>
  <c r="IC143" i="47"/>
  <c r="LQ141" i="47"/>
  <c r="ID144" i="47"/>
  <c r="LC142" i="47"/>
  <c r="CQ141" i="47"/>
  <c r="DD144" i="47"/>
  <c r="EQ142" i="47"/>
  <c r="FP144" i="47"/>
  <c r="HQ142" i="47"/>
  <c r="LD141" i="47"/>
  <c r="HD142" i="47"/>
  <c r="IP143" i="47"/>
  <c r="LC143" i="47"/>
  <c r="CP144" i="47"/>
  <c r="FC117" i="47"/>
  <c r="LC119" i="47"/>
  <c r="GP118" i="47"/>
  <c r="CP118" i="47"/>
  <c r="P118" i="47"/>
  <c r="KC118" i="47"/>
  <c r="KC117" i="47"/>
  <c r="FP116" i="47"/>
  <c r="LP119" i="47"/>
  <c r="DP116" i="47"/>
  <c r="HC117" i="47"/>
  <c r="GC119" i="47"/>
  <c r="AC143" i="47"/>
  <c r="KP143" i="47"/>
  <c r="AQ142" i="47"/>
  <c r="JD142" i="47"/>
  <c r="CD142" i="47"/>
  <c r="BQ141" i="47"/>
  <c r="ID141" i="47"/>
  <c r="CC141" i="47"/>
  <c r="AQ144" i="47"/>
  <c r="BC144" i="47"/>
  <c r="HP144" i="47"/>
  <c r="JD144" i="47"/>
  <c r="JD141" i="47"/>
  <c r="KP142" i="47"/>
  <c r="CD144" i="47"/>
  <c r="FD144" i="47"/>
  <c r="HQ144" i="47"/>
  <c r="JC143" i="47"/>
  <c r="HP143" i="47"/>
  <c r="BC143" i="47"/>
  <c r="BD143" i="47"/>
  <c r="Q144" i="47"/>
  <c r="HC143" i="47"/>
  <c r="DQ142" i="47"/>
  <c r="CQ144" i="47"/>
  <c r="IQ141" i="47"/>
  <c r="JC142" i="47"/>
  <c r="HC141" i="47"/>
  <c r="FQ143" i="47"/>
  <c r="BP144" i="47"/>
  <c r="FD142" i="47"/>
  <c r="Q141" i="47"/>
  <c r="JP143" i="47"/>
  <c r="CC143" i="47"/>
  <c r="GD141" i="47"/>
  <c r="KC144" i="47"/>
  <c r="BQ144" i="47"/>
  <c r="GP143" i="47"/>
  <c r="CP143" i="47"/>
  <c r="ID143" i="47"/>
  <c r="IQ142" i="47"/>
  <c r="IC142" i="47"/>
  <c r="P142" i="47"/>
  <c r="AD141" i="47"/>
  <c r="JQ142" i="47"/>
  <c r="HQ141" i="47"/>
  <c r="FP142" i="47"/>
  <c r="MD142" i="47"/>
  <c r="GD142" i="47"/>
  <c r="HQ143" i="47"/>
  <c r="AP141" i="47"/>
  <c r="AD142" i="47"/>
  <c r="JP141" i="47"/>
  <c r="LQ143" i="47"/>
  <c r="KC143" i="47"/>
  <c r="KD144" i="47"/>
  <c r="JP144" i="47"/>
  <c r="GD144" i="47"/>
  <c r="EC143" i="47"/>
  <c r="CQ143" i="47"/>
  <c r="BD142" i="47"/>
  <c r="MD141" i="47"/>
  <c r="GP141" i="47"/>
  <c r="JC144" i="47"/>
  <c r="BD141" i="47"/>
  <c r="JQ143" i="47"/>
  <c r="GP142" i="47"/>
  <c r="KD143" i="47"/>
  <c r="CC144" i="47"/>
  <c r="HC144" i="47"/>
  <c r="FD141" i="47"/>
  <c r="LD144" i="47"/>
  <c r="AD144" i="47"/>
  <c r="MC144" i="47"/>
  <c r="LC144" i="47"/>
  <c r="LP142" i="47"/>
  <c r="CC142" i="47"/>
  <c r="DP144" i="47"/>
  <c r="EQ143" i="47"/>
  <c r="CQ142" i="47"/>
  <c r="IQ144" i="47"/>
  <c r="DD141" i="47"/>
  <c r="LC141" i="47"/>
  <c r="AC141" i="47"/>
  <c r="IC141" i="47"/>
  <c r="DP143" i="47"/>
  <c r="DQ143" i="47"/>
  <c r="BC141" i="47"/>
  <c r="IP141" i="47"/>
  <c r="JD143" i="47"/>
  <c r="EP144" i="47"/>
  <c r="FQ142" i="47"/>
  <c r="KP141" i="47"/>
  <c r="LP141" i="47"/>
  <c r="CD143" i="47"/>
  <c r="FC141" i="47"/>
  <c r="DC142" i="47"/>
  <c r="IQ143" i="47"/>
  <c r="FC144" i="47"/>
  <c r="P143" i="47"/>
  <c r="MC143" i="47"/>
  <c r="DP141" i="47"/>
  <c r="CP142" i="47"/>
  <c r="GQ142" i="47"/>
  <c r="FD143" i="47"/>
  <c r="HD141" i="47"/>
  <c r="AD143" i="47"/>
  <c r="GP144" i="47"/>
  <c r="CP141" i="47"/>
  <c r="ED143" i="47"/>
  <c r="P141" i="47"/>
  <c r="AC142" i="47"/>
  <c r="KQ142" i="47"/>
  <c r="HC142" i="47"/>
  <c r="FC143" i="47"/>
  <c r="KC142" i="47"/>
  <c r="LP143" i="47"/>
  <c r="BQ142" i="47"/>
  <c r="BP141" i="47"/>
  <c r="EC142" i="47"/>
  <c r="GC142" i="47"/>
  <c r="EP142" i="47"/>
  <c r="DP142" i="47"/>
  <c r="EC144" i="47"/>
  <c r="JP142" i="47"/>
  <c r="BP143" i="47"/>
  <c r="DC144" i="47"/>
  <c r="GC143" i="47"/>
  <c r="AC144" i="47"/>
  <c r="EP143" i="47"/>
  <c r="KE107" i="47"/>
  <c r="ER107" i="47"/>
  <c r="EE107" i="47"/>
  <c r="DR107" i="47"/>
  <c r="ET128" i="47"/>
  <c r="ET129" i="47" s="1"/>
  <c r="FE107" i="47"/>
  <c r="BR107" i="47"/>
  <c r="HT128" i="47"/>
  <c r="HT129" i="47" s="1"/>
  <c r="AE107" i="47"/>
  <c r="AR107" i="47"/>
  <c r="IE107" i="47"/>
  <c r="HE107" i="47"/>
  <c r="LG128" i="47"/>
  <c r="LG129" i="47" s="1"/>
  <c r="KR107" i="47"/>
  <c r="R107" i="47"/>
  <c r="FR107" i="47"/>
  <c r="CR107" i="47"/>
  <c r="BE107" i="47"/>
  <c r="BT128" i="47"/>
  <c r="BT129" i="47" s="1"/>
  <c r="JE107" i="47"/>
  <c r="DE107" i="47"/>
  <c r="JR107" i="47"/>
  <c r="HR107" i="47"/>
  <c r="IT128" i="47"/>
  <c r="IT129" i="47" s="1"/>
  <c r="GR107" i="47"/>
  <c r="ME107" i="47"/>
  <c r="CE107" i="47"/>
  <c r="LR107" i="47"/>
  <c r="T128" i="47"/>
  <c r="T129" i="47" s="1"/>
  <c r="DT98" i="47"/>
  <c r="CT93" i="47"/>
  <c r="KT98" i="47"/>
  <c r="IT93" i="47"/>
  <c r="MG93" i="47"/>
  <c r="CT98" i="47"/>
  <c r="JG93" i="47"/>
  <c r="KT93" i="47"/>
  <c r="HT93" i="47"/>
  <c r="AG96" i="73"/>
  <c r="AI94" i="73"/>
  <c r="AH94" i="73"/>
  <c r="AF97" i="73"/>
  <c r="AI95" i="73"/>
  <c r="AI97" i="73"/>
  <c r="AF94" i="73"/>
  <c r="AH95" i="73"/>
  <c r="AH96" i="73"/>
  <c r="AI96" i="73"/>
  <c r="AG94" i="73"/>
  <c r="AH97" i="73"/>
  <c r="AG95" i="73"/>
  <c r="AG98" i="47"/>
  <c r="T98" i="47"/>
  <c r="AG97" i="73"/>
  <c r="AF96"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S118" i="47" l="1"/>
  <c r="Q118" i="47"/>
  <c r="R118" i="47" s="1"/>
  <c r="MD117" i="47"/>
  <c r="ME117" i="47" s="1"/>
  <c r="MF117" i="47"/>
  <c r="KF119" i="47"/>
  <c r="KD119" i="47"/>
  <c r="KE119" i="47" s="1"/>
  <c r="EF118" i="47"/>
  <c r="ED118" i="47"/>
  <c r="EE118" i="47" s="1"/>
  <c r="BS116" i="47"/>
  <c r="BQ116" i="47"/>
  <c r="BP128" i="47"/>
  <c r="BP129" i="47" s="1"/>
  <c r="GF117" i="47"/>
  <c r="GD117" i="47"/>
  <c r="GE117" i="47" s="1"/>
  <c r="BQ119" i="47"/>
  <c r="BR119" i="47" s="1"/>
  <c r="BS119" i="47"/>
  <c r="BQ117" i="47"/>
  <c r="BR117" i="47" s="1"/>
  <c r="BS117" i="47"/>
  <c r="CF118" i="47"/>
  <c r="CD118" i="47"/>
  <c r="CE118" i="47" s="1"/>
  <c r="S119" i="47"/>
  <c r="Q119" i="47"/>
  <c r="R119" i="47" s="1"/>
  <c r="BF118" i="47"/>
  <c r="BD118" i="47"/>
  <c r="BE118" i="47" s="1"/>
  <c r="IF116" i="47"/>
  <c r="ID116" i="47"/>
  <c r="IC128" i="47"/>
  <c r="IC129" i="47" s="1"/>
  <c r="GF119" i="47"/>
  <c r="GD119" i="47"/>
  <c r="GE119" i="47" s="1"/>
  <c r="CS118" i="47"/>
  <c r="CQ118" i="47"/>
  <c r="CR118" i="47" s="1"/>
  <c r="HQ117" i="47"/>
  <c r="HR117" i="47" s="1"/>
  <c r="HS117" i="47"/>
  <c r="IQ119" i="47"/>
  <c r="IR119" i="47" s="1"/>
  <c r="IS119" i="47"/>
  <c r="KF116" i="47"/>
  <c r="KD116" i="47"/>
  <c r="KC128" i="47"/>
  <c r="KC129" i="47" s="1"/>
  <c r="JF117" i="47"/>
  <c r="JD117" i="47"/>
  <c r="JE117" i="47" s="1"/>
  <c r="GQ117" i="47"/>
  <c r="GR117" i="47" s="1"/>
  <c r="GS117" i="47"/>
  <c r="FQ119" i="47"/>
  <c r="FR119" i="47" s="1"/>
  <c r="FS119" i="47"/>
  <c r="DD116" i="47"/>
  <c r="DF116" i="47"/>
  <c r="DC128" i="47"/>
  <c r="DC129" i="47" s="1"/>
  <c r="LQ116" i="47"/>
  <c r="LS116" i="47"/>
  <c r="LP128" i="47"/>
  <c r="LP129" i="47" s="1"/>
  <c r="DF119" i="47"/>
  <c r="DD119" i="47"/>
  <c r="DE119" i="47" s="1"/>
  <c r="AD119" i="47"/>
  <c r="AE119" i="47" s="1"/>
  <c r="AF119" i="47"/>
  <c r="LF117" i="47"/>
  <c r="LD117" i="47"/>
  <c r="LE117" i="47" s="1"/>
  <c r="AS117" i="47"/>
  <c r="AQ117" i="47"/>
  <c r="AR117" i="47" s="1"/>
  <c r="HF117" i="47"/>
  <c r="HD117" i="47"/>
  <c r="HE117" i="47" s="1"/>
  <c r="GS118" i="47"/>
  <c r="GQ118" i="47"/>
  <c r="GR118" i="47" s="1"/>
  <c r="MD118" i="47"/>
  <c r="ME118" i="47" s="1"/>
  <c r="MF118" i="47"/>
  <c r="IF119" i="47"/>
  <c r="ID119" i="47"/>
  <c r="IE119" i="47" s="1"/>
  <c r="MD119" i="47"/>
  <c r="ME119" i="47" s="1"/>
  <c r="MF119" i="47"/>
  <c r="GQ119" i="47"/>
  <c r="GR119" i="47" s="1"/>
  <c r="GS119" i="47"/>
  <c r="JD119" i="47"/>
  <c r="JE119" i="47" s="1"/>
  <c r="JF119" i="47"/>
  <c r="CS116" i="47"/>
  <c r="CQ116" i="47"/>
  <c r="CP128" i="47"/>
  <c r="CP129" i="47" s="1"/>
  <c r="GD116" i="47"/>
  <c r="GF116" i="47"/>
  <c r="GC128" i="47"/>
  <c r="GC129" i="47" s="1"/>
  <c r="KS117" i="47"/>
  <c r="KQ117" i="47"/>
  <c r="KR117" i="47" s="1"/>
  <c r="BD117" i="47"/>
  <c r="BE117" i="47" s="1"/>
  <c r="BF117" i="47"/>
  <c r="BD116" i="47"/>
  <c r="BF116" i="47"/>
  <c r="BC128" i="47"/>
  <c r="BC129" i="47" s="1"/>
  <c r="AQ119" i="47"/>
  <c r="AR119" i="47" s="1"/>
  <c r="AS119" i="47"/>
  <c r="JS116" i="47"/>
  <c r="JQ116" i="47"/>
  <c r="JP128" i="47"/>
  <c r="JP129" i="47" s="1"/>
  <c r="DS116" i="47"/>
  <c r="DQ116" i="47"/>
  <c r="DP128" i="47"/>
  <c r="DP129" i="47" s="1"/>
  <c r="LD119" i="47"/>
  <c r="LE119" i="47" s="1"/>
  <c r="LF119" i="47"/>
  <c r="HF118" i="47"/>
  <c r="HD118" i="47"/>
  <c r="HE118" i="47" s="1"/>
  <c r="AF118" i="47"/>
  <c r="AD118" i="47"/>
  <c r="AE118" i="47" s="1"/>
  <c r="KS118" i="47"/>
  <c r="KQ118" i="47"/>
  <c r="KR118" i="47" s="1"/>
  <c r="JD118" i="47"/>
  <c r="JE118" i="47" s="1"/>
  <c r="JF118" i="47"/>
  <c r="HS119" i="47"/>
  <c r="HQ119" i="47"/>
  <c r="HR119" i="47" s="1"/>
  <c r="BF119" i="47"/>
  <c r="BD119" i="47"/>
  <c r="BE119" i="47" s="1"/>
  <c r="DQ117" i="47"/>
  <c r="DR117" i="47" s="1"/>
  <c r="DS117" i="47"/>
  <c r="FF116" i="47"/>
  <c r="FD116" i="47"/>
  <c r="FC128" i="47"/>
  <c r="FC129" i="47" s="1"/>
  <c r="ID117" i="47"/>
  <c r="IE117" i="47" s="1"/>
  <c r="IF117" i="47"/>
  <c r="FF118" i="47"/>
  <c r="FD118" i="47"/>
  <c r="FE118" i="47" s="1"/>
  <c r="EQ116" i="47"/>
  <c r="ES116" i="47"/>
  <c r="EP128" i="47"/>
  <c r="EP129" i="47" s="1"/>
  <c r="S117" i="47"/>
  <c r="Q117" i="47"/>
  <c r="R117" i="47" s="1"/>
  <c r="LS119" i="47"/>
  <c r="LQ119" i="47"/>
  <c r="LR119" i="47" s="1"/>
  <c r="FF117" i="47"/>
  <c r="FD117" i="47"/>
  <c r="FE117" i="47" s="1"/>
  <c r="HS118" i="47"/>
  <c r="HQ118" i="47"/>
  <c r="HR118" i="47" s="1"/>
  <c r="IQ117" i="47"/>
  <c r="IR117" i="47" s="1"/>
  <c r="IS117" i="47"/>
  <c r="EQ119" i="47"/>
  <c r="ER119" i="47" s="1"/>
  <c r="ES119" i="47"/>
  <c r="HF119" i="47"/>
  <c r="HD119" i="47"/>
  <c r="HE119" i="47" s="1"/>
  <c r="FD119" i="47"/>
  <c r="FE119" i="47" s="1"/>
  <c r="FF119" i="47"/>
  <c r="FQ118" i="47"/>
  <c r="FR118" i="47" s="1"/>
  <c r="FS118" i="47"/>
  <c r="AS116" i="47"/>
  <c r="AQ116" i="47"/>
  <c r="AP128" i="47"/>
  <c r="AP129" i="47" s="1"/>
  <c r="LQ117" i="47"/>
  <c r="LR117" i="47" s="1"/>
  <c r="LS117" i="47"/>
  <c r="MF116" i="47"/>
  <c r="MD116" i="47"/>
  <c r="MC128" i="47"/>
  <c r="MC129" i="47" s="1"/>
  <c r="ED117" i="47"/>
  <c r="EE117" i="47" s="1"/>
  <c r="EF117" i="47"/>
  <c r="EF119" i="47"/>
  <c r="ED119" i="47"/>
  <c r="EE119" i="47" s="1"/>
  <c r="JS117" i="47"/>
  <c r="JQ117" i="47"/>
  <c r="JR117" i="47" s="1"/>
  <c r="FS116" i="47"/>
  <c r="FQ116" i="47"/>
  <c r="FP128" i="47"/>
  <c r="FP129" i="47" s="1"/>
  <c r="KQ116" i="47"/>
  <c r="KS116" i="47"/>
  <c r="KP128" i="47"/>
  <c r="KP129" i="47" s="1"/>
  <c r="HF116" i="47"/>
  <c r="HD116" i="47"/>
  <c r="HC128" i="47"/>
  <c r="HC129" i="47" s="1"/>
  <c r="CF119" i="47"/>
  <c r="CD119" i="47"/>
  <c r="CE119" i="47" s="1"/>
  <c r="GF118" i="47"/>
  <c r="GD118" i="47"/>
  <c r="GE118" i="47" s="1"/>
  <c r="KS119" i="47"/>
  <c r="KQ119" i="47"/>
  <c r="KR119" i="47" s="1"/>
  <c r="AD116" i="47"/>
  <c r="AF116" i="47"/>
  <c r="AC128" i="47"/>
  <c r="AC129" i="47" s="1"/>
  <c r="LD118" i="47"/>
  <c r="LE118" i="47" s="1"/>
  <c r="LF118" i="47"/>
  <c r="CS117" i="47"/>
  <c r="CQ117" i="47"/>
  <c r="CR117" i="47" s="1"/>
  <c r="IF118" i="47"/>
  <c r="ID118" i="47"/>
  <c r="IE118" i="47" s="1"/>
  <c r="AF117" i="47"/>
  <c r="AD117" i="47"/>
  <c r="AE117" i="47" s="1"/>
  <c r="EQ118" i="47"/>
  <c r="ER118" i="47" s="1"/>
  <c r="ES118" i="47"/>
  <c r="KF117" i="47"/>
  <c r="KD117" i="47"/>
  <c r="KE117" i="47" s="1"/>
  <c r="EF116" i="47"/>
  <c r="ED116" i="47"/>
  <c r="EC128" i="47"/>
  <c r="EC129" i="47" s="1"/>
  <c r="JQ119" i="47"/>
  <c r="JR119" i="47" s="1"/>
  <c r="JS119" i="47"/>
  <c r="BS118" i="47"/>
  <c r="BQ118" i="47"/>
  <c r="BR118" i="47" s="1"/>
  <c r="FS117" i="47"/>
  <c r="FQ117" i="47"/>
  <c r="FR117" i="47" s="1"/>
  <c r="DQ119" i="47"/>
  <c r="DR119" i="47" s="1"/>
  <c r="DS119" i="47"/>
  <c r="CF117" i="47"/>
  <c r="CD117" i="47"/>
  <c r="CE117" i="47" s="1"/>
  <c r="LD116" i="47"/>
  <c r="LF116" i="47"/>
  <c r="LC128" i="47"/>
  <c r="LC129" i="47" s="1"/>
  <c r="AQ118" i="47"/>
  <c r="AR118" i="47" s="1"/>
  <c r="AS118" i="47"/>
  <c r="LS118" i="47"/>
  <c r="LQ118" i="47"/>
  <c r="LR118" i="47" s="1"/>
  <c r="DF117" i="47"/>
  <c r="DD117" i="47"/>
  <c r="DE117" i="47" s="1"/>
  <c r="ES117" i="47"/>
  <c r="EQ117" i="47"/>
  <c r="ER117" i="47" s="1"/>
  <c r="KF118" i="47"/>
  <c r="KD118" i="47"/>
  <c r="KE118" i="47" s="1"/>
  <c r="IQ118" i="47"/>
  <c r="IR118" i="47" s="1"/>
  <c r="IS118" i="47"/>
  <c r="IQ116" i="47"/>
  <c r="IS116" i="47"/>
  <c r="IP128" i="47"/>
  <c r="IP129" i="47" s="1"/>
  <c r="DS118" i="47"/>
  <c r="DQ118" i="47"/>
  <c r="DR118" i="47" s="1"/>
  <c r="HS116" i="47"/>
  <c r="HQ116" i="47"/>
  <c r="HP128" i="47"/>
  <c r="HP129" i="47" s="1"/>
  <c r="CD116" i="47"/>
  <c r="CF116" i="47"/>
  <c r="CC128" i="47"/>
  <c r="CC129" i="47" s="1"/>
  <c r="Q116" i="47"/>
  <c r="S116" i="47"/>
  <c r="P128" i="47"/>
  <c r="P129" i="47" s="1"/>
  <c r="JF116" i="47"/>
  <c r="JD116" i="47"/>
  <c r="JC128" i="47"/>
  <c r="JC129" i="47" s="1"/>
  <c r="DF118" i="47"/>
  <c r="DD118" i="47"/>
  <c r="DE118" i="47" s="1"/>
  <c r="JQ118" i="47"/>
  <c r="JR118" i="47" s="1"/>
  <c r="JS118" i="47"/>
  <c r="CQ119" i="47"/>
  <c r="CR119" i="47" s="1"/>
  <c r="CS119" i="47"/>
  <c r="GS116" i="47"/>
  <c r="GQ116" i="47"/>
  <c r="GP128" i="47"/>
  <c r="GP129" i="47" s="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JF128" i="47" l="1"/>
  <c r="JF129" i="47" s="1"/>
  <c r="LF128" i="47"/>
  <c r="LF129" i="47" s="1"/>
  <c r="HS128" i="47"/>
  <c r="HS129" i="47" s="1"/>
  <c r="S128" i="47"/>
  <c r="S129" i="47" s="1"/>
  <c r="EF128" i="47"/>
  <c r="EF129" i="47" s="1"/>
  <c r="HF128" i="47"/>
  <c r="HF129" i="47" s="1"/>
  <c r="KF128" i="47"/>
  <c r="KF129" i="47" s="1"/>
  <c r="ER116" i="47"/>
  <c r="ER128" i="47" s="1"/>
  <c r="ER129" i="47" s="1"/>
  <c r="EQ128" i="47"/>
  <c r="EQ129" i="47" s="1"/>
  <c r="ME116" i="47"/>
  <c r="ME128" i="47" s="1"/>
  <c r="ME129" i="47" s="1"/>
  <c r="MD128" i="47"/>
  <c r="MD129" i="47" s="1"/>
  <c r="DR116" i="47"/>
  <c r="DR128" i="47" s="1"/>
  <c r="DR129" i="47" s="1"/>
  <c r="DQ128" i="47"/>
  <c r="DQ129" i="47" s="1"/>
  <c r="CR116" i="47"/>
  <c r="CR128" i="47" s="1"/>
  <c r="CR129" i="47" s="1"/>
  <c r="CQ128" i="47"/>
  <c r="CQ129" i="47" s="1"/>
  <c r="KS128" i="47"/>
  <c r="KS129" i="47" s="1"/>
  <c r="MF128" i="47"/>
  <c r="MF129" i="47" s="1"/>
  <c r="DS128" i="47"/>
  <c r="DS129" i="47" s="1"/>
  <c r="JR116" i="47"/>
  <c r="JR128" i="47" s="1"/>
  <c r="JR129" i="47" s="1"/>
  <c r="JQ128" i="47"/>
  <c r="JQ129" i="47" s="1"/>
  <c r="CS128" i="47"/>
  <c r="CS129" i="47" s="1"/>
  <c r="BR116" i="47"/>
  <c r="BR128" i="47" s="1"/>
  <c r="BR129" i="47" s="1"/>
  <c r="BQ128" i="47"/>
  <c r="BQ129" i="47" s="1"/>
  <c r="HR116" i="47"/>
  <c r="HR128" i="47" s="1"/>
  <c r="HR129" i="47" s="1"/>
  <c r="HQ128" i="47"/>
  <c r="HQ129" i="47" s="1"/>
  <c r="R116" i="47"/>
  <c r="R128" i="47" s="1"/>
  <c r="R129" i="47" s="1"/>
  <c r="Q128" i="47"/>
  <c r="Q129" i="47" s="1"/>
  <c r="EE116" i="47"/>
  <c r="EE128" i="47" s="1"/>
  <c r="EE129" i="47" s="1"/>
  <c r="ED128" i="47"/>
  <c r="ED129" i="47" s="1"/>
  <c r="KR116" i="47"/>
  <c r="KR128" i="47" s="1"/>
  <c r="KR129" i="47" s="1"/>
  <c r="KQ128" i="47"/>
  <c r="KQ129" i="47" s="1"/>
  <c r="JS128" i="47"/>
  <c r="JS129" i="47" s="1"/>
  <c r="LS128" i="47"/>
  <c r="LS129" i="47" s="1"/>
  <c r="IE116" i="47"/>
  <c r="IE128" i="47" s="1"/>
  <c r="IE129" i="47" s="1"/>
  <c r="ID128" i="47"/>
  <c r="ID129" i="47" s="1"/>
  <c r="BS128" i="47"/>
  <c r="BS129" i="47" s="1"/>
  <c r="LR116" i="47"/>
  <c r="LR128" i="47" s="1"/>
  <c r="LR129" i="47" s="1"/>
  <c r="LQ128" i="47"/>
  <c r="LQ129" i="47" s="1"/>
  <c r="IF128" i="47"/>
  <c r="IF129" i="47" s="1"/>
  <c r="CF128" i="47"/>
  <c r="CF129" i="47" s="1"/>
  <c r="IS128" i="47"/>
  <c r="IS129" i="47" s="1"/>
  <c r="FR116" i="47"/>
  <c r="FR128" i="47" s="1"/>
  <c r="FR129" i="47" s="1"/>
  <c r="FQ128" i="47"/>
  <c r="FQ129" i="47" s="1"/>
  <c r="CE116" i="47"/>
  <c r="CE128" i="47" s="1"/>
  <c r="CE129" i="47" s="1"/>
  <c r="CD128" i="47"/>
  <c r="CD129" i="47" s="1"/>
  <c r="IR116" i="47"/>
  <c r="IR128" i="47" s="1"/>
  <c r="IR129" i="47" s="1"/>
  <c r="IQ128" i="47"/>
  <c r="IQ129" i="47" s="1"/>
  <c r="AF128" i="47"/>
  <c r="AF129" i="47" s="1"/>
  <c r="FS128" i="47"/>
  <c r="FS129" i="47" s="1"/>
  <c r="AR116" i="47"/>
  <c r="AR128" i="47" s="1"/>
  <c r="AR129" i="47" s="1"/>
  <c r="AQ128" i="47"/>
  <c r="AQ129" i="47" s="1"/>
  <c r="FE116" i="47"/>
  <c r="FE128" i="47" s="1"/>
  <c r="FE129" i="47" s="1"/>
  <c r="FD128" i="47"/>
  <c r="FD129" i="47" s="1"/>
  <c r="GF128" i="47"/>
  <c r="GF129" i="47" s="1"/>
  <c r="DF128" i="47"/>
  <c r="DF129" i="47" s="1"/>
  <c r="GR116" i="47"/>
  <c r="GR128" i="47" s="1"/>
  <c r="GR129" i="47" s="1"/>
  <c r="GQ128" i="47"/>
  <c r="GQ129" i="47" s="1"/>
  <c r="GS128" i="47"/>
  <c r="GS129" i="47" s="1"/>
  <c r="JE116" i="47"/>
  <c r="JE128" i="47" s="1"/>
  <c r="JE129" i="47" s="1"/>
  <c r="JD128" i="47"/>
  <c r="JD129" i="47" s="1"/>
  <c r="LE116" i="47"/>
  <c r="LE128" i="47" s="1"/>
  <c r="LE129" i="47" s="1"/>
  <c r="LD128" i="47"/>
  <c r="LD129" i="47" s="1"/>
  <c r="AE116" i="47"/>
  <c r="AE128" i="47" s="1"/>
  <c r="AE129" i="47" s="1"/>
  <c r="AD128" i="47"/>
  <c r="AD129" i="47" s="1"/>
  <c r="HE116" i="47"/>
  <c r="HE128" i="47" s="1"/>
  <c r="HE129" i="47" s="1"/>
  <c r="HD128" i="47"/>
  <c r="HD129" i="47" s="1"/>
  <c r="AS128" i="47"/>
  <c r="AS129" i="47" s="1"/>
  <c r="ES128" i="47"/>
  <c r="ES129" i="47" s="1"/>
  <c r="FF128" i="47"/>
  <c r="FF129" i="47" s="1"/>
  <c r="BF128" i="47"/>
  <c r="BF129" i="47" s="1"/>
  <c r="GE116" i="47"/>
  <c r="GE128" i="47" s="1"/>
  <c r="GE129" i="47" s="1"/>
  <c r="GD128" i="47"/>
  <c r="GD129" i="47" s="1"/>
  <c r="DE116" i="47"/>
  <c r="DE128" i="47" s="1"/>
  <c r="DE129" i="47" s="1"/>
  <c r="DD128" i="47"/>
  <c r="DD129" i="47" s="1"/>
  <c r="KE116" i="47"/>
  <c r="KE128" i="47" s="1"/>
  <c r="KE129" i="47" s="1"/>
  <c r="KD128" i="47"/>
  <c r="KD129" i="47" s="1"/>
  <c r="BE116" i="47"/>
  <c r="BE128" i="47" s="1"/>
  <c r="BE129" i="47" s="1"/>
  <c r="BD128" i="47"/>
  <c r="BD129" i="47" s="1"/>
  <c r="E106" i="48"/>
  <c r="X50" i="33"/>
  <c r="E102" i="48"/>
  <c r="AG50" i="33"/>
  <c r="AJ50" i="33"/>
  <c r="E104" i="48"/>
  <c r="F50" i="33"/>
  <c r="E100" i="48"/>
  <c r="AS50" i="33"/>
  <c r="E110" i="48"/>
  <c r="E113" i="48"/>
  <c r="AV50" i="33"/>
  <c r="U50" i="33"/>
  <c r="E105" i="48"/>
  <c r="E96" i="48"/>
  <c r="C50" i="33"/>
  <c r="KO130" i="47" l="1"/>
  <c r="KI2" i="47" s="1"/>
  <c r="KB130" i="47"/>
  <c r="JV2" i="47" s="1"/>
  <c r="JB130" i="47"/>
  <c r="IV2" i="47" s="1"/>
  <c r="IO130" i="47"/>
  <c r="II2" i="47" s="1"/>
  <c r="BO130" i="47"/>
  <c r="BI2" i="47" s="1"/>
  <c r="BB130" i="47"/>
  <c r="AV2" i="47" s="1"/>
  <c r="HO130" i="47"/>
  <c r="HI2" i="47" s="1"/>
  <c r="GB130" i="47"/>
  <c r="FV2" i="47" s="1"/>
  <c r="AB130" i="47"/>
  <c r="V2" i="47" s="1"/>
  <c r="I5" i="32" s="1"/>
  <c r="LB130" i="47"/>
  <c r="KV2" i="47" s="1"/>
  <c r="LO130" i="47"/>
  <c r="LI2" i="47" s="1"/>
  <c r="CO130" i="47"/>
  <c r="CI2" i="47" s="1"/>
  <c r="FB130" i="47"/>
  <c r="EV2" i="47" s="1"/>
  <c r="CB130" i="47"/>
  <c r="BV2" i="47" s="1"/>
  <c r="EB130" i="47"/>
  <c r="DV2" i="47" s="1"/>
  <c r="DO130" i="47"/>
  <c r="DI2" i="47" s="1"/>
  <c r="JO130" i="47"/>
  <c r="JI2" i="47" s="1"/>
  <c r="AO130" i="47"/>
  <c r="AI2" i="47" s="1"/>
  <c r="FO130" i="47"/>
  <c r="FI2" i="47" s="1"/>
  <c r="IB130" i="47"/>
  <c r="HV2" i="47" s="1"/>
  <c r="O130" i="47"/>
  <c r="I2" i="47" s="1"/>
  <c r="I4" i="32" s="1"/>
  <c r="MB130" i="47"/>
  <c r="LV2" i="47" s="1"/>
  <c r="DB130" i="47"/>
  <c r="CV2" i="47" s="1"/>
  <c r="HB130" i="47"/>
  <c r="GV2" i="47" s="1"/>
  <c r="GO130" i="47"/>
  <c r="GI2" i="47" s="1"/>
  <c r="EO130" i="47"/>
  <c r="EI2" i="47" s="1"/>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J5" i="32" l="1"/>
  <c r="J4" i="32"/>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G5" i="32" l="1"/>
  <c r="G4" i="32"/>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C73" i="32" l="1"/>
  <c r="C56" i="32"/>
  <c r="C48" i="32"/>
  <c r="D53" i="32"/>
  <c r="C42" i="32"/>
  <c r="D33" i="32"/>
  <c r="D98" i="32"/>
  <c r="D77" i="32"/>
  <c r="D75" i="32"/>
  <c r="D16" i="32"/>
  <c r="C26" i="32"/>
  <c r="C64" i="32"/>
  <c r="D51" i="32"/>
  <c r="D56" i="32"/>
  <c r="C77" i="32"/>
  <c r="D15" i="32"/>
  <c r="D96" i="32"/>
  <c r="D59" i="32"/>
  <c r="D6" i="32"/>
  <c r="C44" i="32"/>
  <c r="D60" i="32"/>
  <c r="D101" i="32"/>
  <c r="D19" i="32"/>
  <c r="D14" i="32"/>
  <c r="D48" i="32"/>
  <c r="C60" i="32"/>
  <c r="D26" i="32"/>
  <c r="D97" i="32"/>
  <c r="D90" i="32"/>
  <c r="C99" i="32"/>
  <c r="C29" i="32"/>
  <c r="D68" i="32"/>
  <c r="C40" i="32"/>
  <c r="C101" i="32"/>
  <c r="C93" i="32"/>
  <c r="C97" i="32"/>
  <c r="D21" i="32"/>
  <c r="D34" i="32"/>
  <c r="C102" i="32"/>
  <c r="C61" i="32"/>
  <c r="D18" i="32"/>
  <c r="C83" i="32"/>
  <c r="C19" i="32"/>
  <c r="D8" i="32"/>
  <c r="C25" i="32"/>
  <c r="D64" i="32"/>
  <c r="D92" i="32"/>
  <c r="C13" i="32"/>
  <c r="C84" i="32"/>
  <c r="D88" i="32"/>
  <c r="C24" i="32"/>
  <c r="C52" i="32"/>
  <c r="C94" i="32"/>
  <c r="C81" i="32"/>
  <c r="C70" i="32"/>
  <c r="C78" i="32"/>
  <c r="C88" i="32"/>
  <c r="D9" i="32"/>
  <c r="D49" i="32"/>
  <c r="D37" i="32"/>
  <c r="D94" i="32"/>
  <c r="D23" i="32"/>
  <c r="C62" i="32"/>
  <c r="C32" i="32"/>
  <c r="D40" i="32"/>
  <c r="C51" i="32"/>
  <c r="C43" i="32"/>
  <c r="C66" i="32"/>
  <c r="C85" i="32"/>
  <c r="D47" i="32"/>
  <c r="C33" i="32"/>
  <c r="D28" i="32"/>
  <c r="D69" i="32"/>
  <c r="C76" i="32"/>
  <c r="D45" i="32"/>
  <c r="D100" i="32"/>
  <c r="C6" i="32"/>
  <c r="D54" i="32"/>
  <c r="D52" i="32"/>
  <c r="D36" i="32"/>
  <c r="C67" i="32"/>
  <c r="C46" i="32"/>
  <c r="D81" i="32"/>
  <c r="C54" i="32"/>
  <c r="D27" i="32"/>
  <c r="D46" i="32"/>
  <c r="C47" i="32"/>
  <c r="D73" i="32"/>
  <c r="D12" i="32"/>
  <c r="D10" i="32"/>
  <c r="C15" i="32"/>
  <c r="C103" i="32"/>
  <c r="D76" i="32"/>
  <c r="C82" i="32"/>
  <c r="D29" i="32"/>
  <c r="D61" i="32"/>
  <c r="C11" i="32"/>
  <c r="C34" i="32"/>
  <c r="D87" i="32"/>
  <c r="C30" i="32"/>
  <c r="D24" i="32"/>
  <c r="C100" i="32"/>
  <c r="C63" i="32"/>
  <c r="D55" i="32"/>
  <c r="C5" i="32"/>
  <c r="C8" i="32"/>
  <c r="C12" i="32"/>
  <c r="C35" i="32"/>
  <c r="D11" i="32"/>
  <c r="C4" i="32"/>
  <c r="C22" i="32"/>
  <c r="D80" i="32"/>
  <c r="D91" i="32"/>
  <c r="D4" i="32"/>
  <c r="C75" i="32"/>
  <c r="C49" i="32"/>
  <c r="C23" i="32"/>
  <c r="D71" i="32"/>
  <c r="D25" i="32"/>
  <c r="C71" i="32"/>
  <c r="C17" i="32"/>
  <c r="D17" i="32"/>
  <c r="C96" i="32"/>
  <c r="D85" i="32"/>
  <c r="C90" i="32"/>
  <c r="C59" i="32"/>
  <c r="D63" i="32"/>
  <c r="D78" i="32"/>
  <c r="C65" i="32"/>
  <c r="C20" i="32"/>
  <c r="D31" i="32"/>
  <c r="C86" i="32"/>
  <c r="C10" i="32"/>
  <c r="C31" i="32"/>
  <c r="C80" i="32"/>
  <c r="C9" i="32"/>
  <c r="C14" i="32"/>
  <c r="C36" i="32"/>
  <c r="D50" i="32"/>
  <c r="D72" i="32"/>
  <c r="C69" i="32"/>
  <c r="D30" i="32"/>
  <c r="D38" i="32"/>
  <c r="D83" i="32"/>
  <c r="D22" i="32"/>
  <c r="C95" i="32"/>
  <c r="C55" i="32"/>
  <c r="D82" i="32"/>
  <c r="D84" i="32"/>
  <c r="C18" i="32"/>
  <c r="D62" i="32"/>
  <c r="C58" i="32"/>
  <c r="D102" i="32"/>
  <c r="C50" i="32"/>
  <c r="D67" i="32"/>
  <c r="D58" i="32"/>
  <c r="D7" i="32"/>
  <c r="C57" i="32"/>
  <c r="C87" i="32"/>
  <c r="C79" i="32"/>
  <c r="C91" i="32"/>
  <c r="C45" i="32"/>
  <c r="C28" i="32"/>
  <c r="C98" i="32"/>
  <c r="D13" i="32"/>
  <c r="D93" i="32"/>
  <c r="D89" i="32"/>
  <c r="D42" i="32"/>
  <c r="C21" i="32"/>
  <c r="D20" i="32"/>
  <c r="D57" i="32"/>
  <c r="C37" i="32"/>
  <c r="C27" i="32"/>
  <c r="D39" i="32"/>
  <c r="D41" i="32"/>
  <c r="C38" i="32"/>
  <c r="D65" i="32"/>
  <c r="D103" i="32"/>
  <c r="D5" i="32"/>
  <c r="C53" i="32"/>
  <c r="C16" i="32"/>
  <c r="D86" i="32"/>
  <c r="D32" i="32"/>
  <c r="C72" i="32"/>
  <c r="C89" i="32"/>
  <c r="D99" i="32"/>
  <c r="C74" i="32"/>
  <c r="C39" i="32"/>
  <c r="C41" i="32"/>
  <c r="D74" i="32"/>
  <c r="D43" i="32"/>
  <c r="C68" i="32"/>
  <c r="D79" i="32"/>
  <c r="D66" i="32"/>
  <c r="D44" i="32"/>
  <c r="D70" i="32"/>
  <c r="D95" i="32"/>
  <c r="D35" i="32"/>
  <c r="C92" i="32"/>
  <c r="C7"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<sst xmlns="http://schemas.openxmlformats.org/spreadsheetml/2006/main" count="7736" uniqueCount="1901">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</sst>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yperlink" xfId="1" builtinId="8"/>
    <cellStyle name="Normal" xfId="0" builtinId="0"/>
    <cellStyle name="Standard 2" xfId="2"/>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xmlns=""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xmlns=""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xmlns=""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AZ107"/>
  <sheetViews>
    <sheetView showGridLines="0" showRowColHeaders="0" tabSelected="1" topLeftCell="N7" zoomScale="92" zoomScaleNormal="92" workbookViewId="0">
      <selection activeCell="K39" sqref="K3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Mexico</v>
      </c>
      <c r="C3" s="390" t="str">
        <f>"   "&amp;CalcA!$E22&amp;"        "&amp;CalcA!$F22&amp;Language!$E$197&amp;CalcA!$G22</f>
        <v xml:space="preserve">   9        7 - 2</v>
      </c>
      <c r="D3" s="84"/>
      <c r="E3" s="389" t="str">
        <f>CalcB!$D22</f>
        <v>Switzerland</v>
      </c>
      <c r="F3" s="390" t="str">
        <f>"   "&amp;CalcB!$E22&amp;"        "&amp;CalcB!$F22&amp;Language!$E$197&amp;CalcB!$G22</f>
        <v xml:space="preserve">   9        9 - 4</v>
      </c>
      <c r="G3" s="84"/>
      <c r="H3" s="389" t="str">
        <f>CalcC!$D22</f>
        <v>Brazil</v>
      </c>
      <c r="I3" s="390" t="str">
        <f>"   "&amp;CalcC!$E22&amp;"        "&amp;CalcC!$F22&amp;Language!$E$197&amp;CalcC!$G22</f>
        <v xml:space="preserve">   9        10 - 1</v>
      </c>
      <c r="J3" s="85"/>
      <c r="K3" s="389" t="str">
        <f>CalcD!$D22</f>
        <v>Turkey</v>
      </c>
      <c r="L3" s="390" t="str">
        <f>"   "&amp;CalcD!$E22&amp;"        "&amp;CalcD!$F22&amp;Language!$E$197&amp;CalcD!$G22</f>
        <v xml:space="preserve">   9        8 - 1</v>
      </c>
      <c r="M3" s="85"/>
      <c r="N3" s="389" t="str">
        <f>CalcE!$D22</f>
        <v>Germany</v>
      </c>
      <c r="O3" s="390" t="str">
        <f>"   "&amp;CalcE!$E22&amp;"        "&amp;CalcE!$F22&amp;Language!$E$197&amp;CalcE!$G22</f>
        <v xml:space="preserve">   9        13 - 1</v>
      </c>
      <c r="P3" s="84"/>
      <c r="Q3" s="389" t="str">
        <f>CalcF!$D22</f>
        <v>Netherlands</v>
      </c>
      <c r="R3" s="390" t="str">
        <f>"   "&amp;CalcF!$E22&amp;"        "&amp;CalcF!$F22&amp;Language!$E$197&amp;CalcF!$G22</f>
        <v xml:space="preserve">   9        9 - 1</v>
      </c>
      <c r="S3" s="85"/>
      <c r="T3" s="389" t="str">
        <f>CalcG!$D22</f>
        <v>Belgium</v>
      </c>
      <c r="U3" s="390" t="str">
        <f>"   "&amp;CalcG!$E22&amp;"        "&amp;CalcG!$F22&amp;Language!$E$197&amp;CalcG!$G22</f>
        <v xml:space="preserve">   9        8 - 1</v>
      </c>
      <c r="V3" s="84"/>
      <c r="W3" s="389" t="str">
        <f>CalcH!$D22</f>
        <v>Spain</v>
      </c>
      <c r="X3" s="390" t="str">
        <f>"   "&amp;CalcH!$E22&amp;"        "&amp;CalcH!$F22&amp;Language!$E$197&amp;CalcH!$G22</f>
        <v xml:space="preserve">   9        10 - 1</v>
      </c>
      <c r="Y3" s="5"/>
      <c r="Z3" s="389" t="str">
        <f>CalcI!$D22</f>
        <v>France</v>
      </c>
      <c r="AA3" s="390" t="str">
        <f>"   "&amp;CalcI!$E22&amp;"        "&amp;CalcI!$F22&amp;Language!$E$197&amp;CalcI!$G22</f>
        <v xml:space="preserve">   9        11 - 2</v>
      </c>
      <c r="AB3" s="84"/>
      <c r="AC3" s="389" t="str">
        <f>CalcJ!$D22</f>
        <v>Argentina</v>
      </c>
      <c r="AD3" s="390" t="str">
        <f>"   "&amp;CalcJ!$E22&amp;"        "&amp;CalcJ!$F22&amp;Language!$E$197&amp;CalcJ!$G22</f>
        <v xml:space="preserve">   9        10 - 1</v>
      </c>
      <c r="AE3" s="84"/>
      <c r="AF3" s="389" t="str">
        <f>CalcK!$D22</f>
        <v>Portugal</v>
      </c>
      <c r="AG3" s="390" t="str">
        <f>"   "&amp;CalcK!$E22&amp;"        "&amp;CalcK!$F22&amp;Language!$E$197&amp;CalcK!$G22</f>
        <v xml:space="preserve">   9        12 - 1</v>
      </c>
      <c r="AH3" s="85"/>
      <c r="AI3" s="389" t="str">
        <f>CalcL!$D22</f>
        <v>England</v>
      </c>
      <c r="AJ3" s="390" t="str">
        <f>"   "&amp;CalcL!$E22&amp;"        "&amp;CalcL!$F22&amp;Language!$E$197&amp;CalcL!$G22</f>
        <v xml:space="preserve">   9        10 - 1</v>
      </c>
      <c r="AK3" s="85"/>
      <c r="AL3" s="882"/>
      <c r="AM3" s="420"/>
      <c r="AN3" s="420"/>
      <c r="AO3" s="420"/>
      <c r="AP3" s="420"/>
      <c r="AQ3" s="420"/>
      <c r="AR3" s="420"/>
      <c r="AS3" s="420"/>
      <c r="AT3" s="420"/>
      <c r="AU3" s="420"/>
      <c r="AV3" s="420"/>
      <c r="AZ3" s="381"/>
    </row>
    <row r="4" spans="1:52">
      <c r="A4" s="5"/>
      <c r="B4" s="391" t="str">
        <f>CalcA!$D23</f>
        <v>Czech Rep.</v>
      </c>
      <c r="C4" s="392" t="str">
        <f>"   "&amp;CalcA!$E23&amp;"        "&amp;CalcA!$F23&amp;Language!$E$197&amp;CalcA!$G23</f>
        <v xml:space="preserve">   4        5 - 6</v>
      </c>
      <c r="D4" s="84"/>
      <c r="E4" s="391" t="str">
        <f>CalcB!$D23</f>
        <v>Canada</v>
      </c>
      <c r="F4" s="392" t="str">
        <f>"   "&amp;CalcB!$E23&amp;"        "&amp;CalcB!$F23&amp;Language!$E$197&amp;CalcB!$G23</f>
        <v xml:space="preserve">   6        6 - 3</v>
      </c>
      <c r="G4" s="84"/>
      <c r="H4" s="391" t="str">
        <f>CalcC!$D23</f>
        <v>Morocco</v>
      </c>
      <c r="I4" s="392" t="str">
        <f>"   "&amp;CalcC!$E23&amp;"        "&amp;CalcC!$F23&amp;Language!$E$197&amp;CalcC!$G23</f>
        <v xml:space="preserve">   6        5 - 3</v>
      </c>
      <c r="J4" s="85"/>
      <c r="K4" s="391" t="str">
        <f>CalcD!$D23</f>
        <v>Australia</v>
      </c>
      <c r="L4" s="392" t="str">
        <f>"   "&amp;CalcD!$E23&amp;"        "&amp;CalcD!$F23&amp;Language!$E$197&amp;CalcD!$G23</f>
        <v xml:space="preserve">   4        3 - 4</v>
      </c>
      <c r="M4" s="85"/>
      <c r="N4" s="391" t="str">
        <f>CalcE!$D23</f>
        <v>Ecuador</v>
      </c>
      <c r="O4" s="392" t="str">
        <f>"   "&amp;CalcE!$E23&amp;"        "&amp;CalcE!$F23&amp;Language!$E$197&amp;CalcE!$G23</f>
        <v xml:space="preserve">   6        6 - 5</v>
      </c>
      <c r="P4" s="84"/>
      <c r="Q4" s="391" t="str">
        <f>CalcF!$D23</f>
        <v>Sweden</v>
      </c>
      <c r="R4" s="392" t="str">
        <f>"   "&amp;CalcF!$E23&amp;"        "&amp;CalcF!$F23&amp;Language!$E$197&amp;CalcF!$G23</f>
        <v xml:space="preserve">   6        5 - 3</v>
      </c>
      <c r="S4" s="85"/>
      <c r="T4" s="391" t="str">
        <f>CalcG!$D23</f>
        <v>Egypt</v>
      </c>
      <c r="U4" s="392" t="str">
        <f>"   "&amp;CalcG!$E23&amp;"        "&amp;CalcG!$F23&amp;Language!$E$197&amp;CalcG!$G23</f>
        <v xml:space="preserve">   6        7 - 4</v>
      </c>
      <c r="V4" s="84"/>
      <c r="W4" s="391" t="str">
        <f>CalcH!$D23</f>
        <v>Uruguay</v>
      </c>
      <c r="X4" s="392" t="str">
        <f>"   "&amp;CalcH!$E23&amp;"        "&amp;CalcH!$F23&amp;Language!$E$197&amp;CalcH!$G23</f>
        <v xml:space="preserve">   6        5 - 4</v>
      </c>
      <c r="Y4" s="5"/>
      <c r="Z4" s="391" t="str">
        <f>CalcI!$D23</f>
        <v>Norway</v>
      </c>
      <c r="AA4" s="392" t="str">
        <f>"   "&amp;CalcI!$E23&amp;"        "&amp;CalcI!$F23&amp;Language!$E$197&amp;CalcI!$G23</f>
        <v xml:space="preserve">   6        6 - 4</v>
      </c>
      <c r="AB4" s="84"/>
      <c r="AC4" s="391" t="str">
        <f>CalcJ!$D23</f>
        <v>Austria</v>
      </c>
      <c r="AD4" s="392" t="str">
        <f>"   "&amp;CalcJ!$E23&amp;"        "&amp;CalcJ!$F23&amp;Language!$E$197&amp;CalcJ!$G23</f>
        <v xml:space="preserve">   6        3 - 3</v>
      </c>
      <c r="AE4" s="84"/>
      <c r="AF4" s="391" t="str">
        <f>CalcK!$D23</f>
        <v>Colombia</v>
      </c>
      <c r="AG4" s="392" t="str">
        <f>"   "&amp;CalcK!$E23&amp;"        "&amp;CalcK!$F23&amp;Language!$E$197&amp;CalcK!$G23</f>
        <v xml:space="preserve">   6        7 - 4</v>
      </c>
      <c r="AH4" s="85"/>
      <c r="AI4" s="391" t="str">
        <f>CalcL!$D23</f>
        <v>Croatia</v>
      </c>
      <c r="AJ4" s="392" t="str">
        <f>"   "&amp;CalcL!$E23&amp;"        "&amp;CalcL!$F23&amp;Language!$E$197&amp;CalcL!$G23</f>
        <v xml:space="preserve">   6        6 - 3</v>
      </c>
      <c r="AK4" s="85"/>
      <c r="AL4" s="883"/>
      <c r="AM4" s="420"/>
      <c r="AN4" s="420"/>
      <c r="AO4" s="420"/>
      <c r="AP4" s="420"/>
      <c r="AQ4" s="420"/>
      <c r="AR4" s="420"/>
      <c r="AS4" s="420"/>
      <c r="AT4" s="420"/>
      <c r="AU4" s="420"/>
      <c r="AV4" s="420"/>
      <c r="AZ4" s="381"/>
    </row>
    <row r="5" spans="1:52">
      <c r="A5" s="5"/>
      <c r="B5" s="435" t="str">
        <f>CalcA!$D24</f>
        <v>South Africa</v>
      </c>
      <c r="C5" s="436" t="str">
        <f>"   "&amp;CalcA!$E24&amp;"        "&amp;CalcA!$F24&amp;Language!$E$197&amp;CalcA!$G24</f>
        <v xml:space="preserve">   2        3 - 5</v>
      </c>
      <c r="D5" s="84"/>
      <c r="E5" s="435" t="str">
        <f>CalcB!$D24</f>
        <v>Qatar</v>
      </c>
      <c r="F5" s="436" t="str">
        <f>"   "&amp;CalcB!$E24&amp;"        "&amp;CalcB!$F24&amp;Language!$E$197&amp;CalcB!$G24</f>
        <v xml:space="preserve">   3        3 - 5</v>
      </c>
      <c r="G5" s="84"/>
      <c r="H5" s="435" t="str">
        <f>CalcC!$D24</f>
        <v>Scotland</v>
      </c>
      <c r="I5" s="436" t="str">
        <f>"   "&amp;CalcC!$E24&amp;"        "&amp;CalcC!$F24&amp;Language!$E$197&amp;CalcC!$G24</f>
        <v xml:space="preserve">   3        2 - 5</v>
      </c>
      <c r="J5" s="85"/>
      <c r="K5" s="435" t="str">
        <f>CalcD!$D24</f>
        <v>USA</v>
      </c>
      <c r="L5" s="436" t="str">
        <f>"   "&amp;CalcD!$E24&amp;"        "&amp;CalcD!$F24&amp;Language!$E$197&amp;CalcD!$G24</f>
        <v xml:space="preserve">   4        2 - 4</v>
      </c>
      <c r="M5" s="85"/>
      <c r="N5" s="435" t="str">
        <f>CalcE!$D24</f>
        <v>Ivory Coast</v>
      </c>
      <c r="O5" s="436" t="str">
        <f>"   "&amp;CalcE!$E24&amp;"        "&amp;CalcE!$F24&amp;Language!$E$197&amp;CalcE!$G24</f>
        <v xml:space="preserve">   1        1 - 7</v>
      </c>
      <c r="P5" s="84"/>
      <c r="Q5" s="435" t="str">
        <f>CalcF!$D24</f>
        <v>Japan</v>
      </c>
      <c r="R5" s="436" t="str">
        <f>"   "&amp;CalcF!$E24&amp;"        "&amp;CalcF!$F24&amp;Language!$E$197&amp;CalcF!$G24</f>
        <v xml:space="preserve">   1        0 - 5</v>
      </c>
      <c r="S5" s="85"/>
      <c r="T5" s="435" t="str">
        <f>CalcG!$D24</f>
        <v>New Zealand</v>
      </c>
      <c r="U5" s="436" t="str">
        <f>"   "&amp;CalcG!$E24&amp;"        "&amp;CalcG!$F24&amp;Language!$E$197&amp;CalcG!$G24</f>
        <v xml:space="preserve">   3        3 - 6</v>
      </c>
      <c r="V5" s="84"/>
      <c r="W5" s="435" t="str">
        <f>CalcH!$D24</f>
        <v>Saudi Arabia</v>
      </c>
      <c r="X5" s="436" t="str">
        <f>"   "&amp;CalcH!$E24&amp;"        "&amp;CalcH!$F24&amp;Language!$E$197&amp;CalcH!$G24</f>
        <v xml:space="preserve">   3        3 - 6</v>
      </c>
      <c r="Y5" s="5"/>
      <c r="Z5" s="435" t="str">
        <f>CalcI!$D24</f>
        <v>Senegal</v>
      </c>
      <c r="AA5" s="436" t="str">
        <f>"   "&amp;CalcI!$E24&amp;"        "&amp;CalcI!$F24&amp;Language!$E$197&amp;CalcI!$G24</f>
        <v xml:space="preserve">   3        4 - 6</v>
      </c>
      <c r="AB5" s="84"/>
      <c r="AC5" s="435" t="str">
        <f>CalcJ!$D24</f>
        <v>Jordan</v>
      </c>
      <c r="AD5" s="436" t="str">
        <f>"   "&amp;CalcJ!$E24&amp;"        "&amp;CalcJ!$F24&amp;Language!$E$197&amp;CalcJ!$G24</f>
        <v xml:space="preserve">   3        2 - 4</v>
      </c>
      <c r="AE5" s="84"/>
      <c r="AF5" s="435" t="str">
        <f>CalcK!$D24</f>
        <v>Uzbekistan</v>
      </c>
      <c r="AG5" s="436" t="str">
        <f>"   "&amp;CalcK!$E24&amp;"        "&amp;CalcK!$F24&amp;Language!$E$197&amp;CalcK!$G24</f>
        <v xml:space="preserve">   3        2 - 9</v>
      </c>
      <c r="AH5" s="85"/>
      <c r="AI5" s="435" t="str">
        <f>CalcL!$D24</f>
        <v>Ghana</v>
      </c>
      <c r="AJ5" s="436" t="str">
        <f>"   "&amp;CalcL!$E24&amp;"        "&amp;CalcL!$F24&amp;Language!$E$197&amp;CalcL!$G24</f>
        <v xml:space="preserve">   3        1 - 6</v>
      </c>
      <c r="AK5" s="85"/>
      <c r="AL5" s="883"/>
      <c r="AM5" s="420"/>
      <c r="AN5" s="420"/>
      <c r="AO5" s="420"/>
      <c r="AP5" s="420"/>
      <c r="AQ5" s="420"/>
      <c r="AR5" s="420"/>
      <c r="AS5" s="420"/>
      <c r="AT5" s="420"/>
      <c r="AU5" s="420"/>
      <c r="AV5" s="420"/>
      <c r="AZ5" s="381"/>
    </row>
    <row r="6" spans="1:52">
      <c r="A6" s="5"/>
      <c r="B6" s="95" t="str">
        <f>CalcA!$D25</f>
        <v>Rep. of Korea</v>
      </c>
      <c r="C6" s="376" t="str">
        <f>"   "&amp;CalcA!$E25&amp;"        "&amp;CalcA!$F25&amp;Language!$E$197&amp;CalcA!$G25</f>
        <v xml:space="preserve">   1        3 - 5</v>
      </c>
      <c r="D6" s="84"/>
      <c r="E6" s="95" t="str">
        <f>CalcB!$D25</f>
        <v>Bosnia/Herzeg.</v>
      </c>
      <c r="F6" s="376" t="str">
        <f>"   "&amp;CalcB!$E25&amp;"        "&amp;CalcB!$F25&amp;Language!$E$197&amp;CalcB!$G25</f>
        <v xml:space="preserve">   0        2 - 8</v>
      </c>
      <c r="G6" s="84"/>
      <c r="H6" s="95" t="str">
        <f>CalcC!$D25</f>
        <v>Haiti</v>
      </c>
      <c r="I6" s="376" t="str">
        <f>"   "&amp;CalcC!$E25&amp;"        "&amp;CalcC!$F25&amp;Language!$E$197&amp;CalcC!$G25</f>
        <v xml:space="preserve">   0        0 - 8</v>
      </c>
      <c r="J6" s="85"/>
      <c r="K6" s="95" t="str">
        <f>CalcD!$D25</f>
        <v>Paraguay</v>
      </c>
      <c r="L6" s="376" t="str">
        <f>"   "&amp;CalcD!$E25&amp;"        "&amp;CalcD!$F25&amp;Language!$E$197&amp;CalcD!$G25</f>
        <v xml:space="preserve">   0        2 - 6</v>
      </c>
      <c r="M6" s="85"/>
      <c r="N6" s="95" t="str">
        <f>CalcE!$D25</f>
        <v>Curaçao</v>
      </c>
      <c r="O6" s="376" t="str">
        <f>"   "&amp;CalcE!$E25&amp;"        "&amp;CalcE!$F25&amp;Language!$E$197&amp;CalcE!$G25</f>
        <v xml:space="preserve">   1        2 - 9</v>
      </c>
      <c r="P6" s="84"/>
      <c r="Q6" s="95" t="str">
        <f>CalcF!$D25</f>
        <v>Tunisia</v>
      </c>
      <c r="R6" s="376" t="str">
        <f>"   "&amp;CalcF!$E25&amp;"        "&amp;CalcF!$F25&amp;Language!$E$197&amp;CalcF!$G25</f>
        <v xml:space="preserve">   1        0 - 5</v>
      </c>
      <c r="S6" s="85"/>
      <c r="T6" s="95" t="str">
        <f>CalcG!$D25</f>
        <v>IR Iran</v>
      </c>
      <c r="U6" s="376" t="str">
        <f>"   "&amp;CalcG!$E25&amp;"        "&amp;CalcG!$F25&amp;Language!$E$197&amp;CalcG!$G25</f>
        <v xml:space="preserve">   0        2 - 9</v>
      </c>
      <c r="V6" s="84"/>
      <c r="W6" s="95" t="str">
        <f>CalcH!$D25</f>
        <v>Cape Verde</v>
      </c>
      <c r="X6" s="376" t="str">
        <f>"   "&amp;CalcH!$E25&amp;"        "&amp;CalcH!$F25&amp;Language!$E$197&amp;CalcH!$G25</f>
        <v xml:space="preserve">   0        1 - 8</v>
      </c>
      <c r="Y6" s="5"/>
      <c r="Z6" s="95" t="str">
        <f>CalcI!$D25</f>
        <v>Iraq</v>
      </c>
      <c r="AA6" s="376" t="str">
        <f>"   "&amp;CalcI!$E25&amp;"        "&amp;CalcI!$F25&amp;Language!$E$197&amp;CalcI!$G25</f>
        <v xml:space="preserve">   0        1 - 10</v>
      </c>
      <c r="AB6" s="84"/>
      <c r="AC6" s="95" t="str">
        <f>CalcJ!$D25</f>
        <v>Algeria</v>
      </c>
      <c r="AD6" s="376" t="str">
        <f>"   "&amp;CalcJ!$E25&amp;"        "&amp;CalcJ!$F25&amp;Language!$E$197&amp;CalcJ!$G25</f>
        <v xml:space="preserve">   0        1 - 8</v>
      </c>
      <c r="AE6" s="84"/>
      <c r="AF6" s="95" t="str">
        <f>CalcK!$D25</f>
        <v>DR Congo</v>
      </c>
      <c r="AG6" s="376" t="str">
        <f>"   "&amp;CalcK!$E25&amp;"        "&amp;CalcK!$F25&amp;Language!$E$197&amp;CalcK!$G25</f>
        <v xml:space="preserve">   0        2 - 9</v>
      </c>
      <c r="AH6" s="85"/>
      <c r="AI6" s="95" t="str">
        <f>CalcL!$D25</f>
        <v>Panama</v>
      </c>
      <c r="AJ6" s="376" t="str">
        <f>"   "&amp;CalcL!$E25&amp;"        "&amp;CalcL!$F25&amp;Language!$E$197&amp;CalcL!$G25</f>
        <v xml:space="preserve">   0        0 - 7</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Groups with fair play valuation:  F.</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F.</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 thickBot="1">
      <c r="A14" s="4"/>
      <c r="B14" s="1">
        <v>2</v>
      </c>
      <c r="C14" s="2">
        <v>0</v>
      </c>
      <c r="D14" s="4"/>
      <c r="E14" s="1">
        <v>3</v>
      </c>
      <c r="F14" s="2">
        <v>0</v>
      </c>
      <c r="G14" s="4"/>
      <c r="H14" s="1">
        <v>3</v>
      </c>
      <c r="I14" s="2">
        <v>1</v>
      </c>
      <c r="J14" s="4"/>
      <c r="K14" s="1">
        <v>1</v>
      </c>
      <c r="L14" s="2">
        <v>0</v>
      </c>
      <c r="M14" s="4"/>
      <c r="N14" s="1">
        <v>5</v>
      </c>
      <c r="O14" s="2">
        <v>0</v>
      </c>
      <c r="P14" s="4"/>
      <c r="Q14" s="1">
        <v>3</v>
      </c>
      <c r="R14" s="2">
        <v>0</v>
      </c>
      <c r="S14" s="4"/>
      <c r="T14" s="1">
        <v>2</v>
      </c>
      <c r="U14" s="2">
        <v>1</v>
      </c>
      <c r="V14" s="4"/>
      <c r="W14" s="1">
        <v>4</v>
      </c>
      <c r="X14" s="2">
        <v>0</v>
      </c>
      <c r="Y14" s="4"/>
      <c r="Z14" s="1">
        <v>4</v>
      </c>
      <c r="AA14" s="2">
        <v>1</v>
      </c>
      <c r="AB14" s="4"/>
      <c r="AC14" s="1">
        <v>4</v>
      </c>
      <c r="AD14" s="2">
        <v>1</v>
      </c>
      <c r="AE14" s="4"/>
      <c r="AF14" s="1">
        <v>4</v>
      </c>
      <c r="AG14" s="2">
        <v>0</v>
      </c>
      <c r="AH14" s="4"/>
      <c r="AI14" s="1">
        <v>3</v>
      </c>
      <c r="AJ14" s="2">
        <v>1</v>
      </c>
      <c r="AK14" s="18"/>
      <c r="AL14" s="23"/>
      <c r="AM14" s="23"/>
      <c r="AN14" s="18"/>
      <c r="AO14" s="23"/>
      <c r="AP14" s="23"/>
      <c r="AQ14" s="18"/>
      <c r="AR14" s="23"/>
      <c r="AS14" s="23"/>
      <c r="AT14" s="18"/>
      <c r="AU14" s="23"/>
      <c r="AV14" s="23"/>
    </row>
    <row r="15" spans="1:52" ht="1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 thickBot="1">
      <c r="A19" s="4"/>
      <c r="B19" s="1">
        <v>1</v>
      </c>
      <c r="C19" s="2">
        <v>2</v>
      </c>
      <c r="D19" s="4"/>
      <c r="E19" s="1">
        <v>1</v>
      </c>
      <c r="F19" s="2">
        <v>3</v>
      </c>
      <c r="G19" s="4"/>
      <c r="H19" s="1">
        <v>0</v>
      </c>
      <c r="I19" s="2">
        <v>2</v>
      </c>
      <c r="J19" s="4"/>
      <c r="K19" s="1">
        <v>0</v>
      </c>
      <c r="L19" s="2">
        <v>2</v>
      </c>
      <c r="M19" s="4"/>
      <c r="N19" s="1">
        <v>0</v>
      </c>
      <c r="O19" s="2">
        <v>2</v>
      </c>
      <c r="P19" s="4"/>
      <c r="Q19" s="1">
        <v>2</v>
      </c>
      <c r="R19" s="2">
        <v>0</v>
      </c>
      <c r="S19" s="4"/>
      <c r="T19" s="1">
        <v>1</v>
      </c>
      <c r="U19" s="2">
        <v>2</v>
      </c>
      <c r="V19" s="4"/>
      <c r="W19" s="1">
        <v>1</v>
      </c>
      <c r="X19" s="2">
        <v>2</v>
      </c>
      <c r="Y19" s="4"/>
      <c r="Z19" s="1">
        <v>1</v>
      </c>
      <c r="AA19" s="2">
        <v>3</v>
      </c>
      <c r="AB19" s="4"/>
      <c r="AC19" s="1">
        <v>1</v>
      </c>
      <c r="AD19" s="2">
        <v>0</v>
      </c>
      <c r="AE19" s="4"/>
      <c r="AF19" s="1">
        <v>0</v>
      </c>
      <c r="AG19" s="2">
        <v>3</v>
      </c>
      <c r="AH19" s="4"/>
      <c r="AI19" s="1">
        <v>1</v>
      </c>
      <c r="AJ19" s="2">
        <v>0</v>
      </c>
      <c r="AK19" s="18"/>
      <c r="AL19" s="23"/>
      <c r="AM19" s="23"/>
      <c r="AN19" s="18"/>
      <c r="AO19" s="23"/>
      <c r="AP19" s="23"/>
      <c r="AQ19" s="18"/>
      <c r="AR19" s="23"/>
      <c r="AS19" s="23"/>
      <c r="AT19" s="18"/>
      <c r="AU19" s="23"/>
      <c r="AV19" s="23"/>
    </row>
    <row r="20" spans="1:48" ht="1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 thickBot="1">
      <c r="A24" s="4"/>
      <c r="B24" s="1">
        <v>2</v>
      </c>
      <c r="C24" s="2">
        <v>2</v>
      </c>
      <c r="D24" s="4"/>
      <c r="E24" s="1">
        <v>4</v>
      </c>
      <c r="F24" s="2">
        <v>2</v>
      </c>
      <c r="G24" s="4"/>
      <c r="H24" s="1">
        <v>0</v>
      </c>
      <c r="I24" s="2">
        <v>2</v>
      </c>
      <c r="J24" s="4"/>
      <c r="K24" s="1">
        <v>1</v>
      </c>
      <c r="L24" s="2">
        <v>1</v>
      </c>
      <c r="M24" s="4"/>
      <c r="N24" s="1">
        <v>4</v>
      </c>
      <c r="O24" s="2">
        <v>0</v>
      </c>
      <c r="P24" s="4"/>
      <c r="Q24" s="1">
        <v>3</v>
      </c>
      <c r="R24" s="2">
        <v>1</v>
      </c>
      <c r="S24" s="4"/>
      <c r="T24" s="1">
        <v>4</v>
      </c>
      <c r="U24" s="2">
        <v>0</v>
      </c>
      <c r="V24" s="4"/>
      <c r="W24" s="1">
        <v>3</v>
      </c>
      <c r="X24" s="2">
        <v>0</v>
      </c>
      <c r="Y24" s="4"/>
      <c r="Z24" s="1">
        <v>5</v>
      </c>
      <c r="AA24" s="2">
        <v>0</v>
      </c>
      <c r="AB24" s="4"/>
      <c r="AC24" s="1">
        <v>3</v>
      </c>
      <c r="AD24" s="2">
        <v>0</v>
      </c>
      <c r="AE24" s="4"/>
      <c r="AF24" s="1">
        <v>5</v>
      </c>
      <c r="AG24" s="2">
        <v>0</v>
      </c>
      <c r="AH24" s="4"/>
      <c r="AI24" s="1">
        <v>3</v>
      </c>
      <c r="AJ24" s="2">
        <v>0</v>
      </c>
      <c r="AK24" s="18"/>
      <c r="AL24" s="23"/>
      <c r="AM24" s="23"/>
      <c r="AN24" s="18"/>
      <c r="AO24" s="23"/>
      <c r="AP24" s="23"/>
      <c r="AQ24" s="18"/>
      <c r="AR24" s="23"/>
      <c r="AS24" s="23"/>
      <c r="AT24" s="18"/>
      <c r="AU24" s="23"/>
      <c r="AV24" s="23"/>
    </row>
    <row r="25" spans="1:48" ht="18.600000000000001"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 thickBot="1">
      <c r="A29" s="4"/>
      <c r="B29" s="1">
        <v>2</v>
      </c>
      <c r="C29" s="2">
        <v>1</v>
      </c>
      <c r="D29" s="4"/>
      <c r="E29" s="1">
        <v>2</v>
      </c>
      <c r="F29" s="2">
        <v>1</v>
      </c>
      <c r="G29" s="4"/>
      <c r="H29" s="1">
        <v>4</v>
      </c>
      <c r="I29" s="2">
        <v>0</v>
      </c>
      <c r="J29" s="4"/>
      <c r="K29" s="1">
        <v>3</v>
      </c>
      <c r="L29" s="2">
        <v>1</v>
      </c>
      <c r="M29" s="4"/>
      <c r="N29" s="1">
        <v>3</v>
      </c>
      <c r="O29" s="2">
        <v>1</v>
      </c>
      <c r="P29" s="4"/>
      <c r="Q29" s="1">
        <v>0</v>
      </c>
      <c r="R29" s="2">
        <v>0</v>
      </c>
      <c r="S29" s="4"/>
      <c r="T29" s="1">
        <v>1</v>
      </c>
      <c r="U29" s="2">
        <v>3</v>
      </c>
      <c r="V29" s="4"/>
      <c r="W29" s="1">
        <v>2</v>
      </c>
      <c r="X29" s="2">
        <v>0</v>
      </c>
      <c r="Y29" s="4"/>
      <c r="Z29" s="1">
        <v>2</v>
      </c>
      <c r="AA29" s="2">
        <v>1</v>
      </c>
      <c r="AB29" s="4"/>
      <c r="AC29" s="1">
        <v>2</v>
      </c>
      <c r="AD29" s="2">
        <v>0</v>
      </c>
      <c r="AE29" s="4"/>
      <c r="AF29" s="1">
        <v>3</v>
      </c>
      <c r="AG29" s="2">
        <v>1</v>
      </c>
      <c r="AH29" s="4"/>
      <c r="AI29" s="1">
        <v>0</v>
      </c>
      <c r="AJ29" s="2">
        <v>2</v>
      </c>
      <c r="AK29" s="18"/>
      <c r="AL29" s="23"/>
      <c r="AM29" s="23"/>
      <c r="AN29" s="18"/>
      <c r="AO29" s="23"/>
      <c r="AP29" s="23"/>
      <c r="AQ29" s="18"/>
      <c r="AR29" s="23"/>
      <c r="AS29" s="23"/>
      <c r="AT29" s="18"/>
      <c r="AU29" s="23"/>
      <c r="AV29" s="23"/>
    </row>
    <row r="30" spans="1:48" ht="16.2"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USA</v>
      </c>
      <c r="AM32" s="527" t="str">
        <f>IF(AL32&lt;&gt;"","   "&amp;ThirdPlaced!$D17&amp;"        "&amp;ThirdPlaced!$F17&amp;Language!$E$197&amp;ThirdPlaced!$G17,"")</f>
        <v xml:space="preserve">   4        2 - 4</v>
      </c>
      <c r="AN32" s="533" t="str">
        <f>IF(AL32&lt;&gt;"",ThirdPlaced!$I17,"")</f>
        <v>D</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Senegal</v>
      </c>
      <c r="AM33" s="527" t="str">
        <f>IF(AL33&lt;&gt;"","   "&amp;ThirdPlaced!$D18&amp;"        "&amp;ThirdPlaced!$F18&amp;Language!$E$197&amp;ThirdPlaced!$G18,"")</f>
        <v xml:space="preserve">   3        4 - 6</v>
      </c>
      <c r="AN33" s="533" t="str">
        <f>IF(AL33&lt;&gt;"",ThirdPlaced!$I18,"")</f>
        <v>I</v>
      </c>
      <c r="AO33" s="20"/>
      <c r="AP33" s="20"/>
      <c r="AQ33" s="18"/>
      <c r="AR33" s="20"/>
      <c r="AS33" s="20"/>
      <c r="AT33" s="18"/>
      <c r="AU33" s="20"/>
      <c r="AV33" s="20"/>
    </row>
    <row r="34" spans="1:49" ht="15" thickBot="1">
      <c r="A34" s="4"/>
      <c r="B34" s="1">
        <v>1</v>
      </c>
      <c r="C34" s="2">
        <v>3</v>
      </c>
      <c r="D34" s="4"/>
      <c r="E34" s="1">
        <v>2</v>
      </c>
      <c r="F34" s="2">
        <v>1</v>
      </c>
      <c r="G34" s="4"/>
      <c r="H34" s="1">
        <v>0</v>
      </c>
      <c r="I34" s="2">
        <v>3</v>
      </c>
      <c r="J34" s="4"/>
      <c r="K34" s="1">
        <v>3</v>
      </c>
      <c r="L34" s="2">
        <v>0</v>
      </c>
      <c r="M34" s="4"/>
      <c r="N34" s="1">
        <v>1</v>
      </c>
      <c r="O34" s="2">
        <v>1</v>
      </c>
      <c r="P34" s="4"/>
      <c r="Q34" s="1">
        <v>0</v>
      </c>
      <c r="R34" s="2">
        <v>2</v>
      </c>
      <c r="S34" s="4"/>
      <c r="T34" s="1">
        <v>3</v>
      </c>
      <c r="U34" s="2">
        <v>1</v>
      </c>
      <c r="V34" s="4"/>
      <c r="W34" s="1">
        <v>1</v>
      </c>
      <c r="X34" s="2">
        <v>2</v>
      </c>
      <c r="Y34" s="4"/>
      <c r="Z34" s="1">
        <v>1</v>
      </c>
      <c r="AA34" s="2">
        <v>2</v>
      </c>
      <c r="AB34" s="4"/>
      <c r="AC34" s="1">
        <v>0</v>
      </c>
      <c r="AD34" s="2">
        <v>2</v>
      </c>
      <c r="AE34" s="4"/>
      <c r="AF34" s="1">
        <v>1</v>
      </c>
      <c r="AG34" s="2">
        <v>3</v>
      </c>
      <c r="AH34" s="4"/>
      <c r="AI34" s="1">
        <v>0</v>
      </c>
      <c r="AJ34" s="2">
        <v>4</v>
      </c>
      <c r="AK34" s="18"/>
      <c r="AL34" s="534" t="str">
        <f>IF(OR(ThirdPlaced!$D19&gt;0,ThirdPlaced!$G19&gt;0),ThirdPlaced!$C19,"")</f>
        <v>Qatar</v>
      </c>
      <c r="AM34" s="527" t="str">
        <f>IF(AL34&lt;&gt;"","   "&amp;ThirdPlaced!$D19&amp;"        "&amp;ThirdPlaced!$F19&amp;Language!$E$197&amp;ThirdPlaced!$G19,"")</f>
        <v xml:space="preserve">   3        3 - 5</v>
      </c>
      <c r="AN34" s="533" t="str">
        <f>IF(AL34&lt;&gt;"",ThirdPlaced!$I19,"")</f>
        <v>B</v>
      </c>
      <c r="AO34" s="23"/>
      <c r="AP34" s="23"/>
      <c r="AQ34" s="18"/>
      <c r="AR34" s="23"/>
      <c r="AS34" s="23"/>
      <c r="AT34" s="18"/>
      <c r="AU34" s="23"/>
      <c r="AV34" s="23"/>
      <c r="AW34" s="4"/>
    </row>
    <row r="35" spans="1:49" ht="1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Jordan</v>
      </c>
      <c r="AM35" s="527" t="str">
        <f>IF(AL35&lt;&gt;"","   "&amp;ThirdPlaced!$D20&amp;"        "&amp;ThirdPlaced!$F20&amp;Language!$E$197&amp;ThirdPlaced!$G20,"")</f>
        <v xml:space="preserve">   3        2 - 4</v>
      </c>
      <c r="AN35" s="533" t="str">
        <f>IF(AL35&lt;&gt;"",ThirdPlaced!$I20,"")</f>
        <v>J</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Saudi Arabia</v>
      </c>
      <c r="AM36" s="527" t="str">
        <f>IF(AL36&lt;&gt;"","   "&amp;ThirdPlaced!$D21&amp;"        "&amp;ThirdPlaced!$F21&amp;Language!$E$197&amp;ThirdPlaced!$G21,"")</f>
        <v xml:space="preserve">   3        3 - 6</v>
      </c>
      <c r="AN36" s="533" t="str">
        <f>IF(AL36&lt;&gt;"",ThirdPlaced!$I21,"")</f>
        <v>H</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New Zealand</v>
      </c>
      <c r="AM37" s="527" t="str">
        <f>IF(AL37&lt;&gt;"","   "&amp;ThirdPlaced!$D22&amp;"        "&amp;ThirdPlaced!$F22&amp;Language!$E$197&amp;ThirdPlaced!$G22,"")</f>
        <v xml:space="preserve">   3        3 - 6</v>
      </c>
      <c r="AN37" s="533" t="str">
        <f>IF(AL37&lt;&gt;"",ThirdPlaced!$I22,"")</f>
        <v>G</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Scotland</v>
      </c>
      <c r="AM38" s="527" t="str">
        <f>IF(AL38&lt;&gt;"","   "&amp;ThirdPlaced!$D23&amp;"        "&amp;ThirdPlaced!$F23&amp;Language!$E$197&amp;ThirdPlaced!$G23,"")</f>
        <v xml:space="preserve">   3        2 - 5</v>
      </c>
      <c r="AN38" s="533" t="str">
        <f>IF(AL38&lt;&gt;"",ThirdPlaced!$I23,"")</f>
        <v>C</v>
      </c>
      <c r="AO38" s="18"/>
      <c r="AP38" s="18"/>
      <c r="AQ38" s="18"/>
      <c r="AR38" s="20"/>
      <c r="AS38" s="20"/>
      <c r="AT38" s="18"/>
      <c r="AU38" s="20"/>
      <c r="AV38" s="20"/>
      <c r="AW38" s="4"/>
    </row>
    <row r="39" spans="1:49" ht="15" thickBot="1">
      <c r="A39" s="4"/>
      <c r="B39" s="1">
        <v>1</v>
      </c>
      <c r="C39" s="2">
        <v>1</v>
      </c>
      <c r="D39" s="4"/>
      <c r="E39" s="1">
        <v>0</v>
      </c>
      <c r="F39" s="2">
        <v>1</v>
      </c>
      <c r="G39" s="4"/>
      <c r="H39" s="1">
        <v>2</v>
      </c>
      <c r="I39" s="2">
        <v>0</v>
      </c>
      <c r="J39" s="4"/>
      <c r="K39" s="1">
        <v>1</v>
      </c>
      <c r="L39" s="2">
        <v>2</v>
      </c>
      <c r="M39" s="4"/>
      <c r="N39" s="1">
        <v>1</v>
      </c>
      <c r="O39" s="2">
        <v>4</v>
      </c>
      <c r="P39" s="4"/>
      <c r="Q39" s="1">
        <v>0</v>
      </c>
      <c r="R39" s="2">
        <v>3</v>
      </c>
      <c r="S39" s="4"/>
      <c r="T39" s="1">
        <v>0</v>
      </c>
      <c r="U39" s="2">
        <v>2</v>
      </c>
      <c r="V39" s="4"/>
      <c r="W39" s="1">
        <v>1</v>
      </c>
      <c r="X39" s="2">
        <v>3</v>
      </c>
      <c r="Y39" s="4"/>
      <c r="Z39" s="1">
        <v>2</v>
      </c>
      <c r="AA39" s="2">
        <v>0</v>
      </c>
      <c r="AB39" s="4"/>
      <c r="AC39" s="1">
        <v>0</v>
      </c>
      <c r="AD39" s="2">
        <v>3</v>
      </c>
      <c r="AE39" s="4"/>
      <c r="AF39" s="1">
        <v>1</v>
      </c>
      <c r="AG39" s="2">
        <v>2</v>
      </c>
      <c r="AH39" s="4"/>
      <c r="AI39" s="1">
        <v>3</v>
      </c>
      <c r="AJ39" s="2">
        <v>0</v>
      </c>
      <c r="AK39" s="18"/>
      <c r="AL39" s="539" t="str">
        <f>IF(OR(ThirdPlaced!$D24&gt;0,ThirdPlaced!$G24&gt;0),ThirdPlaced!$C24,"")</f>
        <v>Ghana</v>
      </c>
      <c r="AM39" s="540" t="str">
        <f>IF(AL39&lt;&gt;"","   "&amp;ThirdPlaced!$D24&amp;"        "&amp;ThirdPlaced!$F24&amp;Language!$E$197&amp;ThirdPlaced!$G24,"")</f>
        <v xml:space="preserve">   3        1 - 6</v>
      </c>
      <c r="AN39" s="541" t="str">
        <f>IF(AL39&lt;&gt;"",ThirdPlaced!$I24,"")</f>
        <v>L</v>
      </c>
      <c r="AO39" s="893"/>
      <c r="AP39" s="893"/>
      <c r="AQ39" s="49"/>
      <c r="AR39" s="23"/>
      <c r="AS39" s="23"/>
      <c r="AT39" s="18"/>
      <c r="AU39" s="23"/>
      <c r="AV39" s="23"/>
      <c r="AW39" s="4"/>
    </row>
    <row r="40" spans="1:49" ht="15.6">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Uzbekistan</v>
      </c>
      <c r="AM40" s="537" t="str">
        <f>IF(AL40&lt;&gt;"","   "&amp;ThirdPlaced!$D25&amp;"        "&amp;ThirdPlaced!$F25&amp;Language!$E$197&amp;ThirdPlaced!$G25,"")</f>
        <v xml:space="preserve">   3        2 - 9</v>
      </c>
      <c r="AN40" s="538" t="str">
        <f>IF(AL40&lt;&gt;"",ThirdPlaced!$I25,"")</f>
        <v>K</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South Africa</v>
      </c>
      <c r="AM41" s="529" t="str">
        <f>IF(AL41&lt;&gt;"","   "&amp;ThirdPlaced!$D26&amp;"        "&amp;ThirdPlaced!$F26&amp;Language!$E$197&amp;ThirdPlaced!$G26,"")</f>
        <v xml:space="preserve">   2        3 - 5</v>
      </c>
      <c r="AN41" s="530" t="str">
        <f>IF(AL41&lt;&gt;"",ThirdPlaced!$I26,"")</f>
        <v>A</v>
      </c>
      <c r="AO41" s="4"/>
      <c r="AP41" s="4"/>
      <c r="AQ41" s="4"/>
      <c r="AR41" s="430"/>
      <c r="AS41" s="430"/>
      <c r="AT41" s="49"/>
      <c r="AU41" s="430"/>
      <c r="AV41" s="430"/>
      <c r="AW41" s="4"/>
    </row>
    <row r="42" spans="1:49">
      <c r="A42" s="86" t="s">
        <v>2</v>
      </c>
      <c r="B42" s="619" t="str">
        <f>IF(CalcA!$L22,B3,"")</f>
        <v>Mexico</v>
      </c>
      <c r="C42" s="618" t="str">
        <f>IF(CalcA!$L22,C3,"")</f>
        <v xml:space="preserve">   9        7 - 2</v>
      </c>
      <c r="D42" s="86" t="s">
        <v>3</v>
      </c>
      <c r="E42" s="617" t="str">
        <f>IF(CalcB!$L22,E3,"")</f>
        <v>Switzerland</v>
      </c>
      <c r="F42" s="618" t="str">
        <f>IF(CalcB!$L22,F3,"")</f>
        <v xml:space="preserve">   9        9 - 4</v>
      </c>
      <c r="G42" s="86" t="s">
        <v>4</v>
      </c>
      <c r="H42" s="617" t="str">
        <f>IF(CalcC!$L22,H3,"")</f>
        <v>Brazil</v>
      </c>
      <c r="I42" s="618" t="str">
        <f>IF(CalcC!$L22,I3,"")</f>
        <v xml:space="preserve">   9        10 - 1</v>
      </c>
      <c r="J42" s="86" t="s">
        <v>5</v>
      </c>
      <c r="K42" s="617" t="str">
        <f>IF(CalcD!$L22,K3,"")</f>
        <v>Turkey</v>
      </c>
      <c r="L42" s="618" t="str">
        <f>IF(CalcD!$L22,L3,"")</f>
        <v xml:space="preserve">   9        8 - 1</v>
      </c>
      <c r="M42" s="86" t="s">
        <v>6</v>
      </c>
      <c r="N42" s="617" t="str">
        <f>IF(CalcE!$L22,N3,"")</f>
        <v>Germany</v>
      </c>
      <c r="O42" s="618" t="str">
        <f>IF(CalcE!$L22,O3,"")</f>
        <v xml:space="preserve">   9        13 - 1</v>
      </c>
      <c r="P42" s="86" t="s">
        <v>7</v>
      </c>
      <c r="Q42" s="617" t="str">
        <f>IF(CalcF!$L22,Q3,"")</f>
        <v>Netherlands</v>
      </c>
      <c r="R42" s="618" t="str">
        <f>IF(CalcF!$L22,R3,"")</f>
        <v xml:space="preserve">   9        9 - 1</v>
      </c>
      <c r="S42" s="86" t="s">
        <v>93</v>
      </c>
      <c r="T42" s="617" t="str">
        <f>IF(CalcG!$L22,T3,"")</f>
        <v>Belgium</v>
      </c>
      <c r="U42" s="618" t="str">
        <f>IF(CalcG!$L22,U3,"")</f>
        <v xml:space="preserve">   9        8 - 1</v>
      </c>
      <c r="V42" s="86" t="s">
        <v>96</v>
      </c>
      <c r="W42" s="617" t="str">
        <f>IF(CalcH!$L22,W3,"")</f>
        <v>Spain</v>
      </c>
      <c r="X42" s="618" t="str">
        <f>IF(CalcH!$L22,X3,"")</f>
        <v xml:space="preserve">   9        10 - 1</v>
      </c>
      <c r="Y42" s="86" t="s">
        <v>855</v>
      </c>
      <c r="Z42" s="617" t="str">
        <f>IF(CalcI!$L22,Z3,"")</f>
        <v>France</v>
      </c>
      <c r="AA42" s="618" t="str">
        <f>IF(CalcI!$L22,AA3,"")</f>
        <v xml:space="preserve">   9        11 - 2</v>
      </c>
      <c r="AB42" s="86" t="s">
        <v>858</v>
      </c>
      <c r="AC42" s="617" t="str">
        <f>IF(CalcJ!$L22,AC3,"")</f>
        <v>Argentina</v>
      </c>
      <c r="AD42" s="618" t="str">
        <f>IF(CalcJ!$L22,AD3,"")</f>
        <v xml:space="preserve">   9        10 - 1</v>
      </c>
      <c r="AE42" s="86" t="s">
        <v>861</v>
      </c>
      <c r="AF42" s="617" t="str">
        <f>IF(CalcK!$L22,AF3,"")</f>
        <v>Portugal</v>
      </c>
      <c r="AG42" s="618" t="str">
        <f>IF(CalcK!$L22,AG3,"")</f>
        <v xml:space="preserve">   9        12 - 1</v>
      </c>
      <c r="AH42" s="86" t="s">
        <v>864</v>
      </c>
      <c r="AI42" s="617" t="str">
        <f>IF(CalcL!$L22,AI3,"")</f>
        <v>England</v>
      </c>
      <c r="AJ42" s="618" t="str">
        <f>IF(CalcL!$L22,AJ3,"")</f>
        <v xml:space="preserve">   9        10 - 1</v>
      </c>
      <c r="AK42" s="427"/>
      <c r="AL42" s="528" t="str">
        <f>IF(OR(ThirdPlaced!$D27&gt;0,ThirdPlaced!$G27&gt;0),ThirdPlaced!$C27,"")</f>
        <v>Japan</v>
      </c>
      <c r="AM42" s="529" t="str">
        <f>IF(AL42&lt;&gt;"","   "&amp;ThirdPlaced!$D27&amp;"        "&amp;ThirdPlaced!$F27&amp;Language!$E$197&amp;ThirdPlaced!$G27,"")</f>
        <v xml:space="preserve">   1        0 - 5</v>
      </c>
      <c r="AN42" s="530" t="str">
        <f>IF(AL42&lt;&gt;"",ThirdPlaced!$I27,"")</f>
        <v>F</v>
      </c>
      <c r="AO42" s="4"/>
      <c r="AP42" s="4"/>
      <c r="AQ42" s="4"/>
      <c r="AR42" s="429"/>
      <c r="AS42" s="429"/>
      <c r="AT42" s="427"/>
      <c r="AU42" s="429"/>
      <c r="AV42" s="429"/>
      <c r="AW42" s="4"/>
    </row>
    <row r="43" spans="1:49" ht="15" thickBot="1">
      <c r="A43" s="86" t="s">
        <v>8</v>
      </c>
      <c r="B43" s="617" t="str">
        <f>IF(CalcA!$L23,B4,"")</f>
        <v>Czech Rep.</v>
      </c>
      <c r="C43" s="618" t="str">
        <f>IF(CalcA!$L23,C4,"")</f>
        <v xml:space="preserve">   4        5 - 6</v>
      </c>
      <c r="D43" s="86" t="s">
        <v>9</v>
      </c>
      <c r="E43" s="617" t="str">
        <f>IF(CalcB!$L23,E4,"")</f>
        <v>Canada</v>
      </c>
      <c r="F43" s="618" t="str">
        <f>IF(CalcB!$L23,F4,"")</f>
        <v xml:space="preserve">   6        6 - 3</v>
      </c>
      <c r="G43" s="86" t="s">
        <v>10</v>
      </c>
      <c r="H43" s="617" t="str">
        <f>IF(CalcC!$L23,H4,"")</f>
        <v>Morocco</v>
      </c>
      <c r="I43" s="618" t="str">
        <f>IF(CalcC!$L23,I4,"")</f>
        <v xml:space="preserve">   6        5 - 3</v>
      </c>
      <c r="J43" s="86" t="s">
        <v>11</v>
      </c>
      <c r="K43" s="617" t="str">
        <f>IF(CalcD!$L23,K4,"")</f>
        <v>Australia</v>
      </c>
      <c r="L43" s="618" t="str">
        <f>IF(CalcD!$L23,L4,"")</f>
        <v xml:space="preserve">   4        3 - 4</v>
      </c>
      <c r="M43" s="86" t="s">
        <v>12</v>
      </c>
      <c r="N43" s="617" t="str">
        <f>IF(CalcE!$L23,N4,"")</f>
        <v>Ecuador</v>
      </c>
      <c r="O43" s="618" t="str">
        <f>IF(CalcE!$L23,O4,"")</f>
        <v xml:space="preserve">   6        6 - 5</v>
      </c>
      <c r="P43" s="86" t="s">
        <v>13</v>
      </c>
      <c r="Q43" s="617" t="str">
        <f>IF(CalcF!$L23,Q4,"")</f>
        <v>Sweden</v>
      </c>
      <c r="R43" s="618" t="str">
        <f>IF(CalcF!$L23,R4,"")</f>
        <v xml:space="preserve">   6        5 - 3</v>
      </c>
      <c r="S43" s="86" t="s">
        <v>94</v>
      </c>
      <c r="T43" s="617" t="str">
        <f>IF(CalcG!$L23,T4,"")</f>
        <v>Egypt</v>
      </c>
      <c r="U43" s="618" t="str">
        <f>IF(CalcG!$L23,U4,"")</f>
        <v xml:space="preserve">   6        7 - 4</v>
      </c>
      <c r="V43" s="86" t="s">
        <v>97</v>
      </c>
      <c r="W43" s="617" t="str">
        <f>IF(CalcH!$L23,W4,"")</f>
        <v>Uruguay</v>
      </c>
      <c r="X43" s="618" t="str">
        <f>IF(CalcH!$L23,X4,"")</f>
        <v xml:space="preserve">   6        5 - 4</v>
      </c>
      <c r="Y43" s="86" t="s">
        <v>856</v>
      </c>
      <c r="Z43" s="617" t="str">
        <f>IF(CalcI!$L23,Z4,"")</f>
        <v>Norway</v>
      </c>
      <c r="AA43" s="618" t="str">
        <f>IF(CalcI!$L23,AA4,"")</f>
        <v xml:space="preserve">   6        6 - 4</v>
      </c>
      <c r="AB43" s="86" t="s">
        <v>859</v>
      </c>
      <c r="AC43" s="617" t="str">
        <f>IF(CalcJ!$L23,AC4,"")</f>
        <v>Austria</v>
      </c>
      <c r="AD43" s="618" t="str">
        <f>IF(CalcJ!$L23,AD4,"")</f>
        <v xml:space="preserve">   6        3 - 3</v>
      </c>
      <c r="AE43" s="86" t="s">
        <v>862</v>
      </c>
      <c r="AF43" s="617" t="str">
        <f>IF(CalcK!$L23,AF4,"")</f>
        <v>Colombia</v>
      </c>
      <c r="AG43" s="618" t="str">
        <f>IF(CalcK!$L23,AG4,"")</f>
        <v xml:space="preserve">   6        7 - 4</v>
      </c>
      <c r="AH43" s="86" t="s">
        <v>865</v>
      </c>
      <c r="AI43" s="617" t="str">
        <f>IF(CalcL!$L23,AI4,"")</f>
        <v>Croatia</v>
      </c>
      <c r="AJ43" s="618" t="str">
        <f>IF(CalcL!$L23,AJ4,"")</f>
        <v xml:space="preserve">   6        6 - 3</v>
      </c>
      <c r="AK43" s="427"/>
      <c r="AL43" s="542" t="str">
        <f>IF(OR(ThirdPlaced!$D28&gt;0,ThirdPlaced!$G28&gt;0),ThirdPlaced!$C28,"")</f>
        <v>Ivory Coast</v>
      </c>
      <c r="AM43" s="543" t="str">
        <f>IF(AL43&lt;&gt;"","   "&amp;ThirdPlaced!$D28&amp;"        "&amp;ThirdPlaced!$F28&amp;Language!$E$197&amp;ThirdPlaced!$G28,"")</f>
        <v xml:space="preserve">   1        1 - 7</v>
      </c>
      <c r="AN43" s="544" t="str">
        <f>IF(AL43&lt;&gt;"",ThirdPlaced!$I28,"")</f>
        <v>E</v>
      </c>
      <c r="AO43" s="4"/>
      <c r="AP43" s="4"/>
      <c r="AQ43" s="4"/>
      <c r="AR43" s="429"/>
      <c r="AS43" s="429"/>
      <c r="AT43" s="427"/>
      <c r="AU43" s="429"/>
      <c r="AV43" s="429"/>
      <c r="AW43" s="4"/>
    </row>
    <row r="44" spans="1:49">
      <c r="A44" s="87" t="s">
        <v>14</v>
      </c>
      <c r="B44" s="615" t="str">
        <f>IF(CalcA!$L24,B5,"")</f>
        <v>South Africa</v>
      </c>
      <c r="C44" s="616" t="str">
        <f>IF(CalcA!$L24,C5,"")</f>
        <v xml:space="preserve">   2        3 - 5</v>
      </c>
      <c r="D44" s="87" t="s">
        <v>15</v>
      </c>
      <c r="E44" s="615" t="str">
        <f>IF(CalcB!$L24,E5,"")</f>
        <v>Qatar</v>
      </c>
      <c r="F44" s="616" t="str">
        <f>IF(CalcB!$L24,F5,"")</f>
        <v xml:space="preserve">   3        3 - 5</v>
      </c>
      <c r="G44" s="87" t="s">
        <v>16</v>
      </c>
      <c r="H44" s="615" t="str">
        <f>IF(CalcC!$L24,H5,"")</f>
        <v>Scotland</v>
      </c>
      <c r="I44" s="616" t="str">
        <f>IF(CalcC!$L24,I5,"")</f>
        <v xml:space="preserve">   3        2 - 5</v>
      </c>
      <c r="J44" s="87" t="s">
        <v>17</v>
      </c>
      <c r="K44" s="615" t="str">
        <f>IF(CalcD!$L24,K5,"")</f>
        <v>USA</v>
      </c>
      <c r="L44" s="616" t="str">
        <f>IF(CalcD!$L24,L5,"")</f>
        <v xml:space="preserve">   4        2 - 4</v>
      </c>
      <c r="M44" s="87" t="s">
        <v>18</v>
      </c>
      <c r="N44" s="615" t="str">
        <f>IF(CalcE!$L24,N5,"")</f>
        <v>Ivory Coast</v>
      </c>
      <c r="O44" s="616" t="str">
        <f>IF(CalcE!$L24,O5,"")</f>
        <v xml:space="preserve">   1        1 - 7</v>
      </c>
      <c r="P44" s="87" t="s">
        <v>19</v>
      </c>
      <c r="Q44" s="615" t="str">
        <f>IF(CalcF!$L24,Q5,"")</f>
        <v>Japan</v>
      </c>
      <c r="R44" s="616" t="str">
        <f>IF(CalcF!$L24,R5,"")</f>
        <v xml:space="preserve">   1        0 - 5</v>
      </c>
      <c r="S44" s="87" t="s">
        <v>95</v>
      </c>
      <c r="T44" s="615" t="str">
        <f>IF(CalcG!$L24,T5,"")</f>
        <v>New Zealand</v>
      </c>
      <c r="U44" s="616" t="str">
        <f>IF(CalcG!$L24,U5,"")</f>
        <v xml:space="preserve">   3        3 - 6</v>
      </c>
      <c r="V44" s="87" t="s">
        <v>98</v>
      </c>
      <c r="W44" s="615" t="str">
        <f>IF(CalcH!$L24,W5,"")</f>
        <v>Saudi Arabia</v>
      </c>
      <c r="X44" s="616" t="str">
        <f>IF(CalcH!$L24,X5,"")</f>
        <v xml:space="preserve">   3        3 - 6</v>
      </c>
      <c r="Y44" s="87" t="s">
        <v>857</v>
      </c>
      <c r="Z44" s="615" t="str">
        <f>IF(CalcI!$L24,Z5,"")</f>
        <v>Senegal</v>
      </c>
      <c r="AA44" s="616" t="str">
        <f>IF(CalcI!$L24,AA5,"")</f>
        <v xml:space="preserve">   3        4 - 6</v>
      </c>
      <c r="AB44" s="87" t="s">
        <v>860</v>
      </c>
      <c r="AC44" s="615" t="str">
        <f>IF(CalcJ!$L24,AC5,"")</f>
        <v>Jordan</v>
      </c>
      <c r="AD44" s="616" t="str">
        <f>IF(CalcJ!$L24,AD5,"")</f>
        <v xml:space="preserve">   3        2 - 4</v>
      </c>
      <c r="AE44" s="87" t="s">
        <v>863</v>
      </c>
      <c r="AF44" s="615" t="str">
        <f>IF(CalcK!$L24,AF5,"")</f>
        <v>Uzbekistan</v>
      </c>
      <c r="AG44" s="616" t="str">
        <f>IF(CalcK!$L24,AG5,"")</f>
        <v xml:space="preserve">   3        2 - 9</v>
      </c>
      <c r="AH44" s="87" t="s">
        <v>866</v>
      </c>
      <c r="AI44" s="615" t="str">
        <f>IF(CalcL!$L24,AI5,"")</f>
        <v>Ghana</v>
      </c>
      <c r="AJ44" s="616" t="str">
        <f>IF(CalcL!$L24,AJ5,"")</f>
        <v xml:space="preserve">   3        1 - 6</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Rep. of Korea</v>
      </c>
      <c r="C45" s="616" t="str">
        <f>IF(CalcA!$L25,C6,"")</f>
        <v xml:space="preserve">   1        3 - 5</v>
      </c>
      <c r="D45" s="87" t="s">
        <v>1632</v>
      </c>
      <c r="E45" s="615" t="str">
        <f>IF(CalcB!$L25,E6,"")</f>
        <v>Bosnia/Herzeg.</v>
      </c>
      <c r="F45" s="616" t="str">
        <f>IF(CalcB!$L25,F6,"")</f>
        <v xml:space="preserve">   0        2 - 8</v>
      </c>
      <c r="G45" s="87" t="s">
        <v>1633</v>
      </c>
      <c r="H45" s="615" t="str">
        <f>IF(CalcC!$L25,H6,"")</f>
        <v>Haiti</v>
      </c>
      <c r="I45" s="616" t="str">
        <f>IF(CalcC!$L25,I6,"")</f>
        <v xml:space="preserve">   0        0 - 8</v>
      </c>
      <c r="J45" s="87" t="s">
        <v>1634</v>
      </c>
      <c r="K45" s="615" t="str">
        <f>IF(CalcD!$L25,K6,"")</f>
        <v>Paraguay</v>
      </c>
      <c r="L45" s="616" t="str">
        <f>IF(CalcD!$L25,L6,"")</f>
        <v xml:space="preserve">   0        2 - 6</v>
      </c>
      <c r="M45" s="87" t="s">
        <v>1635</v>
      </c>
      <c r="N45" s="615" t="str">
        <f>IF(CalcE!$L25,N6,"")</f>
        <v>Curaçao</v>
      </c>
      <c r="O45" s="616" t="str">
        <f>IF(CalcE!$L25,O6,"")</f>
        <v xml:space="preserve">   1        2 - 9</v>
      </c>
      <c r="P45" s="87" t="s">
        <v>1636</v>
      </c>
      <c r="Q45" s="615" t="str">
        <f>IF(CalcF!$L25,Q6,"")</f>
        <v>Tunisia</v>
      </c>
      <c r="R45" s="616" t="str">
        <f>IF(CalcF!$L25,R6,"")</f>
        <v xml:space="preserve">   1        0 - 5</v>
      </c>
      <c r="S45" s="87" t="s">
        <v>1637</v>
      </c>
      <c r="T45" s="615" t="str">
        <f>IF(CalcG!$L25,T6,"")</f>
        <v>IR Iran</v>
      </c>
      <c r="U45" s="616" t="str">
        <f>IF(CalcG!$L25,U6,"")</f>
        <v xml:space="preserve">   0        2 - 9</v>
      </c>
      <c r="V45" s="87" t="s">
        <v>1638</v>
      </c>
      <c r="W45" s="615" t="str">
        <f>IF(CalcH!$L25,W6,"")</f>
        <v>Cape Verde</v>
      </c>
      <c r="X45" s="616" t="str">
        <f>IF(CalcH!$L25,X6,"")</f>
        <v xml:space="preserve">   0        1 - 8</v>
      </c>
      <c r="Y45" s="87" t="s">
        <v>1639</v>
      </c>
      <c r="Z45" s="615" t="str">
        <f>IF(CalcI!$L25,Z6,"")</f>
        <v>Iraq</v>
      </c>
      <c r="AA45" s="616" t="str">
        <f>IF(CalcI!$L25,AA6,"")</f>
        <v xml:space="preserve">   0        1 - 10</v>
      </c>
      <c r="AB45" s="87" t="s">
        <v>1640</v>
      </c>
      <c r="AC45" s="615" t="str">
        <f>IF(CalcJ!$L25,AC6,"")</f>
        <v>Algeria</v>
      </c>
      <c r="AD45" s="616" t="str">
        <f>IF(CalcJ!$L25,AD6,"")</f>
        <v xml:space="preserve">   0        1 - 8</v>
      </c>
      <c r="AE45" s="87" t="s">
        <v>1641</v>
      </c>
      <c r="AF45" s="615" t="str">
        <f>IF(CalcK!$L25,AF6,"")</f>
        <v>DR Congo</v>
      </c>
      <c r="AG45" s="616" t="str">
        <f>IF(CalcK!$L25,AG6,"")</f>
        <v xml:space="preserve">   0        2 - 9</v>
      </c>
      <c r="AH45" s="87" t="s">
        <v>1642</v>
      </c>
      <c r="AI45" s="615" t="str">
        <f>IF(CalcL!$L25,AI6,"")</f>
        <v>Panama</v>
      </c>
      <c r="AJ45" s="616" t="str">
        <f>IF(CalcL!$L25,AJ6,"")</f>
        <v xml:space="preserve">   0        0 - 7</v>
      </c>
      <c r="AK45" s="428"/>
      <c r="AL45" s="898" t="str">
        <f>IF(Distinctness!$G$17&gt;0,ThirdPlaced!$I30,"")</f>
        <v>BCDGHIJL</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2"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Scotland</v>
      </c>
      <c r="D50" s="4"/>
      <c r="E50" s="45" t="str">
        <f>VLOOKUP(D48,Matches!$B$4:$K$113,8,0)</f>
        <v>France</v>
      </c>
      <c r="F50" s="46" t="str">
        <f>VLOOKUP(D48,Matches!$B$4:$K$113,9,0)</f>
        <v>USA</v>
      </c>
      <c r="G50" s="4"/>
      <c r="H50" s="45" t="str">
        <f>VLOOKUP(G48,Matches!$B$4:$K$113,8,0)</f>
        <v>Czech Rep.</v>
      </c>
      <c r="I50" s="46" t="str">
        <f>VLOOKUP(G48,Matches!$B$4:$K$113,9,0)</f>
        <v>Canada</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Qatar</v>
      </c>
      <c r="V50" s="4"/>
      <c r="W50" s="45" t="str">
        <f>VLOOKUP(V48,Matches!$B$4:$K$113,8,0)</f>
        <v>Belgium</v>
      </c>
      <c r="X50" s="46" t="str">
        <f>VLOOKUP(V48,Matches!$B$4:$K$113,9,0)</f>
        <v>Jordan</v>
      </c>
      <c r="Y50" s="4"/>
      <c r="Z50" s="45" t="str">
        <f>VLOOKUP(Y48,Matches!$B$4:$K$113,8,0)</f>
        <v>Brazil</v>
      </c>
      <c r="AA50" s="46" t="str">
        <f>VLOOKUP(Y48,Matches!$B$4:$K$113,9,0)</f>
        <v>Sweden</v>
      </c>
      <c r="AB50" s="4"/>
      <c r="AC50" s="45" t="str">
        <f>VLOOKUP(AB48,Matches!$B$4:$K$113,8,0)</f>
        <v>Ecuador</v>
      </c>
      <c r="AD50" s="46" t="str">
        <f>VLOOKUP(AB48,Matches!$B$4:$K$113,9,0)</f>
        <v>Norway</v>
      </c>
      <c r="AE50" s="4"/>
      <c r="AF50" s="45" t="str">
        <f>VLOOKUP(AE48,Matches!$B$4:$K$113,8,0)</f>
        <v>Mexico</v>
      </c>
      <c r="AG50" s="46" t="str">
        <f>VLOOKUP(AE48,Matches!$B$4:$K$113,9,0)</f>
        <v>Saudi Arabia</v>
      </c>
      <c r="AH50" s="4"/>
      <c r="AI50" s="45" t="str">
        <f>VLOOKUP(AH48,Matches!$B$4:$K$113,8,0)</f>
        <v>England</v>
      </c>
      <c r="AJ50" s="46" t="str">
        <f>VLOOKUP(AH48,Matches!$B$4:$K$113,9,0)</f>
        <v>Senegal</v>
      </c>
      <c r="AK50" s="4"/>
      <c r="AL50" s="45" t="str">
        <f>VLOOKUP(AK48,Matches!$B$4:$K$113,8,0)</f>
        <v>Argentina</v>
      </c>
      <c r="AM50" s="46" t="str">
        <f>VLOOKUP(AK48,Matches!$B$4:$K$113,9,0)</f>
        <v>Uruguay</v>
      </c>
      <c r="AN50" s="4"/>
      <c r="AO50" s="45" t="str">
        <f>VLOOKUP(AN48,Matches!$B$4:$K$113,8,0)</f>
        <v>Australia</v>
      </c>
      <c r="AP50" s="46" t="str">
        <f>VLOOKUP(AN48,Matches!$B$4:$K$113,9,0)</f>
        <v>Egypt</v>
      </c>
      <c r="AQ50" s="4"/>
      <c r="AR50" s="45" t="str">
        <f>VLOOKUP(AQ48,Matches!$B$4:$K$113,8,0)</f>
        <v>Switzerland</v>
      </c>
      <c r="AS50" s="46" t="str">
        <f>VLOOKUP(AQ48,Matches!$B$4:$K$113,9,0)</f>
        <v>New Zealand</v>
      </c>
      <c r="AT50" s="4"/>
      <c r="AU50" s="45" t="str">
        <f>VLOOKUP(AT48,Matches!$B$4:$K$113,8,0)</f>
        <v>Portugal</v>
      </c>
      <c r="AV50" s="46" t="str">
        <f>VLOOKUP(AT48,Matches!$B$4:$K$113,9,0)</f>
        <v>Ghana</v>
      </c>
      <c r="AW50" s="4"/>
    </row>
    <row r="51" spans="1:49" ht="15" thickBot="1">
      <c r="A51" s="4"/>
      <c r="B51" s="1">
        <v>4</v>
      </c>
      <c r="C51" s="2">
        <v>1</v>
      </c>
      <c r="D51" s="222"/>
      <c r="E51" s="1">
        <v>4</v>
      </c>
      <c r="F51" s="2">
        <v>0</v>
      </c>
      <c r="G51" s="222"/>
      <c r="H51" s="1">
        <v>1</v>
      </c>
      <c r="I51" s="2">
        <v>3</v>
      </c>
      <c r="J51" s="222"/>
      <c r="K51" s="1">
        <v>2</v>
      </c>
      <c r="L51" s="2">
        <v>1</v>
      </c>
      <c r="M51" s="222"/>
      <c r="N51" s="1">
        <v>1</v>
      </c>
      <c r="O51" s="2">
        <v>2</v>
      </c>
      <c r="P51" s="222"/>
      <c r="Q51" s="1">
        <v>4</v>
      </c>
      <c r="R51" s="2">
        <v>0</v>
      </c>
      <c r="S51" s="222"/>
      <c r="T51" s="1">
        <v>2</v>
      </c>
      <c r="U51" s="2">
        <v>0</v>
      </c>
      <c r="V51" s="222"/>
      <c r="W51" s="1">
        <v>3</v>
      </c>
      <c r="X51" s="2">
        <v>0</v>
      </c>
      <c r="Y51" s="222"/>
      <c r="Z51" s="1">
        <v>3</v>
      </c>
      <c r="AA51" s="2">
        <v>1</v>
      </c>
      <c r="AB51" s="222"/>
      <c r="AC51" s="1">
        <v>2</v>
      </c>
      <c r="AD51" s="2">
        <v>3</v>
      </c>
      <c r="AE51" s="222"/>
      <c r="AF51" s="1">
        <v>2</v>
      </c>
      <c r="AG51" s="2">
        <v>0</v>
      </c>
      <c r="AH51" s="222"/>
      <c r="AI51" s="1">
        <v>5</v>
      </c>
      <c r="AJ51" s="2">
        <v>0</v>
      </c>
      <c r="AK51" s="222"/>
      <c r="AL51" s="1">
        <v>3</v>
      </c>
      <c r="AM51" s="2">
        <v>1</v>
      </c>
      <c r="AN51" s="222"/>
      <c r="AO51" s="1">
        <v>0</v>
      </c>
      <c r="AP51" s="2">
        <v>3</v>
      </c>
      <c r="AQ51" s="222"/>
      <c r="AR51" s="1">
        <v>3</v>
      </c>
      <c r="AS51" s="2">
        <v>1</v>
      </c>
      <c r="AT51" s="222"/>
      <c r="AU51" s="1">
        <v>3</v>
      </c>
      <c r="AV51" s="2">
        <v>1</v>
      </c>
      <c r="AW51" s="223"/>
    </row>
    <row r="52" spans="1:49" ht="9.9"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 thickBot="1">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2"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Canada</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Egypt</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 thickBot="1">
      <c r="A61" s="4"/>
      <c r="B61" s="1">
        <v>0</v>
      </c>
      <c r="C61" s="2">
        <v>2</v>
      </c>
      <c r="D61" s="222"/>
      <c r="E61" s="1">
        <v>1</v>
      </c>
      <c r="F61" s="2">
        <v>3</v>
      </c>
      <c r="G61" s="222"/>
      <c r="H61" s="1">
        <v>1</v>
      </c>
      <c r="I61" s="2">
        <v>3</v>
      </c>
      <c r="J61" s="222"/>
      <c r="K61" s="1">
        <v>1</v>
      </c>
      <c r="L61" s="2">
        <v>2</v>
      </c>
      <c r="M61" s="222"/>
      <c r="N61" s="1">
        <v>3</v>
      </c>
      <c r="O61" s="2">
        <v>1</v>
      </c>
      <c r="P61" s="222"/>
      <c r="Q61" s="1">
        <v>0</v>
      </c>
      <c r="R61" s="2">
        <v>3</v>
      </c>
      <c r="S61" s="222"/>
      <c r="T61" s="1">
        <v>1</v>
      </c>
      <c r="U61" s="2">
        <v>0</v>
      </c>
      <c r="V61" s="222"/>
      <c r="W61" s="1">
        <v>0</v>
      </c>
      <c r="X61" s="2">
        <v>2</v>
      </c>
      <c r="Y61" s="223"/>
    </row>
    <row r="62" spans="1:49" ht="9.9"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 thickBot="1">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6">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 thickBot="1">
      <c r="A71" s="4"/>
      <c r="B71" s="4"/>
      <c r="C71" s="1">
        <v>3</v>
      </c>
      <c r="D71" s="14"/>
      <c r="E71" s="3">
        <v>1</v>
      </c>
      <c r="F71" s="223"/>
      <c r="G71" s="4"/>
      <c r="H71" s="4"/>
      <c r="I71" s="1">
        <v>2</v>
      </c>
      <c r="J71" s="14"/>
      <c r="K71" s="3">
        <v>0</v>
      </c>
      <c r="L71" s="223"/>
      <c r="M71" s="4"/>
      <c r="N71" s="4"/>
      <c r="O71" s="1">
        <v>1</v>
      </c>
      <c r="P71" s="14"/>
      <c r="Q71" s="3">
        <v>2</v>
      </c>
      <c r="R71" s="223"/>
      <c r="S71" s="4"/>
      <c r="T71" s="4"/>
      <c r="U71" s="1">
        <v>1</v>
      </c>
      <c r="V71" s="14"/>
      <c r="W71" s="3">
        <v>2</v>
      </c>
      <c r="X71" s="223"/>
      <c r="Y71" s="4"/>
    </row>
    <row r="72" spans="1:25" ht="9.9"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 thickBot="1">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6">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6">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Portugal</v>
      </c>
      <c r="U80" s="4"/>
      <c r="V80" s="4"/>
      <c r="W80" s="4"/>
      <c r="X80" s="4"/>
      <c r="Y80" s="4"/>
    </row>
    <row r="81" spans="1:25" ht="15" thickBot="1">
      <c r="A81" s="4"/>
      <c r="B81" s="4"/>
      <c r="C81" s="4"/>
      <c r="D81" s="4"/>
      <c r="E81" s="4"/>
      <c r="F81" s="1">
        <v>2</v>
      </c>
      <c r="G81" s="14"/>
      <c r="H81" s="3">
        <v>1</v>
      </c>
      <c r="I81" s="223"/>
      <c r="J81" s="4"/>
      <c r="K81" s="4"/>
      <c r="L81" s="19"/>
      <c r="M81" s="18"/>
      <c r="N81" s="4"/>
      <c r="O81" s="4"/>
      <c r="P81" s="4"/>
      <c r="Q81" s="4"/>
      <c r="R81" s="1">
        <v>0</v>
      </c>
      <c r="S81" s="14"/>
      <c r="T81" s="3">
        <v>1</v>
      </c>
      <c r="U81" s="223"/>
      <c r="V81" s="4"/>
      <c r="W81" s="4"/>
      <c r="X81" s="4"/>
      <c r="Y81" s="4"/>
    </row>
    <row r="82" spans="1:25" ht="9.9"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6">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England</v>
      </c>
      <c r="O88" s="4"/>
      <c r="P88" s="4"/>
      <c r="Q88" s="4"/>
      <c r="R88" s="4"/>
      <c r="S88" s="4"/>
      <c r="T88" s="4"/>
      <c r="U88" s="4"/>
      <c r="V88" s="4"/>
      <c r="W88" s="4"/>
      <c r="X88" s="4"/>
      <c r="Y88" s="4"/>
    </row>
    <row r="89" spans="1:25" ht="15" thickBot="1">
      <c r="A89" s="4"/>
      <c r="B89" s="4"/>
      <c r="C89" s="4"/>
      <c r="D89" s="4"/>
      <c r="E89" s="4"/>
      <c r="F89" s="4"/>
      <c r="G89" s="4"/>
      <c r="H89" s="4"/>
      <c r="I89" s="4"/>
      <c r="J89" s="4"/>
      <c r="K89" s="4"/>
      <c r="L89" s="1">
        <v>1</v>
      </c>
      <c r="M89" s="14"/>
      <c r="N89" s="3">
        <v>2</v>
      </c>
      <c r="O89" s="223"/>
      <c r="P89" s="4"/>
      <c r="Q89" s="4"/>
      <c r="R89" s="4"/>
      <c r="S89" s="4"/>
      <c r="T89" s="4"/>
      <c r="U89" s="4"/>
      <c r="V89" s="4"/>
      <c r="W89" s="4"/>
      <c r="X89" s="4"/>
      <c r="Y89" s="4"/>
    </row>
    <row r="90" spans="1:25" ht="9.9"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Portugal</v>
      </c>
      <c r="O98" s="4"/>
      <c r="P98" s="4"/>
      <c r="Q98" s="4"/>
      <c r="R98" s="934" t="str">
        <f>IF(AND(L99&lt;&gt;"",N99&lt;&gt;""),IF(L99&gt;N99,L98,IF(L99&lt;N99,N98,IF(AND(L101&lt;&gt;"",N101&lt;&gt;""),IF(L101&gt;N101,L98,IF(L101&lt;N101,N98,"")),""))),"")</f>
        <v>France</v>
      </c>
      <c r="S98" s="934"/>
      <c r="T98" s="934"/>
      <c r="U98" s="934"/>
      <c r="V98" s="934"/>
      <c r="W98" s="934"/>
      <c r="X98" s="4"/>
      <c r="Y98" s="4"/>
    </row>
    <row r="99" spans="1:25" ht="15" thickBot="1">
      <c r="A99" s="4"/>
      <c r="B99" s="17"/>
      <c r="C99" s="4"/>
      <c r="D99" s="4"/>
      <c r="E99" s="4"/>
      <c r="F99" s="4"/>
      <c r="G99" s="4"/>
      <c r="H99" s="4"/>
      <c r="I99" s="4"/>
      <c r="J99" s="4"/>
      <c r="K99" s="4"/>
      <c r="L99" s="1">
        <v>2</v>
      </c>
      <c r="M99" s="91"/>
      <c r="N99" s="3">
        <v>0</v>
      </c>
      <c r="O99" s="223"/>
      <c r="P99" s="4"/>
      <c r="Q99" s="4"/>
      <c r="R99" s="934"/>
      <c r="S99" s="934"/>
      <c r="T99" s="934"/>
      <c r="U99" s="934"/>
      <c r="V99" s="934"/>
      <c r="W99" s="934"/>
      <c r="X99" s="4"/>
      <c r="Y99" s="4"/>
    </row>
    <row r="100" spans="1:25" ht="9.9"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dimension ref="A1:O171"/>
  <sheetViews>
    <sheetView showGridLines="0" showRowColHeaders="0" workbookViewId="0">
      <selection activeCell="M7" sqref="M7"/>
    </sheetView>
  </sheetViews>
  <sheetFormatPr defaultColWidth="0" defaultRowHeight="14.4" zeroHeight="1"/>
  <cols>
    <col min="1" max="1" width="11.44140625" customWidth="1"/>
    <col min="2" max="2" width="21.5546875" style="579" customWidth="1"/>
    <col min="3" max="3" width="10.33203125" style="4" customWidth="1"/>
    <col min="4" max="4" width="18" style="4" customWidth="1"/>
    <col min="5" max="5" width="19" style="4" customWidth="1"/>
    <col min="6" max="6" width="9.33203125" style="4" customWidth="1"/>
    <col min="7" max="7" width="8.6640625" style="231" customWidth="1"/>
    <col min="8" max="8" width="9.88671875" style="231" customWidth="1"/>
    <col min="9" max="9" width="22" style="231"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548"/>
      <c r="B1" s="945" t="str">
        <f>Language!$E$250</f>
        <v>Daily schedule</v>
      </c>
      <c r="C1" s="945"/>
      <c r="D1" s="945"/>
      <c r="E1" s="945"/>
      <c r="F1" s="945"/>
      <c r="G1" s="945"/>
      <c r="H1" s="945"/>
      <c r="I1" s="626"/>
    </row>
    <row r="2" spans="1:14" ht="29.4" thickBot="1">
      <c r="A2" s="549"/>
      <c r="B2" s="233"/>
      <c r="C2" s="233"/>
      <c r="D2" s="233"/>
      <c r="E2" s="233"/>
      <c r="F2" s="233"/>
      <c r="G2" s="233"/>
      <c r="H2" s="233"/>
      <c r="I2" s="233"/>
      <c r="M2" s="946" t="str">
        <f>Language!$E$261</f>
        <v>Color favorites</v>
      </c>
      <c r="N2" s="946"/>
    </row>
    <row r="3" spans="1:14" ht="15.6"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6.2"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Czech Rep.</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Scotland</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Ecuador</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USA</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Saudi Arabia</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Senegal</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Jordan</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Qatar</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New Zealand</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Australia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Canada</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Egypt</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England</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Spain</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 thickBot="1">
      <c r="A146" s="4"/>
      <c r="B146" s="575">
        <f>INDEX(Matches!$B$4:$J$113,MATCH($F146,Matches!$B$4:$B$113,0),5)</f>
        <v>46222.875</v>
      </c>
      <c r="C146" s="576">
        <f>INDEX(Matches!$B$4:$J$113,MATCH($F146,Matches!$B$4:$B$113,0),5)</f>
        <v>46222.875</v>
      </c>
      <c r="D146" s="622" t="str">
        <f>'World Cup'!$L$98</f>
        <v>France</v>
      </c>
      <c r="E146" s="622" t="str">
        <f>'World Cup'!$N$98</f>
        <v>Portugal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8.600000000000001"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8.600000000000001"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8.600000000000001"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8.600000000000001"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808" customWidth="1"/>
    <col min="19" max="19" width="1.44140625" customWidth="1"/>
    <col min="20" max="20" width="3.6640625" style="31"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822"/>
      <c r="D1" s="865" t="str">
        <f>Language!$E$122</f>
        <v>Direct comparisons</v>
      </c>
    </row>
    <row r="2" spans="2:49"/>
    <row r="3" spans="2:49" ht="18">
      <c r="D3" s="853" t="str">
        <f>Language!$E$140</f>
        <v>Overall table</v>
      </c>
      <c r="O3" s="853" t="str">
        <f>Language!$E$137</f>
        <v>head-to-head record 1</v>
      </c>
      <c r="Z3" s="853" t="str">
        <f>Language!$E$138</f>
        <v>head-to-head record 2</v>
      </c>
      <c r="AK3" s="853" t="str">
        <f>Language!$E$139</f>
        <v>head-to-head record 3</v>
      </c>
    </row>
    <row r="4" spans="2:49" ht="15" thickBot="1">
      <c r="D4" s="854">
        <v>7</v>
      </c>
      <c r="Z4" s="885" t="str">
        <f>IF(COUNTBLANK(CalcA!$BN$14:$BN$17)&lt;4,Language!$E$136,"")</f>
        <v/>
      </c>
      <c r="AK4" s="885" t="str">
        <f>IF(COUNTBLANK(CalcA!$BZ$14:$BZ$17)&lt;4,Language!$E$136,"")</f>
        <v/>
      </c>
    </row>
    <row r="5" spans="2:49" ht="24.6" thickTop="1">
      <c r="B5" s="859" t="s">
        <v>24</v>
      </c>
      <c r="C5" s="828"/>
      <c r="D5" s="841"/>
      <c r="E5" s="852" t="str">
        <f>Language!$E$131</f>
        <v>Pts.</v>
      </c>
      <c r="F5" s="852" t="str">
        <f>Language!$E$132</f>
        <v>GD</v>
      </c>
      <c r="G5" s="952" t="str">
        <f>Language!$E$133</f>
        <v>Goals</v>
      </c>
      <c r="H5" s="953"/>
      <c r="I5" s="953"/>
      <c r="J5" s="844" t="str">
        <f t="array" ref="J5:M5">LEFT(CalcA!$H$21:$K$21,$D$4)</f>
        <v>Mexico</v>
      </c>
      <c r="K5" s="842" t="str">
        <v>Czech R</v>
      </c>
      <c r="L5" s="842" t="str">
        <v>South A</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Mexico</v>
      </c>
      <c r="E6" s="838">
        <f t="array" ref="E6:E9">CalcA!$E$22:$E$25</f>
        <v>9</v>
      </c>
      <c r="F6" s="838">
        <f>G6-I6</f>
        <v>5</v>
      </c>
      <c r="G6" s="839">
        <f t="array" ref="G6:G9">CalcA!$F$22:$F$25</f>
        <v>7</v>
      </c>
      <c r="H6" s="851" t="str">
        <f>Language!$E$197</f>
        <v xml:space="preserve"> - </v>
      </c>
      <c r="I6" s="848">
        <f t="array" ref="I6:I9">CalcA!$G$22:$G$25</f>
        <v>2</v>
      </c>
      <c r="J6" s="845" t="str">
        <f t="array" ref="J6:M9">CalcA!$H$22:$K$25</f>
        <v/>
      </c>
      <c r="K6" s="838" t="str">
        <v>3 - 1</v>
      </c>
      <c r="L6" s="838" t="str">
        <v>2 - 0</v>
      </c>
      <c r="M6" s="840" t="str">
        <v>2 - 1</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
      </c>
      <c r="D7" s="857" t="str">
        <v>Czech Rep.</v>
      </c>
      <c r="E7" s="829">
        <v>4</v>
      </c>
      <c r="F7" s="829">
        <f t="shared" ref="F7:F9" si="1">G7-I7</f>
        <v>-1</v>
      </c>
      <c r="G7" s="834">
        <v>5</v>
      </c>
      <c r="H7" s="836" t="str">
        <f>Language!$E$197</f>
        <v xml:space="preserve"> - </v>
      </c>
      <c r="I7" s="849">
        <v>6</v>
      </c>
      <c r="J7" s="846" t="str">
        <v>1 - 3</v>
      </c>
      <c r="K7" s="830" t="str">
        <v/>
      </c>
      <c r="L7" s="829" t="str">
        <v>2 - 2</v>
      </c>
      <c r="M7" s="831" t="str">
        <v>2 - 1</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41</v>
      </c>
    </row>
    <row r="8" spans="2:49">
      <c r="B8" s="862" t="str">
        <v/>
      </c>
      <c r="D8" s="857" t="str">
        <v>South Africa</v>
      </c>
      <c r="E8" s="829">
        <v>2</v>
      </c>
      <c r="F8" s="829">
        <f t="shared" si="1"/>
        <v>-2</v>
      </c>
      <c r="G8" s="834">
        <v>3</v>
      </c>
      <c r="H8" s="836" t="str">
        <f>Language!$E$197</f>
        <v xml:space="preserve"> - </v>
      </c>
      <c r="I8" s="849">
        <v>5</v>
      </c>
      <c r="J8" s="846" t="str">
        <v>0 - 2</v>
      </c>
      <c r="K8" s="829" t="str">
        <v>2 - 2</v>
      </c>
      <c r="L8" s="830" t="str">
        <v/>
      </c>
      <c r="M8" s="831" t="str">
        <v>1 - 1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60</v>
      </c>
    </row>
    <row r="9" spans="2:49" ht="15" thickBot="1">
      <c r="B9" s="862" t="str">
        <v/>
      </c>
      <c r="D9" s="858" t="str">
        <v>Rep. of Korea</v>
      </c>
      <c r="E9" s="832">
        <v>1</v>
      </c>
      <c r="F9" s="832">
        <f t="shared" si="1"/>
        <v>-2</v>
      </c>
      <c r="G9" s="835">
        <v>3</v>
      </c>
      <c r="H9" s="837" t="str">
        <f>Language!$E$197</f>
        <v xml:space="preserve"> - </v>
      </c>
      <c r="I9" s="850">
        <v>5</v>
      </c>
      <c r="J9" s="847" t="str">
        <v>1 - 2</v>
      </c>
      <c r="K9" s="832" t="str">
        <v>1 - 2</v>
      </c>
      <c r="L9" s="832" t="str">
        <v>1 - 1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 thickTop="1"/>
    <row r="11" spans="2:49"/>
    <row r="12" spans="2:49" ht="15" thickBot="1">
      <c r="D12" s="855"/>
      <c r="Z12" s="885" t="str">
        <f>IF(COUNTBLANK(CalcB!$BN$14:$BN$17)&lt;4,Language!$E$136,"")</f>
        <v/>
      </c>
      <c r="AK12" s="885" t="str">
        <f>IF(COUNTBLANK(CalcB!$BZ$14:$BZ$17)&lt;4,Language!$E$136,"")</f>
        <v/>
      </c>
    </row>
    <row r="13" spans="2:49" ht="24.6"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Qatar</v>
      </c>
      <c r="M13" s="843" t="str">
        <v>Bosnia/</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9</v>
      </c>
      <c r="F14" s="838">
        <f>G14-I14</f>
        <v>5</v>
      </c>
      <c r="G14" s="839">
        <f t="array" ref="G14:G17">CalcB!$F$22:$F$25</f>
        <v>9</v>
      </c>
      <c r="H14" s="851" t="str">
        <f>Language!$E$197</f>
        <v xml:space="preserve"> - </v>
      </c>
      <c r="I14" s="848">
        <f t="array" ref="I14:I17">CalcB!$G$22:$G$25</f>
        <v>4</v>
      </c>
      <c r="J14" s="845" t="str">
        <f t="array" ref="J14:M17">CalcB!$H$22:$K$25</f>
        <v/>
      </c>
      <c r="K14" s="838" t="str">
        <v>2 - 1</v>
      </c>
      <c r="L14" s="838" t="str">
        <v>3 - 1</v>
      </c>
      <c r="M14" s="840" t="str">
        <v>4 - 2</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
      </c>
      <c r="D15" s="857" t="str">
        <v>Canada</v>
      </c>
      <c r="E15" s="829">
        <v>6</v>
      </c>
      <c r="F15" s="829">
        <f t="shared" ref="F15:F17" si="7">G15-I15</f>
        <v>3</v>
      </c>
      <c r="G15" s="834">
        <v>6</v>
      </c>
      <c r="H15" s="836" t="str">
        <f>Language!$E$197</f>
        <v xml:space="preserve"> - </v>
      </c>
      <c r="I15" s="849">
        <v>3</v>
      </c>
      <c r="J15" s="846" t="str">
        <v>1 - 2</v>
      </c>
      <c r="K15" s="830" t="str">
        <v/>
      </c>
      <c r="L15" s="829" t="str">
        <v>2 - 1</v>
      </c>
      <c r="M15" s="831" t="str">
        <v>3 - 0</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c r="B16" s="862" t="str">
        <v/>
      </c>
      <c r="D16" s="857" t="str">
        <v>Qatar</v>
      </c>
      <c r="E16" s="829">
        <v>3</v>
      </c>
      <c r="F16" s="829">
        <f t="shared" si="7"/>
        <v>-2</v>
      </c>
      <c r="G16" s="834">
        <v>3</v>
      </c>
      <c r="H16" s="836" t="str">
        <f>Language!$E$197</f>
        <v xml:space="preserve"> - </v>
      </c>
      <c r="I16" s="849">
        <v>5</v>
      </c>
      <c r="J16" s="846" t="str">
        <v>1 - 3</v>
      </c>
      <c r="K16" s="829" t="str">
        <v>1 - 2</v>
      </c>
      <c r="L16" s="830" t="str">
        <v/>
      </c>
      <c r="M16" s="831" t="str">
        <v>1 - 0</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55</v>
      </c>
    </row>
    <row r="17" spans="2:49" ht="15" thickBot="1">
      <c r="B17" s="862" t="str">
        <v/>
      </c>
      <c r="D17" s="858" t="str">
        <v>Bosnia/Herzeg.</v>
      </c>
      <c r="E17" s="832">
        <v>0</v>
      </c>
      <c r="F17" s="832">
        <f t="shared" si="7"/>
        <v>-6</v>
      </c>
      <c r="G17" s="835">
        <v>2</v>
      </c>
      <c r="H17" s="837" t="str">
        <f>Language!$E$197</f>
        <v xml:space="preserve"> - </v>
      </c>
      <c r="I17" s="850">
        <v>8</v>
      </c>
      <c r="J17" s="847" t="str">
        <v>2 - 4</v>
      </c>
      <c r="K17" s="832" t="str">
        <v>0 - 3</v>
      </c>
      <c r="L17" s="832" t="str">
        <v>0 - 1</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65</v>
      </c>
    </row>
    <row r="18" spans="2:49" ht="15" thickTop="1"/>
    <row r="19" spans="2:49"/>
    <row r="20" spans="2:49" ht="15" thickBot="1">
      <c r="D20" s="855"/>
      <c r="Z20" s="885" t="str">
        <f>IF(COUNTBLANK(CalcC!$BN$14:$BN$17)&lt;4,Language!$E$136,"")</f>
        <v/>
      </c>
      <c r="AK20" s="885" t="str">
        <f>IF(COUNTBLANK(CalcC!$BZ$14:$BZ$17)&lt;4,Language!$E$136,"")</f>
        <v/>
      </c>
    </row>
    <row r="21" spans="2:49" ht="24.6"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
      </c>
      <c r="D22" s="856" t="str">
        <f t="array" ref="D22:D25">CalcC!$D$22:$D$25</f>
        <v>Brazil</v>
      </c>
      <c r="E22" s="838">
        <f t="array" ref="E22:E25">CalcC!$E$22:$E$25</f>
        <v>9</v>
      </c>
      <c r="F22" s="838">
        <f>G22-I22</f>
        <v>9</v>
      </c>
      <c r="G22" s="839">
        <f t="array" ref="G22:G25">CalcC!$F$22:$F$25</f>
        <v>10</v>
      </c>
      <c r="H22" s="851" t="str">
        <f>Language!$E$197</f>
        <v xml:space="preserve"> - </v>
      </c>
      <c r="I22" s="848">
        <f t="array" ref="I22:I25">CalcC!$G$22:$G$25</f>
        <v>1</v>
      </c>
      <c r="J22" s="845" t="str">
        <f t="array" ref="J22:M25">CalcC!$H$22:$K$25</f>
        <v/>
      </c>
      <c r="K22" s="838" t="str">
        <v>3 - 1</v>
      </c>
      <c r="L22" s="838" t="str">
        <v>3 - 0</v>
      </c>
      <c r="M22" s="840" t="str">
        <v>4 - 0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Morocco</v>
      </c>
      <c r="E23" s="829">
        <v>6</v>
      </c>
      <c r="F23" s="829">
        <f t="shared" ref="F23:F25" si="11">G23-I23</f>
        <v>2</v>
      </c>
      <c r="G23" s="834">
        <v>5</v>
      </c>
      <c r="H23" s="836" t="str">
        <f>Language!$E$197</f>
        <v xml:space="preserve"> - </v>
      </c>
      <c r="I23" s="849">
        <v>3</v>
      </c>
      <c r="J23" s="846" t="str">
        <v>1 - 3</v>
      </c>
      <c r="K23" s="830" t="str">
        <v/>
      </c>
      <c r="L23" s="829" t="str">
        <v>2 - 0</v>
      </c>
      <c r="M23" s="831" t="str">
        <v>2 - 0</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c r="B24" s="862" t="str">
        <v/>
      </c>
      <c r="D24" s="857" t="str">
        <v>Scotland</v>
      </c>
      <c r="E24" s="829">
        <v>3</v>
      </c>
      <c r="F24" s="829">
        <f t="shared" si="11"/>
        <v>-3</v>
      </c>
      <c r="G24" s="834">
        <v>2</v>
      </c>
      <c r="H24" s="836" t="str">
        <f>Language!$E$197</f>
        <v xml:space="preserve"> - </v>
      </c>
      <c r="I24" s="849">
        <v>5</v>
      </c>
      <c r="J24" s="846" t="str">
        <v>0 - 3</v>
      </c>
      <c r="K24" s="829" t="str">
        <v>0 - 2</v>
      </c>
      <c r="L24" s="830" t="str">
        <v/>
      </c>
      <c r="M24" s="831" t="str">
        <v>2 - 0</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 thickBot="1">
      <c r="B25" s="862" t="str">
        <v/>
      </c>
      <c r="D25" s="858" t="str">
        <v>Haiti</v>
      </c>
      <c r="E25" s="832">
        <v>0</v>
      </c>
      <c r="F25" s="832">
        <f t="shared" si="11"/>
        <v>-8</v>
      </c>
      <c r="G25" s="835">
        <v>0</v>
      </c>
      <c r="H25" s="837" t="str">
        <f>Language!$E$197</f>
        <v xml:space="preserve"> - </v>
      </c>
      <c r="I25" s="850">
        <v>8</v>
      </c>
      <c r="J25" s="847" t="str">
        <v>0 - 4</v>
      </c>
      <c r="K25" s="832" t="str">
        <v>0 - 2</v>
      </c>
      <c r="L25" s="832" t="str">
        <v>0 - 2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 thickTop="1"/>
    <row r="27" spans="2:49"/>
    <row r="28" spans="2:49" ht="15" thickBot="1">
      <c r="D28" s="855"/>
      <c r="Z28" s="885" t="str">
        <f>IF(COUNTBLANK(CalcD!$BN$14:$BN$17)&lt;4,Language!$E$136,"")</f>
        <v/>
      </c>
      <c r="AK28" s="885" t="str">
        <f>IF(COUNTBLANK(CalcD!$BZ$14:$BZ$17)&lt;4,Language!$E$136,"")</f>
        <v/>
      </c>
    </row>
    <row r="29" spans="2:49" ht="24.6"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Austral</v>
      </c>
      <c r="L29" s="842" t="str">
        <v>USA</v>
      </c>
      <c r="M29" s="843" t="str">
        <v>Paragua</v>
      </c>
      <c r="O29" s="841"/>
      <c r="P29" s="852" t="str">
        <f>Language!$E$131</f>
        <v>Pts.</v>
      </c>
      <c r="Q29" s="852" t="str">
        <f>Language!$E$132</f>
        <v>GD</v>
      </c>
      <c r="R29" s="952" t="str">
        <f>Language!$E$133</f>
        <v>Goals</v>
      </c>
      <c r="S29" s="953"/>
      <c r="T29" s="953"/>
      <c r="U29" s="844" t="str">
        <f t="array" ref="U29:X29">LEFT(CalcD!$BE$13:$BH$13,$D$4)</f>
        <v/>
      </c>
      <c r="V29" s="842" t="str">
        <v>Austral</v>
      </c>
      <c r="W29" s="842" t="str">
        <v>USA</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9</v>
      </c>
      <c r="F30" s="838">
        <f>G30-I30</f>
        <v>7</v>
      </c>
      <c r="G30" s="839">
        <f t="array" ref="G30:G33">CalcD!$F$22:$F$25</f>
        <v>8</v>
      </c>
      <c r="H30" s="851" t="str">
        <f>Language!$E$197</f>
        <v xml:space="preserve"> - </v>
      </c>
      <c r="I30" s="848">
        <f t="array" ref="I30:I33">CalcD!$G$22:$G$25</f>
        <v>1</v>
      </c>
      <c r="J30" s="845" t="str">
        <f t="array" ref="J30:M33">CalcD!$H$22:$K$25</f>
        <v/>
      </c>
      <c r="K30" s="838" t="str">
        <v>2 - 0</v>
      </c>
      <c r="L30" s="838" t="str">
        <v>3 - 0</v>
      </c>
      <c r="M30" s="840" t="str">
        <v>3 - 1</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Australia</v>
      </c>
      <c r="E31" s="829">
        <v>4</v>
      </c>
      <c r="F31" s="829">
        <f t="shared" ref="F31:F33" si="15">G31-I31</f>
        <v>-1</v>
      </c>
      <c r="G31" s="834">
        <v>3</v>
      </c>
      <c r="H31" s="836" t="str">
        <f>Language!$E$197</f>
        <v xml:space="preserve"> - </v>
      </c>
      <c r="I31" s="849">
        <v>4</v>
      </c>
      <c r="J31" s="846" t="str">
        <v>0 - 2</v>
      </c>
      <c r="K31" s="830" t="str">
        <v/>
      </c>
      <c r="L31" s="829" t="str">
        <v>1 - 1</v>
      </c>
      <c r="M31" s="831" t="str">
        <v>2 - 1</v>
      </c>
      <c r="O31" s="857" t="str">
        <v>Australia</v>
      </c>
      <c r="P31" s="829">
        <v>1</v>
      </c>
      <c r="Q31" s="829">
        <v>0</v>
      </c>
      <c r="R31" s="834">
        <v>1</v>
      </c>
      <c r="S31" s="836" t="str">
        <f>Language!$E$197</f>
        <v xml:space="preserve"> - </v>
      </c>
      <c r="T31" s="849">
        <f t="shared" si="12"/>
        <v>1</v>
      </c>
      <c r="U31" s="846" t="str">
        <v/>
      </c>
      <c r="V31" s="830" t="str">
        <v/>
      </c>
      <c r="W31" s="829" t="str">
        <v>1 - 1</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27</v>
      </c>
    </row>
    <row r="32" spans="2:49">
      <c r="B32" s="862" t="str">
        <v/>
      </c>
      <c r="D32" s="857" t="str">
        <v>USA</v>
      </c>
      <c r="E32" s="829">
        <v>4</v>
      </c>
      <c r="F32" s="829">
        <f t="shared" si="15"/>
        <v>-2</v>
      </c>
      <c r="G32" s="834">
        <v>2</v>
      </c>
      <c r="H32" s="836" t="str">
        <f>Language!$E$197</f>
        <v xml:space="preserve"> - </v>
      </c>
      <c r="I32" s="849">
        <v>4</v>
      </c>
      <c r="J32" s="846" t="str">
        <v>0 - 3</v>
      </c>
      <c r="K32" s="829" t="str">
        <v>1 - 1</v>
      </c>
      <c r="L32" s="830" t="str">
        <v/>
      </c>
      <c r="M32" s="831" t="str">
        <v>1 - 0</v>
      </c>
      <c r="O32" s="857" t="str">
        <v>USA</v>
      </c>
      <c r="P32" s="829">
        <v>1</v>
      </c>
      <c r="Q32" s="829">
        <v>0</v>
      </c>
      <c r="R32" s="834">
        <v>1</v>
      </c>
      <c r="S32" s="836" t="str">
        <f>Language!$E$197</f>
        <v xml:space="preserve"> - </v>
      </c>
      <c r="T32" s="849">
        <f t="shared" si="12"/>
        <v>1</v>
      </c>
      <c r="U32" s="846" t="str">
        <v/>
      </c>
      <c r="V32" s="829" t="str">
        <v>1 - 1</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16</v>
      </c>
    </row>
    <row r="33" spans="2:49" ht="15" thickBot="1">
      <c r="B33" s="862" t="str">
        <v/>
      </c>
      <c r="D33" s="858" t="str">
        <v>Paraguay</v>
      </c>
      <c r="E33" s="832">
        <v>0</v>
      </c>
      <c r="F33" s="832">
        <f t="shared" si="15"/>
        <v>-4</v>
      </c>
      <c r="G33" s="835">
        <v>2</v>
      </c>
      <c r="H33" s="837" t="str">
        <f>Language!$E$197</f>
        <v xml:space="preserve"> - </v>
      </c>
      <c r="I33" s="850">
        <v>6</v>
      </c>
      <c r="J33" s="847" t="str">
        <v>1 - 3</v>
      </c>
      <c r="K33" s="832" t="str">
        <v>1 - 2</v>
      </c>
      <c r="L33" s="832" t="str">
        <v>0 - 1</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 thickTop="1"/>
    <row r="35" spans="2:49"/>
    <row r="36" spans="2:49" ht="15" thickBot="1">
      <c r="D36" s="855"/>
      <c r="Z36" s="885" t="str">
        <f>IF(COUNTBLANK(CalcE!$BN$14:$BN$17)&lt;4,Language!$E$136,"")</f>
        <v/>
      </c>
      <c r="AK36" s="885" t="str">
        <f>IF(COUNTBLANK(CalcE!$BZ$14:$BZ$17)&lt;4,Language!$E$136,"")</f>
        <v/>
      </c>
    </row>
    <row r="37" spans="2:49" ht="24.6"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Ecuador</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Ivory C</v>
      </c>
      <c r="X37" s="843" t="str">
        <v>Curaçao</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9</v>
      </c>
      <c r="F38" s="838">
        <f>G38-I38</f>
        <v>12</v>
      </c>
      <c r="G38" s="839">
        <f t="array" ref="G38:G41">CalcE!$F$22:$F$25</f>
        <v>13</v>
      </c>
      <c r="H38" s="851" t="str">
        <f>Language!$E$197</f>
        <v xml:space="preserve"> - </v>
      </c>
      <c r="I38" s="848">
        <f t="array" ref="I38:I41">CalcE!$G$22:$G$25</f>
        <v>1</v>
      </c>
      <c r="J38" s="845" t="str">
        <f t="array" ref="J38:M41">CalcE!$H$22:$K$25</f>
        <v/>
      </c>
      <c r="K38" s="838" t="str">
        <v>4 - 1</v>
      </c>
      <c r="L38" s="838" t="str">
        <v>4 - 0</v>
      </c>
      <c r="M38" s="840" t="str">
        <v>5 - 0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Ecuador</v>
      </c>
      <c r="E39" s="829">
        <v>6</v>
      </c>
      <c r="F39" s="829">
        <f t="shared" ref="F39:F41" si="19">G39-I39</f>
        <v>1</v>
      </c>
      <c r="G39" s="834">
        <v>6</v>
      </c>
      <c r="H39" s="836" t="str">
        <f>Language!$E$197</f>
        <v xml:space="preserve"> - </v>
      </c>
      <c r="I39" s="849">
        <v>5</v>
      </c>
      <c r="J39" s="846" t="str">
        <v>1 - 4</v>
      </c>
      <c r="K39" s="830" t="str">
        <v/>
      </c>
      <c r="L39" s="829" t="str">
        <v>2 - 0</v>
      </c>
      <c r="M39" s="831" t="str">
        <v>3 - 1</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23</v>
      </c>
    </row>
    <row r="40" spans="2:49">
      <c r="B40" s="862" t="str">
        <v/>
      </c>
      <c r="D40" s="857" t="str">
        <v>Ivory Coast</v>
      </c>
      <c r="E40" s="829">
        <v>1</v>
      </c>
      <c r="F40" s="829">
        <f t="shared" si="19"/>
        <v>-6</v>
      </c>
      <c r="G40" s="834">
        <v>1</v>
      </c>
      <c r="H40" s="836" t="str">
        <f>Language!$E$197</f>
        <v xml:space="preserve"> - </v>
      </c>
      <c r="I40" s="849">
        <v>7</v>
      </c>
      <c r="J40" s="846" t="str">
        <v>0 - 4</v>
      </c>
      <c r="K40" s="829" t="str">
        <v>0 - 2</v>
      </c>
      <c r="L40" s="830" t="str">
        <v/>
      </c>
      <c r="M40" s="831" t="str">
        <v>1 - 1</v>
      </c>
      <c r="O40" s="857" t="str">
        <v>Ivory Coast</v>
      </c>
      <c r="P40" s="829">
        <v>1</v>
      </c>
      <c r="Q40" s="829">
        <v>0</v>
      </c>
      <c r="R40" s="834">
        <v>1</v>
      </c>
      <c r="S40" s="836" t="str">
        <f>Language!$E$197</f>
        <v xml:space="preserve"> - </v>
      </c>
      <c r="T40" s="849">
        <f t="shared" si="16"/>
        <v>1</v>
      </c>
      <c r="U40" s="846" t="str">
        <v/>
      </c>
      <c r="V40" s="829" t="str">
        <v/>
      </c>
      <c r="W40" s="830" t="str">
        <v/>
      </c>
      <c r="X40" s="831" t="str">
        <v>1 - 1</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 thickBot="1">
      <c r="B41" s="862" t="str">
        <v/>
      </c>
      <c r="D41" s="858" t="str">
        <v>Curaçao</v>
      </c>
      <c r="E41" s="832">
        <v>1</v>
      </c>
      <c r="F41" s="832">
        <f t="shared" si="19"/>
        <v>-7</v>
      </c>
      <c r="G41" s="835">
        <v>2</v>
      </c>
      <c r="H41" s="837" t="str">
        <f>Language!$E$197</f>
        <v xml:space="preserve"> - </v>
      </c>
      <c r="I41" s="850">
        <v>9</v>
      </c>
      <c r="J41" s="847" t="str">
        <v>0 - 5</v>
      </c>
      <c r="K41" s="832" t="str">
        <v>1 - 3</v>
      </c>
      <c r="L41" s="832" t="str">
        <v>1 - 1</v>
      </c>
      <c r="M41" s="833" t="str">
        <v/>
      </c>
      <c r="O41" s="858" t="str">
        <v>Curaçao</v>
      </c>
      <c r="P41" s="832">
        <v>1</v>
      </c>
      <c r="Q41" s="832">
        <v>0</v>
      </c>
      <c r="R41" s="835">
        <v>1</v>
      </c>
      <c r="S41" s="837" t="str">
        <f>Language!$E$197</f>
        <v xml:space="preserve"> - </v>
      </c>
      <c r="T41" s="850">
        <f t="shared" si="16"/>
        <v>1</v>
      </c>
      <c r="U41" s="847" t="str">
        <v/>
      </c>
      <c r="V41" s="832" t="str">
        <v/>
      </c>
      <c r="W41" s="832" t="str">
        <v>1 - 1</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 thickTop="1"/>
    <row r="43" spans="2:49"/>
    <row r="44" spans="2:49" ht="15" thickBot="1">
      <c r="D44" s="855"/>
      <c r="Z44" s="885" t="str">
        <f>IF(COUNTBLANK(CalcF!$BN$14:$BN$17)&lt;4,Language!$E$136,"")</f>
        <v/>
      </c>
      <c r="AK44" s="885" t="str">
        <f>IF(COUNTBLANK(CalcF!$BZ$14:$BZ$17)&lt;4,Language!$E$136,"")</f>
        <v/>
      </c>
    </row>
    <row r="45" spans="2:49" ht="24.6"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Japan</v>
      </c>
      <c r="X45" s="843" t="str">
        <v>Tunisia</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9</v>
      </c>
      <c r="F46" s="838">
        <f>G46-I46</f>
        <v>8</v>
      </c>
      <c r="G46" s="839">
        <f t="array" ref="G46:G49">CalcF!$F$22:$F$25</f>
        <v>9</v>
      </c>
      <c r="H46" s="851" t="str">
        <f>Language!$E$197</f>
        <v xml:space="preserve"> - </v>
      </c>
      <c r="I46" s="848">
        <f t="array" ref="I46:I49">CalcF!$G$22:$G$25</f>
        <v>1</v>
      </c>
      <c r="J46" s="845" t="str">
        <f t="array" ref="J46:M49">CalcF!$H$22:$K$25</f>
        <v/>
      </c>
      <c r="K46" s="838" t="str">
        <v>3 - 1</v>
      </c>
      <c r="L46" s="838" t="str">
        <v>3 - 0</v>
      </c>
      <c r="M46" s="840" t="str">
        <v>3 - 0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Sweden</v>
      </c>
      <c r="E47" s="829">
        <v>6</v>
      </c>
      <c r="F47" s="829">
        <f t="shared" ref="F47:F49" si="23">G47-I47</f>
        <v>2</v>
      </c>
      <c r="G47" s="834">
        <v>5</v>
      </c>
      <c r="H47" s="836" t="str">
        <f>Language!$E$197</f>
        <v xml:space="preserve"> - </v>
      </c>
      <c r="I47" s="849">
        <v>3</v>
      </c>
      <c r="J47" s="846" t="str">
        <v>1 - 3</v>
      </c>
      <c r="K47" s="830" t="str">
        <v/>
      </c>
      <c r="L47" s="829" t="str">
        <v>2 - 0</v>
      </c>
      <c r="M47" s="831" t="str">
        <v>2 - 0</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c r="B48" s="862" t="str">
        <v>•</v>
      </c>
      <c r="D48" s="857" t="str">
        <v>Japan</v>
      </c>
      <c r="E48" s="829">
        <v>1</v>
      </c>
      <c r="F48" s="829">
        <f t="shared" si="23"/>
        <v>-5</v>
      </c>
      <c r="G48" s="834">
        <v>0</v>
      </c>
      <c r="H48" s="836" t="str">
        <f>Language!$E$197</f>
        <v xml:space="preserve"> - </v>
      </c>
      <c r="I48" s="849">
        <v>5</v>
      </c>
      <c r="J48" s="846" t="str">
        <v>0 - 3</v>
      </c>
      <c r="K48" s="829" t="str">
        <v>0 - 2</v>
      </c>
      <c r="L48" s="830" t="str">
        <v/>
      </c>
      <c r="M48" s="831" t="str">
        <v>0 - 0</v>
      </c>
      <c r="O48" s="857" t="str">
        <v>Japan</v>
      </c>
      <c r="P48" s="829">
        <v>1</v>
      </c>
      <c r="Q48" s="829">
        <v>0</v>
      </c>
      <c r="R48" s="834">
        <v>0</v>
      </c>
      <c r="S48" s="836" t="str">
        <f>Language!$E$197</f>
        <v xml:space="preserve"> - </v>
      </c>
      <c r="T48" s="849">
        <f t="shared" si="20"/>
        <v>0</v>
      </c>
      <c r="U48" s="846" t="str">
        <v/>
      </c>
      <c r="V48" s="829" t="str">
        <v/>
      </c>
      <c r="W48" s="830" t="str">
        <v/>
      </c>
      <c r="X48" s="831" t="str">
        <v>0 - 0</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 thickBot="1">
      <c r="B49" s="862" t="str">
        <v>•</v>
      </c>
      <c r="D49" s="858" t="str">
        <v>Tunisia</v>
      </c>
      <c r="E49" s="832">
        <v>1</v>
      </c>
      <c r="F49" s="832">
        <f t="shared" si="23"/>
        <v>-5</v>
      </c>
      <c r="G49" s="835">
        <v>0</v>
      </c>
      <c r="H49" s="837" t="str">
        <f>Language!$E$197</f>
        <v xml:space="preserve"> - </v>
      </c>
      <c r="I49" s="850">
        <v>5</v>
      </c>
      <c r="J49" s="847" t="str">
        <v>0 - 3</v>
      </c>
      <c r="K49" s="832" t="str">
        <v>0 - 2</v>
      </c>
      <c r="L49" s="832" t="str">
        <v>0 - 0</v>
      </c>
      <c r="M49" s="833" t="str">
        <v/>
      </c>
      <c r="O49" s="858" t="str">
        <v>Tunisia</v>
      </c>
      <c r="P49" s="832">
        <v>1</v>
      </c>
      <c r="Q49" s="832">
        <v>0</v>
      </c>
      <c r="R49" s="835">
        <v>0</v>
      </c>
      <c r="S49" s="837" t="str">
        <f>Language!$E$197</f>
        <v xml:space="preserve"> - </v>
      </c>
      <c r="T49" s="850">
        <f t="shared" si="20"/>
        <v>0</v>
      </c>
      <c r="U49" s="847" t="str">
        <v/>
      </c>
      <c r="V49" s="832" t="str">
        <v/>
      </c>
      <c r="W49" s="832" t="str">
        <v>0 - 0</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 thickTop="1"/>
    <row r="51" spans="2:49"/>
    <row r="52" spans="2:49" ht="15" thickBot="1">
      <c r="D52" s="855"/>
      <c r="Z52" s="885" t="str">
        <f>IF(COUNTBLANK(CalcG!$BN$14:$BN$17)&lt;4,Language!$E$136,"")</f>
        <v/>
      </c>
      <c r="AK52" s="885" t="str">
        <f>IF(COUNTBLANK(CalcG!$BZ$14:$BZ$17)&lt;4,Language!$E$136,"")</f>
        <v/>
      </c>
    </row>
    <row r="53" spans="2:49" ht="24.6"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
      </c>
      <c r="V53" s="842" t="str">
        <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9</v>
      </c>
      <c r="F54" s="838">
        <f>G54-I54</f>
        <v>7</v>
      </c>
      <c r="G54" s="839">
        <f t="array" ref="G54:G57">CalcG!$F$22:$F$25</f>
        <v>8</v>
      </c>
      <c r="H54" s="851" t="str">
        <f>Language!$E$197</f>
        <v xml:space="preserve"> - </v>
      </c>
      <c r="I54" s="848">
        <f t="array" ref="I54:I57">CalcG!$G$22:$G$25</f>
        <v>1</v>
      </c>
      <c r="J54" s="845" t="str">
        <f t="array" ref="J54:M57">CalcG!$H$22:$K$25</f>
        <v/>
      </c>
      <c r="K54" s="838" t="str">
        <v>2 - 1</v>
      </c>
      <c r="L54" s="838" t="str">
        <v>2 - 0</v>
      </c>
      <c r="M54" s="840" t="str">
        <v>4 - 0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6</v>
      </c>
      <c r="F55" s="829">
        <f t="shared" ref="F55:F57" si="27">G55-I55</f>
        <v>3</v>
      </c>
      <c r="G55" s="834">
        <v>7</v>
      </c>
      <c r="H55" s="836" t="str">
        <f>Language!$E$197</f>
        <v xml:space="preserve"> - </v>
      </c>
      <c r="I55" s="849">
        <v>4</v>
      </c>
      <c r="J55" s="846" t="str">
        <v>1 - 2</v>
      </c>
      <c r="K55" s="830" t="str">
        <v/>
      </c>
      <c r="L55" s="829" t="str">
        <v>3 - 1</v>
      </c>
      <c r="M55" s="831" t="str">
        <v>3 - 1</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New Zealand</v>
      </c>
      <c r="E56" s="829">
        <v>3</v>
      </c>
      <c r="F56" s="829">
        <f t="shared" si="27"/>
        <v>-3</v>
      </c>
      <c r="G56" s="834">
        <v>3</v>
      </c>
      <c r="H56" s="836" t="str">
        <f>Language!$E$197</f>
        <v xml:space="preserve"> - </v>
      </c>
      <c r="I56" s="849">
        <v>6</v>
      </c>
      <c r="J56" s="846" t="str">
        <v>0 - 2</v>
      </c>
      <c r="K56" s="829" t="str">
        <v>1 - 3</v>
      </c>
      <c r="L56" s="830" t="str">
        <v/>
      </c>
      <c r="M56" s="831" t="str">
        <v>2 - 1</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 thickBot="1">
      <c r="B57" s="862" t="str">
        <v/>
      </c>
      <c r="D57" s="858" t="str">
        <v>IR Iran</v>
      </c>
      <c r="E57" s="832">
        <v>0</v>
      </c>
      <c r="F57" s="832">
        <f t="shared" si="27"/>
        <v>-7</v>
      </c>
      <c r="G57" s="835">
        <v>2</v>
      </c>
      <c r="H57" s="837" t="str">
        <f>Language!$E$197</f>
        <v xml:space="preserve"> - </v>
      </c>
      <c r="I57" s="850">
        <v>9</v>
      </c>
      <c r="J57" s="847" t="str">
        <v>0 - 4</v>
      </c>
      <c r="K57" s="832" t="str">
        <v>1 - 3</v>
      </c>
      <c r="L57" s="832" t="str">
        <v>1 - 2</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 thickTop="1"/>
    <row r="59" spans="2:49"/>
    <row r="60" spans="2:49" ht="15" thickBot="1">
      <c r="D60" s="855"/>
      <c r="Z60" s="885" t="str">
        <f>IF(COUNTBLANK(CalcH!$BN$14:$BN$17)&lt;4,Language!$E$136,"")</f>
        <v/>
      </c>
      <c r="AK60" s="885" t="str">
        <f>IF(COUNTBLANK(CalcH!$BZ$14:$BZ$17)&lt;4,Language!$E$136,"")</f>
        <v/>
      </c>
    </row>
    <row r="61" spans="2:49" ht="24.6"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9</v>
      </c>
      <c r="G62" s="839">
        <f t="array" ref="G62:G65">CalcH!$F$22:$F$25</f>
        <v>10</v>
      </c>
      <c r="H62" s="851" t="str">
        <f>Language!$E$197</f>
        <v xml:space="preserve"> - </v>
      </c>
      <c r="I62" s="848">
        <f t="array" ref="I62:I65">CalcH!$G$22:$G$25</f>
        <v>1</v>
      </c>
      <c r="J62" s="845" t="str">
        <f t="array" ref="J62:M65">CalcH!$H$22:$K$25</f>
        <v/>
      </c>
      <c r="K62" s="838" t="str">
        <v>3 - 1</v>
      </c>
      <c r="L62" s="838" t="str">
        <v>3 - 0</v>
      </c>
      <c r="M62" s="840" t="str">
        <v>4 - 0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6</v>
      </c>
      <c r="F63" s="829">
        <f t="shared" ref="F63:F65" si="31">G63-I63</f>
        <v>1</v>
      </c>
      <c r="G63" s="834">
        <v>5</v>
      </c>
      <c r="H63" s="836" t="str">
        <f>Language!$E$197</f>
        <v xml:space="preserve"> - </v>
      </c>
      <c r="I63" s="849">
        <v>4</v>
      </c>
      <c r="J63" s="846" t="str">
        <v>1 - 3</v>
      </c>
      <c r="K63" s="830" t="str">
        <v/>
      </c>
      <c r="L63" s="829" t="str">
        <v>2 - 1</v>
      </c>
      <c r="M63" s="831" t="str">
        <v>2 - 0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
      </c>
      <c r="D64" s="857" t="str">
        <v>Saudi Arabia</v>
      </c>
      <c r="E64" s="829">
        <v>3</v>
      </c>
      <c r="F64" s="829">
        <f t="shared" si="31"/>
        <v>-3</v>
      </c>
      <c r="G64" s="834">
        <v>3</v>
      </c>
      <c r="H64" s="836" t="str">
        <f>Language!$E$197</f>
        <v xml:space="preserve"> - </v>
      </c>
      <c r="I64" s="849">
        <v>6</v>
      </c>
      <c r="J64" s="846" t="str">
        <v>0 - 3</v>
      </c>
      <c r="K64" s="829" t="str">
        <v>1 - 2</v>
      </c>
      <c r="L64" s="830" t="str">
        <v/>
      </c>
      <c r="M64" s="831" t="str">
        <v>2 - 1</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 thickBot="1">
      <c r="B65" s="862" t="str">
        <v/>
      </c>
      <c r="D65" s="858" t="str">
        <v>Cape Verde</v>
      </c>
      <c r="E65" s="832">
        <v>0</v>
      </c>
      <c r="F65" s="832">
        <f t="shared" si="31"/>
        <v>-7</v>
      </c>
      <c r="G65" s="835">
        <v>1</v>
      </c>
      <c r="H65" s="837" t="str">
        <f>Language!$E$197</f>
        <v xml:space="preserve"> - </v>
      </c>
      <c r="I65" s="850">
        <v>8</v>
      </c>
      <c r="J65" s="847" t="str">
        <v>0 - 4</v>
      </c>
      <c r="K65" s="832" t="str">
        <v>0 - 2</v>
      </c>
      <c r="L65" s="832" t="str">
        <v>1 - 2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 thickTop="1"/>
    <row r="67" spans="2:49"/>
    <row r="68" spans="2:49" ht="15" thickBot="1">
      <c r="D68" s="855"/>
      <c r="Z68" s="885" t="str">
        <f>IF(COUNTBLANK(CalcI!$BN$14:$BN$17)&lt;4,Language!$E$136,"")</f>
        <v/>
      </c>
      <c r="AK68" s="885" t="str">
        <f>IF(COUNTBLANK(CalcI!$BZ$14:$BZ$17)&lt;4,Language!$E$136,"")</f>
        <v/>
      </c>
    </row>
    <row r="69" spans="2:49" ht="24.6"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9</v>
      </c>
      <c r="G70" s="839">
        <f t="array" ref="G70:G73">CalcI!$F$22:$F$25</f>
        <v>11</v>
      </c>
      <c r="H70" s="851" t="str">
        <f>Language!$E$197</f>
        <v xml:space="preserve"> - </v>
      </c>
      <c r="I70" s="848">
        <f t="array" ref="I70:I73">CalcI!$G$22:$G$25</f>
        <v>2</v>
      </c>
      <c r="J70" s="845" t="str">
        <f t="array" ref="J70:M73">CalcI!$H$22:$K$25</f>
        <v/>
      </c>
      <c r="K70" s="838" t="str">
        <v>2 - 1</v>
      </c>
      <c r="L70" s="838" t="str">
        <v>4 - 1</v>
      </c>
      <c r="M70" s="840" t="str">
        <v>5 - 0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Norway</v>
      </c>
      <c r="E71" s="829">
        <v>6</v>
      </c>
      <c r="F71" s="829">
        <f t="shared" ref="F71:F73" si="35">G71-I71</f>
        <v>2</v>
      </c>
      <c r="G71" s="834">
        <v>6</v>
      </c>
      <c r="H71" s="836" t="str">
        <f>Language!$E$197</f>
        <v xml:space="preserve"> - </v>
      </c>
      <c r="I71" s="849">
        <v>4</v>
      </c>
      <c r="J71" s="846" t="str">
        <v>1 - 2</v>
      </c>
      <c r="K71" s="830" t="str">
        <v/>
      </c>
      <c r="L71" s="829" t="str">
        <v>2 - 1</v>
      </c>
      <c r="M71" s="831" t="str">
        <v>3 - 1</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3</v>
      </c>
      <c r="F72" s="829">
        <f t="shared" si="35"/>
        <v>-2</v>
      </c>
      <c r="G72" s="834">
        <v>4</v>
      </c>
      <c r="H72" s="836" t="str">
        <f>Language!$E$197</f>
        <v xml:space="preserve"> - </v>
      </c>
      <c r="I72" s="849">
        <v>6</v>
      </c>
      <c r="J72" s="846" t="str">
        <v>1 - 4</v>
      </c>
      <c r="K72" s="829" t="str">
        <v>1 - 2</v>
      </c>
      <c r="L72" s="830" t="str">
        <v/>
      </c>
      <c r="M72" s="831" t="str">
        <v>2 - 0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 thickBot="1">
      <c r="B73" s="862" t="str">
        <v/>
      </c>
      <c r="D73" s="858" t="str">
        <v>Iraq</v>
      </c>
      <c r="E73" s="832">
        <v>0</v>
      </c>
      <c r="F73" s="832">
        <f t="shared" si="35"/>
        <v>-9</v>
      </c>
      <c r="G73" s="835">
        <v>1</v>
      </c>
      <c r="H73" s="837" t="str">
        <f>Language!$E$197</f>
        <v xml:space="preserve"> - </v>
      </c>
      <c r="I73" s="850">
        <v>10</v>
      </c>
      <c r="J73" s="847" t="str">
        <v>0 - 5</v>
      </c>
      <c r="K73" s="832" t="str">
        <v>1 - 3</v>
      </c>
      <c r="L73" s="832" t="str">
        <v>0 - 2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 thickTop="1"/>
    <row r="75" spans="2:49"/>
    <row r="76" spans="2:49" ht="15" thickBot="1">
      <c r="D76" s="855"/>
      <c r="Z76" s="885" t="str">
        <f>IF(COUNTBLANK(CalcJ!$BN$14:$BN$17)&lt;4,Language!$E$136,"")</f>
        <v/>
      </c>
      <c r="AK76" s="885" t="str">
        <f>IF(COUNTBLANK(CalcJ!$BZ$14:$BZ$17)&lt;4,Language!$E$136,"")</f>
        <v/>
      </c>
    </row>
    <row r="77" spans="2:49" ht="24.6"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Jordan</v>
      </c>
      <c r="M77" s="843" t="str">
        <v>Algeria</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9</v>
      </c>
      <c r="F78" s="838">
        <f>G78-I78</f>
        <v>9</v>
      </c>
      <c r="G78" s="839">
        <f t="array" ref="G78:G81">CalcJ!$F$22:$F$25</f>
        <v>10</v>
      </c>
      <c r="H78" s="851" t="str">
        <f>Language!$E$197</f>
        <v xml:space="preserve"> - </v>
      </c>
      <c r="I78" s="848">
        <f t="array" ref="I78:I81">CalcJ!$G$22:$G$25</f>
        <v>1</v>
      </c>
      <c r="J78" s="845" t="str">
        <f t="array" ref="J78:M81">CalcJ!$H$22:$K$25</f>
        <v/>
      </c>
      <c r="K78" s="838" t="str">
        <v>3 - 0</v>
      </c>
      <c r="L78" s="838" t="str">
        <v>3 - 0</v>
      </c>
      <c r="M78" s="840" t="str">
        <v>4 - 1</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6</v>
      </c>
      <c r="F79" s="829">
        <f t="shared" ref="F79:F81" si="39">G79-I79</f>
        <v>0</v>
      </c>
      <c r="G79" s="834">
        <v>3</v>
      </c>
      <c r="H79" s="836" t="str">
        <f>Language!$E$197</f>
        <v xml:space="preserve"> - </v>
      </c>
      <c r="I79" s="849">
        <v>3</v>
      </c>
      <c r="J79" s="846" t="str">
        <v>0 - 3</v>
      </c>
      <c r="K79" s="830" t="str">
        <v/>
      </c>
      <c r="L79" s="829" t="str">
        <v>1 - 0</v>
      </c>
      <c r="M79" s="831" t="str">
        <v>2 - 0</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Jordan</v>
      </c>
      <c r="E80" s="829">
        <v>3</v>
      </c>
      <c r="F80" s="829">
        <f t="shared" si="39"/>
        <v>-2</v>
      </c>
      <c r="G80" s="834">
        <v>2</v>
      </c>
      <c r="H80" s="836" t="str">
        <f>Language!$E$197</f>
        <v xml:space="preserve"> - </v>
      </c>
      <c r="I80" s="849">
        <v>4</v>
      </c>
      <c r="J80" s="846" t="str">
        <v>0 - 3</v>
      </c>
      <c r="K80" s="829" t="str">
        <v>0 - 1</v>
      </c>
      <c r="L80" s="830" t="str">
        <v/>
      </c>
      <c r="M80" s="831" t="str">
        <v>2 - 0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63</v>
      </c>
    </row>
    <row r="81" spans="2:49" ht="15" thickBot="1">
      <c r="B81" s="862" t="str">
        <v/>
      </c>
      <c r="D81" s="858" t="str">
        <v>Algeria</v>
      </c>
      <c r="E81" s="832">
        <v>0</v>
      </c>
      <c r="F81" s="832">
        <f t="shared" si="39"/>
        <v>-7</v>
      </c>
      <c r="G81" s="835">
        <v>1</v>
      </c>
      <c r="H81" s="837" t="str">
        <f>Language!$E$197</f>
        <v xml:space="preserve"> - </v>
      </c>
      <c r="I81" s="850">
        <v>8</v>
      </c>
      <c r="J81" s="847" t="str">
        <v>1 - 4</v>
      </c>
      <c r="K81" s="832" t="str">
        <v>0 - 2</v>
      </c>
      <c r="L81" s="832" t="str">
        <v>0 - 2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28</v>
      </c>
    </row>
    <row r="82" spans="2:49" ht="15" thickTop="1"/>
    <row r="83" spans="2:49"/>
    <row r="84" spans="2:49" ht="15" thickBot="1">
      <c r="D84" s="855"/>
      <c r="Z84" s="885" t="str">
        <f>IF(COUNTBLANK(CalcK!$BN$14:$BN$17)&lt;4,Language!$E$136,"")</f>
        <v/>
      </c>
      <c r="AK84" s="885" t="str">
        <f>IF(COUNTBLANK(CalcK!$BZ$14:$BZ$17)&lt;4,Language!$E$136,"")</f>
        <v/>
      </c>
    </row>
    <row r="85" spans="2:49" ht="24.6"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11</v>
      </c>
      <c r="G86" s="839">
        <f t="array" ref="G86:G89">CalcK!$F$22:$F$25</f>
        <v>12</v>
      </c>
      <c r="H86" s="851" t="str">
        <f>Language!$E$197</f>
        <v xml:space="preserve"> - </v>
      </c>
      <c r="I86" s="848">
        <f t="array" ref="I86:I89">CalcK!$G$22:$G$25</f>
        <v>1</v>
      </c>
      <c r="J86" s="845" t="str">
        <f t="array" ref="J86:M89">CalcK!$H$22:$K$25</f>
        <v/>
      </c>
      <c r="K86" s="838" t="str">
        <v>3 - 1</v>
      </c>
      <c r="L86" s="838" t="str">
        <v>5 - 0</v>
      </c>
      <c r="M86" s="840" t="str">
        <v>4 - 0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6</v>
      </c>
      <c r="F87" s="829">
        <f t="shared" ref="F87:F89" si="43">G87-I87</f>
        <v>3</v>
      </c>
      <c r="G87" s="834">
        <v>7</v>
      </c>
      <c r="H87" s="836" t="str">
        <f>Language!$E$197</f>
        <v xml:space="preserve"> - </v>
      </c>
      <c r="I87" s="849">
        <v>4</v>
      </c>
      <c r="J87" s="846" t="str">
        <v>1 - 3</v>
      </c>
      <c r="K87" s="830" t="str">
        <v/>
      </c>
      <c r="L87" s="829" t="str">
        <v>3 - 0</v>
      </c>
      <c r="M87" s="831" t="str">
        <v>3 - 1</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Uzbekistan</v>
      </c>
      <c r="E88" s="829">
        <v>3</v>
      </c>
      <c r="F88" s="829">
        <f t="shared" si="43"/>
        <v>-7</v>
      </c>
      <c r="G88" s="834">
        <v>2</v>
      </c>
      <c r="H88" s="836" t="str">
        <f>Language!$E$197</f>
        <v xml:space="preserve"> - </v>
      </c>
      <c r="I88" s="849">
        <v>9</v>
      </c>
      <c r="J88" s="846" t="str">
        <v>0 - 5</v>
      </c>
      <c r="K88" s="829" t="str">
        <v>0 - 3</v>
      </c>
      <c r="L88" s="830" t="str">
        <v/>
      </c>
      <c r="M88" s="831" t="str">
        <v>2 - 1</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 thickBot="1">
      <c r="B89" s="862" t="str">
        <v/>
      </c>
      <c r="D89" s="858" t="str">
        <v>DR Congo</v>
      </c>
      <c r="E89" s="832">
        <v>0</v>
      </c>
      <c r="F89" s="832">
        <f t="shared" si="43"/>
        <v>-7</v>
      </c>
      <c r="G89" s="835">
        <v>2</v>
      </c>
      <c r="H89" s="837" t="str">
        <f>Language!$E$197</f>
        <v xml:space="preserve"> - </v>
      </c>
      <c r="I89" s="850">
        <v>9</v>
      </c>
      <c r="J89" s="847" t="str">
        <v>0 - 4</v>
      </c>
      <c r="K89" s="832" t="str">
        <v>1 - 3</v>
      </c>
      <c r="L89" s="832" t="str">
        <v>1 - 2</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 thickTop="1"/>
    <row r="91" spans="2:49"/>
    <row r="92" spans="2:49" ht="15" thickBot="1">
      <c r="D92" s="855"/>
      <c r="Z92" s="885" t="str">
        <f>IF(COUNTBLANK(CalcL!$BN$14:$BN$17)&lt;4,Language!$E$136,"")</f>
        <v/>
      </c>
      <c r="AK92" s="885" t="str">
        <f>IF(COUNTBLANK(CalcL!$BZ$14:$BZ$17)&lt;4,Language!$E$136,"")</f>
        <v/>
      </c>
    </row>
    <row r="93" spans="2:49" ht="24.6"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
      </c>
      <c r="D94" s="856" t="str">
        <f t="array" ref="D94:D97">CalcL!$D$22:$D$25</f>
        <v>England</v>
      </c>
      <c r="E94" s="838">
        <f t="array" ref="E94:E97">CalcL!$E$22:$E$25</f>
        <v>9</v>
      </c>
      <c r="F94" s="838">
        <f>G94-I94</f>
        <v>9</v>
      </c>
      <c r="G94" s="839">
        <f t="array" ref="G94:G97">CalcL!$F$22:$F$25</f>
        <v>10</v>
      </c>
      <c r="H94" s="851" t="str">
        <f>Language!$E$197</f>
        <v xml:space="preserve"> - </v>
      </c>
      <c r="I94" s="848">
        <f t="array" ref="I94:I97">CalcL!$G$22:$G$25</f>
        <v>1</v>
      </c>
      <c r="J94" s="845" t="str">
        <f t="array" ref="J94:M97">CalcL!$H$22:$K$25</f>
        <v/>
      </c>
      <c r="K94" s="838" t="str">
        <v>3 - 1</v>
      </c>
      <c r="L94" s="838" t="str">
        <v>3 - 0</v>
      </c>
      <c r="M94" s="840" t="str">
        <v>4 - 0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Croatia</v>
      </c>
      <c r="E95" s="829">
        <v>6</v>
      </c>
      <c r="F95" s="829">
        <f t="shared" ref="F95:F97" si="47">G95-I95</f>
        <v>3</v>
      </c>
      <c r="G95" s="834">
        <v>6</v>
      </c>
      <c r="H95" s="836" t="str">
        <f>Language!$E$197</f>
        <v xml:space="preserve"> - </v>
      </c>
      <c r="I95" s="849">
        <v>3</v>
      </c>
      <c r="J95" s="846" t="str">
        <v>1 - 3</v>
      </c>
      <c r="K95" s="830" t="str">
        <v/>
      </c>
      <c r="L95" s="829" t="str">
        <v>3 - 0</v>
      </c>
      <c r="M95" s="831" t="str">
        <v>2 - 0</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3</v>
      </c>
      <c r="F96" s="829">
        <f t="shared" si="47"/>
        <v>-5</v>
      </c>
      <c r="G96" s="834">
        <v>1</v>
      </c>
      <c r="H96" s="836" t="str">
        <f>Language!$E$197</f>
        <v xml:space="preserve"> - </v>
      </c>
      <c r="I96" s="849">
        <v>6</v>
      </c>
      <c r="J96" s="846" t="str">
        <v>0 - 3</v>
      </c>
      <c r="K96" s="829" t="str">
        <v>0 - 3</v>
      </c>
      <c r="L96" s="830" t="str">
        <v/>
      </c>
      <c r="M96" s="831" t="str">
        <v>1 - 0</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 thickBot="1">
      <c r="B97" s="862" t="str">
        <v/>
      </c>
      <c r="D97" s="858" t="str">
        <v>Panama</v>
      </c>
      <c r="E97" s="832">
        <v>0</v>
      </c>
      <c r="F97" s="832">
        <f t="shared" si="47"/>
        <v>-7</v>
      </c>
      <c r="G97" s="835">
        <v>0</v>
      </c>
      <c r="H97" s="837" t="str">
        <f>Language!$E$197</f>
        <v xml:space="preserve"> - </v>
      </c>
      <c r="I97" s="850">
        <v>7</v>
      </c>
      <c r="J97" s="847" t="str">
        <v>0 - 4</v>
      </c>
      <c r="K97" s="832" t="str">
        <v>0 - 2</v>
      </c>
      <c r="L97" s="832" t="str">
        <v>0 - 1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235" customWidth="1"/>
    <col min="2" max="2" width="4.6640625" style="235" customWidth="1"/>
    <col min="3" max="3" width="15.6640625" style="4" customWidth="1"/>
    <col min="4" max="4" width="4.6640625" style="4" customWidth="1"/>
    <col min="5" max="5" width="15.6640625" style="4" customWidth="1"/>
    <col min="6" max="7" width="4.6640625" style="230" customWidth="1"/>
    <col min="8" max="8" width="9.88671875" style="231" customWidth="1"/>
    <col min="9" max="9" width="4.6640625" style="231" customWidth="1"/>
    <col min="10" max="10" width="15.6640625" style="231" customWidth="1"/>
    <col min="11" max="11" width="4.6640625" style="231" customWidth="1"/>
    <col min="12" max="12" width="15.6640625" style="231" customWidth="1"/>
    <col min="13" max="14" width="4.6640625" style="231" customWidth="1"/>
    <col min="15" max="20" width="3.6640625" style="231" customWidth="1"/>
    <col min="21" max="21" width="11.5546875"/>
    <col min="22" max="22" width="4.6640625" style="231" customWidth="1"/>
    <col min="23" max="23" width="15.6640625" style="231" customWidth="1"/>
    <col min="24" max="24" width="4.6640625" style="231" customWidth="1"/>
    <col min="25" max="25" width="15.6640625" style="231" customWidth="1"/>
    <col min="26" max="27" width="4.6640625" style="231" customWidth="1"/>
    <col min="28" max="33" width="3.6640625" style="231" customWidth="1"/>
    <col min="34" max="34" width="11.44140625" style="4"/>
    <col min="35" max="35" width="4.6640625" style="231" customWidth="1"/>
    <col min="36" max="36" width="15.6640625" style="231" customWidth="1"/>
    <col min="37" max="37" width="4.6640625" style="231" customWidth="1"/>
    <col min="38" max="38" width="15.6640625" style="231" customWidth="1"/>
    <col min="39" max="40" width="4.6640625" style="231" customWidth="1"/>
    <col min="41" max="46" width="3.6640625" style="231" customWidth="1"/>
    <col min="47" max="47" width="11.44140625" style="4"/>
    <col min="48" max="48" width="4.6640625" style="231" customWidth="1"/>
    <col min="49" max="49" width="15.6640625" style="231" customWidth="1"/>
    <col min="50" max="50" width="4.6640625" style="231" customWidth="1"/>
    <col min="51" max="51" width="15.6640625" style="231" customWidth="1"/>
    <col min="52" max="53" width="4.6640625" style="231" customWidth="1"/>
    <col min="54" max="59" width="3.6640625" style="231" customWidth="1"/>
    <col min="60" max="60" width="11.44140625" style="4"/>
    <col min="61" max="61" width="4.6640625" style="231" customWidth="1"/>
    <col min="62" max="62" width="15.6640625" style="231" customWidth="1"/>
    <col min="63" max="63" width="4.6640625" style="231" customWidth="1"/>
    <col min="64" max="64" width="15.6640625" style="231" customWidth="1"/>
    <col min="65" max="66" width="4.6640625" style="231" customWidth="1"/>
    <col min="67" max="72" width="3.6640625" style="231" customWidth="1"/>
    <col min="73" max="73" width="11.44140625" style="4"/>
    <col min="74" max="74" width="4.6640625" style="231" customWidth="1"/>
    <col min="75" max="75" width="15.6640625" style="231" customWidth="1"/>
    <col min="76" max="76" width="4.6640625" style="231" customWidth="1"/>
    <col min="77" max="77" width="15.6640625" style="231" customWidth="1"/>
    <col min="78" max="79" width="4.6640625" style="231" customWidth="1"/>
    <col min="80" max="85" width="3.6640625" style="231" customWidth="1"/>
    <col min="86" max="86" width="11.44140625" style="4"/>
    <col min="87" max="87" width="4.6640625" style="231" customWidth="1"/>
    <col min="88" max="88" width="15.6640625" style="231" customWidth="1"/>
    <col min="89" max="89" width="4.6640625" style="231" customWidth="1"/>
    <col min="90" max="90" width="15.6640625" style="231" customWidth="1"/>
    <col min="91" max="92" width="4.6640625" style="231" customWidth="1"/>
    <col min="93" max="98" width="3.6640625" style="231" customWidth="1"/>
    <col min="99" max="99" width="11.44140625" style="4"/>
    <col min="100" max="100" width="4.6640625" style="231" customWidth="1"/>
    <col min="101" max="101" width="15.6640625" style="231" customWidth="1"/>
    <col min="102" max="102" width="4.6640625" style="231" customWidth="1"/>
    <col min="103" max="103" width="15.6640625" style="231" customWidth="1"/>
    <col min="104" max="105" width="4.6640625" style="231" customWidth="1"/>
    <col min="106" max="111" width="3.6640625" style="231" customWidth="1"/>
    <col min="112" max="112" width="11.44140625" style="4"/>
    <col min="113" max="113" width="4.6640625" style="231" customWidth="1"/>
    <col min="114" max="114" width="15.6640625" style="231" customWidth="1"/>
    <col min="115" max="115" width="4.6640625" style="231" customWidth="1"/>
    <col min="116" max="116" width="15.6640625" style="231" customWidth="1"/>
    <col min="117" max="118" width="4.6640625" style="231" customWidth="1"/>
    <col min="119" max="124" width="3.6640625" style="231" customWidth="1"/>
    <col min="125" max="125" width="11.44140625" style="4"/>
    <col min="126" max="126" width="4.6640625" style="231" customWidth="1"/>
    <col min="127" max="127" width="15.6640625" style="231" customWidth="1"/>
    <col min="128" max="128" width="4.6640625" style="231" customWidth="1"/>
    <col min="129" max="129" width="15.6640625" style="231" customWidth="1"/>
    <col min="130" max="131" width="4.6640625" style="231" customWidth="1"/>
    <col min="132" max="137" width="3.6640625" style="231" customWidth="1"/>
    <col min="138" max="138" width="11.44140625" style="4"/>
    <col min="139" max="139" width="4.6640625" style="231" customWidth="1"/>
    <col min="140" max="140" width="15.6640625" style="231" customWidth="1"/>
    <col min="141" max="141" width="4.6640625" style="231" customWidth="1"/>
    <col min="142" max="142" width="15.6640625" style="231" customWidth="1"/>
    <col min="143" max="144" width="4.6640625" style="231" customWidth="1"/>
    <col min="145" max="150" width="3.6640625" style="231" customWidth="1"/>
    <col min="151" max="151" width="11.44140625" style="4"/>
    <col min="152" max="152" width="4.6640625" style="231" customWidth="1"/>
    <col min="153" max="153" width="15.6640625" style="231" customWidth="1"/>
    <col min="154" max="154" width="4.6640625" style="231" customWidth="1"/>
    <col min="155" max="155" width="15.6640625" style="231" customWidth="1"/>
    <col min="156" max="157" width="4.6640625" style="231" customWidth="1"/>
    <col min="158" max="163" width="3.6640625" style="231" customWidth="1"/>
    <col min="164" max="164" width="11.44140625" style="4"/>
    <col min="165" max="165" width="4.6640625" style="231" customWidth="1"/>
    <col min="166" max="166" width="15.6640625" style="231" customWidth="1"/>
    <col min="167" max="167" width="4.6640625" style="231" customWidth="1"/>
    <col min="168" max="168" width="15.6640625" style="231" customWidth="1"/>
    <col min="169" max="170" width="4.6640625" style="231" customWidth="1"/>
    <col min="171" max="176" width="3.6640625" style="231" customWidth="1"/>
    <col min="177" max="177" width="11.44140625" style="4"/>
    <col min="178" max="178" width="4.6640625" style="231" customWidth="1"/>
    <col min="179" max="179" width="15.6640625" style="231" customWidth="1"/>
    <col min="180" max="180" width="4.6640625" style="231" customWidth="1"/>
    <col min="181" max="181" width="15.6640625" style="231" customWidth="1"/>
    <col min="182" max="183" width="4.6640625" style="231" customWidth="1"/>
    <col min="184" max="189" width="3.6640625" style="231" customWidth="1"/>
    <col min="190" max="190" width="11.44140625" style="4"/>
    <col min="191" max="191" width="4.6640625" style="231" customWidth="1"/>
    <col min="192" max="192" width="15.6640625" style="231" customWidth="1"/>
    <col min="193" max="193" width="4.6640625" style="231" customWidth="1"/>
    <col min="194" max="194" width="15.6640625" style="231" customWidth="1"/>
    <col min="195" max="196" width="4.6640625" style="231" customWidth="1"/>
    <col min="197" max="202" width="3.6640625" style="231" customWidth="1"/>
    <col min="203" max="203" width="11.44140625" style="4"/>
    <col min="204" max="204" width="4.6640625" style="231" customWidth="1"/>
    <col min="205" max="205" width="15.6640625" style="231" customWidth="1"/>
    <col min="206" max="206" width="4.6640625" style="231" customWidth="1"/>
    <col min="207" max="207" width="15.6640625" style="231" customWidth="1"/>
    <col min="208" max="209" width="4.6640625" style="231" customWidth="1"/>
    <col min="210" max="215" width="3.6640625" style="231" customWidth="1"/>
    <col min="216" max="216" width="11.44140625" style="4"/>
    <col min="217" max="217" width="4.6640625" style="231" customWidth="1"/>
    <col min="218" max="218" width="15.6640625" style="231" customWidth="1"/>
    <col min="219" max="219" width="4.6640625" style="231" customWidth="1"/>
    <col min="220" max="220" width="15.6640625" style="231" customWidth="1"/>
    <col min="221" max="222" width="4.6640625" style="231" customWidth="1"/>
    <col min="223" max="228" width="3.6640625" style="231" customWidth="1"/>
    <col min="229" max="229" width="11.44140625" style="4"/>
    <col min="230" max="230" width="4.6640625" style="231" customWidth="1"/>
    <col min="231" max="231" width="15.6640625" style="231" customWidth="1"/>
    <col min="232" max="232" width="4.6640625" style="231" customWidth="1"/>
    <col min="233" max="233" width="15.6640625" style="231" customWidth="1"/>
    <col min="234" max="235" width="4.6640625" style="231" customWidth="1"/>
    <col min="236" max="241" width="3.6640625" style="231" customWidth="1"/>
    <col min="242" max="242" width="11.44140625" style="4"/>
    <col min="243" max="243" width="4.6640625" style="231" customWidth="1"/>
    <col min="244" max="244" width="15.6640625" style="231" customWidth="1"/>
    <col min="245" max="245" width="4.6640625" style="231" customWidth="1"/>
    <col min="246" max="246" width="15.6640625" style="231" customWidth="1"/>
    <col min="247" max="248" width="4.6640625" style="231" customWidth="1"/>
    <col min="249" max="254" width="3.6640625" style="231" customWidth="1"/>
    <col min="255" max="255" width="11.44140625" style="4"/>
    <col min="256" max="256" width="4.6640625" style="231" customWidth="1"/>
    <col min="257" max="257" width="15.6640625" style="231" customWidth="1"/>
    <col min="258" max="258" width="4.6640625" style="231" customWidth="1"/>
    <col min="259" max="259" width="15.6640625" style="231" customWidth="1"/>
    <col min="260" max="261" width="4.6640625" style="231" customWidth="1"/>
    <col min="262" max="267" width="3.6640625" style="231" customWidth="1"/>
    <col min="268" max="268" width="11.44140625" style="4"/>
    <col min="269" max="269" width="4.6640625" style="231" customWidth="1"/>
    <col min="270" max="270" width="15.6640625" style="231" customWidth="1"/>
    <col min="271" max="271" width="4.6640625" style="231" customWidth="1"/>
    <col min="272" max="272" width="15.6640625" style="231" customWidth="1"/>
    <col min="273" max="274" width="4.6640625" style="231" customWidth="1"/>
    <col min="275" max="280" width="3.6640625" style="231" customWidth="1"/>
    <col min="281" max="281" width="11.44140625" style="4"/>
    <col min="282" max="282" width="4.6640625" style="231" customWidth="1"/>
    <col min="283" max="283" width="15.6640625" style="231" customWidth="1"/>
    <col min="284" max="284" width="4.6640625" style="231" customWidth="1"/>
    <col min="285" max="285" width="15.6640625" style="231" customWidth="1"/>
    <col min="286" max="287" width="4.6640625" style="231" customWidth="1"/>
    <col min="288" max="293" width="3.6640625" style="231" customWidth="1"/>
    <col min="294" max="294" width="11.44140625" style="4"/>
    <col min="295" max="295" width="4.6640625" style="231" customWidth="1"/>
    <col min="296" max="296" width="15.6640625" style="231" customWidth="1"/>
    <col min="297" max="297" width="4.6640625" style="231" customWidth="1"/>
    <col min="298" max="298" width="15.6640625" style="231" customWidth="1"/>
    <col min="299" max="300" width="4.6640625" style="231" customWidth="1"/>
    <col min="301" max="306" width="3.6640625" style="231" customWidth="1"/>
    <col min="307" max="307" width="11.44140625" style="4"/>
    <col min="308" max="308" width="4.6640625" style="231" customWidth="1"/>
    <col min="309" max="309" width="15.6640625" style="231" customWidth="1"/>
    <col min="310" max="310" width="4.6640625" style="231" customWidth="1"/>
    <col min="311" max="311" width="15.6640625" style="231" customWidth="1"/>
    <col min="312" max="313" width="4.6640625" style="231" customWidth="1"/>
    <col min="314" max="319" width="3.6640625" style="231" customWidth="1"/>
    <col min="320" max="320" width="11.44140625" style="4"/>
    <col min="321" max="321" width="4.6640625" style="231" customWidth="1"/>
    <col min="322" max="322" width="15.6640625" style="231" customWidth="1"/>
    <col min="323" max="323" width="4.6640625" style="231" customWidth="1"/>
    <col min="324" max="324" width="15.6640625" style="231" customWidth="1"/>
    <col min="325" max="326" width="4.6640625" style="231" customWidth="1"/>
    <col min="327" max="332" width="3.6640625" style="231" customWidth="1"/>
    <col min="333" max="333" width="11.44140625" style="4"/>
    <col min="334" max="334" width="4.6640625" style="231" customWidth="1"/>
    <col min="335" max="335" width="15.6640625" style="231" customWidth="1"/>
    <col min="336" max="336" width="4.6640625" style="231" customWidth="1"/>
    <col min="337" max="337" width="15.6640625" style="231" customWidth="1"/>
    <col min="338" max="339" width="4.6640625" style="231" customWidth="1"/>
    <col min="340" max="345" width="3.6640625" style="231" customWidth="1"/>
    <col min="346" max="16384" width="11.44140625" style="4"/>
  </cols>
  <sheetData>
    <row r="1" spans="1:345" ht="28.8">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2</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3</v>
      </c>
      <c r="G13" s="242">
        <f>CalcB!$S$22</f>
        <v>0</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1</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4</v>
      </c>
      <c r="G15" s="242">
        <f>CalcB!$S$24</f>
        <v>2</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0</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3</v>
      </c>
      <c r="G31" s="242">
        <f>CalcD!$S$26</f>
        <v>0</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5</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0</v>
      </c>
      <c r="G35" s="242">
        <f>CalcE!$S$23</f>
        <v>2</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4</v>
      </c>
      <c r="G36" s="242">
        <f>CalcE!$S$24</f>
        <v>0</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3</v>
      </c>
      <c r="G37" s="242">
        <f>CalcE!$S$25</f>
        <v>1</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1</v>
      </c>
      <c r="G38" s="242">
        <f>CalcE!$S$26</f>
        <v>1</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4</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3</v>
      </c>
      <c r="G41" s="242">
        <f>CalcF!$S$22</f>
        <v>0</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3</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0</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0</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2</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4</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3</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3</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1</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3</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4</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1</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5</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4</v>
      </c>
      <c r="G69" s="242">
        <f>CalcJ!$S$22</f>
        <v>1</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0</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2</v>
      </c>
      <c r="G72" s="242">
        <f>CalcJ!$S$25</f>
        <v>0</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0</v>
      </c>
      <c r="G73" s="242">
        <f>CalcJ!$S$26</f>
        <v>2</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3</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4</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3</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5</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3</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2</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3</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3</v>
      </c>
      <c r="G85" s="242">
        <f>CalcL!$S$24</f>
        <v>0</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4</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3</v>
      </c>
      <c r="G88" s="242">
        <f>CalcL!$S$27</f>
        <v>0</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43</v>
      </c>
      <c r="E90" s="239" t="str">
        <f>'World Cup'!$C$50</f>
        <v>Scotland</v>
      </c>
      <c r="F90" s="241">
        <f>IF(AND('World Cup'!$B$51&lt;&gt;"",'World Cup'!$C$51&lt;&gt;""),'World Cup'!$B$51+IF(AND('World Cup'!$B$53&lt;&gt;"",'World Cup'!$C$53&lt;&gt;"",'World Cup'!$B$51='World Cup'!$C$51),'World Cup'!$B$53,0),"")</f>
        <v>4</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16</v>
      </c>
      <c r="E91" s="239" t="str">
        <f>'World Cup'!$F$50</f>
        <v>USA</v>
      </c>
      <c r="F91" s="241">
        <f>IF(AND('World Cup'!$E$51&lt;&gt;"",'World Cup'!$F$51&lt;&gt;""),'World Cup'!$E$51+IF(AND('World Cup'!$E$53&lt;&gt;"",'World Cup'!$F$53&lt;&gt;"",'World Cup'!$E$51='World Cup'!$F$51),'World Cup'!$E$53,0),"")</f>
        <v>4</v>
      </c>
      <c r="G91" s="242">
        <f>IF(AND('World Cup'!$E$51&lt;&gt;"",'World Cup'!$F$51&lt;&gt;""),'World Cup'!$F$51+IF(AND('World Cup'!$E$53&lt;&gt;"",'World Cup'!$F$53&lt;&gt;"",'World Cup'!$E$51='World Cup'!$F$51),'World Cup'!$F$53,0),"")</f>
        <v>0</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41</v>
      </c>
      <c r="C92" s="239" t="str">
        <f>'World Cup'!$H$50</f>
        <v>Czech Rep.</v>
      </c>
      <c r="D92" s="240">
        <f>IF(E92="","",INDEX(Groups!$C$7:$C$65,MATCH(E92,Groups!$D$7:$D$65,0)))</f>
        <v>30</v>
      </c>
      <c r="E92" s="239" t="str">
        <f>'World Cup'!$I$50</f>
        <v>Canada</v>
      </c>
      <c r="F92" s="241">
        <f>IF(AND('World Cup'!$H$51&lt;&gt;"",'World Cup'!$I$51&lt;&gt;""),'World Cup'!$H$51+IF(AND('World Cup'!$H$53&lt;&gt;"",'World Cup'!$I$53&lt;&gt;"",'World Cup'!$H$51='World Cup'!$I$51),'World Cup'!$H$53,0),"")</f>
        <v>1</v>
      </c>
      <c r="G92" s="242">
        <f>IF(AND('World Cup'!$H$51&lt;&gt;"",'World Cup'!$I$51&lt;&gt;""),'World Cup'!$I$51+IF(AND('World Cup'!$H$53&lt;&gt;"",'World Cup'!$I$53&lt;&gt;"",'World Cup'!$H$51='World Cup'!$I$51),'World Cup'!$I$53,0),"")</f>
        <v>3</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1</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1</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4</v>
      </c>
      <c r="G95" s="242">
        <f>IF(AND('World Cup'!$Q$51&lt;&gt;"",'World Cup'!$R$51&lt;&gt;""),'World Cup'!$R$51+IF(AND('World Cup'!$Q$53&lt;&gt;"",'World Cup'!$R$53&lt;&gt;"",'World Cup'!$Q$51='World Cup'!$R$51),'World Cup'!$R$53,0),"")</f>
        <v>0</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55</v>
      </c>
      <c r="E96" s="239" t="str">
        <f>'World Cup'!$U$50</f>
        <v>Qatar</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63</v>
      </c>
      <c r="E97" s="239" t="str">
        <f>'World Cup'!$X$50</f>
        <v>Jordan</v>
      </c>
      <c r="F97" s="241">
        <f>IF(AND('World Cup'!$W$51&lt;&gt;"",'World Cup'!$X$51&lt;&gt;""),'World Cup'!$W$51+IF(AND('World Cup'!$W$53&lt;&gt;"",'World Cup'!$X$53&lt;&gt;"",'World Cup'!$W$51='World Cup'!$X$51),'World Cup'!$W$53,0),"")</f>
        <v>3</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Cup'!$AC$51+IF(AND('World Cup'!$AC$53&lt;&gt;"",'World Cup'!$AD$53&lt;&gt;"",'World Cup'!$AC$51='World Cup'!$AD$51),'World Cup'!$AC$53,0),"")</f>
        <v>2</v>
      </c>
      <c r="G99" s="242">
        <f>IF(AND('World Cup'!$AC$51&lt;&gt;"",'World Cup'!$AD$51&lt;&gt;""),'World Cup'!$AD$51+IF(AND('World Cup'!$AC$53&lt;&gt;"",'World Cup'!$AD$53&lt;&gt;"",'World Cup'!$AC$51='World Cup'!$AD$51),'World Cup'!$AD$53,0),"")</f>
        <v>3</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15</v>
      </c>
      <c r="C100" s="239" t="str">
        <f>'World Cup'!$AF$50</f>
        <v>Mexico</v>
      </c>
      <c r="D100" s="240">
        <f>IF(E100="","",INDEX(Groups!$C$7:$C$65,MATCH(E100,Groups!$D$7:$D$65,0)))</f>
        <v>61</v>
      </c>
      <c r="E100" s="239" t="str">
        <f>'World Cup'!$AG$50</f>
        <v>Saudi Arabia</v>
      </c>
      <c r="F100" s="241">
        <f>IF(AND('World Cup'!$AF$51&lt;&gt;"",'World Cup'!$AG$51&lt;&gt;""),'World Cup'!$AF$51+IF(AND('World Cup'!$AF$53&lt;&gt;"",'World Cup'!$AG$53&lt;&gt;"",'World Cup'!$AF$51='World Cup'!$AG$51),'World Cup'!$AF$53,0),"")</f>
        <v>2</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Cup'!$AI$51+IF(AND('World Cup'!$AI$53&lt;&gt;"",'World Cup'!$AJ$53&lt;&gt;"",'World Cup'!$AI$51='World Cup'!$AJ$51),'World Cup'!$AI$53,0),"")</f>
        <v>5</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3</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27</v>
      </c>
      <c r="C103" s="239" t="str">
        <f>'World Cup'!$AO$50</f>
        <v>Australia</v>
      </c>
      <c r="D103" s="240">
        <f>IF(E103="","",INDEX(Groups!$C$7:$C$65,MATCH(E103,Groups!$D$7:$D$65,0)))</f>
        <v>29</v>
      </c>
      <c r="E103" s="239" t="str">
        <f>'World Cup'!$AP$50</f>
        <v>Egypt</v>
      </c>
      <c r="F103" s="241">
        <f>IF(AND('World Cup'!$AO$51&lt;&gt;"",'World Cup'!$AP$51&lt;&gt;""),'World Cup'!$AO$51+IF(AND('World Cup'!$AO$53&lt;&gt;"",'World Cup'!$AP$53&lt;&gt;"",'World Cup'!$AO$51='World Cup'!$AP$51),'World Cup'!$AO$53,0),"")</f>
        <v>0</v>
      </c>
      <c r="G103" s="242">
        <f>IF(AND('World Cup'!$AO$51&lt;&gt;"",'World Cup'!$AP$51&lt;&gt;""),'World Cup'!$AP$51+IF(AND('World Cup'!$AO$53&lt;&gt;"",'World Cup'!$AP$53&lt;&gt;"",'World Cup'!$AO$51='World Cup'!$AP$51),'World Cup'!$AP$53,0),"")</f>
        <v>3</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Cup'!$AR$51+IF(AND('World Cup'!$AR$53&lt;&gt;"",'World Cup'!$AS$53&lt;&gt;"",'World Cup'!$AR$51='World Cup'!$AS$51),'World Cup'!$AR$53,0),"")</f>
        <v>3</v>
      </c>
      <c r="G104" s="242">
        <f>IF(AND('World Cup'!$AR$51&lt;&gt;"",'World Cup'!$AS$51&lt;&gt;""),'World Cup'!$AS$51+IF(AND('World Cup'!$AR$53&lt;&gt;"",'World Cup'!$AS$53&lt;&gt;"",'World Cup'!$AR$51='World Cup'!$AS$51),'World Cup'!$AS$53,0),"")</f>
        <v>1</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1</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0</v>
      </c>
      <c r="G107" s="242">
        <f>IF(AND('World Cup'!$B$61&lt;&gt;"",'World Cup'!$C$61&lt;&gt;""),'World Cup'!$C$61+IF(AND('World Cup'!$B$63&lt;&gt;"",'World Cup'!$C$63&lt;&gt;"",'World Cup'!$B$61='World Cup'!$C$61),'World Cup'!$C$63,0),"")</f>
        <v>2</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3</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3</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0</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Cup'!$T$61+IF(AND('World Cup'!$T$63&lt;&gt;"",'World Cup'!$U$63&lt;&gt;"",'World Cup'!$T$61='World Cup'!$U$61),'World Cup'!$T$63,0),"")</f>
        <v>1</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0</v>
      </c>
      <c r="G114" s="242">
        <f>IF(AND('World Cup'!$W$61&lt;&gt;"",'World Cup'!$X$61&lt;&gt;""),'World Cup'!$X$61+IF(AND('World Cup'!$W$63&lt;&gt;"",'World Cup'!$X$63&lt;&gt;"",'World Cup'!$W$61='World Cup'!$X$61),'World Cup'!$X$63,0),"")</f>
        <v>2</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3</v>
      </c>
      <c r="G116" s="242">
        <f>IF(AND('World Cup'!$C$71&lt;&gt;"",'World Cup'!$E$71&lt;&gt;""),'World Cup'!$E$71+IF(AND('World Cup'!$C$73&lt;&gt;"",'World Cup'!$E$73&lt;&gt;"",'World Cup'!$C$71='World Cup'!$E$71),'World Cup'!$E$73,0),"")</f>
        <v>1</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0</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1</v>
      </c>
      <c r="G118" s="242">
        <f>IF(AND('World Cup'!$O$71&lt;&gt;"",'World Cup'!$Q$71&lt;&gt;""),'World Cup'!$Q$71+IF(AND('World Cup'!$O$73&lt;&gt;"",'World Cup'!$Q$73&lt;&gt;"",'World Cup'!$O$71='World Cup'!$Q$71),'World Cup'!$Q$73,0),"")</f>
        <v>2</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1</v>
      </c>
      <c r="G119" s="242">
        <f>IF(AND('World Cup'!$U$71&lt;&gt;"",'World Cup'!$W$71&lt;&gt;""),'World Cup'!$W$71+IF(AND('World Cup'!$U$73&lt;&gt;"",'World Cup'!$W$73&lt;&gt;"",'World Cup'!$U$71='World Cup'!$W$71),'World Cup'!$W$73,0),"")</f>
        <v>2</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2</v>
      </c>
      <c r="G121" s="242">
        <f>IF(AND('World Cup'!$F$81&lt;&gt;"",'World Cup'!$H$81&lt;&gt;""),'World Cup'!$H$81+IF(AND('World Cup'!$F$83&lt;&gt;"",'World Cup'!$H$83&lt;&gt;"",'World Cup'!$F$81='World Cup'!$H$81),'World Cup'!$H$83,0),"")</f>
        <v>1</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Cup'!$R$81+IF(AND('World Cup'!$R$83&lt;&gt;"",'World Cup'!$T$83&lt;&gt;"",'World Cup'!$R$81='World Cup'!$T$81),'World Cup'!$R$83,0),"")</f>
        <v>0</v>
      </c>
      <c r="G122" s="242">
        <f>IF(AND('World Cup'!$R$81&lt;&gt;"",'World Cup'!$T$81&lt;&gt;""),'World Cup'!$T$81+IF(AND('World Cup'!$R$83&lt;&gt;"",'World Cup'!$T$83&lt;&gt;"",'World Cup'!$R$81='World Cup'!$T$81),'World Cup'!$T$83,0),"")</f>
        <v>1</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2" thickBot="1">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0</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8.600000000000001"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2"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2"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2"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2" thickBot="1">
      <c r="B143" s="961"/>
      <c r="C143" s="962"/>
      <c r="D143" s="962"/>
      <c r="E143" s="962"/>
      <c r="F143" s="962"/>
      <c r="G143" s="962"/>
      <c r="H143" s="963"/>
    </row>
    <row r="144" spans="2:345" ht="16.2"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38" customWidth="1"/>
    <col min="3" max="3" width="21" style="75"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988" t="str">
        <f>Language!$E$127</f>
        <v>Predictions Ranking</v>
      </c>
      <c r="C1" s="988"/>
      <c r="D1" s="988"/>
    </row>
    <row r="2" spans="2:13" ht="15" thickBot="1"/>
    <row r="3" spans="2:13" ht="15.6"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235" customWidth="1"/>
    <col min="2" max="2" width="4.6640625" style="235" customWidth="1"/>
    <col min="3" max="3" width="15.6640625" style="4" customWidth="1"/>
    <col min="4" max="4" width="4.6640625" style="4" customWidth="1"/>
    <col min="5" max="5" width="15.6640625" style="4" customWidth="1"/>
    <col min="6" max="7" width="4.6640625" style="230" customWidth="1"/>
    <col min="8" max="8" width="9.88671875" style="231" customWidth="1"/>
    <col min="9" max="9" width="4.6640625" style="231" customWidth="1"/>
    <col min="10" max="10" width="15.6640625" style="231" customWidth="1"/>
    <col min="11" max="11" width="4.6640625" style="231" customWidth="1"/>
    <col min="12" max="12" width="15.6640625" style="231" customWidth="1"/>
    <col min="13" max="14" width="4.6640625" style="231" customWidth="1"/>
    <col min="15" max="20" width="3.6640625" style="231" customWidth="1"/>
    <col min="21" max="21" width="11.5546875"/>
    <col min="22" max="22" width="4.6640625" style="231" customWidth="1"/>
    <col min="23" max="23" width="15.6640625" style="231" customWidth="1"/>
    <col min="24" max="24" width="4.6640625" style="231" customWidth="1"/>
    <col min="25" max="25" width="15.6640625" style="231" customWidth="1"/>
    <col min="26" max="27" width="4.6640625" style="231" customWidth="1"/>
    <col min="28" max="33" width="3.6640625" style="231" customWidth="1"/>
    <col min="34" max="34" width="11.44140625" style="4"/>
    <col min="35" max="35" width="4.6640625" style="231" customWidth="1"/>
    <col min="36" max="36" width="15.6640625" style="231" customWidth="1"/>
    <col min="37" max="37" width="4.6640625" style="231" customWidth="1"/>
    <col min="38" max="38" width="15.6640625" style="231" customWidth="1"/>
    <col min="39" max="40" width="4.6640625" style="231" customWidth="1"/>
    <col min="41" max="46" width="3.6640625" style="231" customWidth="1"/>
    <col min="47" max="47" width="11.44140625" style="4"/>
    <col min="48" max="48" width="4.6640625" style="231" customWidth="1"/>
    <col min="49" max="49" width="15.6640625" style="231" customWidth="1"/>
    <col min="50" max="50" width="4.6640625" style="231" customWidth="1"/>
    <col min="51" max="51" width="15.6640625" style="231" customWidth="1"/>
    <col min="52" max="53" width="4.6640625" style="231" customWidth="1"/>
    <col min="54" max="59" width="3.6640625" style="231" customWidth="1"/>
    <col min="60" max="60" width="11.44140625" style="4"/>
    <col min="61" max="61" width="4.6640625" style="231" customWidth="1"/>
    <col min="62" max="62" width="15.6640625" style="231" customWidth="1"/>
    <col min="63" max="63" width="4.6640625" style="231" customWidth="1"/>
    <col min="64" max="64" width="15.6640625" style="231" customWidth="1"/>
    <col min="65" max="66" width="4.6640625" style="231" customWidth="1"/>
    <col min="67" max="72" width="3.6640625" style="231" customWidth="1"/>
    <col min="73" max="73" width="11.44140625" style="4"/>
    <col min="74" max="74" width="4.6640625" style="231" customWidth="1"/>
    <col min="75" max="75" width="15.6640625" style="231" customWidth="1"/>
    <col min="76" max="76" width="4.6640625" style="231" customWidth="1"/>
    <col min="77" max="77" width="15.6640625" style="231" customWidth="1"/>
    <col min="78" max="79" width="4.6640625" style="231" customWidth="1"/>
    <col min="80" max="85" width="3.6640625" style="231" customWidth="1"/>
    <col min="86" max="86" width="11.44140625" style="4"/>
    <col min="87" max="87" width="4.6640625" style="231" customWidth="1"/>
    <col min="88" max="88" width="15.6640625" style="231" customWidth="1"/>
    <col min="89" max="89" width="4.6640625" style="231" customWidth="1"/>
    <col min="90" max="90" width="15.6640625" style="231" customWidth="1"/>
    <col min="91" max="92" width="4.6640625" style="231" customWidth="1"/>
    <col min="93" max="98" width="3.6640625" style="231" customWidth="1"/>
    <col min="99" max="99" width="11.44140625" style="4"/>
    <col min="100" max="100" width="4.6640625" style="231" customWidth="1"/>
    <col min="101" max="101" width="15.6640625" style="231" customWidth="1"/>
    <col min="102" max="102" width="4.6640625" style="231" customWidth="1"/>
    <col min="103" max="103" width="15.6640625" style="231" customWidth="1"/>
    <col min="104" max="105" width="4.6640625" style="231" customWidth="1"/>
    <col min="106" max="111" width="3.6640625" style="231" customWidth="1"/>
    <col min="112" max="112" width="11.44140625" style="4"/>
    <col min="113" max="113" width="4.6640625" style="231" customWidth="1"/>
    <col min="114" max="114" width="15.6640625" style="231" customWidth="1"/>
    <col min="115" max="115" width="4.6640625" style="231" customWidth="1"/>
    <col min="116" max="116" width="15.6640625" style="231" customWidth="1"/>
    <col min="117" max="118" width="4.6640625" style="231" customWidth="1"/>
    <col min="119" max="124" width="3.6640625" style="231" customWidth="1"/>
    <col min="125" max="125" width="11.44140625" style="4"/>
    <col min="126" max="126" width="4.6640625" style="231" customWidth="1"/>
    <col min="127" max="127" width="15.6640625" style="231" customWidth="1"/>
    <col min="128" max="128" width="4.6640625" style="231" customWidth="1"/>
    <col min="129" max="129" width="15.6640625" style="231" customWidth="1"/>
    <col min="130" max="131" width="4.6640625" style="231" customWidth="1"/>
    <col min="132" max="137" width="3.6640625" style="231" customWidth="1"/>
    <col min="138" max="138" width="11.44140625" style="4"/>
    <col min="139" max="139" width="4.6640625" style="231" customWidth="1"/>
    <col min="140" max="140" width="15.6640625" style="231" customWidth="1"/>
    <col min="141" max="141" width="4.6640625" style="231" customWidth="1"/>
    <col min="142" max="142" width="15.6640625" style="231" customWidth="1"/>
    <col min="143" max="144" width="4.6640625" style="231" customWidth="1"/>
    <col min="145" max="150" width="3.6640625" style="231" customWidth="1"/>
    <col min="151" max="151" width="11.44140625" style="4"/>
    <col min="152" max="152" width="4.6640625" style="231" customWidth="1"/>
    <col min="153" max="153" width="15.6640625" style="231" customWidth="1"/>
    <col min="154" max="154" width="4.6640625" style="231" customWidth="1"/>
    <col min="155" max="155" width="15.6640625" style="231" customWidth="1"/>
    <col min="156" max="157" width="4.6640625" style="231" customWidth="1"/>
    <col min="158" max="163" width="3.6640625" style="231" customWidth="1"/>
    <col min="164" max="164" width="11.44140625" style="4"/>
    <col min="165" max="165" width="4.6640625" style="231" customWidth="1"/>
    <col min="166" max="166" width="15.6640625" style="231" customWidth="1"/>
    <col min="167" max="167" width="4.6640625" style="231" customWidth="1"/>
    <col min="168" max="168" width="15.6640625" style="231" customWidth="1"/>
    <col min="169" max="170" width="4.6640625" style="231" customWidth="1"/>
    <col min="171" max="176" width="3.6640625" style="231" customWidth="1"/>
    <col min="177" max="177" width="11.44140625" style="4"/>
    <col min="178" max="178" width="4.6640625" style="231" customWidth="1"/>
    <col min="179" max="179" width="15.6640625" style="231" customWidth="1"/>
    <col min="180" max="180" width="4.6640625" style="231" customWidth="1"/>
    <col min="181" max="181" width="15.6640625" style="231" customWidth="1"/>
    <col min="182" max="183" width="4.6640625" style="231" customWidth="1"/>
    <col min="184" max="189" width="3.6640625" style="231" customWidth="1"/>
    <col min="190" max="190" width="11.44140625" style="4"/>
    <col min="191" max="191" width="4.6640625" style="231" customWidth="1"/>
    <col min="192" max="192" width="15.6640625" style="231" customWidth="1"/>
    <col min="193" max="193" width="4.6640625" style="231" customWidth="1"/>
    <col min="194" max="194" width="15.6640625" style="231" customWidth="1"/>
    <col min="195" max="196" width="4.6640625" style="231" customWidth="1"/>
    <col min="197" max="202" width="3.6640625" style="231" customWidth="1"/>
    <col min="203" max="203" width="11.44140625" style="4"/>
    <col min="204" max="204" width="4.6640625" style="231" customWidth="1"/>
    <col min="205" max="205" width="15.6640625" style="231" customWidth="1"/>
    <col min="206" max="206" width="4.6640625" style="231" customWidth="1"/>
    <col min="207" max="207" width="15.6640625" style="231" customWidth="1"/>
    <col min="208" max="209" width="4.6640625" style="231" customWidth="1"/>
    <col min="210" max="215" width="3.6640625" style="231" customWidth="1"/>
    <col min="216" max="216" width="11.44140625" style="4"/>
    <col min="217" max="217" width="4.6640625" style="231" customWidth="1"/>
    <col min="218" max="218" width="15.6640625" style="231" customWidth="1"/>
    <col min="219" max="219" width="4.6640625" style="231" customWidth="1"/>
    <col min="220" max="220" width="15.6640625" style="231" customWidth="1"/>
    <col min="221" max="222" width="4.6640625" style="231" customWidth="1"/>
    <col min="223" max="228" width="3.6640625" style="231" customWidth="1"/>
    <col min="229" max="229" width="11.44140625" style="4"/>
    <col min="230" max="230" width="4.6640625" style="231" customWidth="1"/>
    <col min="231" max="231" width="15.6640625" style="231" customWidth="1"/>
    <col min="232" max="232" width="4.6640625" style="231" customWidth="1"/>
    <col min="233" max="233" width="15.6640625" style="231" customWidth="1"/>
    <col min="234" max="235" width="4.6640625" style="231" customWidth="1"/>
    <col min="236" max="241" width="3.6640625" style="231" customWidth="1"/>
    <col min="242" max="242" width="11.44140625" style="4"/>
    <col min="243" max="243" width="4.6640625" style="231" customWidth="1"/>
    <col min="244" max="244" width="15.6640625" style="231" customWidth="1"/>
    <col min="245" max="245" width="4.6640625" style="231" customWidth="1"/>
    <col min="246" max="246" width="15.6640625" style="231" customWidth="1"/>
    <col min="247" max="248" width="4.6640625" style="231" customWidth="1"/>
    <col min="249" max="254" width="3.6640625" style="231" customWidth="1"/>
    <col min="255" max="255" width="11.44140625" style="4"/>
    <col min="256" max="256" width="4.6640625" style="231" customWidth="1"/>
    <col min="257" max="257" width="15.6640625" style="231" customWidth="1"/>
    <col min="258" max="258" width="4.6640625" style="231" customWidth="1"/>
    <col min="259" max="259" width="15.6640625" style="231" customWidth="1"/>
    <col min="260" max="261" width="4.6640625" style="231" customWidth="1"/>
    <col min="262" max="267" width="3.6640625" style="231" customWidth="1"/>
    <col min="268" max="268" width="11.44140625" style="4"/>
    <col min="269" max="269" width="4.6640625" style="231" customWidth="1"/>
    <col min="270" max="270" width="15.6640625" style="231" customWidth="1"/>
    <col min="271" max="271" width="4.6640625" style="231" customWidth="1"/>
    <col min="272" max="272" width="15.6640625" style="231" customWidth="1"/>
    <col min="273" max="274" width="4.6640625" style="231" customWidth="1"/>
    <col min="275" max="280" width="3.6640625" style="231" customWidth="1"/>
    <col min="281" max="281" width="11.44140625" style="4"/>
    <col min="282" max="282" width="4.6640625" style="231" customWidth="1"/>
    <col min="283" max="283" width="15.6640625" style="231" customWidth="1"/>
    <col min="284" max="284" width="4.6640625" style="231" customWidth="1"/>
    <col min="285" max="285" width="15.6640625" style="231" customWidth="1"/>
    <col min="286" max="287" width="4.6640625" style="231" customWidth="1"/>
    <col min="288" max="293" width="3.6640625" style="231" customWidth="1"/>
    <col min="294" max="294" width="11.44140625" style="4"/>
    <col min="295" max="295" width="4.6640625" style="231" customWidth="1"/>
    <col min="296" max="296" width="15.6640625" style="231" customWidth="1"/>
    <col min="297" max="297" width="4.6640625" style="231" customWidth="1"/>
    <col min="298" max="298" width="15.6640625" style="231" customWidth="1"/>
    <col min="299" max="300" width="4.6640625" style="231" customWidth="1"/>
    <col min="301" max="306" width="3.6640625" style="231" customWidth="1"/>
    <col min="307" max="307" width="11.44140625" style="4"/>
    <col min="308" max="308" width="4.6640625" style="231" customWidth="1"/>
    <col min="309" max="309" width="15.6640625" style="231" customWidth="1"/>
    <col min="310" max="310" width="4.6640625" style="231" customWidth="1"/>
    <col min="311" max="311" width="15.6640625" style="231" customWidth="1"/>
    <col min="312" max="313" width="4.6640625" style="231" customWidth="1"/>
    <col min="314" max="319" width="3.6640625" style="231" customWidth="1"/>
    <col min="320" max="320" width="11.44140625" style="4"/>
    <col min="321" max="321" width="4.6640625" style="231" customWidth="1"/>
    <col min="322" max="322" width="15.6640625" style="231" customWidth="1"/>
    <col min="323" max="323" width="4.6640625" style="231" customWidth="1"/>
    <col min="324" max="324" width="15.6640625" style="231" customWidth="1"/>
    <col min="325" max="326" width="4.6640625" style="231" customWidth="1"/>
    <col min="327" max="332" width="3.6640625" style="231" customWidth="1"/>
    <col min="333" max="333" width="11.44140625" style="4"/>
    <col min="334" max="334" width="4.6640625" style="231" customWidth="1"/>
    <col min="335" max="335" width="15.6640625" style="231" customWidth="1"/>
    <col min="336" max="336" width="4.6640625" style="231" customWidth="1"/>
    <col min="337" max="337" width="15.6640625" style="231" customWidth="1"/>
    <col min="338" max="339" width="4.6640625" style="231" customWidth="1"/>
    <col min="340" max="345" width="3.6640625" style="231" customWidth="1"/>
    <col min="346" max="16384" width="11.44140625" style="4"/>
  </cols>
  <sheetData>
    <row r="1" spans="1:345" ht="28.8">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2</v>
      </c>
      <c r="G8" s="242">
        <f>CalcA!$S$24</f>
        <v>2</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3</v>
      </c>
      <c r="G13" s="242">
        <f>CalcB!$S$22</f>
        <v>0</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1</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4</v>
      </c>
      <c r="G15" s="242">
        <f>CalcB!$S$24</f>
        <v>2</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0</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3</v>
      </c>
      <c r="G31" s="242">
        <f>CalcD!$S$26</f>
        <v>0</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2</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5</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0</v>
      </c>
      <c r="G35" s="242">
        <f>CalcE!$S$23</f>
        <v>2</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4</v>
      </c>
      <c r="G36" s="242">
        <f>CalcE!$S$24</f>
        <v>0</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3</v>
      </c>
      <c r="G37" s="242">
        <f>CalcE!$S$25</f>
        <v>1</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1</v>
      </c>
      <c r="G38" s="242">
        <f>CalcE!$S$26</f>
        <v>1</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4</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3</v>
      </c>
      <c r="G41" s="242">
        <f>CalcF!$S$22</f>
        <v>0</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3</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0</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0</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2</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4</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3</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3</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2</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1</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3</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4</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1</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5</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4</v>
      </c>
      <c r="G69" s="242">
        <f>CalcJ!$S$22</f>
        <v>1</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0</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2</v>
      </c>
      <c r="G72" s="242">
        <f>CalcJ!$S$25</f>
        <v>0</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0</v>
      </c>
      <c r="G73" s="242">
        <f>CalcJ!$S$26</f>
        <v>2</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3</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4</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3</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5</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3</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3</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2</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3</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3</v>
      </c>
      <c r="G85" s="242">
        <f>CalcL!$S$24</f>
        <v>0</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4</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3</v>
      </c>
      <c r="G88" s="242">
        <f>CalcL!$S$27</f>
        <v>0</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43</v>
      </c>
      <c r="E90" s="239" t="str">
        <f>'World Cup'!$C$50</f>
        <v>Scotland</v>
      </c>
      <c r="F90" s="241">
        <f>IF(AND('World Cup'!$B$51&lt;&gt;"",'World Cup'!$C$51&lt;&gt;""),'World Cup'!$B$51,"")</f>
        <v>4</v>
      </c>
      <c r="G90" s="242">
        <f>IF(AND('World Cup'!$B$51&lt;&gt;"",'World Cup'!$C$51&lt;&gt;""),'World Cup'!$C$51,"")</f>
        <v>1</v>
      </c>
      <c r="I90" s="238">
        <f>$B90</f>
        <v>10</v>
      </c>
      <c r="J90" s="239" t="str">
        <f>$C90</f>
        <v>Germany</v>
      </c>
      <c r="K90" s="240">
        <f>$D90</f>
        <v>43</v>
      </c>
      <c r="L90" s="239" t="str">
        <f>$E90</f>
        <v>Scotland</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43</v>
      </c>
      <c r="Y90" s="239" t="str">
        <f>$E90</f>
        <v>Scotland</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43</v>
      </c>
      <c r="AL90" s="239" t="str">
        <f>$E90</f>
        <v>Scotland</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43</v>
      </c>
      <c r="AY90" s="239" t="str">
        <f>$E90</f>
        <v>Scotland</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43</v>
      </c>
      <c r="BL90" s="239" t="str">
        <f>$E90</f>
        <v>Scotland</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43</v>
      </c>
      <c r="BY90" s="239" t="str">
        <f>$E90</f>
        <v>Scotland</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43</v>
      </c>
      <c r="CL90" s="239" t="str">
        <f>$E90</f>
        <v>Scotland</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43</v>
      </c>
      <c r="CY90" s="239" t="str">
        <f>$E90</f>
        <v>Scotland</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43</v>
      </c>
      <c r="DL90" s="239" t="str">
        <f>$E90</f>
        <v>Scotland</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43</v>
      </c>
      <c r="DY90" s="239" t="str">
        <f>$E90</f>
        <v>Scotland</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43</v>
      </c>
      <c r="EL90" s="239" t="str">
        <f>$E90</f>
        <v>Scotland</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43</v>
      </c>
      <c r="EY90" s="239" t="str">
        <f>$E90</f>
        <v>Scotland</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43</v>
      </c>
      <c r="FL90" s="239" t="str">
        <f>$E90</f>
        <v>Scotland</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43</v>
      </c>
      <c r="FY90" s="239" t="str">
        <f>$E90</f>
        <v>Scotland</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43</v>
      </c>
      <c r="GL90" s="239" t="str">
        <f>$E90</f>
        <v>Scotland</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43</v>
      </c>
      <c r="GY90" s="239" t="str">
        <f>$E90</f>
        <v>Scotland</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43</v>
      </c>
      <c r="HL90" s="239" t="str">
        <f>$E90</f>
        <v>Scotland</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43</v>
      </c>
      <c r="HY90" s="239" t="str">
        <f>$E90</f>
        <v>Scotland</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43</v>
      </c>
      <c r="IL90" s="239" t="str">
        <f>$E90</f>
        <v>Scotland</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43</v>
      </c>
      <c r="IY90" s="239" t="str">
        <f>$E90</f>
        <v>Scotland</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43</v>
      </c>
      <c r="JL90" s="239" t="str">
        <f>$E90</f>
        <v>Scotland</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43</v>
      </c>
      <c r="JY90" s="239" t="str">
        <f>$E90</f>
        <v>Scotland</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43</v>
      </c>
      <c r="KL90" s="239" t="str">
        <f>$E90</f>
        <v>Scotland</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43</v>
      </c>
      <c r="KY90" s="239" t="str">
        <f>$E90</f>
        <v>Scotland</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43</v>
      </c>
      <c r="LL90" s="239" t="str">
        <f>$E90</f>
        <v>Scotland</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43</v>
      </c>
      <c r="LY90" s="239" t="str">
        <f>$E90</f>
        <v>Scotland</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16</v>
      </c>
      <c r="E91" s="239" t="str">
        <f>'World Cup'!$F$50</f>
        <v>USA</v>
      </c>
      <c r="F91" s="241">
        <f>IF(AND('World Cup'!$E$51&lt;&gt;"",'World Cup'!$F$51&lt;&gt;""),'World Cup'!$E$51,"")</f>
        <v>4</v>
      </c>
      <c r="G91" s="242">
        <f>IF(AND('World Cup'!$E$51&lt;&gt;"",'World Cup'!$F$51&lt;&gt;""),'World Cup'!$F$51,"")</f>
        <v>0</v>
      </c>
      <c r="I91" s="238">
        <f t="shared" ref="I91:I105" si="1482">$B91</f>
        <v>1</v>
      </c>
      <c r="J91" s="239" t="str">
        <f t="shared" ref="J91:J105" si="1483">$C91</f>
        <v>France</v>
      </c>
      <c r="K91" s="240">
        <f t="shared" ref="K91:K105" si="1484">$D91</f>
        <v>16</v>
      </c>
      <c r="L91" s="239" t="str">
        <f t="shared" ref="L91:L105" si="1485">$E91</f>
        <v>USA</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16</v>
      </c>
      <c r="Y91" s="239" t="str">
        <f t="shared" ref="Y91:Y105" si="1490">$E91</f>
        <v>USA</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16</v>
      </c>
      <c r="AL91" s="239" t="str">
        <f t="shared" ref="AL91:AL105" si="1495">$E91</f>
        <v>USA</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16</v>
      </c>
      <c r="AY91" s="239" t="str">
        <f t="shared" ref="AY91:AY105" si="1500">$E91</f>
        <v>USA</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16</v>
      </c>
      <c r="BL91" s="239" t="str">
        <f t="shared" ref="BL91:BL105" si="1505">$E91</f>
        <v>USA</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16</v>
      </c>
      <c r="BY91" s="239" t="str">
        <f t="shared" ref="BY91:BY105" si="1510">$E91</f>
        <v>USA</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16</v>
      </c>
      <c r="CL91" s="239" t="str">
        <f t="shared" ref="CL91:CL105" si="1515">$E91</f>
        <v>USA</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16</v>
      </c>
      <c r="CY91" s="239" t="str">
        <f t="shared" ref="CY91:CY105" si="1520">$E91</f>
        <v>USA</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16</v>
      </c>
      <c r="DL91" s="239" t="str">
        <f t="shared" ref="DL91:DL105" si="1525">$E91</f>
        <v>USA</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16</v>
      </c>
      <c r="DY91" s="239" t="str">
        <f t="shared" ref="DY91:DY105" si="1530">$E91</f>
        <v>USA</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16</v>
      </c>
      <c r="EL91" s="239" t="str">
        <f t="shared" ref="EL91:EL105" si="1535">$E91</f>
        <v>USA</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16</v>
      </c>
      <c r="EY91" s="239" t="str">
        <f t="shared" ref="EY91:EY105" si="1540">$E91</f>
        <v>USA</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16</v>
      </c>
      <c r="FL91" s="239" t="str">
        <f t="shared" ref="FL91:FL105" si="1545">$E91</f>
        <v>USA</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16</v>
      </c>
      <c r="FY91" s="239" t="str">
        <f t="shared" ref="FY91:FY105" si="1550">$E91</f>
        <v>USA</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16</v>
      </c>
      <c r="GL91" s="239" t="str">
        <f t="shared" ref="GL91:GL105" si="1555">$E91</f>
        <v>USA</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16</v>
      </c>
      <c r="GY91" s="239" t="str">
        <f t="shared" ref="GY91:GY105" si="1560">$E91</f>
        <v>USA</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16</v>
      </c>
      <c r="HL91" s="239" t="str">
        <f t="shared" ref="HL91:HL105" si="1565">$E91</f>
        <v>USA</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16</v>
      </c>
      <c r="HY91" s="239" t="str">
        <f t="shared" ref="HY91:HY105" si="1570">$E91</f>
        <v>USA</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16</v>
      </c>
      <c r="IL91" s="239" t="str">
        <f t="shared" ref="IL91:IL105" si="1575">$E91</f>
        <v>USA</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16</v>
      </c>
      <c r="IY91" s="239" t="str">
        <f t="shared" ref="IY91:IY105" si="1580">$E91</f>
        <v>USA</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16</v>
      </c>
      <c r="JL91" s="239" t="str">
        <f t="shared" ref="JL91:JL105" si="1585">$E91</f>
        <v>USA</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16</v>
      </c>
      <c r="JY91" s="239" t="str">
        <f t="shared" ref="JY91:JY105" si="1590">$E91</f>
        <v>USA</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16</v>
      </c>
      <c r="KL91" s="239" t="str">
        <f t="shared" ref="KL91:KL105" si="1595">$E91</f>
        <v>USA</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16</v>
      </c>
      <c r="KY91" s="239" t="str">
        <f t="shared" ref="KY91:KY105" si="1600">$E91</f>
        <v>USA</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16</v>
      </c>
      <c r="LL91" s="239" t="str">
        <f t="shared" ref="LL91:LL105" si="1605">$E91</f>
        <v>USA</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16</v>
      </c>
      <c r="LY91" s="239" t="str">
        <f t="shared" ref="LY91:LY105" si="1610">$E91</f>
        <v>USA</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41</v>
      </c>
      <c r="C92" s="239" t="str">
        <f>'World Cup'!$H$50</f>
        <v>Czech Rep.</v>
      </c>
      <c r="D92" s="240">
        <f>IF(E92="","",INDEX(Groups!$C$7:$C$65,MATCH(E92,Groups!$D$7:$D$65,0)))</f>
        <v>30</v>
      </c>
      <c r="E92" s="239" t="str">
        <f>'World Cup'!$I$50</f>
        <v>Canada</v>
      </c>
      <c r="F92" s="241">
        <f>IF(AND('World Cup'!$H$51&lt;&gt;"",'World Cup'!$I$51&lt;&gt;""),'World Cup'!$H$51,"")</f>
        <v>1</v>
      </c>
      <c r="G92" s="242">
        <f>IF(AND('World Cup'!$H$51&lt;&gt;"",'World Cup'!$I$51&lt;&gt;""),'World Cup'!$I$51,"")</f>
        <v>3</v>
      </c>
      <c r="I92" s="238">
        <f t="shared" si="1482"/>
        <v>41</v>
      </c>
      <c r="J92" s="239" t="str">
        <f t="shared" si="1483"/>
        <v>Czech Rep.</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41</v>
      </c>
      <c r="W92" s="239" t="str">
        <f t="shared" si="1488"/>
        <v>Czech Rep.</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41</v>
      </c>
      <c r="AJ92" s="239" t="str">
        <f t="shared" si="1493"/>
        <v>Czech Rep.</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41</v>
      </c>
      <c r="AW92" s="239" t="str">
        <f t="shared" si="1498"/>
        <v>Czech Rep.</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41</v>
      </c>
      <c r="BJ92" s="239" t="str">
        <f t="shared" si="1503"/>
        <v>Czech Rep.</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41</v>
      </c>
      <c r="BW92" s="239" t="str">
        <f t="shared" si="1508"/>
        <v>Czech Rep.</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41</v>
      </c>
      <c r="CJ92" s="239" t="str">
        <f t="shared" si="1513"/>
        <v>Czech Rep.</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41</v>
      </c>
      <c r="CW92" s="239" t="str">
        <f t="shared" si="1518"/>
        <v>Czech Rep.</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41</v>
      </c>
      <c r="DJ92" s="239" t="str">
        <f t="shared" si="1523"/>
        <v>Czech Rep.</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41</v>
      </c>
      <c r="DW92" s="239" t="str">
        <f t="shared" si="1528"/>
        <v>Czech Rep.</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41</v>
      </c>
      <c r="EJ92" s="239" t="str">
        <f t="shared" si="1533"/>
        <v>Czech Rep.</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41</v>
      </c>
      <c r="EW92" s="239" t="str">
        <f t="shared" si="1538"/>
        <v>Czech Rep.</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41</v>
      </c>
      <c r="FJ92" s="239" t="str">
        <f t="shared" si="1543"/>
        <v>Czech Rep.</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41</v>
      </c>
      <c r="FW92" s="239" t="str">
        <f t="shared" si="1548"/>
        <v>Czech Rep.</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41</v>
      </c>
      <c r="GJ92" s="239" t="str">
        <f t="shared" si="1553"/>
        <v>Czech Rep.</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41</v>
      </c>
      <c r="GW92" s="239" t="str">
        <f t="shared" si="1558"/>
        <v>Czech Rep.</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41</v>
      </c>
      <c r="HJ92" s="239" t="str">
        <f t="shared" si="1563"/>
        <v>Czech Rep.</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41</v>
      </c>
      <c r="HW92" s="239" t="str">
        <f t="shared" si="1568"/>
        <v>Czech Rep.</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41</v>
      </c>
      <c r="IJ92" s="239" t="str">
        <f t="shared" si="1573"/>
        <v>Czech Rep.</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41</v>
      </c>
      <c r="IW92" s="239" t="str">
        <f t="shared" si="1578"/>
        <v>Czech Rep.</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41</v>
      </c>
      <c r="JJ92" s="239" t="str">
        <f t="shared" si="1583"/>
        <v>Czech Rep.</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41</v>
      </c>
      <c r="JW92" s="239" t="str">
        <f t="shared" si="1588"/>
        <v>Czech Rep.</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41</v>
      </c>
      <c r="KJ92" s="239" t="str">
        <f t="shared" si="1593"/>
        <v>Czech Rep.</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41</v>
      </c>
      <c r="KW92" s="239" t="str">
        <f t="shared" si="1598"/>
        <v>Czech Rep.</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41</v>
      </c>
      <c r="LJ92" s="239" t="str">
        <f t="shared" si="1603"/>
        <v>Czech Rep.</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41</v>
      </c>
      <c r="LW92" s="239" t="str">
        <f t="shared" si="1608"/>
        <v>Czech Rep.</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1</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1</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4</v>
      </c>
      <c r="G95" s="242">
        <f>IF(AND('World Cup'!$Q$51&lt;&gt;"",'World Cup'!$R$51&lt;&gt;""),'World Cup'!$R$51,"")</f>
        <v>0</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55</v>
      </c>
      <c r="E96" s="239" t="str">
        <f>'World Cup'!$U$50</f>
        <v>Qatar</v>
      </c>
      <c r="F96" s="241">
        <f>IF(AND('World Cup'!$T$51&lt;&gt;"",'World Cup'!$U$51&lt;&gt;""),'World Cup'!$T$51,"")</f>
        <v>2</v>
      </c>
      <c r="G96" s="242">
        <f>IF(AND('World Cup'!$T$51&lt;&gt;"",'World Cup'!$U$51&lt;&gt;""),'World Cup'!$U$51,"")</f>
        <v>0</v>
      </c>
      <c r="I96" s="238">
        <f t="shared" si="1482"/>
        <v>22</v>
      </c>
      <c r="J96" s="239" t="str">
        <f t="shared" si="1483"/>
        <v>Turkey</v>
      </c>
      <c r="K96" s="240">
        <f t="shared" si="1484"/>
        <v>55</v>
      </c>
      <c r="L96" s="239" t="str">
        <f t="shared" si="1485"/>
        <v>Qatar</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55</v>
      </c>
      <c r="Y96" s="239" t="str">
        <f t="shared" si="1490"/>
        <v>Qatar</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55</v>
      </c>
      <c r="AL96" s="239" t="str">
        <f t="shared" si="1495"/>
        <v>Qatar</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55</v>
      </c>
      <c r="AY96" s="239" t="str">
        <f t="shared" si="1500"/>
        <v>Qatar</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55</v>
      </c>
      <c r="BL96" s="239" t="str">
        <f t="shared" si="1505"/>
        <v>Qatar</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55</v>
      </c>
      <c r="BY96" s="239" t="str">
        <f t="shared" si="1510"/>
        <v>Qatar</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55</v>
      </c>
      <c r="CL96" s="239" t="str">
        <f t="shared" si="1515"/>
        <v>Qatar</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55</v>
      </c>
      <c r="CY96" s="239" t="str">
        <f t="shared" si="1520"/>
        <v>Qatar</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55</v>
      </c>
      <c r="DL96" s="239" t="str">
        <f t="shared" si="1525"/>
        <v>Qatar</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55</v>
      </c>
      <c r="DY96" s="239" t="str">
        <f t="shared" si="1530"/>
        <v>Qatar</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55</v>
      </c>
      <c r="EL96" s="239" t="str">
        <f t="shared" si="1535"/>
        <v>Qatar</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55</v>
      </c>
      <c r="EY96" s="239" t="str">
        <f t="shared" si="1540"/>
        <v>Qatar</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55</v>
      </c>
      <c r="FL96" s="239" t="str">
        <f t="shared" si="1545"/>
        <v>Qatar</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55</v>
      </c>
      <c r="FY96" s="239" t="str">
        <f t="shared" si="1550"/>
        <v>Qatar</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55</v>
      </c>
      <c r="GL96" s="239" t="str">
        <f t="shared" si="1555"/>
        <v>Qatar</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55</v>
      </c>
      <c r="GY96" s="239" t="str">
        <f t="shared" si="1560"/>
        <v>Qatar</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55</v>
      </c>
      <c r="HL96" s="239" t="str">
        <f t="shared" si="1565"/>
        <v>Qatar</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55</v>
      </c>
      <c r="HY96" s="239" t="str">
        <f t="shared" si="1570"/>
        <v>Qatar</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55</v>
      </c>
      <c r="IL96" s="239" t="str">
        <f t="shared" si="1575"/>
        <v>Qatar</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55</v>
      </c>
      <c r="IY96" s="239" t="str">
        <f t="shared" si="1580"/>
        <v>Qatar</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55</v>
      </c>
      <c r="JL96" s="239" t="str">
        <f t="shared" si="1585"/>
        <v>Qatar</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55</v>
      </c>
      <c r="JY96" s="239" t="str">
        <f t="shared" si="1590"/>
        <v>Qatar</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55</v>
      </c>
      <c r="KL96" s="239" t="str">
        <f t="shared" si="1595"/>
        <v>Qatar</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55</v>
      </c>
      <c r="KY96" s="239" t="str">
        <f t="shared" si="1600"/>
        <v>Qatar</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55</v>
      </c>
      <c r="LL96" s="239" t="str">
        <f t="shared" si="1605"/>
        <v>Qatar</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55</v>
      </c>
      <c r="LY96" s="239" t="str">
        <f t="shared" si="1610"/>
        <v>Qatar</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63</v>
      </c>
      <c r="E97" s="239" t="str">
        <f>'World Cup'!$X$50</f>
        <v>Jordan</v>
      </c>
      <c r="F97" s="241">
        <f>IF(AND('World Cup'!$W$51&lt;&gt;"",'World Cup'!$X$51&lt;&gt;""),'World Cup'!$W$51,"")</f>
        <v>3</v>
      </c>
      <c r="G97" s="242">
        <f>IF(AND('World Cup'!$W$51&lt;&gt;"",'World Cup'!$X$51&lt;&gt;""),'World Cup'!$X$51,"")</f>
        <v>0</v>
      </c>
      <c r="I97" s="238">
        <f t="shared" si="1482"/>
        <v>9</v>
      </c>
      <c r="J97" s="239" t="str">
        <f t="shared" si="1483"/>
        <v>Belgium</v>
      </c>
      <c r="K97" s="240">
        <f t="shared" si="1484"/>
        <v>63</v>
      </c>
      <c r="L97" s="239" t="str">
        <f t="shared" si="1485"/>
        <v>Jordan</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63</v>
      </c>
      <c r="Y97" s="239" t="str">
        <f t="shared" si="1490"/>
        <v>Jordan</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63</v>
      </c>
      <c r="AL97" s="239" t="str">
        <f t="shared" si="1495"/>
        <v>Jordan</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63</v>
      </c>
      <c r="AY97" s="239" t="str">
        <f t="shared" si="1500"/>
        <v>Jordan</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63</v>
      </c>
      <c r="BL97" s="239" t="str">
        <f t="shared" si="1505"/>
        <v>Jordan</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63</v>
      </c>
      <c r="BY97" s="239" t="str">
        <f t="shared" si="1510"/>
        <v>Jordan</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63</v>
      </c>
      <c r="CL97" s="239" t="str">
        <f t="shared" si="1515"/>
        <v>Jordan</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63</v>
      </c>
      <c r="CY97" s="239" t="str">
        <f t="shared" si="1520"/>
        <v>Jordan</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63</v>
      </c>
      <c r="DL97" s="239" t="str">
        <f t="shared" si="1525"/>
        <v>Jordan</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63</v>
      </c>
      <c r="DY97" s="239" t="str">
        <f t="shared" si="1530"/>
        <v>Jordan</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63</v>
      </c>
      <c r="EL97" s="239" t="str">
        <f t="shared" si="1535"/>
        <v>Jordan</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63</v>
      </c>
      <c r="EY97" s="239" t="str">
        <f t="shared" si="1540"/>
        <v>Jordan</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63</v>
      </c>
      <c r="FL97" s="239" t="str">
        <f t="shared" si="1545"/>
        <v>Jordan</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63</v>
      </c>
      <c r="FY97" s="239" t="str">
        <f t="shared" si="1550"/>
        <v>Jordan</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63</v>
      </c>
      <c r="GL97" s="239" t="str">
        <f t="shared" si="1555"/>
        <v>Jordan</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63</v>
      </c>
      <c r="GY97" s="239" t="str">
        <f t="shared" si="1560"/>
        <v>Jordan</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63</v>
      </c>
      <c r="HL97" s="239" t="str">
        <f t="shared" si="1565"/>
        <v>Jordan</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63</v>
      </c>
      <c r="HY97" s="239" t="str">
        <f t="shared" si="1570"/>
        <v>Jordan</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63</v>
      </c>
      <c r="IL97" s="239" t="str">
        <f t="shared" si="1575"/>
        <v>Jordan</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63</v>
      </c>
      <c r="IY97" s="239" t="str">
        <f t="shared" si="1580"/>
        <v>Jordan</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63</v>
      </c>
      <c r="JL97" s="239" t="str">
        <f t="shared" si="1585"/>
        <v>Jordan</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63</v>
      </c>
      <c r="JY97" s="239" t="str">
        <f t="shared" si="1590"/>
        <v>Jordan</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63</v>
      </c>
      <c r="KL97" s="239" t="str">
        <f t="shared" si="1595"/>
        <v>Jordan</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63</v>
      </c>
      <c r="KY97" s="239" t="str">
        <f t="shared" si="1600"/>
        <v>Jordan</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63</v>
      </c>
      <c r="LL97" s="239" t="str">
        <f t="shared" si="1605"/>
        <v>Jordan</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63</v>
      </c>
      <c r="LY97" s="239" t="str">
        <f t="shared" si="1610"/>
        <v>Jordan</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23</v>
      </c>
      <c r="C99" s="239" t="str">
        <f>'World Cup'!$AC$50</f>
        <v>Ecuador</v>
      </c>
      <c r="D99" s="240">
        <f>IF(E99="","",INDEX(Groups!$C$7:$C$65,MATCH(E99,Groups!$D$7:$D$65,0)))</f>
        <v>31</v>
      </c>
      <c r="E99" s="239" t="str">
        <f>'World Cup'!$AD$50</f>
        <v>Norway</v>
      </c>
      <c r="F99" s="241">
        <f>IF(AND('World Cup'!$AC$51&lt;&gt;"",'World Cup'!$AD$51&lt;&gt;""),'World Cup'!$AC$51,"")</f>
        <v>2</v>
      </c>
      <c r="G99" s="242">
        <f>IF(AND('World Cup'!$AC$51&lt;&gt;"",'World Cup'!$AD$51&lt;&gt;""),'World Cup'!$AD$51,"")</f>
        <v>3</v>
      </c>
      <c r="I99" s="238">
        <f t="shared" si="1482"/>
        <v>23</v>
      </c>
      <c r="J99" s="239" t="str">
        <f t="shared" si="1483"/>
        <v>Ecuador</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23</v>
      </c>
      <c r="W99" s="239" t="str">
        <f t="shared" si="1488"/>
        <v>Ecuador</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23</v>
      </c>
      <c r="AJ99" s="239" t="str">
        <f t="shared" si="1493"/>
        <v>Ecuador</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23</v>
      </c>
      <c r="AW99" s="239" t="str">
        <f t="shared" si="1498"/>
        <v>Ecuador</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23</v>
      </c>
      <c r="BJ99" s="239" t="str">
        <f t="shared" si="1503"/>
        <v>Ecuador</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23</v>
      </c>
      <c r="BW99" s="239" t="str">
        <f t="shared" si="1508"/>
        <v>Ecuador</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23</v>
      </c>
      <c r="CJ99" s="239" t="str">
        <f t="shared" si="1513"/>
        <v>Ecuador</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23</v>
      </c>
      <c r="CW99" s="239" t="str">
        <f t="shared" si="1518"/>
        <v>Ecuador</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23</v>
      </c>
      <c r="DJ99" s="239" t="str">
        <f t="shared" si="1523"/>
        <v>Ecuador</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23</v>
      </c>
      <c r="DW99" s="239" t="str">
        <f t="shared" si="1528"/>
        <v>Ecuador</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23</v>
      </c>
      <c r="EJ99" s="239" t="str">
        <f t="shared" si="1533"/>
        <v>Ecuador</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23</v>
      </c>
      <c r="EW99" s="239" t="str">
        <f t="shared" si="1538"/>
        <v>Ecuador</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23</v>
      </c>
      <c r="FJ99" s="239" t="str">
        <f t="shared" si="1543"/>
        <v>Ecuador</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23</v>
      </c>
      <c r="FW99" s="239" t="str">
        <f t="shared" si="1548"/>
        <v>Ecuador</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23</v>
      </c>
      <c r="GJ99" s="239" t="str">
        <f t="shared" si="1553"/>
        <v>Ecuador</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23</v>
      </c>
      <c r="GW99" s="239" t="str">
        <f t="shared" si="1558"/>
        <v>Ecuador</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23</v>
      </c>
      <c r="HJ99" s="239" t="str">
        <f t="shared" si="1563"/>
        <v>Ecuador</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23</v>
      </c>
      <c r="HW99" s="239" t="str">
        <f t="shared" si="1568"/>
        <v>Ecuador</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23</v>
      </c>
      <c r="IJ99" s="239" t="str">
        <f t="shared" si="1573"/>
        <v>Ecuador</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23</v>
      </c>
      <c r="IW99" s="239" t="str">
        <f t="shared" si="1578"/>
        <v>Ecuador</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23</v>
      </c>
      <c r="JJ99" s="239" t="str">
        <f t="shared" si="1583"/>
        <v>Ecuador</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23</v>
      </c>
      <c r="JW99" s="239" t="str">
        <f t="shared" si="1588"/>
        <v>Ecuador</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23</v>
      </c>
      <c r="KJ99" s="239" t="str">
        <f t="shared" si="1593"/>
        <v>Ecuador</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23</v>
      </c>
      <c r="KW99" s="239" t="str">
        <f t="shared" si="1598"/>
        <v>Ecuador</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23</v>
      </c>
      <c r="LJ99" s="239" t="str">
        <f t="shared" si="1603"/>
        <v>Ecuador</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23</v>
      </c>
      <c r="LW99" s="239" t="str">
        <f t="shared" si="1608"/>
        <v>Ecuador</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15</v>
      </c>
      <c r="C100" s="239" t="str">
        <f>'World Cup'!$AF$50</f>
        <v>Mexico</v>
      </c>
      <c r="D100" s="240">
        <f>IF(E100="","",INDEX(Groups!$C$7:$C$65,MATCH(E100,Groups!$D$7:$D$65,0)))</f>
        <v>61</v>
      </c>
      <c r="E100" s="239" t="str">
        <f>'World Cup'!$AG$50</f>
        <v>Saudi Arabia</v>
      </c>
      <c r="F100" s="241">
        <f>IF(AND('World Cup'!$AF$51&lt;&gt;"",'World Cup'!$AG$51&lt;&gt;""),'World Cup'!$AF$51,"")</f>
        <v>2</v>
      </c>
      <c r="G100" s="242">
        <f>IF(AND('World Cup'!$AF$51&lt;&gt;"",'World Cup'!$AG$51&lt;&gt;""),'World Cup'!$AG$51,"")</f>
        <v>0</v>
      </c>
      <c r="I100" s="238">
        <f t="shared" si="1482"/>
        <v>15</v>
      </c>
      <c r="J100" s="239" t="str">
        <f t="shared" si="1483"/>
        <v>Mexico</v>
      </c>
      <c r="K100" s="240">
        <f t="shared" si="1484"/>
        <v>61</v>
      </c>
      <c r="L100" s="239" t="str">
        <f t="shared" si="1485"/>
        <v>Saudi Arabia</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61</v>
      </c>
      <c r="Y100" s="239" t="str">
        <f t="shared" si="1490"/>
        <v>Saudi Arabia</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61</v>
      </c>
      <c r="AL100" s="239" t="str">
        <f t="shared" si="1495"/>
        <v>Saudi Arabia</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61</v>
      </c>
      <c r="AY100" s="239" t="str">
        <f t="shared" si="1500"/>
        <v>Saudi Arabia</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61</v>
      </c>
      <c r="BL100" s="239" t="str">
        <f t="shared" si="1505"/>
        <v>Saudi Arabia</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61</v>
      </c>
      <c r="BY100" s="239" t="str">
        <f t="shared" si="1510"/>
        <v>Saudi Arabia</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61</v>
      </c>
      <c r="CL100" s="239" t="str">
        <f t="shared" si="1515"/>
        <v>Saudi Arabia</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61</v>
      </c>
      <c r="CY100" s="239" t="str">
        <f t="shared" si="1520"/>
        <v>Saudi Arabia</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61</v>
      </c>
      <c r="DL100" s="239" t="str">
        <f t="shared" si="1525"/>
        <v>Saudi Arabia</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61</v>
      </c>
      <c r="DY100" s="239" t="str">
        <f t="shared" si="1530"/>
        <v>Saudi Arabia</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61</v>
      </c>
      <c r="EL100" s="239" t="str">
        <f t="shared" si="1535"/>
        <v>Saudi Arabia</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61</v>
      </c>
      <c r="EY100" s="239" t="str">
        <f t="shared" si="1540"/>
        <v>Saudi Arabia</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61</v>
      </c>
      <c r="FL100" s="239" t="str">
        <f t="shared" si="1545"/>
        <v>Saudi Arabia</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61</v>
      </c>
      <c r="FY100" s="239" t="str">
        <f t="shared" si="1550"/>
        <v>Saudi Arabia</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61</v>
      </c>
      <c r="GL100" s="239" t="str">
        <f t="shared" si="1555"/>
        <v>Saudi Arabia</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61</v>
      </c>
      <c r="GY100" s="239" t="str">
        <f t="shared" si="1560"/>
        <v>Saudi Arabia</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61</v>
      </c>
      <c r="HL100" s="239" t="str">
        <f t="shared" si="1565"/>
        <v>Saudi Arabia</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61</v>
      </c>
      <c r="HY100" s="239" t="str">
        <f t="shared" si="1570"/>
        <v>Saudi Arabia</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61</v>
      </c>
      <c r="IL100" s="239" t="str">
        <f t="shared" si="1575"/>
        <v>Saudi Arabia</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61</v>
      </c>
      <c r="IY100" s="239" t="str">
        <f t="shared" si="1580"/>
        <v>Saudi Arabia</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61</v>
      </c>
      <c r="JL100" s="239" t="str">
        <f t="shared" si="1585"/>
        <v>Saudi Arabia</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61</v>
      </c>
      <c r="JY100" s="239" t="str">
        <f t="shared" si="1590"/>
        <v>Saudi Arabia</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61</v>
      </c>
      <c r="KL100" s="239" t="str">
        <f t="shared" si="1595"/>
        <v>Saudi Arabia</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61</v>
      </c>
      <c r="KY100" s="239" t="str">
        <f t="shared" si="1600"/>
        <v>Saudi Arabia</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61</v>
      </c>
      <c r="LL100" s="239" t="str">
        <f t="shared" si="1605"/>
        <v>Saudi Arabia</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61</v>
      </c>
      <c r="LY100" s="239" t="str">
        <f t="shared" si="1610"/>
        <v>Saudi Arabia</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f>
        <v>5</v>
      </c>
      <c r="G101" s="242">
        <f>IF(AND('World Cup'!$AI$51&lt;&gt;"",'World Cup'!$AJ$51&lt;&gt;""),'World Cup'!$AJ$51,"")</f>
        <v>0</v>
      </c>
      <c r="I101" s="238">
        <f t="shared" si="1482"/>
        <v>4</v>
      </c>
      <c r="J101" s="239" t="str">
        <f t="shared" si="1483"/>
        <v>England</v>
      </c>
      <c r="K101" s="240">
        <f t="shared" si="1484"/>
        <v>14</v>
      </c>
      <c r="L101" s="239" t="str">
        <f t="shared" si="1485"/>
        <v>Senegal</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14</v>
      </c>
      <c r="Y101" s="239" t="str">
        <f t="shared" si="1490"/>
        <v>Senegal</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14</v>
      </c>
      <c r="AL101" s="239" t="str">
        <f t="shared" si="1495"/>
        <v>Senegal</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14</v>
      </c>
      <c r="AY101" s="239" t="str">
        <f t="shared" si="1500"/>
        <v>Senegal</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14</v>
      </c>
      <c r="BL101" s="239" t="str">
        <f t="shared" si="1505"/>
        <v>Senegal</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14</v>
      </c>
      <c r="BY101" s="239" t="str">
        <f t="shared" si="1510"/>
        <v>Senegal</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14</v>
      </c>
      <c r="CL101" s="239" t="str">
        <f t="shared" si="1515"/>
        <v>Senegal</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14</v>
      </c>
      <c r="CY101" s="239" t="str">
        <f t="shared" si="1520"/>
        <v>Senegal</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14</v>
      </c>
      <c r="DL101" s="239" t="str">
        <f t="shared" si="1525"/>
        <v>Senegal</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14</v>
      </c>
      <c r="DY101" s="239" t="str">
        <f t="shared" si="1530"/>
        <v>Senegal</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14</v>
      </c>
      <c r="EL101" s="239" t="str">
        <f t="shared" si="1535"/>
        <v>Senegal</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14</v>
      </c>
      <c r="EY101" s="239" t="str">
        <f t="shared" si="1540"/>
        <v>Senegal</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14</v>
      </c>
      <c r="FL101" s="239" t="str">
        <f t="shared" si="1545"/>
        <v>Senegal</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14</v>
      </c>
      <c r="FY101" s="239" t="str">
        <f t="shared" si="1550"/>
        <v>Senegal</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14</v>
      </c>
      <c r="GL101" s="239" t="str">
        <f t="shared" si="1555"/>
        <v>Senegal</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14</v>
      </c>
      <c r="GY101" s="239" t="str">
        <f t="shared" si="1560"/>
        <v>Senegal</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14</v>
      </c>
      <c r="HL101" s="239" t="str">
        <f t="shared" si="1565"/>
        <v>Senegal</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14</v>
      </c>
      <c r="HY101" s="239" t="str">
        <f t="shared" si="1570"/>
        <v>Senegal</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14</v>
      </c>
      <c r="IL101" s="239" t="str">
        <f t="shared" si="1575"/>
        <v>Senegal</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14</v>
      </c>
      <c r="IY101" s="239" t="str">
        <f t="shared" si="1580"/>
        <v>Senegal</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14</v>
      </c>
      <c r="JL101" s="239" t="str">
        <f t="shared" si="1585"/>
        <v>Senegal</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14</v>
      </c>
      <c r="JY101" s="239" t="str">
        <f t="shared" si="1590"/>
        <v>Senegal</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14</v>
      </c>
      <c r="KL101" s="239" t="str">
        <f t="shared" si="1595"/>
        <v>Senegal</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14</v>
      </c>
      <c r="KY101" s="239" t="str">
        <f t="shared" si="1600"/>
        <v>Senegal</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14</v>
      </c>
      <c r="LL101" s="239" t="str">
        <f t="shared" si="1605"/>
        <v>Senegal</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14</v>
      </c>
      <c r="LY101" s="239" t="str">
        <f t="shared" si="1610"/>
        <v>Senegal</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3</v>
      </c>
      <c r="G102" s="242">
        <f>IF(AND('World Cup'!$AL$51&lt;&gt;"",'World Cup'!$AM$51&lt;&gt;""),'World Cup'!$AM$51,"")</f>
        <v>1</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27</v>
      </c>
      <c r="C103" s="239" t="str">
        <f>'World Cup'!$AO$50</f>
        <v>Australia</v>
      </c>
      <c r="D103" s="240">
        <f>IF(E103="","",INDEX(Groups!$C$7:$C$65,MATCH(E103,Groups!$D$7:$D$65,0)))</f>
        <v>29</v>
      </c>
      <c r="E103" s="239" t="str">
        <f>'World Cup'!$AP$50</f>
        <v>Egypt</v>
      </c>
      <c r="F103" s="241">
        <f>IF(AND('World Cup'!$AO$51&lt;&gt;"",'World Cup'!$AP$51&lt;&gt;""),'World Cup'!$AO$51,"")</f>
        <v>0</v>
      </c>
      <c r="G103" s="242">
        <f>IF(AND('World Cup'!$AO$51&lt;&gt;"",'World Cup'!$AP$51&lt;&gt;""),'World Cup'!$AP$51,"")</f>
        <v>3</v>
      </c>
      <c r="I103" s="238">
        <f t="shared" si="1482"/>
        <v>27</v>
      </c>
      <c r="J103" s="239" t="str">
        <f t="shared" si="1483"/>
        <v>Australia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27</v>
      </c>
      <c r="W103" s="239" t="str">
        <f t="shared" si="1488"/>
        <v>Australia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27</v>
      </c>
      <c r="AJ103" s="239" t="str">
        <f t="shared" si="1493"/>
        <v>Australia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27</v>
      </c>
      <c r="AW103" s="239" t="str">
        <f t="shared" si="1498"/>
        <v>Australia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27</v>
      </c>
      <c r="BJ103" s="239" t="str">
        <f t="shared" si="1503"/>
        <v>Australia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27</v>
      </c>
      <c r="BW103" s="239" t="str">
        <f t="shared" si="1508"/>
        <v>Australia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27</v>
      </c>
      <c r="CJ103" s="239" t="str">
        <f t="shared" si="1513"/>
        <v>Australia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27</v>
      </c>
      <c r="CW103" s="239" t="str">
        <f t="shared" si="1518"/>
        <v>Australia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27</v>
      </c>
      <c r="DJ103" s="239" t="str">
        <f t="shared" si="1523"/>
        <v>Australia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27</v>
      </c>
      <c r="DW103" s="239" t="str">
        <f t="shared" si="1528"/>
        <v>Australia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27</v>
      </c>
      <c r="EJ103" s="239" t="str">
        <f t="shared" si="1533"/>
        <v>Australia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27</v>
      </c>
      <c r="EW103" s="239" t="str">
        <f t="shared" si="1538"/>
        <v>Australia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27</v>
      </c>
      <c r="FJ103" s="239" t="str">
        <f t="shared" si="1543"/>
        <v>Australia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27</v>
      </c>
      <c r="FW103" s="239" t="str">
        <f t="shared" si="1548"/>
        <v>Australia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27</v>
      </c>
      <c r="GJ103" s="239" t="str">
        <f t="shared" si="1553"/>
        <v>Australia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27</v>
      </c>
      <c r="GW103" s="239" t="str">
        <f t="shared" si="1558"/>
        <v>Australia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27</v>
      </c>
      <c r="HJ103" s="239" t="str">
        <f t="shared" si="1563"/>
        <v>Australia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27</v>
      </c>
      <c r="HW103" s="239" t="str">
        <f t="shared" si="1568"/>
        <v>Australia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27</v>
      </c>
      <c r="IJ103" s="239" t="str">
        <f t="shared" si="1573"/>
        <v>Australia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27</v>
      </c>
      <c r="IW103" s="239" t="str">
        <f t="shared" si="1578"/>
        <v>Australia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27</v>
      </c>
      <c r="JJ103" s="239" t="str">
        <f t="shared" si="1583"/>
        <v>Australia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27</v>
      </c>
      <c r="JW103" s="239" t="str">
        <f t="shared" si="1588"/>
        <v>Australia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27</v>
      </c>
      <c r="KJ103" s="239" t="str">
        <f t="shared" si="1593"/>
        <v>Australia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27</v>
      </c>
      <c r="KW103" s="239" t="str">
        <f t="shared" si="1598"/>
        <v>Australia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27</v>
      </c>
      <c r="LJ103" s="239" t="str">
        <f t="shared" si="1603"/>
        <v>Australia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27</v>
      </c>
      <c r="LW103" s="239" t="str">
        <f t="shared" si="1608"/>
        <v>Australia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85</v>
      </c>
      <c r="E104" s="239" t="str">
        <f>'World Cup'!$AS$50</f>
        <v>New Zealand</v>
      </c>
      <c r="F104" s="241">
        <f>IF(AND('World Cup'!$AR$51&lt;&gt;"",'World Cup'!$AS$51&lt;&gt;""),'World Cup'!$AR$51,"")</f>
        <v>3</v>
      </c>
      <c r="G104" s="242">
        <f>IF(AND('World Cup'!$AR$51&lt;&gt;"",'World Cup'!$AS$51&lt;&gt;""),'World Cup'!$AS$51,"")</f>
        <v>1</v>
      </c>
      <c r="I104" s="238">
        <f t="shared" si="1482"/>
        <v>19</v>
      </c>
      <c r="J104" s="239" t="str">
        <f t="shared" si="1483"/>
        <v>Switzerland</v>
      </c>
      <c r="K104" s="240">
        <f t="shared" si="1484"/>
        <v>85</v>
      </c>
      <c r="L104" s="239" t="str">
        <f t="shared" si="1485"/>
        <v>New Zealand</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85</v>
      </c>
      <c r="Y104" s="239" t="str">
        <f t="shared" si="1490"/>
        <v>New Zealand</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85</v>
      </c>
      <c r="AL104" s="239" t="str">
        <f t="shared" si="1495"/>
        <v>New Zealand</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85</v>
      </c>
      <c r="AY104" s="239" t="str">
        <f t="shared" si="1500"/>
        <v>New Zealand</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85</v>
      </c>
      <c r="BL104" s="239" t="str">
        <f t="shared" si="1505"/>
        <v>New Zealand</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85</v>
      </c>
      <c r="BY104" s="239" t="str">
        <f t="shared" si="1510"/>
        <v>New Zealand</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85</v>
      </c>
      <c r="CL104" s="239" t="str">
        <f t="shared" si="1515"/>
        <v>New Zealand</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85</v>
      </c>
      <c r="CY104" s="239" t="str">
        <f t="shared" si="1520"/>
        <v>New Zealand</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85</v>
      </c>
      <c r="DL104" s="239" t="str">
        <f t="shared" si="1525"/>
        <v>New Zealand</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85</v>
      </c>
      <c r="DY104" s="239" t="str">
        <f t="shared" si="1530"/>
        <v>New Zealand</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85</v>
      </c>
      <c r="EL104" s="239" t="str">
        <f t="shared" si="1535"/>
        <v>New Zealand</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85</v>
      </c>
      <c r="EY104" s="239" t="str">
        <f t="shared" si="1540"/>
        <v>New Zealand</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85</v>
      </c>
      <c r="FL104" s="239" t="str">
        <f t="shared" si="1545"/>
        <v>New Zealand</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85</v>
      </c>
      <c r="FY104" s="239" t="str">
        <f t="shared" si="1550"/>
        <v>New Zealand</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85</v>
      </c>
      <c r="GL104" s="239" t="str">
        <f t="shared" si="1555"/>
        <v>New Zealand</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85</v>
      </c>
      <c r="GY104" s="239" t="str">
        <f t="shared" si="1560"/>
        <v>New Zealand</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85</v>
      </c>
      <c r="HL104" s="239" t="str">
        <f t="shared" si="1565"/>
        <v>New Zealand</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85</v>
      </c>
      <c r="HY104" s="239" t="str">
        <f t="shared" si="1570"/>
        <v>New Zealand</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85</v>
      </c>
      <c r="IL104" s="239" t="str">
        <f t="shared" si="1575"/>
        <v>New Zealand</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85</v>
      </c>
      <c r="IY104" s="239" t="str">
        <f t="shared" si="1580"/>
        <v>New Zealand</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85</v>
      </c>
      <c r="JL104" s="239" t="str">
        <f t="shared" si="1585"/>
        <v>New Zealand</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85</v>
      </c>
      <c r="JY104" s="239" t="str">
        <f t="shared" si="1590"/>
        <v>New Zealand</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85</v>
      </c>
      <c r="KL104" s="239" t="str">
        <f t="shared" si="1595"/>
        <v>New Zealand</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85</v>
      </c>
      <c r="KY104" s="239" t="str">
        <f t="shared" si="1600"/>
        <v>New Zealand</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85</v>
      </c>
      <c r="LL104" s="239" t="str">
        <f t="shared" si="1605"/>
        <v>New Zealand</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85</v>
      </c>
      <c r="LY104" s="239" t="str">
        <f t="shared" si="1610"/>
        <v>New Zealand</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3</v>
      </c>
      <c r="G105" s="242">
        <f>IF(AND('World Cup'!$AU$51&lt;&gt;"",'World Cup'!$AV$51&lt;&gt;""),'World Cup'!$AV$51,"")</f>
        <v>1</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0</v>
      </c>
      <c r="G107" s="242">
        <f>IF(AND('World Cup'!$B$61&lt;&gt;"",'World Cup'!$C$61&lt;&gt;""),'World Cup'!$C$61,"")</f>
        <v>2</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f>
        <v>1</v>
      </c>
      <c r="G108" s="242">
        <f>IF(AND('World Cup'!$E$61&lt;&gt;"",'World Cup'!$F$61&lt;&gt;""),'World Cup'!$F$61,"")</f>
        <v>3</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1</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3</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0</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f>
        <v>1</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0</v>
      </c>
      <c r="G114" s="242">
        <f>IF(AND('World Cup'!$W$61&lt;&gt;"",'World Cup'!$X$61&lt;&gt;""),'World Cup'!$X$61,"")</f>
        <v>2</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3</v>
      </c>
      <c r="G116" s="242">
        <f>IF(AND('World Cup'!$C$71&lt;&gt;"",'World Cup'!$E$71&lt;&gt;""),'World Cup'!$E$71,"")</f>
        <v>1</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0</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1</v>
      </c>
      <c r="G118" s="242">
        <f>IF(AND('World Cup'!$O$71&lt;&gt;"",'World Cup'!$Q$71&lt;&gt;""),'World Cup'!$Q$71,"")</f>
        <v>2</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1</v>
      </c>
      <c r="G119" s="242">
        <f>IF(AND('World Cup'!$U$71&lt;&gt;"",'World Cup'!$W$71&lt;&gt;""),'World Cup'!$W$71,"")</f>
        <v>2</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2</v>
      </c>
      <c r="G121" s="242">
        <f>IF(AND('World Cup'!$F$81&lt;&gt;"",'World Cup'!$H$81&lt;&gt;""),'World Cup'!$H$81,"")</f>
        <v>1</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f>
        <v>0</v>
      </c>
      <c r="G122" s="242">
        <f>IF(AND('World Cup'!$R$81&lt;&gt;"",'World Cup'!$T$81&lt;&gt;""),'World Cup'!$T$81,"")</f>
        <v>1</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2" thickBot="1">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0</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2"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2"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2"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2"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38" customWidth="1"/>
    <col min="3" max="3" width="21" style="75"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988" t="str">
        <f>Language!$E$127</f>
        <v>Predictions Ranking</v>
      </c>
      <c r="C1" s="988"/>
      <c r="D1" s="988"/>
    </row>
    <row r="2" spans="2:13" ht="15" thickBot="1"/>
    <row r="3" spans="2:13" ht="15.6"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97" t="str">
        <f>Language!$E$223</f>
        <v>Settings</v>
      </c>
      <c r="C1" s="997"/>
      <c r="D1" s="997"/>
      <c r="E1" s="997"/>
      <c r="F1" s="997"/>
    </row>
    <row r="2" spans="2:15"/>
    <row r="3" spans="2:15" ht="16.2"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 thickTop="1"/>
    <row r="11" spans="2:15"/>
    <row r="12" spans="2:15" ht="16.2"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 thickBot="1">
      <c r="H28" s="1017"/>
      <c r="I28" s="1018"/>
      <c r="J28" s="1018"/>
      <c r="K28" s="1018"/>
      <c r="L28" s="1018"/>
      <c r="M28" s="1018"/>
      <c r="N28" s="1018"/>
      <c r="O28" s="1019"/>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style="4"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 thickBot="1">
      <c r="D100" s="208">
        <v>96</v>
      </c>
      <c r="E100" s="205" t="str">
        <f t="shared" si="2"/>
        <v>Play-Off D</v>
      </c>
      <c r="F100" s="136" t="s">
        <v>1871</v>
      </c>
      <c r="G100" s="137" t="s">
        <v>1871</v>
      </c>
      <c r="H100" s="138" t="s">
        <v>1871</v>
      </c>
      <c r="I100" s="139" t="s">
        <v>1871</v>
      </c>
      <c r="J100" s="367" t="s">
        <v>1871</v>
      </c>
      <c r="K100" s="629" t="s">
        <v>1871</v>
      </c>
      <c r="L100" s="74"/>
    </row>
    <row r="101" spans="4:15" ht="15.6" thickTop="1" thickBot="1">
      <c r="E101" s="205"/>
      <c r="F101" s="75"/>
      <c r="G101" s="75"/>
      <c r="H101" s="75"/>
      <c r="I101" s="75"/>
      <c r="J101" s="75"/>
      <c r="K101" s="630"/>
      <c r="L101" s="75"/>
    </row>
    <row r="102" spans="4:15" ht="29.4"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 thickBot="1">
      <c r="D118" s="130">
        <v>16</v>
      </c>
      <c r="E118" s="205" t="str">
        <f t="shared" si="3"/>
        <v>Monterrey</v>
      </c>
      <c r="F118" s="136" t="s">
        <v>1011</v>
      </c>
      <c r="G118" s="137" t="s">
        <v>1011</v>
      </c>
      <c r="H118" s="138" t="s">
        <v>1011</v>
      </c>
      <c r="I118" s="139" t="s">
        <v>1011</v>
      </c>
      <c r="J118" s="367" t="s">
        <v>1011</v>
      </c>
      <c r="K118" s="629" t="s">
        <v>1011</v>
      </c>
      <c r="L118" s="74"/>
      <c r="O118" s="584"/>
    </row>
    <row r="119" spans="4:15" ht="15.6" thickTop="1" thickBot="1">
      <c r="D119" s="30"/>
      <c r="E119" s="205"/>
      <c r="F119" s="192"/>
      <c r="G119" s="192"/>
      <c r="H119" s="192"/>
      <c r="I119" s="192"/>
      <c r="J119" s="192"/>
      <c r="K119" s="632"/>
      <c r="L119" s="192"/>
    </row>
    <row r="120" spans="4:15" ht="29.4"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28.8">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28.8">
      <c r="E127" s="205" t="str">
        <f t="shared" si="4"/>
        <v>Predictions Ranking</v>
      </c>
      <c r="F127" s="447" t="s">
        <v>639</v>
      </c>
      <c r="G127" s="448" t="s">
        <v>641</v>
      </c>
      <c r="H127" s="449" t="s">
        <v>642</v>
      </c>
      <c r="I127" s="450" t="s">
        <v>643</v>
      </c>
      <c r="J127" s="449" t="s">
        <v>640</v>
      </c>
      <c r="K127" s="634" t="s">
        <v>780</v>
      </c>
      <c r="L127" s="451"/>
    </row>
    <row r="128" spans="4:15" ht="43.2">
      <c r="E128" s="205" t="str">
        <f t="shared" si="4"/>
        <v>Assignment of the group third in the round of 32</v>
      </c>
      <c r="F128" s="288" t="s">
        <v>1106</v>
      </c>
      <c r="G128" s="289" t="s">
        <v>1105</v>
      </c>
      <c r="H128" s="290" t="s">
        <v>1104</v>
      </c>
      <c r="I128" s="291" t="s">
        <v>1103</v>
      </c>
      <c r="J128" s="290" t="s">
        <v>1101</v>
      </c>
      <c r="K128" s="634" t="s">
        <v>1102</v>
      </c>
      <c r="L128" s="292"/>
    </row>
    <row r="129" spans="4:15" ht="28.8">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1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 thickBot="1">
      <c r="D165" s="130">
        <v>8</v>
      </c>
      <c r="E165" s="205" t="str">
        <f t="shared" si="4"/>
        <v>Round of 16 - 8</v>
      </c>
      <c r="F165" s="133" t="s">
        <v>52</v>
      </c>
      <c r="G165" s="134" t="s">
        <v>208</v>
      </c>
      <c r="H165" s="132" t="s">
        <v>216</v>
      </c>
      <c r="I165" s="135" t="s">
        <v>224</v>
      </c>
      <c r="J165" s="132" t="s">
        <v>160</v>
      </c>
      <c r="K165" s="628" t="s">
        <v>792</v>
      </c>
      <c r="L165" s="73"/>
    </row>
    <row r="166" spans="4:15" ht="1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 thickBot="1">
      <c r="D169" s="130">
        <v>4</v>
      </c>
      <c r="E169" s="205" t="str">
        <f t="shared" si="4"/>
        <v>Quarter final 4</v>
      </c>
      <c r="F169" s="177" t="s">
        <v>368</v>
      </c>
      <c r="G169" s="134" t="s">
        <v>236</v>
      </c>
      <c r="H169" s="132" t="s">
        <v>232</v>
      </c>
      <c r="I169" s="135" t="s">
        <v>228</v>
      </c>
      <c r="J169" s="132" t="s">
        <v>164</v>
      </c>
      <c r="K169" s="628" t="s">
        <v>796</v>
      </c>
      <c r="L169" s="73"/>
    </row>
    <row r="170" spans="4:15" ht="1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8">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 thickBot="1">
      <c r="E201" s="205">
        <f t="shared" si="4"/>
        <v>0</v>
      </c>
      <c r="F201" s="161"/>
      <c r="G201" s="162"/>
      <c r="H201" s="163"/>
      <c r="I201" s="164"/>
      <c r="J201" s="165"/>
      <c r="K201" s="629"/>
      <c r="L201" s="124"/>
    </row>
    <row r="202" spans="5:12" ht="15.6" thickTop="1" thickBot="1">
      <c r="E202" s="205"/>
      <c r="K202" s="630"/>
    </row>
    <row r="203" spans="5:12" ht="29.4"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3.2">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43.2">
      <c r="E240" s="205" t="str">
        <f t="shared" si="6"/>
        <v>Minimum number for a large goal difference:</v>
      </c>
      <c r="F240" s="157" t="s">
        <v>695</v>
      </c>
      <c r="G240" s="158" t="s">
        <v>694</v>
      </c>
      <c r="H240" s="159" t="s">
        <v>693</v>
      </c>
      <c r="I240" s="160" t="s">
        <v>692</v>
      </c>
      <c r="J240" s="159" t="s">
        <v>691</v>
      </c>
      <c r="K240" s="634" t="s">
        <v>833</v>
      </c>
      <c r="L240" s="123"/>
    </row>
    <row r="241" spans="5:12" ht="374.4">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 thickBot="1">
      <c r="E247" s="205">
        <f t="shared" si="6"/>
        <v>0</v>
      </c>
      <c r="F247" s="282"/>
      <c r="G247" s="283"/>
      <c r="H247" s="284"/>
      <c r="I247" s="285"/>
      <c r="J247" s="284"/>
      <c r="K247" s="636"/>
      <c r="L247" s="286"/>
    </row>
    <row r="248" spans="5:12" ht="15.6" thickTop="1" thickBot="1">
      <c r="K248" s="75"/>
    </row>
    <row r="249" spans="5:12" ht="29.4"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28.8">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 thickBot="1">
      <c r="E263" s="205">
        <f>IF($C$3,F263,IF($C$4,G263,IF($C$5,H263,IF($C$6,I263,IF($C$7,J263,IF($C$8,K263,IF(L263&lt;&gt;"",L263,F263)))))))</f>
        <v>0</v>
      </c>
      <c r="F263" s="136"/>
      <c r="G263" s="137"/>
      <c r="H263" s="138"/>
      <c r="I263" s="139"/>
      <c r="J263" s="138"/>
      <c r="K263" s="637"/>
      <c r="L263" s="124"/>
    </row>
    <row r="264" spans="5:12" ht="1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dimension ref="A1:Q41"/>
  <sheetViews>
    <sheetView showGridLines="0" showRowColHeaders="0" workbookViewId="0">
      <selection activeCell="H1" sqref="H1"/>
    </sheetView>
  </sheetViews>
  <sheetFormatPr defaultColWidth="0" defaultRowHeight="14.4" zeroHeight="1"/>
  <cols>
    <col min="1" max="1" width="18" style="4" customWidth="1"/>
    <col min="2" max="2" width="9.6640625" style="4" hidden="1" customWidth="1"/>
    <col min="3" max="3" width="11.44140625" style="4" customWidth="1"/>
    <col min="4" max="4" width="13.109375" style="4" customWidth="1"/>
    <col min="5" max="5" width="5.109375" style="4" hidden="1" customWidth="1"/>
    <col min="6" max="6" width="11.44140625" style="4" customWidth="1"/>
    <col min="7" max="7" width="20.44140625" style="4" customWidth="1"/>
    <col min="8" max="8" width="15.5546875" style="4" customWidth="1"/>
    <col min="9" max="9" width="17" style="4" customWidth="1"/>
    <col min="10" max="10" width="14" style="4" hidden="1" customWidth="1"/>
    <col min="11" max="11" width="25.88671875" style="4" hidden="1" customWidth="1"/>
    <col min="12" max="12" width="6.109375" style="4" hidden="1" customWidth="1"/>
    <col min="13" max="13" width="22.6640625" style="4" hidden="1" customWidth="1"/>
    <col min="14" max="14" width="16.88671875" style="4" hidden="1" customWidth="1"/>
    <col min="15" max="16384" width="11.441406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1036" t="s">
        <v>458</v>
      </c>
      <c r="C2" s="1036"/>
      <c r="D2" s="1036"/>
    </row>
    <row r="3" spans="2:5" ht="15" thickBot="1"/>
    <row r="4" spans="2:5" ht="15" thickTop="1">
      <c r="B4" s="1040" t="s">
        <v>405</v>
      </c>
      <c r="C4" s="1053" t="s">
        <v>404</v>
      </c>
      <c r="D4" s="1055" t="s">
        <v>403</v>
      </c>
      <c r="E4" s="593"/>
    </row>
    <row r="5" spans="2:5">
      <c r="B5" s="1052"/>
      <c r="C5" s="1054"/>
      <c r="D5" s="1056"/>
      <c r="E5" s="594" t="s">
        <v>1712</v>
      </c>
    </row>
    <row r="6" spans="2:5" ht="15.6">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6">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6">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6">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6">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6">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6">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6">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6">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6">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6">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6">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 thickBot="1">
      <c r="B65" s="130" t="s">
        <v>1056</v>
      </c>
      <c r="C65" s="418">
        <v>33</v>
      </c>
      <c r="D65" s="419" t="str">
        <f>VLOOKUP($C65,Language!$D$5:$E$100,2,0)</f>
        <v>Panama</v>
      </c>
      <c r="E65" s="596"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125" customWidth="1"/>
    <col min="4" max="4" width="8.88671875" style="125"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125" customWidth="1"/>
    <col min="14" max="14" width="23" style="125" customWidth="1"/>
    <col min="15" max="16" width="4.6640625" style="125" customWidth="1"/>
    <col min="17" max="24" width="4.6640625" style="125" hidden="1" customWidth="1"/>
    <col min="25" max="25" width="5.109375" hidden="1" customWidth="1"/>
    <col min="26" max="16384" width="11.44140625" hidden="1"/>
  </cols>
  <sheetData>
    <row r="1" spans="1:24" ht="28.8">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Saudi Arabia</v>
      </c>
      <c r="O69" s="606" t="str">
        <f>IFERROR(VLOOKUP(ThirdPlaced!$I$30,AssignThird!$C$8:$K$502,2,0),"")</f>
        <v>H</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New Zealand</v>
      </c>
      <c r="O70" s="610" t="str">
        <f>IFERROR(VLOOKUP(ThirdPlaced!$I$30,AssignThird!$C$8:$K$502,3,0),"")</f>
        <v>G</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Qatar</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Scotland</v>
      </c>
      <c r="O72" s="610" t="str">
        <f>IFERROR(VLOOKUP(ThirdPlaced!$I$30,AssignThird!$C$8:$K$502,5,0),"")</f>
        <v>C</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Jordan</v>
      </c>
      <c r="O73" s="610" t="str">
        <f>IFERROR(VLOOKUP(ThirdPlaced!$I$30,AssignThird!$C$8:$K$502,6,0),"")</f>
        <v>J</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USA</v>
      </c>
      <c r="O74" s="610" t="str">
        <f>IFERROR(VLOOKUP(ThirdPlaced!$I$30,AssignThird!$C$8:$K$502,7,0),"")</f>
        <v>D</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Senegal</v>
      </c>
      <c r="O76" s="614" t="str">
        <f>IFERROR(VLOOKUP(ThirdPlaced!$I$30,AssignThird!$C$8:$K$502,9,0),"")</f>
        <v>I</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Czech Rep.</v>
      </c>
      <c r="J77" s="107" t="str">
        <f>VLOOKUP(D77,$M$77:$N$108,2,0)</f>
        <v>Canada</v>
      </c>
      <c r="K77" s="201">
        <v>1</v>
      </c>
      <c r="M77" s="597" t="s">
        <v>2</v>
      </c>
      <c r="N77" s="598" t="str">
        <f>'World Cup'!$B$42</f>
        <v>Mexico</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Scotland</v>
      </c>
      <c r="K78" s="201">
        <v>3</v>
      </c>
      <c r="M78" s="599" t="s">
        <v>8</v>
      </c>
      <c r="N78" s="600" t="str">
        <f>'World Cup'!$B$43</f>
        <v>Czech Rep.</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Canada</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USA</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Ecuador</v>
      </c>
      <c r="J82" s="107" t="str">
        <f t="shared" si="2"/>
        <v>Norway</v>
      </c>
      <c r="K82" s="201">
        <v>5</v>
      </c>
      <c r="M82" s="599" t="s">
        <v>10</v>
      </c>
      <c r="N82" s="600" t="str">
        <f>'World Cup'!$H$43</f>
        <v>Morocco</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Saudi Arabia</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Senegal</v>
      </c>
      <c r="K84" s="201">
        <v>8</v>
      </c>
      <c r="M84" s="599" t="s">
        <v>11</v>
      </c>
      <c r="N84" s="600" t="str">
        <f>'World Cup'!$K$43</f>
        <v>Australia</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Qatar</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Jordan</v>
      </c>
      <c r="K86" s="201">
        <v>9</v>
      </c>
      <c r="M86" s="599" t="s">
        <v>12</v>
      </c>
      <c r="N86" s="600" t="str">
        <f>'World Cup'!$N$43</f>
        <v>Ecuador</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Sweden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New Zealand</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Australia</v>
      </c>
      <c r="J92" s="107" t="str">
        <f t="shared" si="2"/>
        <v>Egypt</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Saudi Arabia</v>
      </c>
    </row>
    <row r="102" spans="2:25">
      <c r="B102" s="71" t="s">
        <v>133</v>
      </c>
      <c r="C102" s="88"/>
      <c r="D102" s="88"/>
      <c r="E102" s="53"/>
      <c r="F102" s="54"/>
      <c r="G102" s="184"/>
      <c r="H102" s="54"/>
      <c r="I102" s="54"/>
      <c r="J102" s="54"/>
      <c r="K102" s="101"/>
      <c r="M102" s="599" t="str">
        <f>AssignThird!$E$4</f>
        <v>3-EFGIJ</v>
      </c>
      <c r="N102" s="600" t="str">
        <f t="shared" ref="N102:N108" si="3">IF(L70,N70,"")</f>
        <v>New Zealand</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Qatar</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Scotland</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Jordan</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USA</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Senegal</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1:11">
      <c r="A1" s="4"/>
    </row>
    <row r="2" spans="1:11" ht="28.8">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2" thickBot="1">
      <c r="C4" s="437"/>
      <c r="D4" s="453" t="s">
        <v>1707</v>
      </c>
      <c r="E4" s="453" t="s">
        <v>1710</v>
      </c>
      <c r="F4" s="453" t="s">
        <v>1708</v>
      </c>
      <c r="G4" s="453" t="s">
        <v>1703</v>
      </c>
      <c r="H4" s="453" t="s">
        <v>1709</v>
      </c>
      <c r="I4" s="453" t="s">
        <v>1704</v>
      </c>
      <c r="J4" s="453" t="s">
        <v>1706</v>
      </c>
      <c r="K4" s="453" t="s">
        <v>1705</v>
      </c>
    </row>
    <row r="5" spans="1:11" ht="31.8"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6">
      <c r="C6" s="1061"/>
      <c r="D6" s="441" t="s">
        <v>24</v>
      </c>
      <c r="E6" s="442" t="s">
        <v>20</v>
      </c>
      <c r="F6" s="442" t="s">
        <v>25</v>
      </c>
      <c r="G6" s="442" t="s">
        <v>22</v>
      </c>
      <c r="H6" s="442" t="s">
        <v>272</v>
      </c>
      <c r="I6" s="442" t="s">
        <v>32</v>
      </c>
      <c r="J6" s="442" t="s">
        <v>33</v>
      </c>
      <c r="K6" s="443" t="s">
        <v>34</v>
      </c>
    </row>
    <row r="7" spans="1:11" ht="47.4"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6">
      <c r="C8" s="454" t="s">
        <v>1621</v>
      </c>
      <c r="D8" s="456" t="s">
        <v>22</v>
      </c>
      <c r="E8" s="457" t="s">
        <v>841</v>
      </c>
      <c r="F8" s="457" t="s">
        <v>32</v>
      </c>
      <c r="G8" s="457" t="s">
        <v>23</v>
      </c>
      <c r="H8" s="458" t="s">
        <v>31</v>
      </c>
      <c r="I8" s="458" t="s">
        <v>272</v>
      </c>
      <c r="J8" s="458" t="s">
        <v>34</v>
      </c>
      <c r="K8" s="459" t="s">
        <v>33</v>
      </c>
    </row>
    <row r="9" spans="1:11" ht="15.6">
      <c r="C9" s="454" t="s">
        <v>1620</v>
      </c>
      <c r="D9" s="456" t="s">
        <v>31</v>
      </c>
      <c r="E9" s="457" t="s">
        <v>272</v>
      </c>
      <c r="F9" s="457" t="s">
        <v>32</v>
      </c>
      <c r="G9" s="457" t="s">
        <v>25</v>
      </c>
      <c r="H9" s="460" t="s">
        <v>841</v>
      </c>
      <c r="I9" s="460" t="s">
        <v>23</v>
      </c>
      <c r="J9" s="460" t="s">
        <v>34</v>
      </c>
      <c r="K9" s="461" t="s">
        <v>33</v>
      </c>
    </row>
    <row r="10" spans="1:11" ht="15.6">
      <c r="C10" s="454" t="s">
        <v>1619</v>
      </c>
      <c r="D10" s="456" t="s">
        <v>22</v>
      </c>
      <c r="E10" s="457" t="s">
        <v>841</v>
      </c>
      <c r="F10" s="457" t="s">
        <v>32</v>
      </c>
      <c r="G10" s="457" t="s">
        <v>25</v>
      </c>
      <c r="H10" s="460" t="s">
        <v>31</v>
      </c>
      <c r="I10" s="460" t="s">
        <v>272</v>
      </c>
      <c r="J10" s="460" t="s">
        <v>34</v>
      </c>
      <c r="K10" s="461" t="s">
        <v>33</v>
      </c>
    </row>
    <row r="11" spans="1:11" ht="15.6">
      <c r="C11" s="454" t="s">
        <v>1618</v>
      </c>
      <c r="D11" s="456" t="s">
        <v>22</v>
      </c>
      <c r="E11" s="457" t="s">
        <v>841</v>
      </c>
      <c r="F11" s="457" t="s">
        <v>32</v>
      </c>
      <c r="G11" s="457" t="s">
        <v>25</v>
      </c>
      <c r="H11" s="460" t="s">
        <v>31</v>
      </c>
      <c r="I11" s="460" t="s">
        <v>23</v>
      </c>
      <c r="J11" s="460" t="s">
        <v>34</v>
      </c>
      <c r="K11" s="461" t="s">
        <v>33</v>
      </c>
    </row>
    <row r="12" spans="1:11" ht="15.6">
      <c r="C12" s="454" t="s">
        <v>1617</v>
      </c>
      <c r="D12" s="456" t="s">
        <v>22</v>
      </c>
      <c r="E12" s="457" t="s">
        <v>272</v>
      </c>
      <c r="F12" s="457" t="s">
        <v>32</v>
      </c>
      <c r="G12" s="457" t="s">
        <v>25</v>
      </c>
      <c r="H12" s="460" t="s">
        <v>841</v>
      </c>
      <c r="I12" s="460" t="s">
        <v>23</v>
      </c>
      <c r="J12" s="460" t="s">
        <v>34</v>
      </c>
      <c r="K12" s="461" t="s">
        <v>33</v>
      </c>
    </row>
    <row r="13" spans="1:11" ht="15.6">
      <c r="C13" s="454" t="s">
        <v>1616</v>
      </c>
      <c r="D13" s="456" t="s">
        <v>22</v>
      </c>
      <c r="E13" s="457" t="s">
        <v>272</v>
      </c>
      <c r="F13" s="457" t="s">
        <v>841</v>
      </c>
      <c r="G13" s="457" t="s">
        <v>25</v>
      </c>
      <c r="H13" s="460" t="s">
        <v>31</v>
      </c>
      <c r="I13" s="460" t="s">
        <v>23</v>
      </c>
      <c r="J13" s="460" t="s">
        <v>34</v>
      </c>
      <c r="K13" s="461" t="s">
        <v>33</v>
      </c>
    </row>
    <row r="14" spans="1:11" ht="15.6">
      <c r="C14" s="454" t="s">
        <v>1615</v>
      </c>
      <c r="D14" s="456" t="s">
        <v>22</v>
      </c>
      <c r="E14" s="457" t="s">
        <v>272</v>
      </c>
      <c r="F14" s="457" t="s">
        <v>32</v>
      </c>
      <c r="G14" s="457" t="s">
        <v>25</v>
      </c>
      <c r="H14" s="460" t="s">
        <v>31</v>
      </c>
      <c r="I14" s="460" t="s">
        <v>23</v>
      </c>
      <c r="J14" s="460" t="s">
        <v>34</v>
      </c>
      <c r="K14" s="461" t="s">
        <v>33</v>
      </c>
    </row>
    <row r="15" spans="1:11" ht="15.6">
      <c r="C15" s="454" t="s">
        <v>1614</v>
      </c>
      <c r="D15" s="456" t="s">
        <v>22</v>
      </c>
      <c r="E15" s="457" t="s">
        <v>272</v>
      </c>
      <c r="F15" s="457" t="s">
        <v>841</v>
      </c>
      <c r="G15" s="457" t="s">
        <v>25</v>
      </c>
      <c r="H15" s="460" t="s">
        <v>31</v>
      </c>
      <c r="I15" s="460" t="s">
        <v>23</v>
      </c>
      <c r="J15" s="460" t="s">
        <v>34</v>
      </c>
      <c r="K15" s="461" t="s">
        <v>32</v>
      </c>
    </row>
    <row r="16" spans="1:11" ht="15.6">
      <c r="C16" s="454" t="s">
        <v>1613</v>
      </c>
      <c r="D16" s="456" t="s">
        <v>22</v>
      </c>
      <c r="E16" s="457" t="s">
        <v>272</v>
      </c>
      <c r="F16" s="457" t="s">
        <v>841</v>
      </c>
      <c r="G16" s="457" t="s">
        <v>25</v>
      </c>
      <c r="H16" s="460" t="s">
        <v>31</v>
      </c>
      <c r="I16" s="460" t="s">
        <v>23</v>
      </c>
      <c r="J16" s="460" t="s">
        <v>32</v>
      </c>
      <c r="K16" s="461" t="s">
        <v>33</v>
      </c>
    </row>
    <row r="17" spans="3:11" ht="15.6">
      <c r="C17" s="454" t="s">
        <v>1612</v>
      </c>
      <c r="D17" s="456" t="s">
        <v>31</v>
      </c>
      <c r="E17" s="457" t="s">
        <v>272</v>
      </c>
      <c r="F17" s="457" t="s">
        <v>32</v>
      </c>
      <c r="G17" s="457" t="s">
        <v>21</v>
      </c>
      <c r="H17" s="460" t="s">
        <v>841</v>
      </c>
      <c r="I17" s="460" t="s">
        <v>23</v>
      </c>
      <c r="J17" s="460" t="s">
        <v>34</v>
      </c>
      <c r="K17" s="461" t="s">
        <v>33</v>
      </c>
    </row>
    <row r="18" spans="3:11" ht="15.6">
      <c r="C18" s="454" t="s">
        <v>1611</v>
      </c>
      <c r="D18" s="456" t="s">
        <v>22</v>
      </c>
      <c r="E18" s="457" t="s">
        <v>841</v>
      </c>
      <c r="F18" s="457" t="s">
        <v>32</v>
      </c>
      <c r="G18" s="457" t="s">
        <v>21</v>
      </c>
      <c r="H18" s="460" t="s">
        <v>31</v>
      </c>
      <c r="I18" s="460" t="s">
        <v>272</v>
      </c>
      <c r="J18" s="460" t="s">
        <v>34</v>
      </c>
      <c r="K18" s="461" t="s">
        <v>33</v>
      </c>
    </row>
    <row r="19" spans="3:11" ht="15.6">
      <c r="C19" s="454" t="s">
        <v>1610</v>
      </c>
      <c r="D19" s="456" t="s">
        <v>22</v>
      </c>
      <c r="E19" s="457" t="s">
        <v>841</v>
      </c>
      <c r="F19" s="457" t="s">
        <v>32</v>
      </c>
      <c r="G19" s="457" t="s">
        <v>21</v>
      </c>
      <c r="H19" s="460" t="s">
        <v>31</v>
      </c>
      <c r="I19" s="460" t="s">
        <v>23</v>
      </c>
      <c r="J19" s="460" t="s">
        <v>34</v>
      </c>
      <c r="K19" s="461" t="s">
        <v>33</v>
      </c>
    </row>
    <row r="20" spans="3:11" ht="15.6">
      <c r="C20" s="454" t="s">
        <v>1609</v>
      </c>
      <c r="D20" s="456" t="s">
        <v>22</v>
      </c>
      <c r="E20" s="457" t="s">
        <v>272</v>
      </c>
      <c r="F20" s="457" t="s">
        <v>32</v>
      </c>
      <c r="G20" s="457" t="s">
        <v>21</v>
      </c>
      <c r="H20" s="460" t="s">
        <v>841</v>
      </c>
      <c r="I20" s="460" t="s">
        <v>23</v>
      </c>
      <c r="J20" s="460" t="s">
        <v>34</v>
      </c>
      <c r="K20" s="461" t="s">
        <v>33</v>
      </c>
    </row>
    <row r="21" spans="3:11" ht="15.6">
      <c r="C21" s="454" t="s">
        <v>1608</v>
      </c>
      <c r="D21" s="456" t="s">
        <v>22</v>
      </c>
      <c r="E21" s="457" t="s">
        <v>272</v>
      </c>
      <c r="F21" s="457" t="s">
        <v>841</v>
      </c>
      <c r="G21" s="457" t="s">
        <v>21</v>
      </c>
      <c r="H21" s="460" t="s">
        <v>31</v>
      </c>
      <c r="I21" s="460" t="s">
        <v>23</v>
      </c>
      <c r="J21" s="460" t="s">
        <v>34</v>
      </c>
      <c r="K21" s="461" t="s">
        <v>33</v>
      </c>
    </row>
    <row r="22" spans="3:11" ht="15.6">
      <c r="C22" s="454" t="s">
        <v>1607</v>
      </c>
      <c r="D22" s="456" t="s">
        <v>22</v>
      </c>
      <c r="E22" s="457" t="s">
        <v>272</v>
      </c>
      <c r="F22" s="457" t="s">
        <v>32</v>
      </c>
      <c r="G22" s="457" t="s">
        <v>21</v>
      </c>
      <c r="H22" s="460" t="s">
        <v>31</v>
      </c>
      <c r="I22" s="460" t="s">
        <v>23</v>
      </c>
      <c r="J22" s="460" t="s">
        <v>34</v>
      </c>
      <c r="K22" s="461" t="s">
        <v>33</v>
      </c>
    </row>
    <row r="23" spans="3:11" ht="15.6">
      <c r="C23" s="454" t="s">
        <v>1606</v>
      </c>
      <c r="D23" s="456" t="s">
        <v>22</v>
      </c>
      <c r="E23" s="457" t="s">
        <v>272</v>
      </c>
      <c r="F23" s="457" t="s">
        <v>841</v>
      </c>
      <c r="G23" s="457" t="s">
        <v>21</v>
      </c>
      <c r="H23" s="460" t="s">
        <v>31</v>
      </c>
      <c r="I23" s="460" t="s">
        <v>23</v>
      </c>
      <c r="J23" s="460" t="s">
        <v>34</v>
      </c>
      <c r="K23" s="461" t="s">
        <v>32</v>
      </c>
    </row>
    <row r="24" spans="3:11" ht="15.6">
      <c r="C24" s="454" t="s">
        <v>1605</v>
      </c>
      <c r="D24" s="456" t="s">
        <v>22</v>
      </c>
      <c r="E24" s="457" t="s">
        <v>272</v>
      </c>
      <c r="F24" s="457" t="s">
        <v>841</v>
      </c>
      <c r="G24" s="457" t="s">
        <v>21</v>
      </c>
      <c r="H24" s="460" t="s">
        <v>31</v>
      </c>
      <c r="I24" s="460" t="s">
        <v>23</v>
      </c>
      <c r="J24" s="460" t="s">
        <v>32</v>
      </c>
      <c r="K24" s="461" t="s">
        <v>33</v>
      </c>
    </row>
    <row r="25" spans="3:11" ht="15.6">
      <c r="C25" s="454" t="s">
        <v>1604</v>
      </c>
      <c r="D25" s="456" t="s">
        <v>31</v>
      </c>
      <c r="E25" s="457" t="s">
        <v>272</v>
      </c>
      <c r="F25" s="457" t="s">
        <v>32</v>
      </c>
      <c r="G25" s="457" t="s">
        <v>21</v>
      </c>
      <c r="H25" s="460" t="s">
        <v>841</v>
      </c>
      <c r="I25" s="460" t="s">
        <v>25</v>
      </c>
      <c r="J25" s="460" t="s">
        <v>34</v>
      </c>
      <c r="K25" s="461" t="s">
        <v>33</v>
      </c>
    </row>
    <row r="26" spans="3:11" ht="15.6">
      <c r="C26" s="454" t="s">
        <v>1603</v>
      </c>
      <c r="D26" s="456" t="s">
        <v>21</v>
      </c>
      <c r="E26" s="457" t="s">
        <v>841</v>
      </c>
      <c r="F26" s="457" t="s">
        <v>32</v>
      </c>
      <c r="G26" s="457" t="s">
        <v>25</v>
      </c>
      <c r="H26" s="460" t="s">
        <v>31</v>
      </c>
      <c r="I26" s="460" t="s">
        <v>23</v>
      </c>
      <c r="J26" s="460" t="s">
        <v>34</v>
      </c>
      <c r="K26" s="461" t="s">
        <v>33</v>
      </c>
    </row>
    <row r="27" spans="3:11" ht="15.6">
      <c r="C27" s="454" t="s">
        <v>1602</v>
      </c>
      <c r="D27" s="456" t="s">
        <v>21</v>
      </c>
      <c r="E27" s="457" t="s">
        <v>272</v>
      </c>
      <c r="F27" s="457" t="s">
        <v>32</v>
      </c>
      <c r="G27" s="457" t="s">
        <v>25</v>
      </c>
      <c r="H27" s="460" t="s">
        <v>841</v>
      </c>
      <c r="I27" s="460" t="s">
        <v>23</v>
      </c>
      <c r="J27" s="460" t="s">
        <v>34</v>
      </c>
      <c r="K27" s="461" t="s">
        <v>33</v>
      </c>
    </row>
    <row r="28" spans="3:11" ht="15.6">
      <c r="C28" s="454" t="s">
        <v>1601</v>
      </c>
      <c r="D28" s="456" t="s">
        <v>21</v>
      </c>
      <c r="E28" s="457" t="s">
        <v>272</v>
      </c>
      <c r="F28" s="457" t="s">
        <v>841</v>
      </c>
      <c r="G28" s="457" t="s">
        <v>25</v>
      </c>
      <c r="H28" s="460" t="s">
        <v>31</v>
      </c>
      <c r="I28" s="460" t="s">
        <v>23</v>
      </c>
      <c r="J28" s="460" t="s">
        <v>34</v>
      </c>
      <c r="K28" s="461" t="s">
        <v>33</v>
      </c>
    </row>
    <row r="29" spans="3:11" ht="15.6">
      <c r="C29" s="454" t="s">
        <v>1600</v>
      </c>
      <c r="D29" s="456" t="s">
        <v>21</v>
      </c>
      <c r="E29" s="457" t="s">
        <v>272</v>
      </c>
      <c r="F29" s="457" t="s">
        <v>32</v>
      </c>
      <c r="G29" s="457" t="s">
        <v>25</v>
      </c>
      <c r="H29" s="460" t="s">
        <v>31</v>
      </c>
      <c r="I29" s="460" t="s">
        <v>23</v>
      </c>
      <c r="J29" s="460" t="s">
        <v>34</v>
      </c>
      <c r="K29" s="461" t="s">
        <v>33</v>
      </c>
    </row>
    <row r="30" spans="3:11" ht="15.6">
      <c r="C30" s="454" t="s">
        <v>1599</v>
      </c>
      <c r="D30" s="456" t="s">
        <v>21</v>
      </c>
      <c r="E30" s="457" t="s">
        <v>272</v>
      </c>
      <c r="F30" s="457" t="s">
        <v>841</v>
      </c>
      <c r="G30" s="457" t="s">
        <v>25</v>
      </c>
      <c r="H30" s="460" t="s">
        <v>31</v>
      </c>
      <c r="I30" s="460" t="s">
        <v>23</v>
      </c>
      <c r="J30" s="460" t="s">
        <v>34</v>
      </c>
      <c r="K30" s="461" t="s">
        <v>32</v>
      </c>
    </row>
    <row r="31" spans="3:11" ht="15.6">
      <c r="C31" s="454" t="s">
        <v>1598</v>
      </c>
      <c r="D31" s="456" t="s">
        <v>21</v>
      </c>
      <c r="E31" s="457" t="s">
        <v>272</v>
      </c>
      <c r="F31" s="457" t="s">
        <v>841</v>
      </c>
      <c r="G31" s="457" t="s">
        <v>25</v>
      </c>
      <c r="H31" s="460" t="s">
        <v>31</v>
      </c>
      <c r="I31" s="460" t="s">
        <v>23</v>
      </c>
      <c r="J31" s="460" t="s">
        <v>32</v>
      </c>
      <c r="K31" s="461" t="s">
        <v>33</v>
      </c>
    </row>
    <row r="32" spans="3:11" ht="15.6">
      <c r="C32" s="454" t="s">
        <v>1597</v>
      </c>
      <c r="D32" s="456" t="s">
        <v>22</v>
      </c>
      <c r="E32" s="457" t="s">
        <v>841</v>
      </c>
      <c r="F32" s="457" t="s">
        <v>32</v>
      </c>
      <c r="G32" s="457" t="s">
        <v>21</v>
      </c>
      <c r="H32" s="460" t="s">
        <v>31</v>
      </c>
      <c r="I32" s="460" t="s">
        <v>25</v>
      </c>
      <c r="J32" s="460" t="s">
        <v>34</v>
      </c>
      <c r="K32" s="461" t="s">
        <v>33</v>
      </c>
    </row>
    <row r="33" spans="3:11" ht="15.6">
      <c r="C33" s="454" t="s">
        <v>1596</v>
      </c>
      <c r="D33" s="456" t="s">
        <v>22</v>
      </c>
      <c r="E33" s="457" t="s">
        <v>272</v>
      </c>
      <c r="F33" s="457" t="s">
        <v>32</v>
      </c>
      <c r="G33" s="457" t="s">
        <v>21</v>
      </c>
      <c r="H33" s="460" t="s">
        <v>841</v>
      </c>
      <c r="I33" s="460" t="s">
        <v>25</v>
      </c>
      <c r="J33" s="460" t="s">
        <v>34</v>
      </c>
      <c r="K33" s="461" t="s">
        <v>33</v>
      </c>
    </row>
    <row r="34" spans="3:11" ht="15.6">
      <c r="C34" s="454" t="s">
        <v>1595</v>
      </c>
      <c r="D34" s="456" t="s">
        <v>22</v>
      </c>
      <c r="E34" s="457" t="s">
        <v>272</v>
      </c>
      <c r="F34" s="457" t="s">
        <v>841</v>
      </c>
      <c r="G34" s="457" t="s">
        <v>21</v>
      </c>
      <c r="H34" s="460" t="s">
        <v>31</v>
      </c>
      <c r="I34" s="460" t="s">
        <v>25</v>
      </c>
      <c r="J34" s="460" t="s">
        <v>34</v>
      </c>
      <c r="K34" s="461" t="s">
        <v>33</v>
      </c>
    </row>
    <row r="35" spans="3:11" ht="15.6">
      <c r="C35" s="454" t="s">
        <v>1594</v>
      </c>
      <c r="D35" s="456" t="s">
        <v>22</v>
      </c>
      <c r="E35" s="457" t="s">
        <v>272</v>
      </c>
      <c r="F35" s="457" t="s">
        <v>32</v>
      </c>
      <c r="G35" s="457" t="s">
        <v>21</v>
      </c>
      <c r="H35" s="460" t="s">
        <v>31</v>
      </c>
      <c r="I35" s="460" t="s">
        <v>25</v>
      </c>
      <c r="J35" s="460" t="s">
        <v>34</v>
      </c>
      <c r="K35" s="461" t="s">
        <v>33</v>
      </c>
    </row>
    <row r="36" spans="3:11" ht="15.6">
      <c r="C36" s="454" t="s">
        <v>1593</v>
      </c>
      <c r="D36" s="456" t="s">
        <v>22</v>
      </c>
      <c r="E36" s="457" t="s">
        <v>272</v>
      </c>
      <c r="F36" s="457" t="s">
        <v>841</v>
      </c>
      <c r="G36" s="457" t="s">
        <v>21</v>
      </c>
      <c r="H36" s="460" t="s">
        <v>31</v>
      </c>
      <c r="I36" s="460" t="s">
        <v>25</v>
      </c>
      <c r="J36" s="460" t="s">
        <v>34</v>
      </c>
      <c r="K36" s="461" t="s">
        <v>32</v>
      </c>
    </row>
    <row r="37" spans="3:11" ht="15.6">
      <c r="C37" s="454" t="s">
        <v>1592</v>
      </c>
      <c r="D37" s="456" t="s">
        <v>22</v>
      </c>
      <c r="E37" s="457" t="s">
        <v>272</v>
      </c>
      <c r="F37" s="457" t="s">
        <v>841</v>
      </c>
      <c r="G37" s="457" t="s">
        <v>21</v>
      </c>
      <c r="H37" s="460" t="s">
        <v>31</v>
      </c>
      <c r="I37" s="460" t="s">
        <v>25</v>
      </c>
      <c r="J37" s="460" t="s">
        <v>32</v>
      </c>
      <c r="K37" s="461" t="s">
        <v>33</v>
      </c>
    </row>
    <row r="38" spans="3:11" ht="15.6">
      <c r="C38" s="454" t="s">
        <v>1591</v>
      </c>
      <c r="D38" s="456" t="s">
        <v>21</v>
      </c>
      <c r="E38" s="457" t="s">
        <v>841</v>
      </c>
      <c r="F38" s="457" t="s">
        <v>22</v>
      </c>
      <c r="G38" s="457" t="s">
        <v>25</v>
      </c>
      <c r="H38" s="460" t="s">
        <v>32</v>
      </c>
      <c r="I38" s="460" t="s">
        <v>23</v>
      </c>
      <c r="J38" s="460" t="s">
        <v>34</v>
      </c>
      <c r="K38" s="461" t="s">
        <v>33</v>
      </c>
    </row>
    <row r="39" spans="3:11" ht="15.6">
      <c r="C39" s="454" t="s">
        <v>1590</v>
      </c>
      <c r="D39" s="456" t="s">
        <v>21</v>
      </c>
      <c r="E39" s="457" t="s">
        <v>841</v>
      </c>
      <c r="F39" s="457" t="s">
        <v>22</v>
      </c>
      <c r="G39" s="457" t="s">
        <v>25</v>
      </c>
      <c r="H39" s="460" t="s">
        <v>31</v>
      </c>
      <c r="I39" s="460" t="s">
        <v>23</v>
      </c>
      <c r="J39" s="460" t="s">
        <v>34</v>
      </c>
      <c r="K39" s="461" t="s">
        <v>33</v>
      </c>
    </row>
    <row r="40" spans="3:11" ht="15.6">
      <c r="C40" s="454" t="s">
        <v>1589</v>
      </c>
      <c r="D40" s="456" t="s">
        <v>21</v>
      </c>
      <c r="E40" s="457" t="s">
        <v>22</v>
      </c>
      <c r="F40" s="457" t="s">
        <v>32</v>
      </c>
      <c r="G40" s="457" t="s">
        <v>25</v>
      </c>
      <c r="H40" s="460" t="s">
        <v>31</v>
      </c>
      <c r="I40" s="460" t="s">
        <v>23</v>
      </c>
      <c r="J40" s="460" t="s">
        <v>34</v>
      </c>
      <c r="K40" s="461" t="s">
        <v>33</v>
      </c>
    </row>
    <row r="41" spans="3:11" ht="15.6">
      <c r="C41" s="454" t="s">
        <v>1588</v>
      </c>
      <c r="D41" s="456" t="s">
        <v>21</v>
      </c>
      <c r="E41" s="457" t="s">
        <v>841</v>
      </c>
      <c r="F41" s="457" t="s">
        <v>22</v>
      </c>
      <c r="G41" s="457" t="s">
        <v>25</v>
      </c>
      <c r="H41" s="460" t="s">
        <v>31</v>
      </c>
      <c r="I41" s="460" t="s">
        <v>23</v>
      </c>
      <c r="J41" s="460" t="s">
        <v>34</v>
      </c>
      <c r="K41" s="461" t="s">
        <v>32</v>
      </c>
    </row>
    <row r="42" spans="3:11" ht="15.6">
      <c r="C42" s="454" t="s">
        <v>1587</v>
      </c>
      <c r="D42" s="456" t="s">
        <v>21</v>
      </c>
      <c r="E42" s="457" t="s">
        <v>841</v>
      </c>
      <c r="F42" s="457" t="s">
        <v>22</v>
      </c>
      <c r="G42" s="457" t="s">
        <v>25</v>
      </c>
      <c r="H42" s="460" t="s">
        <v>31</v>
      </c>
      <c r="I42" s="460" t="s">
        <v>23</v>
      </c>
      <c r="J42" s="460" t="s">
        <v>32</v>
      </c>
      <c r="K42" s="461" t="s">
        <v>33</v>
      </c>
    </row>
    <row r="43" spans="3:11" ht="15.6">
      <c r="C43" s="454" t="s">
        <v>1586</v>
      </c>
      <c r="D43" s="456" t="s">
        <v>21</v>
      </c>
      <c r="E43" s="457" t="s">
        <v>272</v>
      </c>
      <c r="F43" s="457" t="s">
        <v>22</v>
      </c>
      <c r="G43" s="457" t="s">
        <v>25</v>
      </c>
      <c r="H43" s="460" t="s">
        <v>841</v>
      </c>
      <c r="I43" s="460" t="s">
        <v>23</v>
      </c>
      <c r="J43" s="460" t="s">
        <v>34</v>
      </c>
      <c r="K43" s="461" t="s">
        <v>33</v>
      </c>
    </row>
    <row r="44" spans="3:11" ht="15.6">
      <c r="C44" s="454" t="s">
        <v>1585</v>
      </c>
      <c r="D44" s="456" t="s">
        <v>21</v>
      </c>
      <c r="E44" s="457" t="s">
        <v>272</v>
      </c>
      <c r="F44" s="457" t="s">
        <v>22</v>
      </c>
      <c r="G44" s="457" t="s">
        <v>25</v>
      </c>
      <c r="H44" s="460" t="s">
        <v>32</v>
      </c>
      <c r="I44" s="460" t="s">
        <v>23</v>
      </c>
      <c r="J44" s="460" t="s">
        <v>34</v>
      </c>
      <c r="K44" s="461" t="s">
        <v>33</v>
      </c>
    </row>
    <row r="45" spans="3:11" ht="15.6">
      <c r="C45" s="454" t="s">
        <v>1584</v>
      </c>
      <c r="D45" s="456" t="s">
        <v>21</v>
      </c>
      <c r="E45" s="457" t="s">
        <v>272</v>
      </c>
      <c r="F45" s="457" t="s">
        <v>22</v>
      </c>
      <c r="G45" s="457" t="s">
        <v>25</v>
      </c>
      <c r="H45" s="460" t="s">
        <v>841</v>
      </c>
      <c r="I45" s="460" t="s">
        <v>23</v>
      </c>
      <c r="J45" s="460" t="s">
        <v>34</v>
      </c>
      <c r="K45" s="461" t="s">
        <v>32</v>
      </c>
    </row>
    <row r="46" spans="3:11" ht="15.6">
      <c r="C46" s="454" t="s">
        <v>1583</v>
      </c>
      <c r="D46" s="456" t="s">
        <v>21</v>
      </c>
      <c r="E46" s="457" t="s">
        <v>272</v>
      </c>
      <c r="F46" s="457" t="s">
        <v>22</v>
      </c>
      <c r="G46" s="457" t="s">
        <v>25</v>
      </c>
      <c r="H46" s="460" t="s">
        <v>841</v>
      </c>
      <c r="I46" s="460" t="s">
        <v>23</v>
      </c>
      <c r="J46" s="460" t="s">
        <v>32</v>
      </c>
      <c r="K46" s="461" t="s">
        <v>33</v>
      </c>
    </row>
    <row r="47" spans="3:11" ht="15.6">
      <c r="C47" s="454" t="s">
        <v>1582</v>
      </c>
      <c r="D47" s="456" t="s">
        <v>21</v>
      </c>
      <c r="E47" s="457" t="s">
        <v>272</v>
      </c>
      <c r="F47" s="457" t="s">
        <v>22</v>
      </c>
      <c r="G47" s="457" t="s">
        <v>25</v>
      </c>
      <c r="H47" s="460" t="s">
        <v>31</v>
      </c>
      <c r="I47" s="460" t="s">
        <v>23</v>
      </c>
      <c r="J47" s="460" t="s">
        <v>34</v>
      </c>
      <c r="K47" s="461" t="s">
        <v>33</v>
      </c>
    </row>
    <row r="48" spans="3:11" ht="15.6">
      <c r="C48" s="454" t="s">
        <v>1581</v>
      </c>
      <c r="D48" s="456" t="s">
        <v>21</v>
      </c>
      <c r="E48" s="457" t="s">
        <v>272</v>
      </c>
      <c r="F48" s="457" t="s">
        <v>841</v>
      </c>
      <c r="G48" s="457" t="s">
        <v>25</v>
      </c>
      <c r="H48" s="460" t="s">
        <v>31</v>
      </c>
      <c r="I48" s="460" t="s">
        <v>23</v>
      </c>
      <c r="J48" s="460" t="s">
        <v>34</v>
      </c>
      <c r="K48" s="461" t="s">
        <v>22</v>
      </c>
    </row>
    <row r="49" spans="3:11" ht="15.6">
      <c r="C49" s="454" t="s">
        <v>1580</v>
      </c>
      <c r="D49" s="456" t="s">
        <v>21</v>
      </c>
      <c r="E49" s="457" t="s">
        <v>272</v>
      </c>
      <c r="F49" s="457" t="s">
        <v>841</v>
      </c>
      <c r="G49" s="457" t="s">
        <v>25</v>
      </c>
      <c r="H49" s="460" t="s">
        <v>31</v>
      </c>
      <c r="I49" s="460" t="s">
        <v>23</v>
      </c>
      <c r="J49" s="460" t="s">
        <v>22</v>
      </c>
      <c r="K49" s="461" t="s">
        <v>33</v>
      </c>
    </row>
    <row r="50" spans="3:11" ht="15.6">
      <c r="C50" s="454" t="s">
        <v>1579</v>
      </c>
      <c r="D50" s="456" t="s">
        <v>21</v>
      </c>
      <c r="E50" s="457" t="s">
        <v>272</v>
      </c>
      <c r="F50" s="457" t="s">
        <v>22</v>
      </c>
      <c r="G50" s="457" t="s">
        <v>25</v>
      </c>
      <c r="H50" s="460" t="s">
        <v>31</v>
      </c>
      <c r="I50" s="460" t="s">
        <v>23</v>
      </c>
      <c r="J50" s="460" t="s">
        <v>34</v>
      </c>
      <c r="K50" s="461" t="s">
        <v>32</v>
      </c>
    </row>
    <row r="51" spans="3:11" ht="15.6">
      <c r="C51" s="454" t="s">
        <v>1578</v>
      </c>
      <c r="D51" s="456" t="s">
        <v>21</v>
      </c>
      <c r="E51" s="457" t="s">
        <v>272</v>
      </c>
      <c r="F51" s="457" t="s">
        <v>22</v>
      </c>
      <c r="G51" s="457" t="s">
        <v>25</v>
      </c>
      <c r="H51" s="460" t="s">
        <v>31</v>
      </c>
      <c r="I51" s="460" t="s">
        <v>23</v>
      </c>
      <c r="J51" s="460" t="s">
        <v>32</v>
      </c>
      <c r="K51" s="461" t="s">
        <v>33</v>
      </c>
    </row>
    <row r="52" spans="3:11" ht="15.6">
      <c r="C52" s="454" t="s">
        <v>1577</v>
      </c>
      <c r="D52" s="456" t="s">
        <v>21</v>
      </c>
      <c r="E52" s="457" t="s">
        <v>272</v>
      </c>
      <c r="F52" s="457" t="s">
        <v>841</v>
      </c>
      <c r="G52" s="457" t="s">
        <v>25</v>
      </c>
      <c r="H52" s="460" t="s">
        <v>31</v>
      </c>
      <c r="I52" s="460" t="s">
        <v>23</v>
      </c>
      <c r="J52" s="460" t="s">
        <v>22</v>
      </c>
      <c r="K52" s="461" t="s">
        <v>32</v>
      </c>
    </row>
    <row r="53" spans="3:11" ht="15.6">
      <c r="C53" s="454" t="s">
        <v>1576</v>
      </c>
      <c r="D53" s="456" t="s">
        <v>31</v>
      </c>
      <c r="E53" s="457" t="s">
        <v>841</v>
      </c>
      <c r="F53" s="457" t="s">
        <v>20</v>
      </c>
      <c r="G53" s="457" t="s">
        <v>23</v>
      </c>
      <c r="H53" s="460" t="s">
        <v>32</v>
      </c>
      <c r="I53" s="460" t="s">
        <v>272</v>
      </c>
      <c r="J53" s="460" t="s">
        <v>34</v>
      </c>
      <c r="K53" s="461" t="s">
        <v>33</v>
      </c>
    </row>
    <row r="54" spans="3:11" ht="15.6">
      <c r="C54" s="454" t="s">
        <v>1575</v>
      </c>
      <c r="D54" s="456" t="s">
        <v>22</v>
      </c>
      <c r="E54" s="457" t="s">
        <v>841</v>
      </c>
      <c r="F54" s="457" t="s">
        <v>32</v>
      </c>
      <c r="G54" s="457" t="s">
        <v>20</v>
      </c>
      <c r="H54" s="460" t="s">
        <v>31</v>
      </c>
      <c r="I54" s="460" t="s">
        <v>272</v>
      </c>
      <c r="J54" s="460" t="s">
        <v>34</v>
      </c>
      <c r="K54" s="461" t="s">
        <v>33</v>
      </c>
    </row>
    <row r="55" spans="3:11" ht="15.6">
      <c r="C55" s="454" t="s">
        <v>1574</v>
      </c>
      <c r="D55" s="456" t="s">
        <v>22</v>
      </c>
      <c r="E55" s="457" t="s">
        <v>841</v>
      </c>
      <c r="F55" s="457" t="s">
        <v>20</v>
      </c>
      <c r="G55" s="457" t="s">
        <v>23</v>
      </c>
      <c r="H55" s="460" t="s">
        <v>32</v>
      </c>
      <c r="I55" s="460" t="s">
        <v>31</v>
      </c>
      <c r="J55" s="460" t="s">
        <v>34</v>
      </c>
      <c r="K55" s="461" t="s">
        <v>33</v>
      </c>
    </row>
    <row r="56" spans="3:11" ht="15.6">
      <c r="C56" s="454" t="s">
        <v>1573</v>
      </c>
      <c r="D56" s="456" t="s">
        <v>22</v>
      </c>
      <c r="E56" s="457" t="s">
        <v>841</v>
      </c>
      <c r="F56" s="457" t="s">
        <v>20</v>
      </c>
      <c r="G56" s="457" t="s">
        <v>23</v>
      </c>
      <c r="H56" s="460" t="s">
        <v>32</v>
      </c>
      <c r="I56" s="460" t="s">
        <v>272</v>
      </c>
      <c r="J56" s="460" t="s">
        <v>34</v>
      </c>
      <c r="K56" s="461" t="s">
        <v>33</v>
      </c>
    </row>
    <row r="57" spans="3:11" ht="15.6">
      <c r="C57" s="454" t="s">
        <v>1572</v>
      </c>
      <c r="D57" s="456" t="s">
        <v>22</v>
      </c>
      <c r="E57" s="457" t="s">
        <v>841</v>
      </c>
      <c r="F57" s="457" t="s">
        <v>20</v>
      </c>
      <c r="G57" s="457" t="s">
        <v>23</v>
      </c>
      <c r="H57" s="460" t="s">
        <v>31</v>
      </c>
      <c r="I57" s="460" t="s">
        <v>272</v>
      </c>
      <c r="J57" s="460" t="s">
        <v>34</v>
      </c>
      <c r="K57" s="461" t="s">
        <v>33</v>
      </c>
    </row>
    <row r="58" spans="3:11" ht="15.6">
      <c r="C58" s="454" t="s">
        <v>1571</v>
      </c>
      <c r="D58" s="456" t="s">
        <v>22</v>
      </c>
      <c r="E58" s="457" t="s">
        <v>272</v>
      </c>
      <c r="F58" s="457" t="s">
        <v>20</v>
      </c>
      <c r="G58" s="457" t="s">
        <v>23</v>
      </c>
      <c r="H58" s="460" t="s">
        <v>32</v>
      </c>
      <c r="I58" s="460" t="s">
        <v>31</v>
      </c>
      <c r="J58" s="460" t="s">
        <v>34</v>
      </c>
      <c r="K58" s="461" t="s">
        <v>33</v>
      </c>
    </row>
    <row r="59" spans="3:11" ht="15.6">
      <c r="C59" s="454" t="s">
        <v>1570</v>
      </c>
      <c r="D59" s="456" t="s">
        <v>22</v>
      </c>
      <c r="E59" s="457" t="s">
        <v>841</v>
      </c>
      <c r="F59" s="457" t="s">
        <v>20</v>
      </c>
      <c r="G59" s="457" t="s">
        <v>23</v>
      </c>
      <c r="H59" s="460" t="s">
        <v>31</v>
      </c>
      <c r="I59" s="460" t="s">
        <v>272</v>
      </c>
      <c r="J59" s="460" t="s">
        <v>34</v>
      </c>
      <c r="K59" s="461" t="s">
        <v>32</v>
      </c>
    </row>
    <row r="60" spans="3:11" ht="15.6">
      <c r="C60" s="454" t="s">
        <v>1569</v>
      </c>
      <c r="D60" s="456" t="s">
        <v>22</v>
      </c>
      <c r="E60" s="457" t="s">
        <v>841</v>
      </c>
      <c r="F60" s="457" t="s">
        <v>20</v>
      </c>
      <c r="G60" s="457" t="s">
        <v>23</v>
      </c>
      <c r="H60" s="460" t="s">
        <v>31</v>
      </c>
      <c r="I60" s="460" t="s">
        <v>272</v>
      </c>
      <c r="J60" s="460" t="s">
        <v>32</v>
      </c>
      <c r="K60" s="461" t="s">
        <v>33</v>
      </c>
    </row>
    <row r="61" spans="3:11" ht="15.6">
      <c r="C61" s="454" t="s">
        <v>1568</v>
      </c>
      <c r="D61" s="456" t="s">
        <v>31</v>
      </c>
      <c r="E61" s="457" t="s">
        <v>841</v>
      </c>
      <c r="F61" s="457" t="s">
        <v>20</v>
      </c>
      <c r="G61" s="457" t="s">
        <v>25</v>
      </c>
      <c r="H61" s="460" t="s">
        <v>32</v>
      </c>
      <c r="I61" s="460" t="s">
        <v>272</v>
      </c>
      <c r="J61" s="460" t="s">
        <v>34</v>
      </c>
      <c r="K61" s="461" t="s">
        <v>33</v>
      </c>
    </row>
    <row r="62" spans="3:11" ht="15.6">
      <c r="C62" s="454" t="s">
        <v>1567</v>
      </c>
      <c r="D62" s="456" t="s">
        <v>31</v>
      </c>
      <c r="E62" s="457" t="s">
        <v>841</v>
      </c>
      <c r="F62" s="457" t="s">
        <v>20</v>
      </c>
      <c r="G62" s="457" t="s">
        <v>25</v>
      </c>
      <c r="H62" s="460" t="s">
        <v>32</v>
      </c>
      <c r="I62" s="460" t="s">
        <v>23</v>
      </c>
      <c r="J62" s="460" t="s">
        <v>34</v>
      </c>
      <c r="K62" s="461" t="s">
        <v>33</v>
      </c>
    </row>
    <row r="63" spans="3:11" ht="15.6">
      <c r="C63" s="454" t="s">
        <v>1566</v>
      </c>
      <c r="D63" s="456" t="s">
        <v>32</v>
      </c>
      <c r="E63" s="457" t="s">
        <v>272</v>
      </c>
      <c r="F63" s="457" t="s">
        <v>20</v>
      </c>
      <c r="G63" s="457" t="s">
        <v>25</v>
      </c>
      <c r="H63" s="460" t="s">
        <v>841</v>
      </c>
      <c r="I63" s="460" t="s">
        <v>23</v>
      </c>
      <c r="J63" s="460" t="s">
        <v>34</v>
      </c>
      <c r="K63" s="461" t="s">
        <v>33</v>
      </c>
    </row>
    <row r="64" spans="3:11" ht="15.6">
      <c r="C64" s="454" t="s">
        <v>1565</v>
      </c>
      <c r="D64" s="456" t="s">
        <v>31</v>
      </c>
      <c r="E64" s="457" t="s">
        <v>272</v>
      </c>
      <c r="F64" s="457" t="s">
        <v>20</v>
      </c>
      <c r="G64" s="457" t="s">
        <v>25</v>
      </c>
      <c r="H64" s="460" t="s">
        <v>841</v>
      </c>
      <c r="I64" s="460" t="s">
        <v>23</v>
      </c>
      <c r="J64" s="460" t="s">
        <v>34</v>
      </c>
      <c r="K64" s="461" t="s">
        <v>33</v>
      </c>
    </row>
    <row r="65" spans="3:11" ht="15.6">
      <c r="C65" s="454" t="s">
        <v>1564</v>
      </c>
      <c r="D65" s="456" t="s">
        <v>31</v>
      </c>
      <c r="E65" s="457" t="s">
        <v>272</v>
      </c>
      <c r="F65" s="457" t="s">
        <v>20</v>
      </c>
      <c r="G65" s="457" t="s">
        <v>25</v>
      </c>
      <c r="H65" s="460" t="s">
        <v>32</v>
      </c>
      <c r="I65" s="460" t="s">
        <v>23</v>
      </c>
      <c r="J65" s="460" t="s">
        <v>34</v>
      </c>
      <c r="K65" s="461" t="s">
        <v>33</v>
      </c>
    </row>
    <row r="66" spans="3:11" ht="15.6">
      <c r="C66" s="454" t="s">
        <v>1563</v>
      </c>
      <c r="D66" s="456" t="s">
        <v>31</v>
      </c>
      <c r="E66" s="457" t="s">
        <v>272</v>
      </c>
      <c r="F66" s="457" t="s">
        <v>20</v>
      </c>
      <c r="G66" s="457" t="s">
        <v>25</v>
      </c>
      <c r="H66" s="460" t="s">
        <v>841</v>
      </c>
      <c r="I66" s="460" t="s">
        <v>23</v>
      </c>
      <c r="J66" s="460" t="s">
        <v>34</v>
      </c>
      <c r="K66" s="461" t="s">
        <v>32</v>
      </c>
    </row>
    <row r="67" spans="3:11" ht="15.6">
      <c r="C67" s="454" t="s">
        <v>1562</v>
      </c>
      <c r="D67" s="456" t="s">
        <v>31</v>
      </c>
      <c r="E67" s="457" t="s">
        <v>272</v>
      </c>
      <c r="F67" s="457" t="s">
        <v>20</v>
      </c>
      <c r="G67" s="457" t="s">
        <v>25</v>
      </c>
      <c r="H67" s="460" t="s">
        <v>841</v>
      </c>
      <c r="I67" s="460" t="s">
        <v>23</v>
      </c>
      <c r="J67" s="460" t="s">
        <v>32</v>
      </c>
      <c r="K67" s="461" t="s">
        <v>33</v>
      </c>
    </row>
    <row r="68" spans="3:11" ht="15.6">
      <c r="C68" s="454" t="s">
        <v>1561</v>
      </c>
      <c r="D68" s="456" t="s">
        <v>22</v>
      </c>
      <c r="E68" s="457" t="s">
        <v>841</v>
      </c>
      <c r="F68" s="457" t="s">
        <v>20</v>
      </c>
      <c r="G68" s="457" t="s">
        <v>25</v>
      </c>
      <c r="H68" s="460" t="s">
        <v>32</v>
      </c>
      <c r="I68" s="460" t="s">
        <v>31</v>
      </c>
      <c r="J68" s="460" t="s">
        <v>34</v>
      </c>
      <c r="K68" s="461" t="s">
        <v>33</v>
      </c>
    </row>
    <row r="69" spans="3:11" ht="15.6">
      <c r="C69" s="454" t="s">
        <v>1560</v>
      </c>
      <c r="D69" s="456" t="s">
        <v>22</v>
      </c>
      <c r="E69" s="457" t="s">
        <v>841</v>
      </c>
      <c r="F69" s="457" t="s">
        <v>20</v>
      </c>
      <c r="G69" s="457" t="s">
        <v>25</v>
      </c>
      <c r="H69" s="460" t="s">
        <v>32</v>
      </c>
      <c r="I69" s="460" t="s">
        <v>272</v>
      </c>
      <c r="J69" s="460" t="s">
        <v>34</v>
      </c>
      <c r="K69" s="461" t="s">
        <v>33</v>
      </c>
    </row>
    <row r="70" spans="3:11" ht="15.6">
      <c r="C70" s="454" t="s">
        <v>1559</v>
      </c>
      <c r="D70" s="456" t="s">
        <v>22</v>
      </c>
      <c r="E70" s="457" t="s">
        <v>841</v>
      </c>
      <c r="F70" s="457" t="s">
        <v>20</v>
      </c>
      <c r="G70" s="457" t="s">
        <v>25</v>
      </c>
      <c r="H70" s="460" t="s">
        <v>31</v>
      </c>
      <c r="I70" s="460" t="s">
        <v>272</v>
      </c>
      <c r="J70" s="460" t="s">
        <v>34</v>
      </c>
      <c r="K70" s="461" t="s">
        <v>33</v>
      </c>
    </row>
    <row r="71" spans="3:11" ht="15.6">
      <c r="C71" s="454" t="s">
        <v>1558</v>
      </c>
      <c r="D71" s="456" t="s">
        <v>22</v>
      </c>
      <c r="E71" s="457" t="s">
        <v>272</v>
      </c>
      <c r="F71" s="457" t="s">
        <v>20</v>
      </c>
      <c r="G71" s="457" t="s">
        <v>25</v>
      </c>
      <c r="H71" s="460" t="s">
        <v>32</v>
      </c>
      <c r="I71" s="460" t="s">
        <v>31</v>
      </c>
      <c r="J71" s="460" t="s">
        <v>34</v>
      </c>
      <c r="K71" s="461" t="s">
        <v>33</v>
      </c>
    </row>
    <row r="72" spans="3:11" ht="15.6">
      <c r="C72" s="454" t="s">
        <v>1557</v>
      </c>
      <c r="D72" s="456" t="s">
        <v>22</v>
      </c>
      <c r="E72" s="457" t="s">
        <v>841</v>
      </c>
      <c r="F72" s="457" t="s">
        <v>20</v>
      </c>
      <c r="G72" s="457" t="s">
        <v>25</v>
      </c>
      <c r="H72" s="460" t="s">
        <v>31</v>
      </c>
      <c r="I72" s="460" t="s">
        <v>272</v>
      </c>
      <c r="J72" s="460" t="s">
        <v>34</v>
      </c>
      <c r="K72" s="461" t="s">
        <v>32</v>
      </c>
    </row>
    <row r="73" spans="3:11" ht="15.6">
      <c r="C73" s="454" t="s">
        <v>1556</v>
      </c>
      <c r="D73" s="456" t="s">
        <v>22</v>
      </c>
      <c r="E73" s="457" t="s">
        <v>841</v>
      </c>
      <c r="F73" s="457" t="s">
        <v>20</v>
      </c>
      <c r="G73" s="457" t="s">
        <v>25</v>
      </c>
      <c r="H73" s="460" t="s">
        <v>31</v>
      </c>
      <c r="I73" s="460" t="s">
        <v>272</v>
      </c>
      <c r="J73" s="460" t="s">
        <v>32</v>
      </c>
      <c r="K73" s="461" t="s">
        <v>33</v>
      </c>
    </row>
    <row r="74" spans="3:11" ht="15.6">
      <c r="C74" s="454" t="s">
        <v>1555</v>
      </c>
      <c r="D74" s="456" t="s">
        <v>22</v>
      </c>
      <c r="E74" s="457" t="s">
        <v>841</v>
      </c>
      <c r="F74" s="457" t="s">
        <v>20</v>
      </c>
      <c r="G74" s="457" t="s">
        <v>25</v>
      </c>
      <c r="H74" s="460" t="s">
        <v>32</v>
      </c>
      <c r="I74" s="460" t="s">
        <v>23</v>
      </c>
      <c r="J74" s="460" t="s">
        <v>34</v>
      </c>
      <c r="K74" s="461" t="s">
        <v>33</v>
      </c>
    </row>
    <row r="75" spans="3:11" ht="15.6">
      <c r="C75" s="454" t="s">
        <v>1554</v>
      </c>
      <c r="D75" s="456" t="s">
        <v>22</v>
      </c>
      <c r="E75" s="457" t="s">
        <v>841</v>
      </c>
      <c r="F75" s="457" t="s">
        <v>20</v>
      </c>
      <c r="G75" s="457" t="s">
        <v>25</v>
      </c>
      <c r="H75" s="460" t="s">
        <v>31</v>
      </c>
      <c r="I75" s="460" t="s">
        <v>23</v>
      </c>
      <c r="J75" s="460" t="s">
        <v>34</v>
      </c>
      <c r="K75" s="461" t="s">
        <v>33</v>
      </c>
    </row>
    <row r="76" spans="3:11" ht="15.6">
      <c r="C76" s="454" t="s">
        <v>1553</v>
      </c>
      <c r="D76" s="456" t="s">
        <v>22</v>
      </c>
      <c r="E76" s="457" t="s">
        <v>32</v>
      </c>
      <c r="F76" s="457" t="s">
        <v>20</v>
      </c>
      <c r="G76" s="457" t="s">
        <v>25</v>
      </c>
      <c r="H76" s="460" t="s">
        <v>31</v>
      </c>
      <c r="I76" s="460" t="s">
        <v>23</v>
      </c>
      <c r="J76" s="460" t="s">
        <v>34</v>
      </c>
      <c r="K76" s="461" t="s">
        <v>33</v>
      </c>
    </row>
    <row r="77" spans="3:11" ht="15.6">
      <c r="C77" s="454" t="s">
        <v>1552</v>
      </c>
      <c r="D77" s="456" t="s">
        <v>22</v>
      </c>
      <c r="E77" s="457" t="s">
        <v>841</v>
      </c>
      <c r="F77" s="457" t="s">
        <v>20</v>
      </c>
      <c r="G77" s="457" t="s">
        <v>25</v>
      </c>
      <c r="H77" s="460" t="s">
        <v>31</v>
      </c>
      <c r="I77" s="460" t="s">
        <v>23</v>
      </c>
      <c r="J77" s="460" t="s">
        <v>34</v>
      </c>
      <c r="K77" s="461" t="s">
        <v>32</v>
      </c>
    </row>
    <row r="78" spans="3:11" ht="15.6">
      <c r="C78" s="454" t="s">
        <v>1551</v>
      </c>
      <c r="D78" s="456" t="s">
        <v>22</v>
      </c>
      <c r="E78" s="457" t="s">
        <v>841</v>
      </c>
      <c r="F78" s="457" t="s">
        <v>20</v>
      </c>
      <c r="G78" s="457" t="s">
        <v>25</v>
      </c>
      <c r="H78" s="460" t="s">
        <v>31</v>
      </c>
      <c r="I78" s="460" t="s">
        <v>23</v>
      </c>
      <c r="J78" s="460" t="s">
        <v>32</v>
      </c>
      <c r="K78" s="461" t="s">
        <v>33</v>
      </c>
    </row>
    <row r="79" spans="3:11" ht="15.6">
      <c r="C79" s="454" t="s">
        <v>1550</v>
      </c>
      <c r="D79" s="456" t="s">
        <v>22</v>
      </c>
      <c r="E79" s="457" t="s">
        <v>272</v>
      </c>
      <c r="F79" s="457" t="s">
        <v>20</v>
      </c>
      <c r="G79" s="457" t="s">
        <v>25</v>
      </c>
      <c r="H79" s="460" t="s">
        <v>841</v>
      </c>
      <c r="I79" s="460" t="s">
        <v>23</v>
      </c>
      <c r="J79" s="460" t="s">
        <v>34</v>
      </c>
      <c r="K79" s="461" t="s">
        <v>33</v>
      </c>
    </row>
    <row r="80" spans="3:11" ht="15.6">
      <c r="C80" s="454" t="s">
        <v>1549</v>
      </c>
      <c r="D80" s="456" t="s">
        <v>22</v>
      </c>
      <c r="E80" s="457" t="s">
        <v>272</v>
      </c>
      <c r="F80" s="457" t="s">
        <v>20</v>
      </c>
      <c r="G80" s="457" t="s">
        <v>25</v>
      </c>
      <c r="H80" s="460" t="s">
        <v>32</v>
      </c>
      <c r="I80" s="460" t="s">
        <v>23</v>
      </c>
      <c r="J80" s="460" t="s">
        <v>34</v>
      </c>
      <c r="K80" s="461" t="s">
        <v>33</v>
      </c>
    </row>
    <row r="81" spans="3:11" ht="15.6">
      <c r="C81" s="454" t="s">
        <v>1548</v>
      </c>
      <c r="D81" s="456" t="s">
        <v>22</v>
      </c>
      <c r="E81" s="457" t="s">
        <v>272</v>
      </c>
      <c r="F81" s="457" t="s">
        <v>20</v>
      </c>
      <c r="G81" s="457" t="s">
        <v>25</v>
      </c>
      <c r="H81" s="460" t="s">
        <v>841</v>
      </c>
      <c r="I81" s="460" t="s">
        <v>23</v>
      </c>
      <c r="J81" s="460" t="s">
        <v>34</v>
      </c>
      <c r="K81" s="461" t="s">
        <v>32</v>
      </c>
    </row>
    <row r="82" spans="3:11" ht="15.6">
      <c r="C82" s="454" t="s">
        <v>1547</v>
      </c>
      <c r="D82" s="456" t="s">
        <v>22</v>
      </c>
      <c r="E82" s="457" t="s">
        <v>272</v>
      </c>
      <c r="F82" s="457" t="s">
        <v>20</v>
      </c>
      <c r="G82" s="457" t="s">
        <v>25</v>
      </c>
      <c r="H82" s="460" t="s">
        <v>841</v>
      </c>
      <c r="I82" s="460" t="s">
        <v>23</v>
      </c>
      <c r="J82" s="460" t="s">
        <v>32</v>
      </c>
      <c r="K82" s="461" t="s">
        <v>33</v>
      </c>
    </row>
    <row r="83" spans="3:11" ht="15.6">
      <c r="C83" s="454" t="s">
        <v>1546</v>
      </c>
      <c r="D83" s="456" t="s">
        <v>22</v>
      </c>
      <c r="E83" s="457" t="s">
        <v>272</v>
      </c>
      <c r="F83" s="457" t="s">
        <v>20</v>
      </c>
      <c r="G83" s="457" t="s">
        <v>25</v>
      </c>
      <c r="H83" s="460" t="s">
        <v>31</v>
      </c>
      <c r="I83" s="460" t="s">
        <v>23</v>
      </c>
      <c r="J83" s="460" t="s">
        <v>34</v>
      </c>
      <c r="K83" s="461" t="s">
        <v>33</v>
      </c>
    </row>
    <row r="84" spans="3:11" ht="15.6">
      <c r="C84" s="454" t="s">
        <v>1545</v>
      </c>
      <c r="D84" s="456" t="s">
        <v>31</v>
      </c>
      <c r="E84" s="457" t="s">
        <v>272</v>
      </c>
      <c r="F84" s="457" t="s">
        <v>20</v>
      </c>
      <c r="G84" s="457" t="s">
        <v>25</v>
      </c>
      <c r="H84" s="460" t="s">
        <v>841</v>
      </c>
      <c r="I84" s="460" t="s">
        <v>23</v>
      </c>
      <c r="J84" s="460" t="s">
        <v>34</v>
      </c>
      <c r="K84" s="461" t="s">
        <v>22</v>
      </c>
    </row>
    <row r="85" spans="3:11" ht="15.6">
      <c r="C85" s="454" t="s">
        <v>1544</v>
      </c>
      <c r="D85" s="456" t="s">
        <v>31</v>
      </c>
      <c r="E85" s="457" t="s">
        <v>272</v>
      </c>
      <c r="F85" s="457" t="s">
        <v>20</v>
      </c>
      <c r="G85" s="457" t="s">
        <v>25</v>
      </c>
      <c r="H85" s="460" t="s">
        <v>841</v>
      </c>
      <c r="I85" s="460" t="s">
        <v>23</v>
      </c>
      <c r="J85" s="460" t="s">
        <v>22</v>
      </c>
      <c r="K85" s="461" t="s">
        <v>33</v>
      </c>
    </row>
    <row r="86" spans="3:11" ht="15.6">
      <c r="C86" s="454" t="s">
        <v>1543</v>
      </c>
      <c r="D86" s="456" t="s">
        <v>22</v>
      </c>
      <c r="E86" s="457" t="s">
        <v>272</v>
      </c>
      <c r="F86" s="457" t="s">
        <v>20</v>
      </c>
      <c r="G86" s="457" t="s">
        <v>25</v>
      </c>
      <c r="H86" s="460" t="s">
        <v>31</v>
      </c>
      <c r="I86" s="460" t="s">
        <v>23</v>
      </c>
      <c r="J86" s="460" t="s">
        <v>34</v>
      </c>
      <c r="K86" s="461" t="s">
        <v>32</v>
      </c>
    </row>
    <row r="87" spans="3:11" ht="15.6">
      <c r="C87" s="454" t="s">
        <v>1542</v>
      </c>
      <c r="D87" s="456" t="s">
        <v>22</v>
      </c>
      <c r="E87" s="457" t="s">
        <v>272</v>
      </c>
      <c r="F87" s="457" t="s">
        <v>20</v>
      </c>
      <c r="G87" s="457" t="s">
        <v>25</v>
      </c>
      <c r="H87" s="460" t="s">
        <v>31</v>
      </c>
      <c r="I87" s="460" t="s">
        <v>23</v>
      </c>
      <c r="J87" s="460" t="s">
        <v>32</v>
      </c>
      <c r="K87" s="461" t="s">
        <v>33</v>
      </c>
    </row>
    <row r="88" spans="3:11" ht="15.6">
      <c r="C88" s="454" t="s">
        <v>1541</v>
      </c>
      <c r="D88" s="456" t="s">
        <v>31</v>
      </c>
      <c r="E88" s="457" t="s">
        <v>272</v>
      </c>
      <c r="F88" s="457" t="s">
        <v>20</v>
      </c>
      <c r="G88" s="457" t="s">
        <v>25</v>
      </c>
      <c r="H88" s="460" t="s">
        <v>841</v>
      </c>
      <c r="I88" s="460" t="s">
        <v>23</v>
      </c>
      <c r="J88" s="460" t="s">
        <v>22</v>
      </c>
      <c r="K88" s="461" t="s">
        <v>32</v>
      </c>
    </row>
    <row r="89" spans="3:11" ht="15.6">
      <c r="C89" s="454" t="s">
        <v>1540</v>
      </c>
      <c r="D89" s="456" t="s">
        <v>31</v>
      </c>
      <c r="E89" s="457" t="s">
        <v>841</v>
      </c>
      <c r="F89" s="457" t="s">
        <v>20</v>
      </c>
      <c r="G89" s="457" t="s">
        <v>21</v>
      </c>
      <c r="H89" s="460" t="s">
        <v>32</v>
      </c>
      <c r="I89" s="460" t="s">
        <v>272</v>
      </c>
      <c r="J89" s="460" t="s">
        <v>34</v>
      </c>
      <c r="K89" s="461" t="s">
        <v>33</v>
      </c>
    </row>
    <row r="90" spans="3:11" ht="15.6">
      <c r="C90" s="454" t="s">
        <v>1539</v>
      </c>
      <c r="D90" s="456" t="s">
        <v>31</v>
      </c>
      <c r="E90" s="457" t="s">
        <v>841</v>
      </c>
      <c r="F90" s="457" t="s">
        <v>20</v>
      </c>
      <c r="G90" s="457" t="s">
        <v>21</v>
      </c>
      <c r="H90" s="460" t="s">
        <v>32</v>
      </c>
      <c r="I90" s="460" t="s">
        <v>23</v>
      </c>
      <c r="J90" s="460" t="s">
        <v>34</v>
      </c>
      <c r="K90" s="461" t="s">
        <v>33</v>
      </c>
    </row>
    <row r="91" spans="3:11" ht="15.6">
      <c r="C91" s="454" t="s">
        <v>1538</v>
      </c>
      <c r="D91" s="456" t="s">
        <v>32</v>
      </c>
      <c r="E91" s="457" t="s">
        <v>272</v>
      </c>
      <c r="F91" s="457" t="s">
        <v>20</v>
      </c>
      <c r="G91" s="457" t="s">
        <v>21</v>
      </c>
      <c r="H91" s="460" t="s">
        <v>841</v>
      </c>
      <c r="I91" s="460" t="s">
        <v>23</v>
      </c>
      <c r="J91" s="460" t="s">
        <v>34</v>
      </c>
      <c r="K91" s="461" t="s">
        <v>33</v>
      </c>
    </row>
    <row r="92" spans="3:11" ht="15.6">
      <c r="C92" s="454" t="s">
        <v>1537</v>
      </c>
      <c r="D92" s="456" t="s">
        <v>31</v>
      </c>
      <c r="E92" s="457" t="s">
        <v>272</v>
      </c>
      <c r="F92" s="457" t="s">
        <v>20</v>
      </c>
      <c r="G92" s="457" t="s">
        <v>21</v>
      </c>
      <c r="H92" s="460" t="s">
        <v>841</v>
      </c>
      <c r="I92" s="460" t="s">
        <v>23</v>
      </c>
      <c r="J92" s="460" t="s">
        <v>34</v>
      </c>
      <c r="K92" s="461" t="s">
        <v>33</v>
      </c>
    </row>
    <row r="93" spans="3:11" ht="15.6">
      <c r="C93" s="454" t="s">
        <v>1536</v>
      </c>
      <c r="D93" s="456" t="s">
        <v>31</v>
      </c>
      <c r="E93" s="457" t="s">
        <v>272</v>
      </c>
      <c r="F93" s="457" t="s">
        <v>20</v>
      </c>
      <c r="G93" s="457" t="s">
        <v>21</v>
      </c>
      <c r="H93" s="460" t="s">
        <v>32</v>
      </c>
      <c r="I93" s="460" t="s">
        <v>23</v>
      </c>
      <c r="J93" s="460" t="s">
        <v>34</v>
      </c>
      <c r="K93" s="461" t="s">
        <v>33</v>
      </c>
    </row>
    <row r="94" spans="3:11" ht="15.6">
      <c r="C94" s="454" t="s">
        <v>1535</v>
      </c>
      <c r="D94" s="456" t="s">
        <v>31</v>
      </c>
      <c r="E94" s="457" t="s">
        <v>272</v>
      </c>
      <c r="F94" s="457" t="s">
        <v>20</v>
      </c>
      <c r="G94" s="457" t="s">
        <v>21</v>
      </c>
      <c r="H94" s="460" t="s">
        <v>841</v>
      </c>
      <c r="I94" s="460" t="s">
        <v>23</v>
      </c>
      <c r="J94" s="460" t="s">
        <v>34</v>
      </c>
      <c r="K94" s="461" t="s">
        <v>32</v>
      </c>
    </row>
    <row r="95" spans="3:11" ht="15.6">
      <c r="C95" s="454" t="s">
        <v>1534</v>
      </c>
      <c r="D95" s="456" t="s">
        <v>31</v>
      </c>
      <c r="E95" s="457" t="s">
        <v>272</v>
      </c>
      <c r="F95" s="457" t="s">
        <v>20</v>
      </c>
      <c r="G95" s="457" t="s">
        <v>21</v>
      </c>
      <c r="H95" s="460" t="s">
        <v>841</v>
      </c>
      <c r="I95" s="460" t="s">
        <v>23</v>
      </c>
      <c r="J95" s="460" t="s">
        <v>32</v>
      </c>
      <c r="K95" s="461" t="s">
        <v>33</v>
      </c>
    </row>
    <row r="96" spans="3:11" ht="15.6">
      <c r="C96" s="454" t="s">
        <v>1533</v>
      </c>
      <c r="D96" s="456" t="s">
        <v>22</v>
      </c>
      <c r="E96" s="457" t="s">
        <v>841</v>
      </c>
      <c r="F96" s="457" t="s">
        <v>20</v>
      </c>
      <c r="G96" s="457" t="s">
        <v>21</v>
      </c>
      <c r="H96" s="460" t="s">
        <v>32</v>
      </c>
      <c r="I96" s="460" t="s">
        <v>31</v>
      </c>
      <c r="J96" s="460" t="s">
        <v>34</v>
      </c>
      <c r="K96" s="461" t="s">
        <v>33</v>
      </c>
    </row>
    <row r="97" spans="3:11" ht="15.6">
      <c r="C97" s="454" t="s">
        <v>1532</v>
      </c>
      <c r="D97" s="456" t="s">
        <v>22</v>
      </c>
      <c r="E97" s="457" t="s">
        <v>841</v>
      </c>
      <c r="F97" s="457" t="s">
        <v>20</v>
      </c>
      <c r="G97" s="457" t="s">
        <v>21</v>
      </c>
      <c r="H97" s="460" t="s">
        <v>32</v>
      </c>
      <c r="I97" s="460" t="s">
        <v>272</v>
      </c>
      <c r="J97" s="460" t="s">
        <v>34</v>
      </c>
      <c r="K97" s="461" t="s">
        <v>33</v>
      </c>
    </row>
    <row r="98" spans="3:11" ht="15.6">
      <c r="C98" s="454" t="s">
        <v>1531</v>
      </c>
      <c r="D98" s="456" t="s">
        <v>22</v>
      </c>
      <c r="E98" s="457" t="s">
        <v>841</v>
      </c>
      <c r="F98" s="457" t="s">
        <v>20</v>
      </c>
      <c r="G98" s="457" t="s">
        <v>21</v>
      </c>
      <c r="H98" s="460" t="s">
        <v>31</v>
      </c>
      <c r="I98" s="460" t="s">
        <v>272</v>
      </c>
      <c r="J98" s="460" t="s">
        <v>34</v>
      </c>
      <c r="K98" s="461" t="s">
        <v>33</v>
      </c>
    </row>
    <row r="99" spans="3:11" ht="15.6">
      <c r="C99" s="454" t="s">
        <v>1530</v>
      </c>
      <c r="D99" s="456" t="s">
        <v>22</v>
      </c>
      <c r="E99" s="457" t="s">
        <v>272</v>
      </c>
      <c r="F99" s="457" t="s">
        <v>20</v>
      </c>
      <c r="G99" s="457" t="s">
        <v>21</v>
      </c>
      <c r="H99" s="460" t="s">
        <v>32</v>
      </c>
      <c r="I99" s="460" t="s">
        <v>31</v>
      </c>
      <c r="J99" s="460" t="s">
        <v>34</v>
      </c>
      <c r="K99" s="461" t="s">
        <v>33</v>
      </c>
    </row>
    <row r="100" spans="3:11" ht="15.6">
      <c r="C100" s="454" t="s">
        <v>1529</v>
      </c>
      <c r="D100" s="456" t="s">
        <v>22</v>
      </c>
      <c r="E100" s="457" t="s">
        <v>841</v>
      </c>
      <c r="F100" s="457" t="s">
        <v>20</v>
      </c>
      <c r="G100" s="457" t="s">
        <v>21</v>
      </c>
      <c r="H100" s="460" t="s">
        <v>31</v>
      </c>
      <c r="I100" s="460" t="s">
        <v>272</v>
      </c>
      <c r="J100" s="460" t="s">
        <v>34</v>
      </c>
      <c r="K100" s="461" t="s">
        <v>32</v>
      </c>
    </row>
    <row r="101" spans="3:11" ht="15.6">
      <c r="C101" s="454" t="s">
        <v>1528</v>
      </c>
      <c r="D101" s="456" t="s">
        <v>22</v>
      </c>
      <c r="E101" s="457" t="s">
        <v>841</v>
      </c>
      <c r="F101" s="457" t="s">
        <v>20</v>
      </c>
      <c r="G101" s="457" t="s">
        <v>21</v>
      </c>
      <c r="H101" s="460" t="s">
        <v>31</v>
      </c>
      <c r="I101" s="460" t="s">
        <v>272</v>
      </c>
      <c r="J101" s="460" t="s">
        <v>32</v>
      </c>
      <c r="K101" s="461" t="s">
        <v>33</v>
      </c>
    </row>
    <row r="102" spans="3:11" ht="15.6">
      <c r="C102" s="454" t="s">
        <v>1527</v>
      </c>
      <c r="D102" s="456" t="s">
        <v>22</v>
      </c>
      <c r="E102" s="457" t="s">
        <v>841</v>
      </c>
      <c r="F102" s="457" t="s">
        <v>20</v>
      </c>
      <c r="G102" s="457" t="s">
        <v>21</v>
      </c>
      <c r="H102" s="460" t="s">
        <v>32</v>
      </c>
      <c r="I102" s="460" t="s">
        <v>23</v>
      </c>
      <c r="J102" s="460" t="s">
        <v>34</v>
      </c>
      <c r="K102" s="461" t="s">
        <v>33</v>
      </c>
    </row>
    <row r="103" spans="3:11" ht="15.6">
      <c r="C103" s="454" t="s">
        <v>1526</v>
      </c>
      <c r="D103" s="456" t="s">
        <v>22</v>
      </c>
      <c r="E103" s="457" t="s">
        <v>841</v>
      </c>
      <c r="F103" s="457" t="s">
        <v>20</v>
      </c>
      <c r="G103" s="457" t="s">
        <v>21</v>
      </c>
      <c r="H103" s="460" t="s">
        <v>31</v>
      </c>
      <c r="I103" s="460" t="s">
        <v>23</v>
      </c>
      <c r="J103" s="460" t="s">
        <v>34</v>
      </c>
      <c r="K103" s="461" t="s">
        <v>33</v>
      </c>
    </row>
    <row r="104" spans="3:11" ht="15.6">
      <c r="C104" s="454" t="s">
        <v>1525</v>
      </c>
      <c r="D104" s="456" t="s">
        <v>22</v>
      </c>
      <c r="E104" s="457" t="s">
        <v>32</v>
      </c>
      <c r="F104" s="457" t="s">
        <v>20</v>
      </c>
      <c r="G104" s="457" t="s">
        <v>21</v>
      </c>
      <c r="H104" s="460" t="s">
        <v>31</v>
      </c>
      <c r="I104" s="460" t="s">
        <v>23</v>
      </c>
      <c r="J104" s="460" t="s">
        <v>34</v>
      </c>
      <c r="K104" s="461" t="s">
        <v>33</v>
      </c>
    </row>
    <row r="105" spans="3:11" ht="15.6">
      <c r="C105" s="454" t="s">
        <v>1524</v>
      </c>
      <c r="D105" s="456" t="s">
        <v>22</v>
      </c>
      <c r="E105" s="457" t="s">
        <v>841</v>
      </c>
      <c r="F105" s="457" t="s">
        <v>20</v>
      </c>
      <c r="G105" s="457" t="s">
        <v>21</v>
      </c>
      <c r="H105" s="460" t="s">
        <v>31</v>
      </c>
      <c r="I105" s="460" t="s">
        <v>23</v>
      </c>
      <c r="J105" s="460" t="s">
        <v>34</v>
      </c>
      <c r="K105" s="461" t="s">
        <v>32</v>
      </c>
    </row>
    <row r="106" spans="3:11" ht="15.6">
      <c r="C106" s="454" t="s">
        <v>1523</v>
      </c>
      <c r="D106" s="456" t="s">
        <v>22</v>
      </c>
      <c r="E106" s="457" t="s">
        <v>841</v>
      </c>
      <c r="F106" s="457" t="s">
        <v>20</v>
      </c>
      <c r="G106" s="457" t="s">
        <v>21</v>
      </c>
      <c r="H106" s="460" t="s">
        <v>31</v>
      </c>
      <c r="I106" s="460" t="s">
        <v>23</v>
      </c>
      <c r="J106" s="460" t="s">
        <v>32</v>
      </c>
      <c r="K106" s="461" t="s">
        <v>33</v>
      </c>
    </row>
    <row r="107" spans="3:11" ht="15.6">
      <c r="C107" s="454" t="s">
        <v>1522</v>
      </c>
      <c r="D107" s="456" t="s">
        <v>22</v>
      </c>
      <c r="E107" s="457" t="s">
        <v>272</v>
      </c>
      <c r="F107" s="457" t="s">
        <v>20</v>
      </c>
      <c r="G107" s="457" t="s">
        <v>21</v>
      </c>
      <c r="H107" s="460" t="s">
        <v>841</v>
      </c>
      <c r="I107" s="460" t="s">
        <v>23</v>
      </c>
      <c r="J107" s="460" t="s">
        <v>34</v>
      </c>
      <c r="K107" s="461" t="s">
        <v>33</v>
      </c>
    </row>
    <row r="108" spans="3:11" ht="15.6">
      <c r="C108" s="454" t="s">
        <v>1521</v>
      </c>
      <c r="D108" s="456" t="s">
        <v>22</v>
      </c>
      <c r="E108" s="457" t="s">
        <v>272</v>
      </c>
      <c r="F108" s="457" t="s">
        <v>20</v>
      </c>
      <c r="G108" s="457" t="s">
        <v>21</v>
      </c>
      <c r="H108" s="460" t="s">
        <v>32</v>
      </c>
      <c r="I108" s="460" t="s">
        <v>23</v>
      </c>
      <c r="J108" s="460" t="s">
        <v>34</v>
      </c>
      <c r="K108" s="461" t="s">
        <v>33</v>
      </c>
    </row>
    <row r="109" spans="3:11" ht="15.6">
      <c r="C109" s="454" t="s">
        <v>1520</v>
      </c>
      <c r="D109" s="456" t="s">
        <v>22</v>
      </c>
      <c r="E109" s="457" t="s">
        <v>272</v>
      </c>
      <c r="F109" s="457" t="s">
        <v>20</v>
      </c>
      <c r="G109" s="457" t="s">
        <v>21</v>
      </c>
      <c r="H109" s="460" t="s">
        <v>841</v>
      </c>
      <c r="I109" s="460" t="s">
        <v>23</v>
      </c>
      <c r="J109" s="460" t="s">
        <v>34</v>
      </c>
      <c r="K109" s="461" t="s">
        <v>32</v>
      </c>
    </row>
    <row r="110" spans="3:11" ht="15.6">
      <c r="C110" s="454" t="s">
        <v>1519</v>
      </c>
      <c r="D110" s="456" t="s">
        <v>22</v>
      </c>
      <c r="E110" s="457" t="s">
        <v>272</v>
      </c>
      <c r="F110" s="457" t="s">
        <v>20</v>
      </c>
      <c r="G110" s="457" t="s">
        <v>21</v>
      </c>
      <c r="H110" s="460" t="s">
        <v>841</v>
      </c>
      <c r="I110" s="460" t="s">
        <v>23</v>
      </c>
      <c r="J110" s="460" t="s">
        <v>32</v>
      </c>
      <c r="K110" s="461" t="s">
        <v>33</v>
      </c>
    </row>
    <row r="111" spans="3:11" ht="15.6">
      <c r="C111" s="454" t="s">
        <v>1518</v>
      </c>
      <c r="D111" s="456" t="s">
        <v>22</v>
      </c>
      <c r="E111" s="457" t="s">
        <v>272</v>
      </c>
      <c r="F111" s="457" t="s">
        <v>20</v>
      </c>
      <c r="G111" s="457" t="s">
        <v>21</v>
      </c>
      <c r="H111" s="460" t="s">
        <v>31</v>
      </c>
      <c r="I111" s="460" t="s">
        <v>23</v>
      </c>
      <c r="J111" s="460" t="s">
        <v>34</v>
      </c>
      <c r="K111" s="461" t="s">
        <v>33</v>
      </c>
    </row>
    <row r="112" spans="3:11" ht="15.6">
      <c r="C112" s="454" t="s">
        <v>1517</v>
      </c>
      <c r="D112" s="456" t="s">
        <v>31</v>
      </c>
      <c r="E112" s="457" t="s">
        <v>272</v>
      </c>
      <c r="F112" s="457" t="s">
        <v>20</v>
      </c>
      <c r="G112" s="457" t="s">
        <v>21</v>
      </c>
      <c r="H112" s="460" t="s">
        <v>841</v>
      </c>
      <c r="I112" s="460" t="s">
        <v>23</v>
      </c>
      <c r="J112" s="460" t="s">
        <v>34</v>
      </c>
      <c r="K112" s="461" t="s">
        <v>22</v>
      </c>
    </row>
    <row r="113" spans="3:11" ht="15.6">
      <c r="C113" s="454" t="s">
        <v>1516</v>
      </c>
      <c r="D113" s="456" t="s">
        <v>31</v>
      </c>
      <c r="E113" s="457" t="s">
        <v>272</v>
      </c>
      <c r="F113" s="457" t="s">
        <v>20</v>
      </c>
      <c r="G113" s="457" t="s">
        <v>21</v>
      </c>
      <c r="H113" s="460" t="s">
        <v>841</v>
      </c>
      <c r="I113" s="460" t="s">
        <v>23</v>
      </c>
      <c r="J113" s="460" t="s">
        <v>22</v>
      </c>
      <c r="K113" s="461" t="s">
        <v>33</v>
      </c>
    </row>
    <row r="114" spans="3:11" ht="15.6">
      <c r="C114" s="454" t="s">
        <v>1515</v>
      </c>
      <c r="D114" s="456" t="s">
        <v>22</v>
      </c>
      <c r="E114" s="457" t="s">
        <v>272</v>
      </c>
      <c r="F114" s="457" t="s">
        <v>20</v>
      </c>
      <c r="G114" s="457" t="s">
        <v>21</v>
      </c>
      <c r="H114" s="460" t="s">
        <v>31</v>
      </c>
      <c r="I114" s="460" t="s">
        <v>23</v>
      </c>
      <c r="J114" s="460" t="s">
        <v>34</v>
      </c>
      <c r="K114" s="461" t="s">
        <v>32</v>
      </c>
    </row>
    <row r="115" spans="3:11" ht="15.6">
      <c r="C115" s="454" t="s">
        <v>1514</v>
      </c>
      <c r="D115" s="456" t="s">
        <v>22</v>
      </c>
      <c r="E115" s="457" t="s">
        <v>272</v>
      </c>
      <c r="F115" s="457" t="s">
        <v>20</v>
      </c>
      <c r="G115" s="457" t="s">
        <v>21</v>
      </c>
      <c r="H115" s="460" t="s">
        <v>31</v>
      </c>
      <c r="I115" s="460" t="s">
        <v>23</v>
      </c>
      <c r="J115" s="460" t="s">
        <v>32</v>
      </c>
      <c r="K115" s="461" t="s">
        <v>33</v>
      </c>
    </row>
    <row r="116" spans="3:11" ht="15.6">
      <c r="C116" s="454" t="s">
        <v>1513</v>
      </c>
      <c r="D116" s="456" t="s">
        <v>31</v>
      </c>
      <c r="E116" s="457" t="s">
        <v>272</v>
      </c>
      <c r="F116" s="457" t="s">
        <v>20</v>
      </c>
      <c r="G116" s="457" t="s">
        <v>21</v>
      </c>
      <c r="H116" s="460" t="s">
        <v>841</v>
      </c>
      <c r="I116" s="460" t="s">
        <v>23</v>
      </c>
      <c r="J116" s="460" t="s">
        <v>22</v>
      </c>
      <c r="K116" s="461" t="s">
        <v>32</v>
      </c>
    </row>
    <row r="117" spans="3:11" ht="15.6">
      <c r="C117" s="454" t="s">
        <v>1512</v>
      </c>
      <c r="D117" s="456" t="s">
        <v>31</v>
      </c>
      <c r="E117" s="457" t="s">
        <v>841</v>
      </c>
      <c r="F117" s="457" t="s">
        <v>20</v>
      </c>
      <c r="G117" s="457" t="s">
        <v>21</v>
      </c>
      <c r="H117" s="460" t="s">
        <v>32</v>
      </c>
      <c r="I117" s="460" t="s">
        <v>25</v>
      </c>
      <c r="J117" s="460" t="s">
        <v>34</v>
      </c>
      <c r="K117" s="461" t="s">
        <v>33</v>
      </c>
    </row>
    <row r="118" spans="3:11" ht="15.6">
      <c r="C118" s="454" t="s">
        <v>1511</v>
      </c>
      <c r="D118" s="456" t="s">
        <v>32</v>
      </c>
      <c r="E118" s="457" t="s">
        <v>272</v>
      </c>
      <c r="F118" s="457" t="s">
        <v>20</v>
      </c>
      <c r="G118" s="457" t="s">
        <v>21</v>
      </c>
      <c r="H118" s="460" t="s">
        <v>841</v>
      </c>
      <c r="I118" s="460" t="s">
        <v>25</v>
      </c>
      <c r="J118" s="460" t="s">
        <v>34</v>
      </c>
      <c r="K118" s="461" t="s">
        <v>33</v>
      </c>
    </row>
    <row r="119" spans="3:11" ht="15.6">
      <c r="C119" s="454" t="s">
        <v>1510</v>
      </c>
      <c r="D119" s="456" t="s">
        <v>31</v>
      </c>
      <c r="E119" s="457" t="s">
        <v>272</v>
      </c>
      <c r="F119" s="457" t="s">
        <v>20</v>
      </c>
      <c r="G119" s="457" t="s">
        <v>21</v>
      </c>
      <c r="H119" s="460" t="s">
        <v>841</v>
      </c>
      <c r="I119" s="460" t="s">
        <v>25</v>
      </c>
      <c r="J119" s="460" t="s">
        <v>34</v>
      </c>
      <c r="K119" s="461" t="s">
        <v>33</v>
      </c>
    </row>
    <row r="120" spans="3:11" ht="15.6">
      <c r="C120" s="454" t="s">
        <v>1509</v>
      </c>
      <c r="D120" s="456" t="s">
        <v>31</v>
      </c>
      <c r="E120" s="457" t="s">
        <v>272</v>
      </c>
      <c r="F120" s="457" t="s">
        <v>20</v>
      </c>
      <c r="G120" s="457" t="s">
        <v>21</v>
      </c>
      <c r="H120" s="460" t="s">
        <v>32</v>
      </c>
      <c r="I120" s="460" t="s">
        <v>25</v>
      </c>
      <c r="J120" s="460" t="s">
        <v>34</v>
      </c>
      <c r="K120" s="461" t="s">
        <v>33</v>
      </c>
    </row>
    <row r="121" spans="3:11" ht="15.6">
      <c r="C121" s="454" t="s">
        <v>1508</v>
      </c>
      <c r="D121" s="456" t="s">
        <v>31</v>
      </c>
      <c r="E121" s="457" t="s">
        <v>272</v>
      </c>
      <c r="F121" s="457" t="s">
        <v>20</v>
      </c>
      <c r="G121" s="457" t="s">
        <v>21</v>
      </c>
      <c r="H121" s="460" t="s">
        <v>841</v>
      </c>
      <c r="I121" s="460" t="s">
        <v>25</v>
      </c>
      <c r="J121" s="460" t="s">
        <v>34</v>
      </c>
      <c r="K121" s="461" t="s">
        <v>32</v>
      </c>
    </row>
    <row r="122" spans="3:11" ht="15.6">
      <c r="C122" s="454" t="s">
        <v>1507</v>
      </c>
      <c r="D122" s="456" t="s">
        <v>31</v>
      </c>
      <c r="E122" s="457" t="s">
        <v>272</v>
      </c>
      <c r="F122" s="457" t="s">
        <v>20</v>
      </c>
      <c r="G122" s="457" t="s">
        <v>21</v>
      </c>
      <c r="H122" s="460" t="s">
        <v>841</v>
      </c>
      <c r="I122" s="460" t="s">
        <v>25</v>
      </c>
      <c r="J122" s="460" t="s">
        <v>32</v>
      </c>
      <c r="K122" s="461" t="s">
        <v>33</v>
      </c>
    </row>
    <row r="123" spans="3:11" ht="15.6">
      <c r="C123" s="454" t="s">
        <v>1506</v>
      </c>
      <c r="D123" s="456" t="s">
        <v>21</v>
      </c>
      <c r="E123" s="457" t="s">
        <v>841</v>
      </c>
      <c r="F123" s="457" t="s">
        <v>20</v>
      </c>
      <c r="G123" s="457" t="s">
        <v>25</v>
      </c>
      <c r="H123" s="460" t="s">
        <v>32</v>
      </c>
      <c r="I123" s="460" t="s">
        <v>23</v>
      </c>
      <c r="J123" s="460" t="s">
        <v>34</v>
      </c>
      <c r="K123" s="461" t="s">
        <v>33</v>
      </c>
    </row>
    <row r="124" spans="3:11" ht="15.6">
      <c r="C124" s="454" t="s">
        <v>1505</v>
      </c>
      <c r="D124" s="456" t="s">
        <v>21</v>
      </c>
      <c r="E124" s="457" t="s">
        <v>841</v>
      </c>
      <c r="F124" s="457" t="s">
        <v>20</v>
      </c>
      <c r="G124" s="457" t="s">
        <v>25</v>
      </c>
      <c r="H124" s="460" t="s">
        <v>31</v>
      </c>
      <c r="I124" s="460" t="s">
        <v>23</v>
      </c>
      <c r="J124" s="460" t="s">
        <v>34</v>
      </c>
      <c r="K124" s="461" t="s">
        <v>33</v>
      </c>
    </row>
    <row r="125" spans="3:11" ht="15.6">
      <c r="C125" s="454" t="s">
        <v>1504</v>
      </c>
      <c r="D125" s="456" t="s">
        <v>21</v>
      </c>
      <c r="E125" s="457" t="s">
        <v>32</v>
      </c>
      <c r="F125" s="457" t="s">
        <v>20</v>
      </c>
      <c r="G125" s="457" t="s">
        <v>25</v>
      </c>
      <c r="H125" s="460" t="s">
        <v>31</v>
      </c>
      <c r="I125" s="460" t="s">
        <v>23</v>
      </c>
      <c r="J125" s="460" t="s">
        <v>34</v>
      </c>
      <c r="K125" s="461" t="s">
        <v>33</v>
      </c>
    </row>
    <row r="126" spans="3:11" ht="15.6">
      <c r="C126" s="454" t="s">
        <v>1503</v>
      </c>
      <c r="D126" s="456" t="s">
        <v>21</v>
      </c>
      <c r="E126" s="457" t="s">
        <v>841</v>
      </c>
      <c r="F126" s="457" t="s">
        <v>20</v>
      </c>
      <c r="G126" s="457" t="s">
        <v>25</v>
      </c>
      <c r="H126" s="460" t="s">
        <v>31</v>
      </c>
      <c r="I126" s="460" t="s">
        <v>23</v>
      </c>
      <c r="J126" s="460" t="s">
        <v>34</v>
      </c>
      <c r="K126" s="461" t="s">
        <v>32</v>
      </c>
    </row>
    <row r="127" spans="3:11" ht="15.6">
      <c r="C127" s="454" t="s">
        <v>1502</v>
      </c>
      <c r="D127" s="456" t="s">
        <v>21</v>
      </c>
      <c r="E127" s="457" t="s">
        <v>841</v>
      </c>
      <c r="F127" s="457" t="s">
        <v>20</v>
      </c>
      <c r="G127" s="457" t="s">
        <v>25</v>
      </c>
      <c r="H127" s="460" t="s">
        <v>31</v>
      </c>
      <c r="I127" s="460" t="s">
        <v>23</v>
      </c>
      <c r="J127" s="460" t="s">
        <v>32</v>
      </c>
      <c r="K127" s="461" t="s">
        <v>33</v>
      </c>
    </row>
    <row r="128" spans="3:11" ht="15.6">
      <c r="C128" s="454" t="s">
        <v>1501</v>
      </c>
      <c r="D128" s="456" t="s">
        <v>21</v>
      </c>
      <c r="E128" s="457" t="s">
        <v>272</v>
      </c>
      <c r="F128" s="457" t="s">
        <v>20</v>
      </c>
      <c r="G128" s="457" t="s">
        <v>25</v>
      </c>
      <c r="H128" s="460" t="s">
        <v>841</v>
      </c>
      <c r="I128" s="460" t="s">
        <v>23</v>
      </c>
      <c r="J128" s="460" t="s">
        <v>34</v>
      </c>
      <c r="K128" s="461" t="s">
        <v>33</v>
      </c>
    </row>
    <row r="129" spans="3:11" ht="15.6">
      <c r="C129" s="454" t="s">
        <v>1500</v>
      </c>
      <c r="D129" s="456" t="s">
        <v>21</v>
      </c>
      <c r="E129" s="457" t="s">
        <v>272</v>
      </c>
      <c r="F129" s="457" t="s">
        <v>20</v>
      </c>
      <c r="G129" s="457" t="s">
        <v>25</v>
      </c>
      <c r="H129" s="460" t="s">
        <v>32</v>
      </c>
      <c r="I129" s="460" t="s">
        <v>23</v>
      </c>
      <c r="J129" s="460" t="s">
        <v>34</v>
      </c>
      <c r="K129" s="461" t="s">
        <v>33</v>
      </c>
    </row>
    <row r="130" spans="3:11" ht="15.6">
      <c r="C130" s="454" t="s">
        <v>1499</v>
      </c>
      <c r="D130" s="456" t="s">
        <v>21</v>
      </c>
      <c r="E130" s="457" t="s">
        <v>272</v>
      </c>
      <c r="F130" s="457" t="s">
        <v>20</v>
      </c>
      <c r="G130" s="457" t="s">
        <v>25</v>
      </c>
      <c r="H130" s="460" t="s">
        <v>841</v>
      </c>
      <c r="I130" s="460" t="s">
        <v>23</v>
      </c>
      <c r="J130" s="460" t="s">
        <v>34</v>
      </c>
      <c r="K130" s="461" t="s">
        <v>32</v>
      </c>
    </row>
    <row r="131" spans="3:11" ht="15.6">
      <c r="C131" s="454" t="s">
        <v>1498</v>
      </c>
      <c r="D131" s="456" t="s">
        <v>21</v>
      </c>
      <c r="E131" s="457" t="s">
        <v>272</v>
      </c>
      <c r="F131" s="457" t="s">
        <v>20</v>
      </c>
      <c r="G131" s="457" t="s">
        <v>25</v>
      </c>
      <c r="H131" s="460" t="s">
        <v>841</v>
      </c>
      <c r="I131" s="460" t="s">
        <v>23</v>
      </c>
      <c r="J131" s="460" t="s">
        <v>32</v>
      </c>
      <c r="K131" s="461" t="s">
        <v>33</v>
      </c>
    </row>
    <row r="132" spans="3:11" ht="15.6">
      <c r="C132" s="454" t="s">
        <v>1497</v>
      </c>
      <c r="D132" s="456" t="s">
        <v>21</v>
      </c>
      <c r="E132" s="457" t="s">
        <v>272</v>
      </c>
      <c r="F132" s="457" t="s">
        <v>20</v>
      </c>
      <c r="G132" s="457" t="s">
        <v>25</v>
      </c>
      <c r="H132" s="460" t="s">
        <v>31</v>
      </c>
      <c r="I132" s="460" t="s">
        <v>23</v>
      </c>
      <c r="J132" s="460" t="s">
        <v>34</v>
      </c>
      <c r="K132" s="461" t="s">
        <v>33</v>
      </c>
    </row>
    <row r="133" spans="3:11" ht="15.6">
      <c r="C133" s="454" t="s">
        <v>1496</v>
      </c>
      <c r="D133" s="456" t="s">
        <v>21</v>
      </c>
      <c r="E133" s="457" t="s">
        <v>272</v>
      </c>
      <c r="F133" s="457" t="s">
        <v>20</v>
      </c>
      <c r="G133" s="457" t="s">
        <v>25</v>
      </c>
      <c r="H133" s="460" t="s">
        <v>31</v>
      </c>
      <c r="I133" s="460" t="s">
        <v>23</v>
      </c>
      <c r="J133" s="460" t="s">
        <v>34</v>
      </c>
      <c r="K133" s="461" t="s">
        <v>841</v>
      </c>
    </row>
    <row r="134" spans="3:11" ht="15.6">
      <c r="C134" s="454" t="s">
        <v>1495</v>
      </c>
      <c r="D134" s="456" t="s">
        <v>31</v>
      </c>
      <c r="E134" s="457" t="s">
        <v>272</v>
      </c>
      <c r="F134" s="457" t="s">
        <v>20</v>
      </c>
      <c r="G134" s="457" t="s">
        <v>21</v>
      </c>
      <c r="H134" s="460" t="s">
        <v>841</v>
      </c>
      <c r="I134" s="460" t="s">
        <v>23</v>
      </c>
      <c r="J134" s="460" t="s">
        <v>25</v>
      </c>
      <c r="K134" s="461" t="s">
        <v>33</v>
      </c>
    </row>
    <row r="135" spans="3:11" ht="15.6">
      <c r="C135" s="454" t="s">
        <v>1494</v>
      </c>
      <c r="D135" s="456" t="s">
        <v>21</v>
      </c>
      <c r="E135" s="457" t="s">
        <v>272</v>
      </c>
      <c r="F135" s="457" t="s">
        <v>20</v>
      </c>
      <c r="G135" s="457" t="s">
        <v>25</v>
      </c>
      <c r="H135" s="460" t="s">
        <v>31</v>
      </c>
      <c r="I135" s="460" t="s">
        <v>23</v>
      </c>
      <c r="J135" s="460" t="s">
        <v>34</v>
      </c>
      <c r="K135" s="461" t="s">
        <v>32</v>
      </c>
    </row>
    <row r="136" spans="3:11" ht="15.6">
      <c r="C136" s="454" t="s">
        <v>1493</v>
      </c>
      <c r="D136" s="456" t="s">
        <v>21</v>
      </c>
      <c r="E136" s="457" t="s">
        <v>272</v>
      </c>
      <c r="F136" s="457" t="s">
        <v>20</v>
      </c>
      <c r="G136" s="457" t="s">
        <v>25</v>
      </c>
      <c r="H136" s="460" t="s">
        <v>31</v>
      </c>
      <c r="I136" s="460" t="s">
        <v>23</v>
      </c>
      <c r="J136" s="460" t="s">
        <v>32</v>
      </c>
      <c r="K136" s="461" t="s">
        <v>33</v>
      </c>
    </row>
    <row r="137" spans="3:11" ht="15.6">
      <c r="C137" s="454" t="s">
        <v>1492</v>
      </c>
      <c r="D137" s="456" t="s">
        <v>31</v>
      </c>
      <c r="E137" s="457" t="s">
        <v>272</v>
      </c>
      <c r="F137" s="457" t="s">
        <v>20</v>
      </c>
      <c r="G137" s="457" t="s">
        <v>21</v>
      </c>
      <c r="H137" s="460" t="s">
        <v>841</v>
      </c>
      <c r="I137" s="460" t="s">
        <v>23</v>
      </c>
      <c r="J137" s="460" t="s">
        <v>25</v>
      </c>
      <c r="K137" s="461" t="s">
        <v>32</v>
      </c>
    </row>
    <row r="138" spans="3:11" ht="15.6">
      <c r="C138" s="454" t="s">
        <v>1491</v>
      </c>
      <c r="D138" s="456" t="s">
        <v>22</v>
      </c>
      <c r="E138" s="457" t="s">
        <v>841</v>
      </c>
      <c r="F138" s="457" t="s">
        <v>20</v>
      </c>
      <c r="G138" s="457" t="s">
        <v>21</v>
      </c>
      <c r="H138" s="460" t="s">
        <v>32</v>
      </c>
      <c r="I138" s="460" t="s">
        <v>25</v>
      </c>
      <c r="J138" s="460" t="s">
        <v>34</v>
      </c>
      <c r="K138" s="461" t="s">
        <v>33</v>
      </c>
    </row>
    <row r="139" spans="3:11" ht="15.6">
      <c r="C139" s="454" t="s">
        <v>1490</v>
      </c>
      <c r="D139" s="456" t="s">
        <v>22</v>
      </c>
      <c r="E139" s="457" t="s">
        <v>841</v>
      </c>
      <c r="F139" s="457" t="s">
        <v>20</v>
      </c>
      <c r="G139" s="457" t="s">
        <v>21</v>
      </c>
      <c r="H139" s="460" t="s">
        <v>31</v>
      </c>
      <c r="I139" s="460" t="s">
        <v>25</v>
      </c>
      <c r="J139" s="460" t="s">
        <v>34</v>
      </c>
      <c r="K139" s="461" t="s">
        <v>33</v>
      </c>
    </row>
    <row r="140" spans="3:11" ht="15.6">
      <c r="C140" s="454" t="s">
        <v>1489</v>
      </c>
      <c r="D140" s="456" t="s">
        <v>22</v>
      </c>
      <c r="E140" s="457" t="s">
        <v>32</v>
      </c>
      <c r="F140" s="457" t="s">
        <v>20</v>
      </c>
      <c r="G140" s="457" t="s">
        <v>21</v>
      </c>
      <c r="H140" s="460" t="s">
        <v>31</v>
      </c>
      <c r="I140" s="460" t="s">
        <v>25</v>
      </c>
      <c r="J140" s="460" t="s">
        <v>34</v>
      </c>
      <c r="K140" s="461" t="s">
        <v>33</v>
      </c>
    </row>
    <row r="141" spans="3:11" ht="15.6">
      <c r="C141" s="454" t="s">
        <v>1488</v>
      </c>
      <c r="D141" s="456" t="s">
        <v>22</v>
      </c>
      <c r="E141" s="457" t="s">
        <v>841</v>
      </c>
      <c r="F141" s="457" t="s">
        <v>20</v>
      </c>
      <c r="G141" s="457" t="s">
        <v>21</v>
      </c>
      <c r="H141" s="460" t="s">
        <v>31</v>
      </c>
      <c r="I141" s="460" t="s">
        <v>25</v>
      </c>
      <c r="J141" s="460" t="s">
        <v>34</v>
      </c>
      <c r="K141" s="461" t="s">
        <v>32</v>
      </c>
    </row>
    <row r="142" spans="3:11" ht="15.6">
      <c r="C142" s="454" t="s">
        <v>1487</v>
      </c>
      <c r="D142" s="456" t="s">
        <v>22</v>
      </c>
      <c r="E142" s="457" t="s">
        <v>841</v>
      </c>
      <c r="F142" s="457" t="s">
        <v>20</v>
      </c>
      <c r="G142" s="457" t="s">
        <v>21</v>
      </c>
      <c r="H142" s="460" t="s">
        <v>31</v>
      </c>
      <c r="I142" s="460" t="s">
        <v>25</v>
      </c>
      <c r="J142" s="460" t="s">
        <v>32</v>
      </c>
      <c r="K142" s="461" t="s">
        <v>33</v>
      </c>
    </row>
    <row r="143" spans="3:11" ht="15.6">
      <c r="C143" s="454" t="s">
        <v>1486</v>
      </c>
      <c r="D143" s="456" t="s">
        <v>22</v>
      </c>
      <c r="E143" s="457" t="s">
        <v>272</v>
      </c>
      <c r="F143" s="457" t="s">
        <v>20</v>
      </c>
      <c r="G143" s="457" t="s">
        <v>21</v>
      </c>
      <c r="H143" s="460" t="s">
        <v>841</v>
      </c>
      <c r="I143" s="460" t="s">
        <v>25</v>
      </c>
      <c r="J143" s="460" t="s">
        <v>34</v>
      </c>
      <c r="K143" s="461" t="s">
        <v>33</v>
      </c>
    </row>
    <row r="144" spans="3:11" ht="15.6">
      <c r="C144" s="454" t="s">
        <v>1485</v>
      </c>
      <c r="D144" s="456" t="s">
        <v>22</v>
      </c>
      <c r="E144" s="457" t="s">
        <v>272</v>
      </c>
      <c r="F144" s="457" t="s">
        <v>20</v>
      </c>
      <c r="G144" s="457" t="s">
        <v>21</v>
      </c>
      <c r="H144" s="460" t="s">
        <v>32</v>
      </c>
      <c r="I144" s="460" t="s">
        <v>25</v>
      </c>
      <c r="J144" s="460" t="s">
        <v>34</v>
      </c>
      <c r="K144" s="461" t="s">
        <v>33</v>
      </c>
    </row>
    <row r="145" spans="3:11" ht="15.6">
      <c r="C145" s="454" t="s">
        <v>1484</v>
      </c>
      <c r="D145" s="456" t="s">
        <v>22</v>
      </c>
      <c r="E145" s="457" t="s">
        <v>272</v>
      </c>
      <c r="F145" s="457" t="s">
        <v>20</v>
      </c>
      <c r="G145" s="457" t="s">
        <v>21</v>
      </c>
      <c r="H145" s="460" t="s">
        <v>841</v>
      </c>
      <c r="I145" s="460" t="s">
        <v>25</v>
      </c>
      <c r="J145" s="460" t="s">
        <v>34</v>
      </c>
      <c r="K145" s="461" t="s">
        <v>32</v>
      </c>
    </row>
    <row r="146" spans="3:11" ht="15.6">
      <c r="C146" s="454" t="s">
        <v>1483</v>
      </c>
      <c r="D146" s="456" t="s">
        <v>22</v>
      </c>
      <c r="E146" s="457" t="s">
        <v>272</v>
      </c>
      <c r="F146" s="457" t="s">
        <v>20</v>
      </c>
      <c r="G146" s="457" t="s">
        <v>21</v>
      </c>
      <c r="H146" s="460" t="s">
        <v>841</v>
      </c>
      <c r="I146" s="460" t="s">
        <v>25</v>
      </c>
      <c r="J146" s="460" t="s">
        <v>32</v>
      </c>
      <c r="K146" s="461" t="s">
        <v>33</v>
      </c>
    </row>
    <row r="147" spans="3:11" ht="15.6">
      <c r="C147" s="454" t="s">
        <v>1482</v>
      </c>
      <c r="D147" s="456" t="s">
        <v>22</v>
      </c>
      <c r="E147" s="457" t="s">
        <v>272</v>
      </c>
      <c r="F147" s="457" t="s">
        <v>20</v>
      </c>
      <c r="G147" s="457" t="s">
        <v>21</v>
      </c>
      <c r="H147" s="460" t="s">
        <v>31</v>
      </c>
      <c r="I147" s="460" t="s">
        <v>25</v>
      </c>
      <c r="J147" s="460" t="s">
        <v>34</v>
      </c>
      <c r="K147" s="461" t="s">
        <v>33</v>
      </c>
    </row>
    <row r="148" spans="3:11" ht="15.6">
      <c r="C148" s="454" t="s">
        <v>1481</v>
      </c>
      <c r="D148" s="456" t="s">
        <v>31</v>
      </c>
      <c r="E148" s="457" t="s">
        <v>272</v>
      </c>
      <c r="F148" s="457" t="s">
        <v>20</v>
      </c>
      <c r="G148" s="457" t="s">
        <v>21</v>
      </c>
      <c r="H148" s="460" t="s">
        <v>841</v>
      </c>
      <c r="I148" s="460" t="s">
        <v>25</v>
      </c>
      <c r="J148" s="460" t="s">
        <v>34</v>
      </c>
      <c r="K148" s="461" t="s">
        <v>22</v>
      </c>
    </row>
    <row r="149" spans="3:11" ht="15.6">
      <c r="C149" s="454" t="s">
        <v>1480</v>
      </c>
      <c r="D149" s="456" t="s">
        <v>31</v>
      </c>
      <c r="E149" s="457" t="s">
        <v>272</v>
      </c>
      <c r="F149" s="457" t="s">
        <v>20</v>
      </c>
      <c r="G149" s="457" t="s">
        <v>21</v>
      </c>
      <c r="H149" s="460" t="s">
        <v>841</v>
      </c>
      <c r="I149" s="460" t="s">
        <v>25</v>
      </c>
      <c r="J149" s="460" t="s">
        <v>22</v>
      </c>
      <c r="K149" s="461" t="s">
        <v>33</v>
      </c>
    </row>
    <row r="150" spans="3:11" ht="15.6">
      <c r="C150" s="454" t="s">
        <v>1479</v>
      </c>
      <c r="D150" s="456" t="s">
        <v>22</v>
      </c>
      <c r="E150" s="457" t="s">
        <v>272</v>
      </c>
      <c r="F150" s="457" t="s">
        <v>20</v>
      </c>
      <c r="G150" s="457" t="s">
        <v>21</v>
      </c>
      <c r="H150" s="460" t="s">
        <v>31</v>
      </c>
      <c r="I150" s="460" t="s">
        <v>25</v>
      </c>
      <c r="J150" s="460" t="s">
        <v>34</v>
      </c>
      <c r="K150" s="461" t="s">
        <v>32</v>
      </c>
    </row>
    <row r="151" spans="3:11" ht="15.6">
      <c r="C151" s="454" t="s">
        <v>1478</v>
      </c>
      <c r="D151" s="456" t="s">
        <v>22</v>
      </c>
      <c r="E151" s="457" t="s">
        <v>272</v>
      </c>
      <c r="F151" s="457" t="s">
        <v>20</v>
      </c>
      <c r="G151" s="457" t="s">
        <v>21</v>
      </c>
      <c r="H151" s="460" t="s">
        <v>31</v>
      </c>
      <c r="I151" s="460" t="s">
        <v>25</v>
      </c>
      <c r="J151" s="460" t="s">
        <v>32</v>
      </c>
      <c r="K151" s="461" t="s">
        <v>33</v>
      </c>
    </row>
    <row r="152" spans="3:11" ht="15.6">
      <c r="C152" s="454" t="s">
        <v>1477</v>
      </c>
      <c r="D152" s="456" t="s">
        <v>31</v>
      </c>
      <c r="E152" s="457" t="s">
        <v>272</v>
      </c>
      <c r="F152" s="457" t="s">
        <v>20</v>
      </c>
      <c r="G152" s="457" t="s">
        <v>21</v>
      </c>
      <c r="H152" s="460" t="s">
        <v>841</v>
      </c>
      <c r="I152" s="460" t="s">
        <v>25</v>
      </c>
      <c r="J152" s="460" t="s">
        <v>22</v>
      </c>
      <c r="K152" s="461" t="s">
        <v>32</v>
      </c>
    </row>
    <row r="153" spans="3:11" ht="15.6">
      <c r="C153" s="454" t="s">
        <v>1476</v>
      </c>
      <c r="D153" s="456" t="s">
        <v>21</v>
      </c>
      <c r="E153" s="457" t="s">
        <v>841</v>
      </c>
      <c r="F153" s="457" t="s">
        <v>20</v>
      </c>
      <c r="G153" s="457" t="s">
        <v>25</v>
      </c>
      <c r="H153" s="460" t="s">
        <v>22</v>
      </c>
      <c r="I153" s="460" t="s">
        <v>23</v>
      </c>
      <c r="J153" s="460" t="s">
        <v>34</v>
      </c>
      <c r="K153" s="461" t="s">
        <v>33</v>
      </c>
    </row>
    <row r="154" spans="3:11" ht="15.6">
      <c r="C154" s="454" t="s">
        <v>1475</v>
      </c>
      <c r="D154" s="456" t="s">
        <v>21</v>
      </c>
      <c r="E154" s="457" t="s">
        <v>22</v>
      </c>
      <c r="F154" s="457" t="s">
        <v>20</v>
      </c>
      <c r="G154" s="457" t="s">
        <v>25</v>
      </c>
      <c r="H154" s="460" t="s">
        <v>32</v>
      </c>
      <c r="I154" s="460" t="s">
        <v>23</v>
      </c>
      <c r="J154" s="460" t="s">
        <v>34</v>
      </c>
      <c r="K154" s="461" t="s">
        <v>33</v>
      </c>
    </row>
    <row r="155" spans="3:11" ht="15.6">
      <c r="C155" s="454" t="s">
        <v>1474</v>
      </c>
      <c r="D155" s="456" t="s">
        <v>21</v>
      </c>
      <c r="E155" s="457" t="s">
        <v>841</v>
      </c>
      <c r="F155" s="457" t="s">
        <v>20</v>
      </c>
      <c r="G155" s="457" t="s">
        <v>25</v>
      </c>
      <c r="H155" s="460" t="s">
        <v>22</v>
      </c>
      <c r="I155" s="460" t="s">
        <v>23</v>
      </c>
      <c r="J155" s="460" t="s">
        <v>34</v>
      </c>
      <c r="K155" s="461" t="s">
        <v>32</v>
      </c>
    </row>
    <row r="156" spans="3:11" ht="15.6">
      <c r="C156" s="454" t="s">
        <v>1473</v>
      </c>
      <c r="D156" s="456" t="s">
        <v>21</v>
      </c>
      <c r="E156" s="457" t="s">
        <v>841</v>
      </c>
      <c r="F156" s="457" t="s">
        <v>20</v>
      </c>
      <c r="G156" s="457" t="s">
        <v>25</v>
      </c>
      <c r="H156" s="460" t="s">
        <v>22</v>
      </c>
      <c r="I156" s="460" t="s">
        <v>23</v>
      </c>
      <c r="J156" s="460" t="s">
        <v>32</v>
      </c>
      <c r="K156" s="461" t="s">
        <v>33</v>
      </c>
    </row>
    <row r="157" spans="3:11" ht="15.6">
      <c r="C157" s="454" t="s">
        <v>1472</v>
      </c>
      <c r="D157" s="456" t="s">
        <v>21</v>
      </c>
      <c r="E157" s="457" t="s">
        <v>22</v>
      </c>
      <c r="F157" s="457" t="s">
        <v>20</v>
      </c>
      <c r="G157" s="457" t="s">
        <v>25</v>
      </c>
      <c r="H157" s="460" t="s">
        <v>31</v>
      </c>
      <c r="I157" s="460" t="s">
        <v>23</v>
      </c>
      <c r="J157" s="460" t="s">
        <v>34</v>
      </c>
      <c r="K157" s="461" t="s">
        <v>33</v>
      </c>
    </row>
    <row r="158" spans="3:11" ht="15.6">
      <c r="C158" s="454" t="s">
        <v>1471</v>
      </c>
      <c r="D158" s="456" t="s">
        <v>21</v>
      </c>
      <c r="E158" s="457" t="s">
        <v>841</v>
      </c>
      <c r="F158" s="457" t="s">
        <v>20</v>
      </c>
      <c r="G158" s="457" t="s">
        <v>25</v>
      </c>
      <c r="H158" s="460" t="s">
        <v>31</v>
      </c>
      <c r="I158" s="460" t="s">
        <v>23</v>
      </c>
      <c r="J158" s="460" t="s">
        <v>34</v>
      </c>
      <c r="K158" s="461" t="s">
        <v>22</v>
      </c>
    </row>
    <row r="159" spans="3:11" ht="15.6">
      <c r="C159" s="454" t="s">
        <v>1470</v>
      </c>
      <c r="D159" s="456" t="s">
        <v>21</v>
      </c>
      <c r="E159" s="457" t="s">
        <v>841</v>
      </c>
      <c r="F159" s="457" t="s">
        <v>20</v>
      </c>
      <c r="G159" s="457" t="s">
        <v>25</v>
      </c>
      <c r="H159" s="460" t="s">
        <v>31</v>
      </c>
      <c r="I159" s="460" t="s">
        <v>23</v>
      </c>
      <c r="J159" s="460" t="s">
        <v>22</v>
      </c>
      <c r="K159" s="461" t="s">
        <v>33</v>
      </c>
    </row>
    <row r="160" spans="3:11" ht="15.6">
      <c r="C160" s="454" t="s">
        <v>1469</v>
      </c>
      <c r="D160" s="456" t="s">
        <v>21</v>
      </c>
      <c r="E160" s="457" t="s">
        <v>22</v>
      </c>
      <c r="F160" s="457" t="s">
        <v>20</v>
      </c>
      <c r="G160" s="457" t="s">
        <v>25</v>
      </c>
      <c r="H160" s="460" t="s">
        <v>31</v>
      </c>
      <c r="I160" s="460" t="s">
        <v>23</v>
      </c>
      <c r="J160" s="460" t="s">
        <v>34</v>
      </c>
      <c r="K160" s="461" t="s">
        <v>32</v>
      </c>
    </row>
    <row r="161" spans="3:11" ht="15.6">
      <c r="C161" s="454" t="s">
        <v>1468</v>
      </c>
      <c r="D161" s="456" t="s">
        <v>21</v>
      </c>
      <c r="E161" s="457" t="s">
        <v>22</v>
      </c>
      <c r="F161" s="457" t="s">
        <v>20</v>
      </c>
      <c r="G161" s="457" t="s">
        <v>25</v>
      </c>
      <c r="H161" s="460" t="s">
        <v>31</v>
      </c>
      <c r="I161" s="460" t="s">
        <v>23</v>
      </c>
      <c r="J161" s="460" t="s">
        <v>32</v>
      </c>
      <c r="K161" s="461" t="s">
        <v>33</v>
      </c>
    </row>
    <row r="162" spans="3:11" ht="15.6">
      <c r="C162" s="454" t="s">
        <v>1467</v>
      </c>
      <c r="D162" s="456" t="s">
        <v>21</v>
      </c>
      <c r="E162" s="457" t="s">
        <v>841</v>
      </c>
      <c r="F162" s="457" t="s">
        <v>20</v>
      </c>
      <c r="G162" s="457" t="s">
        <v>25</v>
      </c>
      <c r="H162" s="460" t="s">
        <v>31</v>
      </c>
      <c r="I162" s="460" t="s">
        <v>23</v>
      </c>
      <c r="J162" s="460" t="s">
        <v>22</v>
      </c>
      <c r="K162" s="461" t="s">
        <v>32</v>
      </c>
    </row>
    <row r="163" spans="3:11" ht="15.6">
      <c r="C163" s="454" t="s">
        <v>1466</v>
      </c>
      <c r="D163" s="456" t="s">
        <v>21</v>
      </c>
      <c r="E163" s="457" t="s">
        <v>272</v>
      </c>
      <c r="F163" s="457" t="s">
        <v>20</v>
      </c>
      <c r="G163" s="457" t="s">
        <v>25</v>
      </c>
      <c r="H163" s="460" t="s">
        <v>22</v>
      </c>
      <c r="I163" s="460" t="s">
        <v>23</v>
      </c>
      <c r="J163" s="460" t="s">
        <v>34</v>
      </c>
      <c r="K163" s="461" t="s">
        <v>33</v>
      </c>
    </row>
    <row r="164" spans="3:11" ht="15.6">
      <c r="C164" s="454" t="s">
        <v>1465</v>
      </c>
      <c r="D164" s="456" t="s">
        <v>21</v>
      </c>
      <c r="E164" s="457" t="s">
        <v>272</v>
      </c>
      <c r="F164" s="457" t="s">
        <v>20</v>
      </c>
      <c r="G164" s="457" t="s">
        <v>25</v>
      </c>
      <c r="H164" s="460" t="s">
        <v>841</v>
      </c>
      <c r="I164" s="460" t="s">
        <v>23</v>
      </c>
      <c r="J164" s="460" t="s">
        <v>34</v>
      </c>
      <c r="K164" s="461" t="s">
        <v>22</v>
      </c>
    </row>
    <row r="165" spans="3:11" ht="15.6">
      <c r="C165" s="454" t="s">
        <v>1464</v>
      </c>
      <c r="D165" s="456" t="s">
        <v>21</v>
      </c>
      <c r="E165" s="457" t="s">
        <v>272</v>
      </c>
      <c r="F165" s="457" t="s">
        <v>20</v>
      </c>
      <c r="G165" s="457" t="s">
        <v>25</v>
      </c>
      <c r="H165" s="460" t="s">
        <v>841</v>
      </c>
      <c r="I165" s="460" t="s">
        <v>23</v>
      </c>
      <c r="J165" s="460" t="s">
        <v>22</v>
      </c>
      <c r="K165" s="461" t="s">
        <v>33</v>
      </c>
    </row>
    <row r="166" spans="3:11" ht="15.6">
      <c r="C166" s="454" t="s">
        <v>1463</v>
      </c>
      <c r="D166" s="456" t="s">
        <v>21</v>
      </c>
      <c r="E166" s="457" t="s">
        <v>272</v>
      </c>
      <c r="F166" s="457" t="s">
        <v>20</v>
      </c>
      <c r="G166" s="457" t="s">
        <v>25</v>
      </c>
      <c r="H166" s="460" t="s">
        <v>22</v>
      </c>
      <c r="I166" s="460" t="s">
        <v>23</v>
      </c>
      <c r="J166" s="460" t="s">
        <v>34</v>
      </c>
      <c r="K166" s="461" t="s">
        <v>32</v>
      </c>
    </row>
    <row r="167" spans="3:11" ht="15.6">
      <c r="C167" s="454" t="s">
        <v>1462</v>
      </c>
      <c r="D167" s="456" t="s">
        <v>21</v>
      </c>
      <c r="E167" s="457" t="s">
        <v>272</v>
      </c>
      <c r="F167" s="457" t="s">
        <v>20</v>
      </c>
      <c r="G167" s="457" t="s">
        <v>25</v>
      </c>
      <c r="H167" s="460" t="s">
        <v>22</v>
      </c>
      <c r="I167" s="460" t="s">
        <v>23</v>
      </c>
      <c r="J167" s="460" t="s">
        <v>32</v>
      </c>
      <c r="K167" s="461" t="s">
        <v>33</v>
      </c>
    </row>
    <row r="168" spans="3:11" ht="15.6">
      <c r="C168" s="454" t="s">
        <v>1461</v>
      </c>
      <c r="D168" s="456" t="s">
        <v>21</v>
      </c>
      <c r="E168" s="457" t="s">
        <v>272</v>
      </c>
      <c r="F168" s="457" t="s">
        <v>20</v>
      </c>
      <c r="G168" s="457" t="s">
        <v>25</v>
      </c>
      <c r="H168" s="460" t="s">
        <v>841</v>
      </c>
      <c r="I168" s="460" t="s">
        <v>23</v>
      </c>
      <c r="J168" s="460" t="s">
        <v>22</v>
      </c>
      <c r="K168" s="461" t="s">
        <v>32</v>
      </c>
    </row>
    <row r="169" spans="3:11" ht="15.6">
      <c r="C169" s="454" t="s">
        <v>1460</v>
      </c>
      <c r="D169" s="456" t="s">
        <v>21</v>
      </c>
      <c r="E169" s="457" t="s">
        <v>272</v>
      </c>
      <c r="F169" s="457" t="s">
        <v>20</v>
      </c>
      <c r="G169" s="457" t="s">
        <v>25</v>
      </c>
      <c r="H169" s="460" t="s">
        <v>31</v>
      </c>
      <c r="I169" s="460" t="s">
        <v>23</v>
      </c>
      <c r="J169" s="460" t="s">
        <v>34</v>
      </c>
      <c r="K169" s="461" t="s">
        <v>22</v>
      </c>
    </row>
    <row r="170" spans="3:11" ht="15.6">
      <c r="C170" s="454" t="s">
        <v>1459</v>
      </c>
      <c r="D170" s="456" t="s">
        <v>21</v>
      </c>
      <c r="E170" s="457" t="s">
        <v>272</v>
      </c>
      <c r="F170" s="457" t="s">
        <v>20</v>
      </c>
      <c r="G170" s="457" t="s">
        <v>25</v>
      </c>
      <c r="H170" s="460" t="s">
        <v>31</v>
      </c>
      <c r="I170" s="460" t="s">
        <v>23</v>
      </c>
      <c r="J170" s="460" t="s">
        <v>22</v>
      </c>
      <c r="K170" s="461" t="s">
        <v>33</v>
      </c>
    </row>
    <row r="171" spans="3:11" ht="15.6">
      <c r="C171" s="454" t="s">
        <v>1458</v>
      </c>
      <c r="D171" s="456" t="s">
        <v>31</v>
      </c>
      <c r="E171" s="457" t="s">
        <v>272</v>
      </c>
      <c r="F171" s="457" t="s">
        <v>20</v>
      </c>
      <c r="G171" s="457" t="s">
        <v>21</v>
      </c>
      <c r="H171" s="460" t="s">
        <v>841</v>
      </c>
      <c r="I171" s="460" t="s">
        <v>23</v>
      </c>
      <c r="J171" s="460" t="s">
        <v>25</v>
      </c>
      <c r="K171" s="461" t="s">
        <v>22</v>
      </c>
    </row>
    <row r="172" spans="3:11" ht="15.6">
      <c r="C172" s="454" t="s">
        <v>1457</v>
      </c>
      <c r="D172" s="456" t="s">
        <v>21</v>
      </c>
      <c r="E172" s="457" t="s">
        <v>272</v>
      </c>
      <c r="F172" s="457" t="s">
        <v>20</v>
      </c>
      <c r="G172" s="457" t="s">
        <v>25</v>
      </c>
      <c r="H172" s="460" t="s">
        <v>31</v>
      </c>
      <c r="I172" s="460" t="s">
        <v>23</v>
      </c>
      <c r="J172" s="460" t="s">
        <v>22</v>
      </c>
      <c r="K172" s="461" t="s">
        <v>32</v>
      </c>
    </row>
    <row r="173" spans="3:11" ht="15.6">
      <c r="C173" s="454" t="s">
        <v>1456</v>
      </c>
      <c r="D173" s="456" t="s">
        <v>31</v>
      </c>
      <c r="E173" s="457" t="s">
        <v>841</v>
      </c>
      <c r="F173" s="457" t="s">
        <v>32</v>
      </c>
      <c r="G173" s="457" t="s">
        <v>23</v>
      </c>
      <c r="H173" s="460" t="s">
        <v>24</v>
      </c>
      <c r="I173" s="460" t="s">
        <v>272</v>
      </c>
      <c r="J173" s="460" t="s">
        <v>34</v>
      </c>
      <c r="K173" s="461" t="s">
        <v>33</v>
      </c>
    </row>
    <row r="174" spans="3:11" ht="15.6">
      <c r="C174" s="454" t="s">
        <v>1455</v>
      </c>
      <c r="D174" s="456" t="s">
        <v>22</v>
      </c>
      <c r="E174" s="457" t="s">
        <v>841</v>
      </c>
      <c r="F174" s="457" t="s">
        <v>32</v>
      </c>
      <c r="G174" s="457" t="s">
        <v>24</v>
      </c>
      <c r="H174" s="460" t="s">
        <v>31</v>
      </c>
      <c r="I174" s="460" t="s">
        <v>272</v>
      </c>
      <c r="J174" s="460" t="s">
        <v>34</v>
      </c>
      <c r="K174" s="461" t="s">
        <v>33</v>
      </c>
    </row>
    <row r="175" spans="3:11" ht="15.6">
      <c r="C175" s="454" t="s">
        <v>1454</v>
      </c>
      <c r="D175" s="456" t="s">
        <v>22</v>
      </c>
      <c r="E175" s="457" t="s">
        <v>841</v>
      </c>
      <c r="F175" s="457" t="s">
        <v>32</v>
      </c>
      <c r="G175" s="457" t="s">
        <v>23</v>
      </c>
      <c r="H175" s="460" t="s">
        <v>24</v>
      </c>
      <c r="I175" s="460" t="s">
        <v>31</v>
      </c>
      <c r="J175" s="460" t="s">
        <v>34</v>
      </c>
      <c r="K175" s="461" t="s">
        <v>33</v>
      </c>
    </row>
    <row r="176" spans="3:11" ht="15.6">
      <c r="C176" s="454" t="s">
        <v>1453</v>
      </c>
      <c r="D176" s="456" t="s">
        <v>22</v>
      </c>
      <c r="E176" s="457" t="s">
        <v>841</v>
      </c>
      <c r="F176" s="457" t="s">
        <v>32</v>
      </c>
      <c r="G176" s="457" t="s">
        <v>23</v>
      </c>
      <c r="H176" s="460" t="s">
        <v>24</v>
      </c>
      <c r="I176" s="460" t="s">
        <v>272</v>
      </c>
      <c r="J176" s="460" t="s">
        <v>34</v>
      </c>
      <c r="K176" s="461" t="s">
        <v>33</v>
      </c>
    </row>
    <row r="177" spans="3:11" ht="15.6">
      <c r="C177" s="454" t="s">
        <v>1452</v>
      </c>
      <c r="D177" s="456" t="s">
        <v>22</v>
      </c>
      <c r="E177" s="457" t="s">
        <v>272</v>
      </c>
      <c r="F177" s="457" t="s">
        <v>841</v>
      </c>
      <c r="G177" s="457" t="s">
        <v>23</v>
      </c>
      <c r="H177" s="460" t="s">
        <v>24</v>
      </c>
      <c r="I177" s="460" t="s">
        <v>31</v>
      </c>
      <c r="J177" s="460" t="s">
        <v>34</v>
      </c>
      <c r="K177" s="461" t="s">
        <v>33</v>
      </c>
    </row>
    <row r="178" spans="3:11" ht="15.6">
      <c r="C178" s="454" t="s">
        <v>1451</v>
      </c>
      <c r="D178" s="456" t="s">
        <v>22</v>
      </c>
      <c r="E178" s="457" t="s">
        <v>272</v>
      </c>
      <c r="F178" s="457" t="s">
        <v>32</v>
      </c>
      <c r="G178" s="457" t="s">
        <v>23</v>
      </c>
      <c r="H178" s="460" t="s">
        <v>24</v>
      </c>
      <c r="I178" s="460" t="s">
        <v>31</v>
      </c>
      <c r="J178" s="460" t="s">
        <v>34</v>
      </c>
      <c r="K178" s="461" t="s">
        <v>33</v>
      </c>
    </row>
    <row r="179" spans="3:11" ht="15.6">
      <c r="C179" s="454" t="s">
        <v>1450</v>
      </c>
      <c r="D179" s="456" t="s">
        <v>22</v>
      </c>
      <c r="E179" s="457" t="s">
        <v>272</v>
      </c>
      <c r="F179" s="457" t="s">
        <v>841</v>
      </c>
      <c r="G179" s="457" t="s">
        <v>23</v>
      </c>
      <c r="H179" s="460" t="s">
        <v>24</v>
      </c>
      <c r="I179" s="460" t="s">
        <v>31</v>
      </c>
      <c r="J179" s="460" t="s">
        <v>34</v>
      </c>
      <c r="K179" s="461" t="s">
        <v>32</v>
      </c>
    </row>
    <row r="180" spans="3:11" ht="15.6">
      <c r="C180" s="454" t="s">
        <v>1449</v>
      </c>
      <c r="D180" s="456" t="s">
        <v>22</v>
      </c>
      <c r="E180" s="457" t="s">
        <v>272</v>
      </c>
      <c r="F180" s="457" t="s">
        <v>841</v>
      </c>
      <c r="G180" s="457" t="s">
        <v>23</v>
      </c>
      <c r="H180" s="460" t="s">
        <v>24</v>
      </c>
      <c r="I180" s="460" t="s">
        <v>31</v>
      </c>
      <c r="J180" s="460" t="s">
        <v>32</v>
      </c>
      <c r="K180" s="461" t="s">
        <v>33</v>
      </c>
    </row>
    <row r="181" spans="3:11" ht="15.6">
      <c r="C181" s="454" t="s">
        <v>1448</v>
      </c>
      <c r="D181" s="456" t="s">
        <v>31</v>
      </c>
      <c r="E181" s="457" t="s">
        <v>841</v>
      </c>
      <c r="F181" s="457" t="s">
        <v>32</v>
      </c>
      <c r="G181" s="457" t="s">
        <v>25</v>
      </c>
      <c r="H181" s="460" t="s">
        <v>24</v>
      </c>
      <c r="I181" s="460" t="s">
        <v>272</v>
      </c>
      <c r="J181" s="460" t="s">
        <v>34</v>
      </c>
      <c r="K181" s="461" t="s">
        <v>33</v>
      </c>
    </row>
    <row r="182" spans="3:11" ht="15.6">
      <c r="C182" s="454" t="s">
        <v>1447</v>
      </c>
      <c r="D182" s="456" t="s">
        <v>31</v>
      </c>
      <c r="E182" s="457" t="s">
        <v>841</v>
      </c>
      <c r="F182" s="457" t="s">
        <v>32</v>
      </c>
      <c r="G182" s="457" t="s">
        <v>25</v>
      </c>
      <c r="H182" s="460" t="s">
        <v>24</v>
      </c>
      <c r="I182" s="460" t="s">
        <v>23</v>
      </c>
      <c r="J182" s="460" t="s">
        <v>34</v>
      </c>
      <c r="K182" s="461" t="s">
        <v>33</v>
      </c>
    </row>
    <row r="183" spans="3:11" ht="15.6">
      <c r="C183" s="454" t="s">
        <v>1446</v>
      </c>
      <c r="D183" s="456" t="s">
        <v>32</v>
      </c>
      <c r="E183" s="457" t="s">
        <v>272</v>
      </c>
      <c r="F183" s="457" t="s">
        <v>841</v>
      </c>
      <c r="G183" s="457" t="s">
        <v>25</v>
      </c>
      <c r="H183" s="460" t="s">
        <v>24</v>
      </c>
      <c r="I183" s="460" t="s">
        <v>23</v>
      </c>
      <c r="J183" s="460" t="s">
        <v>34</v>
      </c>
      <c r="K183" s="461" t="s">
        <v>33</v>
      </c>
    </row>
    <row r="184" spans="3:11" ht="15.6">
      <c r="C184" s="454" t="s">
        <v>1445</v>
      </c>
      <c r="D184" s="456" t="s">
        <v>31</v>
      </c>
      <c r="E184" s="457" t="s">
        <v>272</v>
      </c>
      <c r="F184" s="457" t="s">
        <v>841</v>
      </c>
      <c r="G184" s="457" t="s">
        <v>25</v>
      </c>
      <c r="H184" s="460" t="s">
        <v>24</v>
      </c>
      <c r="I184" s="460" t="s">
        <v>23</v>
      </c>
      <c r="J184" s="460" t="s">
        <v>34</v>
      </c>
      <c r="K184" s="461" t="s">
        <v>33</v>
      </c>
    </row>
    <row r="185" spans="3:11" ht="15.6">
      <c r="C185" s="454" t="s">
        <v>1444</v>
      </c>
      <c r="D185" s="456" t="s">
        <v>31</v>
      </c>
      <c r="E185" s="457" t="s">
        <v>272</v>
      </c>
      <c r="F185" s="457" t="s">
        <v>32</v>
      </c>
      <c r="G185" s="457" t="s">
        <v>25</v>
      </c>
      <c r="H185" s="460" t="s">
        <v>24</v>
      </c>
      <c r="I185" s="460" t="s">
        <v>23</v>
      </c>
      <c r="J185" s="460" t="s">
        <v>34</v>
      </c>
      <c r="K185" s="461" t="s">
        <v>33</v>
      </c>
    </row>
    <row r="186" spans="3:11" ht="15.6">
      <c r="C186" s="454" t="s">
        <v>1443</v>
      </c>
      <c r="D186" s="456" t="s">
        <v>31</v>
      </c>
      <c r="E186" s="457" t="s">
        <v>272</v>
      </c>
      <c r="F186" s="457" t="s">
        <v>841</v>
      </c>
      <c r="G186" s="457" t="s">
        <v>25</v>
      </c>
      <c r="H186" s="460" t="s">
        <v>24</v>
      </c>
      <c r="I186" s="460" t="s">
        <v>23</v>
      </c>
      <c r="J186" s="460" t="s">
        <v>34</v>
      </c>
      <c r="K186" s="461" t="s">
        <v>32</v>
      </c>
    </row>
    <row r="187" spans="3:11" ht="15.6">
      <c r="C187" s="454" t="s">
        <v>1442</v>
      </c>
      <c r="D187" s="456" t="s">
        <v>31</v>
      </c>
      <c r="E187" s="457" t="s">
        <v>272</v>
      </c>
      <c r="F187" s="457" t="s">
        <v>841</v>
      </c>
      <c r="G187" s="457" t="s">
        <v>25</v>
      </c>
      <c r="H187" s="460" t="s">
        <v>24</v>
      </c>
      <c r="I187" s="460" t="s">
        <v>23</v>
      </c>
      <c r="J187" s="460" t="s">
        <v>32</v>
      </c>
      <c r="K187" s="461" t="s">
        <v>33</v>
      </c>
    </row>
    <row r="188" spans="3:11" ht="15.6">
      <c r="C188" s="454" t="s">
        <v>1441</v>
      </c>
      <c r="D188" s="456" t="s">
        <v>22</v>
      </c>
      <c r="E188" s="457" t="s">
        <v>841</v>
      </c>
      <c r="F188" s="457" t="s">
        <v>32</v>
      </c>
      <c r="G188" s="457" t="s">
        <v>25</v>
      </c>
      <c r="H188" s="460" t="s">
        <v>24</v>
      </c>
      <c r="I188" s="460" t="s">
        <v>31</v>
      </c>
      <c r="J188" s="460" t="s">
        <v>34</v>
      </c>
      <c r="K188" s="461" t="s">
        <v>33</v>
      </c>
    </row>
    <row r="189" spans="3:11" ht="15.6">
      <c r="C189" s="454" t="s">
        <v>1440</v>
      </c>
      <c r="D189" s="456" t="s">
        <v>22</v>
      </c>
      <c r="E189" s="457" t="s">
        <v>841</v>
      </c>
      <c r="F189" s="457" t="s">
        <v>32</v>
      </c>
      <c r="G189" s="457" t="s">
        <v>25</v>
      </c>
      <c r="H189" s="460" t="s">
        <v>24</v>
      </c>
      <c r="I189" s="460" t="s">
        <v>272</v>
      </c>
      <c r="J189" s="460" t="s">
        <v>34</v>
      </c>
      <c r="K189" s="461" t="s">
        <v>33</v>
      </c>
    </row>
    <row r="190" spans="3:11" ht="15.6">
      <c r="C190" s="454" t="s">
        <v>1439</v>
      </c>
      <c r="D190" s="456" t="s">
        <v>22</v>
      </c>
      <c r="E190" s="457" t="s">
        <v>272</v>
      </c>
      <c r="F190" s="457" t="s">
        <v>841</v>
      </c>
      <c r="G190" s="457" t="s">
        <v>25</v>
      </c>
      <c r="H190" s="460" t="s">
        <v>24</v>
      </c>
      <c r="I190" s="460" t="s">
        <v>31</v>
      </c>
      <c r="J190" s="460" t="s">
        <v>34</v>
      </c>
      <c r="K190" s="461" t="s">
        <v>33</v>
      </c>
    </row>
    <row r="191" spans="3:11" ht="15.6">
      <c r="C191" s="454" t="s">
        <v>1438</v>
      </c>
      <c r="D191" s="456" t="s">
        <v>22</v>
      </c>
      <c r="E191" s="457" t="s">
        <v>272</v>
      </c>
      <c r="F191" s="457" t="s">
        <v>32</v>
      </c>
      <c r="G191" s="457" t="s">
        <v>25</v>
      </c>
      <c r="H191" s="460" t="s">
        <v>24</v>
      </c>
      <c r="I191" s="460" t="s">
        <v>31</v>
      </c>
      <c r="J191" s="460" t="s">
        <v>34</v>
      </c>
      <c r="K191" s="461" t="s">
        <v>33</v>
      </c>
    </row>
    <row r="192" spans="3:11" ht="15.6">
      <c r="C192" s="454" t="s">
        <v>1437</v>
      </c>
      <c r="D192" s="456" t="s">
        <v>22</v>
      </c>
      <c r="E192" s="457" t="s">
        <v>272</v>
      </c>
      <c r="F192" s="457" t="s">
        <v>841</v>
      </c>
      <c r="G192" s="457" t="s">
        <v>25</v>
      </c>
      <c r="H192" s="460" t="s">
        <v>24</v>
      </c>
      <c r="I192" s="460" t="s">
        <v>31</v>
      </c>
      <c r="J192" s="460" t="s">
        <v>34</v>
      </c>
      <c r="K192" s="461" t="s">
        <v>32</v>
      </c>
    </row>
    <row r="193" spans="3:11" ht="15.6">
      <c r="C193" s="454" t="s">
        <v>1436</v>
      </c>
      <c r="D193" s="456" t="s">
        <v>22</v>
      </c>
      <c r="E193" s="457" t="s">
        <v>272</v>
      </c>
      <c r="F193" s="457" t="s">
        <v>841</v>
      </c>
      <c r="G193" s="457" t="s">
        <v>25</v>
      </c>
      <c r="H193" s="460" t="s">
        <v>24</v>
      </c>
      <c r="I193" s="460" t="s">
        <v>31</v>
      </c>
      <c r="J193" s="460" t="s">
        <v>32</v>
      </c>
      <c r="K193" s="461" t="s">
        <v>33</v>
      </c>
    </row>
    <row r="194" spans="3:11" ht="15.6">
      <c r="C194" s="454" t="s">
        <v>1435</v>
      </c>
      <c r="D194" s="456" t="s">
        <v>22</v>
      </c>
      <c r="E194" s="457" t="s">
        <v>841</v>
      </c>
      <c r="F194" s="457" t="s">
        <v>32</v>
      </c>
      <c r="G194" s="457" t="s">
        <v>25</v>
      </c>
      <c r="H194" s="460" t="s">
        <v>24</v>
      </c>
      <c r="I194" s="460" t="s">
        <v>23</v>
      </c>
      <c r="J194" s="460" t="s">
        <v>34</v>
      </c>
      <c r="K194" s="461" t="s">
        <v>33</v>
      </c>
    </row>
    <row r="195" spans="3:11" ht="15.6">
      <c r="C195" s="454" t="s">
        <v>1434</v>
      </c>
      <c r="D195" s="456" t="s">
        <v>31</v>
      </c>
      <c r="E195" s="457" t="s">
        <v>841</v>
      </c>
      <c r="F195" s="457" t="s">
        <v>22</v>
      </c>
      <c r="G195" s="457" t="s">
        <v>25</v>
      </c>
      <c r="H195" s="460" t="s">
        <v>24</v>
      </c>
      <c r="I195" s="460" t="s">
        <v>23</v>
      </c>
      <c r="J195" s="460" t="s">
        <v>34</v>
      </c>
      <c r="K195" s="461" t="s">
        <v>33</v>
      </c>
    </row>
    <row r="196" spans="3:11" ht="15.6">
      <c r="C196" s="454" t="s">
        <v>1433</v>
      </c>
      <c r="D196" s="456" t="s">
        <v>31</v>
      </c>
      <c r="E196" s="457" t="s">
        <v>22</v>
      </c>
      <c r="F196" s="457" t="s">
        <v>32</v>
      </c>
      <c r="G196" s="457" t="s">
        <v>25</v>
      </c>
      <c r="H196" s="460" t="s">
        <v>24</v>
      </c>
      <c r="I196" s="460" t="s">
        <v>23</v>
      </c>
      <c r="J196" s="460" t="s">
        <v>34</v>
      </c>
      <c r="K196" s="461" t="s">
        <v>33</v>
      </c>
    </row>
    <row r="197" spans="3:11" ht="15.6">
      <c r="C197" s="454" t="s">
        <v>1432</v>
      </c>
      <c r="D197" s="456" t="s">
        <v>31</v>
      </c>
      <c r="E197" s="457" t="s">
        <v>841</v>
      </c>
      <c r="F197" s="457" t="s">
        <v>22</v>
      </c>
      <c r="G197" s="457" t="s">
        <v>25</v>
      </c>
      <c r="H197" s="460" t="s">
        <v>24</v>
      </c>
      <c r="I197" s="460" t="s">
        <v>23</v>
      </c>
      <c r="J197" s="460" t="s">
        <v>34</v>
      </c>
      <c r="K197" s="461" t="s">
        <v>32</v>
      </c>
    </row>
    <row r="198" spans="3:11" ht="15.6">
      <c r="C198" s="454" t="s">
        <v>1431</v>
      </c>
      <c r="D198" s="456" t="s">
        <v>31</v>
      </c>
      <c r="E198" s="457" t="s">
        <v>841</v>
      </c>
      <c r="F198" s="457" t="s">
        <v>22</v>
      </c>
      <c r="G198" s="457" t="s">
        <v>25</v>
      </c>
      <c r="H198" s="460" t="s">
        <v>24</v>
      </c>
      <c r="I198" s="460" t="s">
        <v>23</v>
      </c>
      <c r="J198" s="460" t="s">
        <v>32</v>
      </c>
      <c r="K198" s="461" t="s">
        <v>33</v>
      </c>
    </row>
    <row r="199" spans="3:11" ht="15.6">
      <c r="C199" s="454" t="s">
        <v>1430</v>
      </c>
      <c r="D199" s="456" t="s">
        <v>22</v>
      </c>
      <c r="E199" s="457" t="s">
        <v>272</v>
      </c>
      <c r="F199" s="457" t="s">
        <v>841</v>
      </c>
      <c r="G199" s="457" t="s">
        <v>25</v>
      </c>
      <c r="H199" s="460" t="s">
        <v>24</v>
      </c>
      <c r="I199" s="460" t="s">
        <v>23</v>
      </c>
      <c r="J199" s="460" t="s">
        <v>34</v>
      </c>
      <c r="K199" s="461" t="s">
        <v>33</v>
      </c>
    </row>
    <row r="200" spans="3:11" ht="15.6">
      <c r="C200" s="454" t="s">
        <v>1429</v>
      </c>
      <c r="D200" s="456" t="s">
        <v>22</v>
      </c>
      <c r="E200" s="457" t="s">
        <v>272</v>
      </c>
      <c r="F200" s="457" t="s">
        <v>32</v>
      </c>
      <c r="G200" s="457" t="s">
        <v>25</v>
      </c>
      <c r="H200" s="460" t="s">
        <v>24</v>
      </c>
      <c r="I200" s="460" t="s">
        <v>23</v>
      </c>
      <c r="J200" s="460" t="s">
        <v>34</v>
      </c>
      <c r="K200" s="461" t="s">
        <v>33</v>
      </c>
    </row>
    <row r="201" spans="3:11" ht="15.6">
      <c r="C201" s="454" t="s">
        <v>1428</v>
      </c>
      <c r="D201" s="456" t="s">
        <v>22</v>
      </c>
      <c r="E201" s="457" t="s">
        <v>272</v>
      </c>
      <c r="F201" s="457" t="s">
        <v>841</v>
      </c>
      <c r="G201" s="457" t="s">
        <v>25</v>
      </c>
      <c r="H201" s="460" t="s">
        <v>24</v>
      </c>
      <c r="I201" s="460" t="s">
        <v>23</v>
      </c>
      <c r="J201" s="460" t="s">
        <v>34</v>
      </c>
      <c r="K201" s="461" t="s">
        <v>32</v>
      </c>
    </row>
    <row r="202" spans="3:11" ht="15.6">
      <c r="C202" s="454" t="s">
        <v>1427</v>
      </c>
      <c r="D202" s="456" t="s">
        <v>22</v>
      </c>
      <c r="E202" s="457" t="s">
        <v>272</v>
      </c>
      <c r="F202" s="457" t="s">
        <v>841</v>
      </c>
      <c r="G202" s="457" t="s">
        <v>25</v>
      </c>
      <c r="H202" s="460" t="s">
        <v>24</v>
      </c>
      <c r="I202" s="460" t="s">
        <v>23</v>
      </c>
      <c r="J202" s="460" t="s">
        <v>32</v>
      </c>
      <c r="K202" s="461" t="s">
        <v>33</v>
      </c>
    </row>
    <row r="203" spans="3:11" ht="15.6">
      <c r="C203" s="454" t="s">
        <v>1426</v>
      </c>
      <c r="D203" s="456" t="s">
        <v>31</v>
      </c>
      <c r="E203" s="457" t="s">
        <v>272</v>
      </c>
      <c r="F203" s="457" t="s">
        <v>22</v>
      </c>
      <c r="G203" s="457" t="s">
        <v>25</v>
      </c>
      <c r="H203" s="460" t="s">
        <v>24</v>
      </c>
      <c r="I203" s="460" t="s">
        <v>23</v>
      </c>
      <c r="J203" s="460" t="s">
        <v>34</v>
      </c>
      <c r="K203" s="461" t="s">
        <v>33</v>
      </c>
    </row>
    <row r="204" spans="3:11" ht="15.6">
      <c r="C204" s="454" t="s">
        <v>1425</v>
      </c>
      <c r="D204" s="456" t="s">
        <v>31</v>
      </c>
      <c r="E204" s="457" t="s">
        <v>272</v>
      </c>
      <c r="F204" s="457" t="s">
        <v>841</v>
      </c>
      <c r="G204" s="457" t="s">
        <v>25</v>
      </c>
      <c r="H204" s="460" t="s">
        <v>24</v>
      </c>
      <c r="I204" s="460" t="s">
        <v>23</v>
      </c>
      <c r="J204" s="460" t="s">
        <v>34</v>
      </c>
      <c r="K204" s="461" t="s">
        <v>22</v>
      </c>
    </row>
    <row r="205" spans="3:11" ht="15.6">
      <c r="C205" s="454" t="s">
        <v>1424</v>
      </c>
      <c r="D205" s="456" t="s">
        <v>31</v>
      </c>
      <c r="E205" s="457" t="s">
        <v>272</v>
      </c>
      <c r="F205" s="457" t="s">
        <v>841</v>
      </c>
      <c r="G205" s="457" t="s">
        <v>25</v>
      </c>
      <c r="H205" s="460" t="s">
        <v>24</v>
      </c>
      <c r="I205" s="460" t="s">
        <v>23</v>
      </c>
      <c r="J205" s="460" t="s">
        <v>22</v>
      </c>
      <c r="K205" s="461" t="s">
        <v>33</v>
      </c>
    </row>
    <row r="206" spans="3:11" ht="15.6">
      <c r="C206" s="454" t="s">
        <v>1423</v>
      </c>
      <c r="D206" s="456" t="s">
        <v>31</v>
      </c>
      <c r="E206" s="457" t="s">
        <v>272</v>
      </c>
      <c r="F206" s="457" t="s">
        <v>22</v>
      </c>
      <c r="G206" s="457" t="s">
        <v>25</v>
      </c>
      <c r="H206" s="460" t="s">
        <v>24</v>
      </c>
      <c r="I206" s="460" t="s">
        <v>23</v>
      </c>
      <c r="J206" s="460" t="s">
        <v>34</v>
      </c>
      <c r="K206" s="461" t="s">
        <v>32</v>
      </c>
    </row>
    <row r="207" spans="3:11" ht="15.6">
      <c r="C207" s="454" t="s">
        <v>1422</v>
      </c>
      <c r="D207" s="456" t="s">
        <v>31</v>
      </c>
      <c r="E207" s="457" t="s">
        <v>272</v>
      </c>
      <c r="F207" s="457" t="s">
        <v>22</v>
      </c>
      <c r="G207" s="457" t="s">
        <v>25</v>
      </c>
      <c r="H207" s="460" t="s">
        <v>24</v>
      </c>
      <c r="I207" s="460" t="s">
        <v>23</v>
      </c>
      <c r="J207" s="460" t="s">
        <v>32</v>
      </c>
      <c r="K207" s="461" t="s">
        <v>33</v>
      </c>
    </row>
    <row r="208" spans="3:11" ht="15.6">
      <c r="C208" s="454" t="s">
        <v>1421</v>
      </c>
      <c r="D208" s="456" t="s">
        <v>31</v>
      </c>
      <c r="E208" s="457" t="s">
        <v>272</v>
      </c>
      <c r="F208" s="457" t="s">
        <v>841</v>
      </c>
      <c r="G208" s="457" t="s">
        <v>25</v>
      </c>
      <c r="H208" s="460" t="s">
        <v>24</v>
      </c>
      <c r="I208" s="460" t="s">
        <v>23</v>
      </c>
      <c r="J208" s="460" t="s">
        <v>22</v>
      </c>
      <c r="K208" s="461" t="s">
        <v>32</v>
      </c>
    </row>
    <row r="209" spans="3:11" ht="15.6">
      <c r="C209" s="454" t="s">
        <v>1420</v>
      </c>
      <c r="D209" s="456" t="s">
        <v>31</v>
      </c>
      <c r="E209" s="457" t="s">
        <v>841</v>
      </c>
      <c r="F209" s="457" t="s">
        <v>32</v>
      </c>
      <c r="G209" s="457" t="s">
        <v>21</v>
      </c>
      <c r="H209" s="460" t="s">
        <v>24</v>
      </c>
      <c r="I209" s="460" t="s">
        <v>272</v>
      </c>
      <c r="J209" s="460" t="s">
        <v>34</v>
      </c>
      <c r="K209" s="461" t="s">
        <v>33</v>
      </c>
    </row>
    <row r="210" spans="3:11" ht="15.6">
      <c r="C210" s="454" t="s">
        <v>1419</v>
      </c>
      <c r="D210" s="456" t="s">
        <v>31</v>
      </c>
      <c r="E210" s="457" t="s">
        <v>841</v>
      </c>
      <c r="F210" s="457" t="s">
        <v>32</v>
      </c>
      <c r="G210" s="457" t="s">
        <v>21</v>
      </c>
      <c r="H210" s="460" t="s">
        <v>24</v>
      </c>
      <c r="I210" s="460" t="s">
        <v>23</v>
      </c>
      <c r="J210" s="460" t="s">
        <v>34</v>
      </c>
      <c r="K210" s="461" t="s">
        <v>33</v>
      </c>
    </row>
    <row r="211" spans="3:11" ht="15.6">
      <c r="C211" s="454" t="s">
        <v>1418</v>
      </c>
      <c r="D211" s="456" t="s">
        <v>32</v>
      </c>
      <c r="E211" s="457" t="s">
        <v>272</v>
      </c>
      <c r="F211" s="457" t="s">
        <v>841</v>
      </c>
      <c r="G211" s="457" t="s">
        <v>21</v>
      </c>
      <c r="H211" s="460" t="s">
        <v>24</v>
      </c>
      <c r="I211" s="460" t="s">
        <v>23</v>
      </c>
      <c r="J211" s="460" t="s">
        <v>34</v>
      </c>
      <c r="K211" s="461" t="s">
        <v>33</v>
      </c>
    </row>
    <row r="212" spans="3:11" ht="15.6">
      <c r="C212" s="454" t="s">
        <v>1417</v>
      </c>
      <c r="D212" s="456" t="s">
        <v>31</v>
      </c>
      <c r="E212" s="457" t="s">
        <v>272</v>
      </c>
      <c r="F212" s="457" t="s">
        <v>841</v>
      </c>
      <c r="G212" s="457" t="s">
        <v>21</v>
      </c>
      <c r="H212" s="460" t="s">
        <v>24</v>
      </c>
      <c r="I212" s="460" t="s">
        <v>23</v>
      </c>
      <c r="J212" s="460" t="s">
        <v>34</v>
      </c>
      <c r="K212" s="461" t="s">
        <v>33</v>
      </c>
    </row>
    <row r="213" spans="3:11" ht="15.6">
      <c r="C213" s="454" t="s">
        <v>1416</v>
      </c>
      <c r="D213" s="456" t="s">
        <v>31</v>
      </c>
      <c r="E213" s="457" t="s">
        <v>272</v>
      </c>
      <c r="F213" s="457" t="s">
        <v>32</v>
      </c>
      <c r="G213" s="457" t="s">
        <v>21</v>
      </c>
      <c r="H213" s="460" t="s">
        <v>24</v>
      </c>
      <c r="I213" s="460" t="s">
        <v>23</v>
      </c>
      <c r="J213" s="460" t="s">
        <v>34</v>
      </c>
      <c r="K213" s="461" t="s">
        <v>33</v>
      </c>
    </row>
    <row r="214" spans="3:11" ht="15.6">
      <c r="C214" s="454" t="s">
        <v>1415</v>
      </c>
      <c r="D214" s="456" t="s">
        <v>31</v>
      </c>
      <c r="E214" s="457" t="s">
        <v>272</v>
      </c>
      <c r="F214" s="457" t="s">
        <v>841</v>
      </c>
      <c r="G214" s="457" t="s">
        <v>21</v>
      </c>
      <c r="H214" s="460" t="s">
        <v>24</v>
      </c>
      <c r="I214" s="460" t="s">
        <v>23</v>
      </c>
      <c r="J214" s="460" t="s">
        <v>34</v>
      </c>
      <c r="K214" s="461" t="s">
        <v>32</v>
      </c>
    </row>
    <row r="215" spans="3:11" ht="15.6">
      <c r="C215" s="454" t="s">
        <v>1414</v>
      </c>
      <c r="D215" s="456" t="s">
        <v>31</v>
      </c>
      <c r="E215" s="457" t="s">
        <v>272</v>
      </c>
      <c r="F215" s="457" t="s">
        <v>841</v>
      </c>
      <c r="G215" s="457" t="s">
        <v>21</v>
      </c>
      <c r="H215" s="460" t="s">
        <v>24</v>
      </c>
      <c r="I215" s="460" t="s">
        <v>23</v>
      </c>
      <c r="J215" s="460" t="s">
        <v>32</v>
      </c>
      <c r="K215" s="461" t="s">
        <v>33</v>
      </c>
    </row>
    <row r="216" spans="3:11" ht="15.6">
      <c r="C216" s="454" t="s">
        <v>1413</v>
      </c>
      <c r="D216" s="456" t="s">
        <v>22</v>
      </c>
      <c r="E216" s="457" t="s">
        <v>841</v>
      </c>
      <c r="F216" s="457" t="s">
        <v>32</v>
      </c>
      <c r="G216" s="457" t="s">
        <v>21</v>
      </c>
      <c r="H216" s="460" t="s">
        <v>24</v>
      </c>
      <c r="I216" s="460" t="s">
        <v>31</v>
      </c>
      <c r="J216" s="460" t="s">
        <v>34</v>
      </c>
      <c r="K216" s="461" t="s">
        <v>33</v>
      </c>
    </row>
    <row r="217" spans="3:11" ht="15.6">
      <c r="C217" s="454" t="s">
        <v>1412</v>
      </c>
      <c r="D217" s="456" t="s">
        <v>22</v>
      </c>
      <c r="E217" s="457" t="s">
        <v>841</v>
      </c>
      <c r="F217" s="457" t="s">
        <v>32</v>
      </c>
      <c r="G217" s="457" t="s">
        <v>21</v>
      </c>
      <c r="H217" s="460" t="s">
        <v>24</v>
      </c>
      <c r="I217" s="460" t="s">
        <v>272</v>
      </c>
      <c r="J217" s="460" t="s">
        <v>34</v>
      </c>
      <c r="K217" s="461" t="s">
        <v>33</v>
      </c>
    </row>
    <row r="218" spans="3:11" ht="15.6">
      <c r="C218" s="454" t="s">
        <v>1411</v>
      </c>
      <c r="D218" s="456" t="s">
        <v>22</v>
      </c>
      <c r="E218" s="457" t="s">
        <v>272</v>
      </c>
      <c r="F218" s="457" t="s">
        <v>841</v>
      </c>
      <c r="G218" s="457" t="s">
        <v>21</v>
      </c>
      <c r="H218" s="460" t="s">
        <v>24</v>
      </c>
      <c r="I218" s="460" t="s">
        <v>31</v>
      </c>
      <c r="J218" s="460" t="s">
        <v>34</v>
      </c>
      <c r="K218" s="461" t="s">
        <v>33</v>
      </c>
    </row>
    <row r="219" spans="3:11" ht="15.6">
      <c r="C219" s="454" t="s">
        <v>1410</v>
      </c>
      <c r="D219" s="456" t="s">
        <v>22</v>
      </c>
      <c r="E219" s="457" t="s">
        <v>272</v>
      </c>
      <c r="F219" s="457" t="s">
        <v>32</v>
      </c>
      <c r="G219" s="457" t="s">
        <v>21</v>
      </c>
      <c r="H219" s="460" t="s">
        <v>24</v>
      </c>
      <c r="I219" s="460" t="s">
        <v>31</v>
      </c>
      <c r="J219" s="460" t="s">
        <v>34</v>
      </c>
      <c r="K219" s="461" t="s">
        <v>33</v>
      </c>
    </row>
    <row r="220" spans="3:11" ht="15.6">
      <c r="C220" s="454" t="s">
        <v>1409</v>
      </c>
      <c r="D220" s="456" t="s">
        <v>22</v>
      </c>
      <c r="E220" s="457" t="s">
        <v>272</v>
      </c>
      <c r="F220" s="457" t="s">
        <v>841</v>
      </c>
      <c r="G220" s="457" t="s">
        <v>21</v>
      </c>
      <c r="H220" s="460" t="s">
        <v>24</v>
      </c>
      <c r="I220" s="460" t="s">
        <v>31</v>
      </c>
      <c r="J220" s="460" t="s">
        <v>34</v>
      </c>
      <c r="K220" s="461" t="s">
        <v>32</v>
      </c>
    </row>
    <row r="221" spans="3:11" ht="15.6">
      <c r="C221" s="454" t="s">
        <v>1408</v>
      </c>
      <c r="D221" s="456" t="s">
        <v>22</v>
      </c>
      <c r="E221" s="457" t="s">
        <v>272</v>
      </c>
      <c r="F221" s="457" t="s">
        <v>841</v>
      </c>
      <c r="G221" s="457" t="s">
        <v>21</v>
      </c>
      <c r="H221" s="460" t="s">
        <v>24</v>
      </c>
      <c r="I221" s="460" t="s">
        <v>31</v>
      </c>
      <c r="J221" s="460" t="s">
        <v>32</v>
      </c>
      <c r="K221" s="461" t="s">
        <v>33</v>
      </c>
    </row>
    <row r="222" spans="3:11" ht="15.6">
      <c r="C222" s="454" t="s">
        <v>1407</v>
      </c>
      <c r="D222" s="456" t="s">
        <v>22</v>
      </c>
      <c r="E222" s="457" t="s">
        <v>841</v>
      </c>
      <c r="F222" s="457" t="s">
        <v>32</v>
      </c>
      <c r="G222" s="457" t="s">
        <v>21</v>
      </c>
      <c r="H222" s="460" t="s">
        <v>24</v>
      </c>
      <c r="I222" s="460" t="s">
        <v>23</v>
      </c>
      <c r="J222" s="460" t="s">
        <v>34</v>
      </c>
      <c r="K222" s="461" t="s">
        <v>33</v>
      </c>
    </row>
    <row r="223" spans="3:11" ht="15.6">
      <c r="C223" s="454" t="s">
        <v>1406</v>
      </c>
      <c r="D223" s="456" t="s">
        <v>31</v>
      </c>
      <c r="E223" s="457" t="s">
        <v>841</v>
      </c>
      <c r="F223" s="457" t="s">
        <v>22</v>
      </c>
      <c r="G223" s="457" t="s">
        <v>21</v>
      </c>
      <c r="H223" s="460" t="s">
        <v>24</v>
      </c>
      <c r="I223" s="460" t="s">
        <v>23</v>
      </c>
      <c r="J223" s="460" t="s">
        <v>34</v>
      </c>
      <c r="K223" s="461" t="s">
        <v>33</v>
      </c>
    </row>
    <row r="224" spans="3:11" ht="15.6">
      <c r="C224" s="454" t="s">
        <v>1405</v>
      </c>
      <c r="D224" s="456" t="s">
        <v>31</v>
      </c>
      <c r="E224" s="457" t="s">
        <v>22</v>
      </c>
      <c r="F224" s="457" t="s">
        <v>32</v>
      </c>
      <c r="G224" s="457" t="s">
        <v>21</v>
      </c>
      <c r="H224" s="460" t="s">
        <v>24</v>
      </c>
      <c r="I224" s="460" t="s">
        <v>23</v>
      </c>
      <c r="J224" s="460" t="s">
        <v>34</v>
      </c>
      <c r="K224" s="461" t="s">
        <v>33</v>
      </c>
    </row>
    <row r="225" spans="3:11" ht="15.6">
      <c r="C225" s="454" t="s">
        <v>1404</v>
      </c>
      <c r="D225" s="456" t="s">
        <v>31</v>
      </c>
      <c r="E225" s="457" t="s">
        <v>841</v>
      </c>
      <c r="F225" s="457" t="s">
        <v>22</v>
      </c>
      <c r="G225" s="457" t="s">
        <v>21</v>
      </c>
      <c r="H225" s="460" t="s">
        <v>24</v>
      </c>
      <c r="I225" s="460" t="s">
        <v>23</v>
      </c>
      <c r="J225" s="460" t="s">
        <v>34</v>
      </c>
      <c r="K225" s="461" t="s">
        <v>32</v>
      </c>
    </row>
    <row r="226" spans="3:11" ht="15.6">
      <c r="C226" s="454" t="s">
        <v>1403</v>
      </c>
      <c r="D226" s="456" t="s">
        <v>31</v>
      </c>
      <c r="E226" s="457" t="s">
        <v>841</v>
      </c>
      <c r="F226" s="457" t="s">
        <v>22</v>
      </c>
      <c r="G226" s="457" t="s">
        <v>21</v>
      </c>
      <c r="H226" s="460" t="s">
        <v>24</v>
      </c>
      <c r="I226" s="460" t="s">
        <v>23</v>
      </c>
      <c r="J226" s="460" t="s">
        <v>32</v>
      </c>
      <c r="K226" s="461" t="s">
        <v>33</v>
      </c>
    </row>
    <row r="227" spans="3:11" ht="15.6">
      <c r="C227" s="454" t="s">
        <v>1402</v>
      </c>
      <c r="D227" s="456" t="s">
        <v>22</v>
      </c>
      <c r="E227" s="457" t="s">
        <v>272</v>
      </c>
      <c r="F227" s="457" t="s">
        <v>841</v>
      </c>
      <c r="G227" s="457" t="s">
        <v>21</v>
      </c>
      <c r="H227" s="460" t="s">
        <v>24</v>
      </c>
      <c r="I227" s="460" t="s">
        <v>23</v>
      </c>
      <c r="J227" s="460" t="s">
        <v>34</v>
      </c>
      <c r="K227" s="461" t="s">
        <v>33</v>
      </c>
    </row>
    <row r="228" spans="3:11" ht="15.6">
      <c r="C228" s="454" t="s">
        <v>1401</v>
      </c>
      <c r="D228" s="456" t="s">
        <v>22</v>
      </c>
      <c r="E228" s="457" t="s">
        <v>272</v>
      </c>
      <c r="F228" s="457" t="s">
        <v>32</v>
      </c>
      <c r="G228" s="457" t="s">
        <v>21</v>
      </c>
      <c r="H228" s="460" t="s">
        <v>24</v>
      </c>
      <c r="I228" s="460" t="s">
        <v>23</v>
      </c>
      <c r="J228" s="460" t="s">
        <v>34</v>
      </c>
      <c r="K228" s="461" t="s">
        <v>33</v>
      </c>
    </row>
    <row r="229" spans="3:11" ht="15.6">
      <c r="C229" s="454" t="s">
        <v>1400</v>
      </c>
      <c r="D229" s="456" t="s">
        <v>22</v>
      </c>
      <c r="E229" s="457" t="s">
        <v>272</v>
      </c>
      <c r="F229" s="457" t="s">
        <v>841</v>
      </c>
      <c r="G229" s="457" t="s">
        <v>21</v>
      </c>
      <c r="H229" s="460" t="s">
        <v>24</v>
      </c>
      <c r="I229" s="460" t="s">
        <v>23</v>
      </c>
      <c r="J229" s="460" t="s">
        <v>34</v>
      </c>
      <c r="K229" s="461" t="s">
        <v>32</v>
      </c>
    </row>
    <row r="230" spans="3:11" ht="15.6">
      <c r="C230" s="454" t="s">
        <v>1399</v>
      </c>
      <c r="D230" s="456" t="s">
        <v>22</v>
      </c>
      <c r="E230" s="457" t="s">
        <v>272</v>
      </c>
      <c r="F230" s="457" t="s">
        <v>841</v>
      </c>
      <c r="G230" s="457" t="s">
        <v>21</v>
      </c>
      <c r="H230" s="460" t="s">
        <v>24</v>
      </c>
      <c r="I230" s="460" t="s">
        <v>23</v>
      </c>
      <c r="J230" s="460" t="s">
        <v>32</v>
      </c>
      <c r="K230" s="461" t="s">
        <v>33</v>
      </c>
    </row>
    <row r="231" spans="3:11" ht="15.6">
      <c r="C231" s="454" t="s">
        <v>1398</v>
      </c>
      <c r="D231" s="456" t="s">
        <v>31</v>
      </c>
      <c r="E231" s="457" t="s">
        <v>272</v>
      </c>
      <c r="F231" s="457" t="s">
        <v>22</v>
      </c>
      <c r="G231" s="457" t="s">
        <v>21</v>
      </c>
      <c r="H231" s="460" t="s">
        <v>24</v>
      </c>
      <c r="I231" s="460" t="s">
        <v>23</v>
      </c>
      <c r="J231" s="460" t="s">
        <v>34</v>
      </c>
      <c r="K231" s="461" t="s">
        <v>33</v>
      </c>
    </row>
    <row r="232" spans="3:11" ht="15.6">
      <c r="C232" s="454" t="s">
        <v>1397</v>
      </c>
      <c r="D232" s="456" t="s">
        <v>31</v>
      </c>
      <c r="E232" s="457" t="s">
        <v>272</v>
      </c>
      <c r="F232" s="457" t="s">
        <v>841</v>
      </c>
      <c r="G232" s="457" t="s">
        <v>21</v>
      </c>
      <c r="H232" s="460" t="s">
        <v>24</v>
      </c>
      <c r="I232" s="460" t="s">
        <v>23</v>
      </c>
      <c r="J232" s="460" t="s">
        <v>34</v>
      </c>
      <c r="K232" s="461" t="s">
        <v>22</v>
      </c>
    </row>
    <row r="233" spans="3:11" ht="15.6">
      <c r="C233" s="454" t="s">
        <v>1396</v>
      </c>
      <c r="D233" s="456" t="s">
        <v>31</v>
      </c>
      <c r="E233" s="457" t="s">
        <v>272</v>
      </c>
      <c r="F233" s="457" t="s">
        <v>841</v>
      </c>
      <c r="G233" s="457" t="s">
        <v>21</v>
      </c>
      <c r="H233" s="460" t="s">
        <v>24</v>
      </c>
      <c r="I233" s="460" t="s">
        <v>23</v>
      </c>
      <c r="J233" s="460" t="s">
        <v>22</v>
      </c>
      <c r="K233" s="461" t="s">
        <v>33</v>
      </c>
    </row>
    <row r="234" spans="3:11" ht="15.6">
      <c r="C234" s="454" t="s">
        <v>1395</v>
      </c>
      <c r="D234" s="456" t="s">
        <v>31</v>
      </c>
      <c r="E234" s="457" t="s">
        <v>272</v>
      </c>
      <c r="F234" s="457" t="s">
        <v>22</v>
      </c>
      <c r="G234" s="457" t="s">
        <v>21</v>
      </c>
      <c r="H234" s="460" t="s">
        <v>24</v>
      </c>
      <c r="I234" s="460" t="s">
        <v>23</v>
      </c>
      <c r="J234" s="460" t="s">
        <v>34</v>
      </c>
      <c r="K234" s="461" t="s">
        <v>32</v>
      </c>
    </row>
    <row r="235" spans="3:11" ht="15.6">
      <c r="C235" s="454" t="s">
        <v>1394</v>
      </c>
      <c r="D235" s="456" t="s">
        <v>31</v>
      </c>
      <c r="E235" s="457" t="s">
        <v>272</v>
      </c>
      <c r="F235" s="457" t="s">
        <v>22</v>
      </c>
      <c r="G235" s="457" t="s">
        <v>21</v>
      </c>
      <c r="H235" s="460" t="s">
        <v>24</v>
      </c>
      <c r="I235" s="460" t="s">
        <v>23</v>
      </c>
      <c r="J235" s="460" t="s">
        <v>32</v>
      </c>
      <c r="K235" s="461" t="s">
        <v>33</v>
      </c>
    </row>
    <row r="236" spans="3:11" ht="15.6">
      <c r="C236" s="454" t="s">
        <v>1393</v>
      </c>
      <c r="D236" s="456" t="s">
        <v>31</v>
      </c>
      <c r="E236" s="457" t="s">
        <v>272</v>
      </c>
      <c r="F236" s="457" t="s">
        <v>841</v>
      </c>
      <c r="G236" s="457" t="s">
        <v>21</v>
      </c>
      <c r="H236" s="460" t="s">
        <v>24</v>
      </c>
      <c r="I236" s="460" t="s">
        <v>23</v>
      </c>
      <c r="J236" s="460" t="s">
        <v>22</v>
      </c>
      <c r="K236" s="461" t="s">
        <v>32</v>
      </c>
    </row>
    <row r="237" spans="3:11" ht="15.6">
      <c r="C237" s="454" t="s">
        <v>1392</v>
      </c>
      <c r="D237" s="456" t="s">
        <v>31</v>
      </c>
      <c r="E237" s="457" t="s">
        <v>841</v>
      </c>
      <c r="F237" s="457" t="s">
        <v>32</v>
      </c>
      <c r="G237" s="457" t="s">
        <v>21</v>
      </c>
      <c r="H237" s="460" t="s">
        <v>24</v>
      </c>
      <c r="I237" s="460" t="s">
        <v>25</v>
      </c>
      <c r="J237" s="460" t="s">
        <v>34</v>
      </c>
      <c r="K237" s="461" t="s">
        <v>33</v>
      </c>
    </row>
    <row r="238" spans="3:11" ht="15.6">
      <c r="C238" s="454" t="s">
        <v>1391</v>
      </c>
      <c r="D238" s="456" t="s">
        <v>32</v>
      </c>
      <c r="E238" s="457" t="s">
        <v>272</v>
      </c>
      <c r="F238" s="457" t="s">
        <v>841</v>
      </c>
      <c r="G238" s="457" t="s">
        <v>21</v>
      </c>
      <c r="H238" s="460" t="s">
        <v>24</v>
      </c>
      <c r="I238" s="460" t="s">
        <v>25</v>
      </c>
      <c r="J238" s="460" t="s">
        <v>34</v>
      </c>
      <c r="K238" s="461" t="s">
        <v>33</v>
      </c>
    </row>
    <row r="239" spans="3:11" ht="15.6">
      <c r="C239" s="454" t="s">
        <v>1390</v>
      </c>
      <c r="D239" s="456" t="s">
        <v>31</v>
      </c>
      <c r="E239" s="457" t="s">
        <v>272</v>
      </c>
      <c r="F239" s="457" t="s">
        <v>841</v>
      </c>
      <c r="G239" s="457" t="s">
        <v>21</v>
      </c>
      <c r="H239" s="460" t="s">
        <v>24</v>
      </c>
      <c r="I239" s="460" t="s">
        <v>25</v>
      </c>
      <c r="J239" s="460" t="s">
        <v>34</v>
      </c>
      <c r="K239" s="461" t="s">
        <v>33</v>
      </c>
    </row>
    <row r="240" spans="3:11" ht="15.6">
      <c r="C240" s="454" t="s">
        <v>1389</v>
      </c>
      <c r="D240" s="456" t="s">
        <v>31</v>
      </c>
      <c r="E240" s="457" t="s">
        <v>272</v>
      </c>
      <c r="F240" s="457" t="s">
        <v>32</v>
      </c>
      <c r="G240" s="457" t="s">
        <v>21</v>
      </c>
      <c r="H240" s="460" t="s">
        <v>24</v>
      </c>
      <c r="I240" s="460" t="s">
        <v>25</v>
      </c>
      <c r="J240" s="460" t="s">
        <v>34</v>
      </c>
      <c r="K240" s="461" t="s">
        <v>33</v>
      </c>
    </row>
    <row r="241" spans="3:11" ht="15.6">
      <c r="C241" s="454" t="s">
        <v>1388</v>
      </c>
      <c r="D241" s="456" t="s">
        <v>31</v>
      </c>
      <c r="E241" s="457" t="s">
        <v>272</v>
      </c>
      <c r="F241" s="457" t="s">
        <v>841</v>
      </c>
      <c r="G241" s="457" t="s">
        <v>21</v>
      </c>
      <c r="H241" s="460" t="s">
        <v>24</v>
      </c>
      <c r="I241" s="460" t="s">
        <v>25</v>
      </c>
      <c r="J241" s="460" t="s">
        <v>34</v>
      </c>
      <c r="K241" s="461" t="s">
        <v>32</v>
      </c>
    </row>
    <row r="242" spans="3:11" ht="15.6">
      <c r="C242" s="454" t="s">
        <v>1387</v>
      </c>
      <c r="D242" s="456" t="s">
        <v>31</v>
      </c>
      <c r="E242" s="457" t="s">
        <v>272</v>
      </c>
      <c r="F242" s="457" t="s">
        <v>841</v>
      </c>
      <c r="G242" s="457" t="s">
        <v>21</v>
      </c>
      <c r="H242" s="460" t="s">
        <v>24</v>
      </c>
      <c r="I242" s="460" t="s">
        <v>25</v>
      </c>
      <c r="J242" s="460" t="s">
        <v>32</v>
      </c>
      <c r="K242" s="461" t="s">
        <v>33</v>
      </c>
    </row>
    <row r="243" spans="3:11" ht="15.6">
      <c r="C243" s="454" t="s">
        <v>1386</v>
      </c>
      <c r="D243" s="456" t="s">
        <v>21</v>
      </c>
      <c r="E243" s="457" t="s">
        <v>841</v>
      </c>
      <c r="F243" s="457" t="s">
        <v>32</v>
      </c>
      <c r="G243" s="457" t="s">
        <v>25</v>
      </c>
      <c r="H243" s="460" t="s">
        <v>24</v>
      </c>
      <c r="I243" s="460" t="s">
        <v>23</v>
      </c>
      <c r="J243" s="460" t="s">
        <v>34</v>
      </c>
      <c r="K243" s="461" t="s">
        <v>33</v>
      </c>
    </row>
    <row r="244" spans="3:11" ht="15.6">
      <c r="C244" s="454" t="s">
        <v>1385</v>
      </c>
      <c r="D244" s="456" t="s">
        <v>31</v>
      </c>
      <c r="E244" s="457" t="s">
        <v>841</v>
      </c>
      <c r="F244" s="457" t="s">
        <v>23</v>
      </c>
      <c r="G244" s="457" t="s">
        <v>21</v>
      </c>
      <c r="H244" s="460" t="s">
        <v>24</v>
      </c>
      <c r="I244" s="460" t="s">
        <v>25</v>
      </c>
      <c r="J244" s="460" t="s">
        <v>34</v>
      </c>
      <c r="K244" s="461" t="s">
        <v>33</v>
      </c>
    </row>
    <row r="245" spans="3:11" ht="15.6">
      <c r="C245" s="454" t="s">
        <v>1384</v>
      </c>
      <c r="D245" s="456" t="s">
        <v>31</v>
      </c>
      <c r="E245" s="457" t="s">
        <v>23</v>
      </c>
      <c r="F245" s="457" t="s">
        <v>32</v>
      </c>
      <c r="G245" s="457" t="s">
        <v>21</v>
      </c>
      <c r="H245" s="460" t="s">
        <v>24</v>
      </c>
      <c r="I245" s="460" t="s">
        <v>25</v>
      </c>
      <c r="J245" s="460" t="s">
        <v>34</v>
      </c>
      <c r="K245" s="461" t="s">
        <v>33</v>
      </c>
    </row>
    <row r="246" spans="3:11" ht="15.6">
      <c r="C246" s="454" t="s">
        <v>1383</v>
      </c>
      <c r="D246" s="456" t="s">
        <v>31</v>
      </c>
      <c r="E246" s="457" t="s">
        <v>841</v>
      </c>
      <c r="F246" s="457" t="s">
        <v>23</v>
      </c>
      <c r="G246" s="457" t="s">
        <v>21</v>
      </c>
      <c r="H246" s="460" t="s">
        <v>24</v>
      </c>
      <c r="I246" s="460" t="s">
        <v>25</v>
      </c>
      <c r="J246" s="460" t="s">
        <v>34</v>
      </c>
      <c r="K246" s="461" t="s">
        <v>32</v>
      </c>
    </row>
    <row r="247" spans="3:11" ht="15.6">
      <c r="C247" s="454" t="s">
        <v>1382</v>
      </c>
      <c r="D247" s="456" t="s">
        <v>31</v>
      </c>
      <c r="E247" s="457" t="s">
        <v>841</v>
      </c>
      <c r="F247" s="457" t="s">
        <v>23</v>
      </c>
      <c r="G247" s="457" t="s">
        <v>21</v>
      </c>
      <c r="H247" s="460" t="s">
        <v>24</v>
      </c>
      <c r="I247" s="460" t="s">
        <v>25</v>
      </c>
      <c r="J247" s="460" t="s">
        <v>32</v>
      </c>
      <c r="K247" s="461" t="s">
        <v>33</v>
      </c>
    </row>
    <row r="248" spans="3:11" ht="15.6">
      <c r="C248" s="454" t="s">
        <v>1381</v>
      </c>
      <c r="D248" s="456" t="s">
        <v>21</v>
      </c>
      <c r="E248" s="457" t="s">
        <v>272</v>
      </c>
      <c r="F248" s="457" t="s">
        <v>841</v>
      </c>
      <c r="G248" s="457" t="s">
        <v>25</v>
      </c>
      <c r="H248" s="460" t="s">
        <v>24</v>
      </c>
      <c r="I248" s="460" t="s">
        <v>23</v>
      </c>
      <c r="J248" s="460" t="s">
        <v>34</v>
      </c>
      <c r="K248" s="461" t="s">
        <v>33</v>
      </c>
    </row>
    <row r="249" spans="3:11" ht="15.6">
      <c r="C249" s="454" t="s">
        <v>1380</v>
      </c>
      <c r="D249" s="456" t="s">
        <v>21</v>
      </c>
      <c r="E249" s="457" t="s">
        <v>272</v>
      </c>
      <c r="F249" s="457" t="s">
        <v>32</v>
      </c>
      <c r="G249" s="457" t="s">
        <v>25</v>
      </c>
      <c r="H249" s="460" t="s">
        <v>24</v>
      </c>
      <c r="I249" s="460" t="s">
        <v>23</v>
      </c>
      <c r="J249" s="460" t="s">
        <v>34</v>
      </c>
      <c r="K249" s="461" t="s">
        <v>33</v>
      </c>
    </row>
    <row r="250" spans="3:11" ht="15.6">
      <c r="C250" s="454" t="s">
        <v>1379</v>
      </c>
      <c r="D250" s="456" t="s">
        <v>21</v>
      </c>
      <c r="E250" s="457" t="s">
        <v>272</v>
      </c>
      <c r="F250" s="457" t="s">
        <v>841</v>
      </c>
      <c r="G250" s="457" t="s">
        <v>25</v>
      </c>
      <c r="H250" s="460" t="s">
        <v>24</v>
      </c>
      <c r="I250" s="460" t="s">
        <v>23</v>
      </c>
      <c r="J250" s="460" t="s">
        <v>34</v>
      </c>
      <c r="K250" s="461" t="s">
        <v>32</v>
      </c>
    </row>
    <row r="251" spans="3:11" ht="15.6">
      <c r="C251" s="454" t="s">
        <v>1378</v>
      </c>
      <c r="D251" s="456" t="s">
        <v>21</v>
      </c>
      <c r="E251" s="457" t="s">
        <v>272</v>
      </c>
      <c r="F251" s="457" t="s">
        <v>841</v>
      </c>
      <c r="G251" s="457" t="s">
        <v>25</v>
      </c>
      <c r="H251" s="460" t="s">
        <v>24</v>
      </c>
      <c r="I251" s="460" t="s">
        <v>23</v>
      </c>
      <c r="J251" s="460" t="s">
        <v>32</v>
      </c>
      <c r="K251" s="461" t="s">
        <v>33</v>
      </c>
    </row>
    <row r="252" spans="3:11" ht="15.6">
      <c r="C252" s="454" t="s">
        <v>1377</v>
      </c>
      <c r="D252" s="456" t="s">
        <v>31</v>
      </c>
      <c r="E252" s="457" t="s">
        <v>272</v>
      </c>
      <c r="F252" s="457" t="s">
        <v>23</v>
      </c>
      <c r="G252" s="457" t="s">
        <v>21</v>
      </c>
      <c r="H252" s="460" t="s">
        <v>24</v>
      </c>
      <c r="I252" s="460" t="s">
        <v>25</v>
      </c>
      <c r="J252" s="460" t="s">
        <v>34</v>
      </c>
      <c r="K252" s="461" t="s">
        <v>33</v>
      </c>
    </row>
    <row r="253" spans="3:11" ht="15.6">
      <c r="C253" s="454" t="s">
        <v>1376</v>
      </c>
      <c r="D253" s="456" t="s">
        <v>21</v>
      </c>
      <c r="E253" s="457" t="s">
        <v>272</v>
      </c>
      <c r="F253" s="457" t="s">
        <v>841</v>
      </c>
      <c r="G253" s="457" t="s">
        <v>25</v>
      </c>
      <c r="H253" s="460" t="s">
        <v>24</v>
      </c>
      <c r="I253" s="460" t="s">
        <v>23</v>
      </c>
      <c r="J253" s="460" t="s">
        <v>34</v>
      </c>
      <c r="K253" s="461" t="s">
        <v>31</v>
      </c>
    </row>
    <row r="254" spans="3:11" ht="15.6">
      <c r="C254" s="454" t="s">
        <v>1375</v>
      </c>
      <c r="D254" s="456" t="s">
        <v>31</v>
      </c>
      <c r="E254" s="457" t="s">
        <v>272</v>
      </c>
      <c r="F254" s="457" t="s">
        <v>841</v>
      </c>
      <c r="G254" s="457" t="s">
        <v>21</v>
      </c>
      <c r="H254" s="460" t="s">
        <v>24</v>
      </c>
      <c r="I254" s="460" t="s">
        <v>23</v>
      </c>
      <c r="J254" s="460" t="s">
        <v>25</v>
      </c>
      <c r="K254" s="461" t="s">
        <v>33</v>
      </c>
    </row>
    <row r="255" spans="3:11" ht="15.6">
      <c r="C255" s="454" t="s">
        <v>1374</v>
      </c>
      <c r="D255" s="456" t="s">
        <v>31</v>
      </c>
      <c r="E255" s="457" t="s">
        <v>272</v>
      </c>
      <c r="F255" s="457" t="s">
        <v>23</v>
      </c>
      <c r="G255" s="457" t="s">
        <v>21</v>
      </c>
      <c r="H255" s="460" t="s">
        <v>24</v>
      </c>
      <c r="I255" s="460" t="s">
        <v>25</v>
      </c>
      <c r="J255" s="460" t="s">
        <v>34</v>
      </c>
      <c r="K255" s="461" t="s">
        <v>32</v>
      </c>
    </row>
    <row r="256" spans="3:11" ht="15.6">
      <c r="C256" s="454" t="s">
        <v>1373</v>
      </c>
      <c r="D256" s="456" t="s">
        <v>31</v>
      </c>
      <c r="E256" s="457" t="s">
        <v>272</v>
      </c>
      <c r="F256" s="457" t="s">
        <v>23</v>
      </c>
      <c r="G256" s="457" t="s">
        <v>21</v>
      </c>
      <c r="H256" s="460" t="s">
        <v>24</v>
      </c>
      <c r="I256" s="460" t="s">
        <v>25</v>
      </c>
      <c r="J256" s="460" t="s">
        <v>32</v>
      </c>
      <c r="K256" s="461" t="s">
        <v>33</v>
      </c>
    </row>
    <row r="257" spans="3:11" ht="15.6">
      <c r="C257" s="454" t="s">
        <v>1372</v>
      </c>
      <c r="D257" s="456" t="s">
        <v>31</v>
      </c>
      <c r="E257" s="457" t="s">
        <v>272</v>
      </c>
      <c r="F257" s="457" t="s">
        <v>841</v>
      </c>
      <c r="G257" s="457" t="s">
        <v>21</v>
      </c>
      <c r="H257" s="460" t="s">
        <v>24</v>
      </c>
      <c r="I257" s="460" t="s">
        <v>23</v>
      </c>
      <c r="J257" s="460" t="s">
        <v>25</v>
      </c>
      <c r="K257" s="461" t="s">
        <v>32</v>
      </c>
    </row>
    <row r="258" spans="3:11" ht="15.6">
      <c r="C258" s="454" t="s">
        <v>1371</v>
      </c>
      <c r="D258" s="456" t="s">
        <v>22</v>
      </c>
      <c r="E258" s="457" t="s">
        <v>841</v>
      </c>
      <c r="F258" s="457" t="s">
        <v>32</v>
      </c>
      <c r="G258" s="457" t="s">
        <v>21</v>
      </c>
      <c r="H258" s="460" t="s">
        <v>24</v>
      </c>
      <c r="I258" s="460" t="s">
        <v>25</v>
      </c>
      <c r="J258" s="460" t="s">
        <v>34</v>
      </c>
      <c r="K258" s="461" t="s">
        <v>33</v>
      </c>
    </row>
    <row r="259" spans="3:11" ht="15.6">
      <c r="C259" s="454" t="s">
        <v>1370</v>
      </c>
      <c r="D259" s="456" t="s">
        <v>31</v>
      </c>
      <c r="E259" s="457" t="s">
        <v>841</v>
      </c>
      <c r="F259" s="457" t="s">
        <v>22</v>
      </c>
      <c r="G259" s="457" t="s">
        <v>21</v>
      </c>
      <c r="H259" s="460" t="s">
        <v>24</v>
      </c>
      <c r="I259" s="460" t="s">
        <v>25</v>
      </c>
      <c r="J259" s="460" t="s">
        <v>34</v>
      </c>
      <c r="K259" s="461" t="s">
        <v>33</v>
      </c>
    </row>
    <row r="260" spans="3:11" ht="15.6">
      <c r="C260" s="454" t="s">
        <v>1369</v>
      </c>
      <c r="D260" s="456" t="s">
        <v>31</v>
      </c>
      <c r="E260" s="457" t="s">
        <v>22</v>
      </c>
      <c r="F260" s="457" t="s">
        <v>32</v>
      </c>
      <c r="G260" s="457" t="s">
        <v>21</v>
      </c>
      <c r="H260" s="460" t="s">
        <v>24</v>
      </c>
      <c r="I260" s="460" t="s">
        <v>25</v>
      </c>
      <c r="J260" s="460" t="s">
        <v>34</v>
      </c>
      <c r="K260" s="461" t="s">
        <v>33</v>
      </c>
    </row>
    <row r="261" spans="3:11" ht="15.6">
      <c r="C261" s="454" t="s">
        <v>1368</v>
      </c>
      <c r="D261" s="456" t="s">
        <v>31</v>
      </c>
      <c r="E261" s="457" t="s">
        <v>841</v>
      </c>
      <c r="F261" s="457" t="s">
        <v>22</v>
      </c>
      <c r="G261" s="457" t="s">
        <v>21</v>
      </c>
      <c r="H261" s="460" t="s">
        <v>24</v>
      </c>
      <c r="I261" s="460" t="s">
        <v>25</v>
      </c>
      <c r="J261" s="460" t="s">
        <v>34</v>
      </c>
      <c r="K261" s="461" t="s">
        <v>32</v>
      </c>
    </row>
    <row r="262" spans="3:11" ht="15.6">
      <c r="C262" s="454" t="s">
        <v>1367</v>
      </c>
      <c r="D262" s="456" t="s">
        <v>31</v>
      </c>
      <c r="E262" s="457" t="s">
        <v>841</v>
      </c>
      <c r="F262" s="457" t="s">
        <v>22</v>
      </c>
      <c r="G262" s="457" t="s">
        <v>21</v>
      </c>
      <c r="H262" s="460" t="s">
        <v>24</v>
      </c>
      <c r="I262" s="460" t="s">
        <v>25</v>
      </c>
      <c r="J262" s="460" t="s">
        <v>32</v>
      </c>
      <c r="K262" s="461" t="s">
        <v>33</v>
      </c>
    </row>
    <row r="263" spans="3:11" ht="15.6">
      <c r="C263" s="454" t="s">
        <v>1366</v>
      </c>
      <c r="D263" s="456" t="s">
        <v>22</v>
      </c>
      <c r="E263" s="457" t="s">
        <v>272</v>
      </c>
      <c r="F263" s="457" t="s">
        <v>841</v>
      </c>
      <c r="G263" s="457" t="s">
        <v>21</v>
      </c>
      <c r="H263" s="460" t="s">
        <v>24</v>
      </c>
      <c r="I263" s="460" t="s">
        <v>25</v>
      </c>
      <c r="J263" s="460" t="s">
        <v>34</v>
      </c>
      <c r="K263" s="461" t="s">
        <v>33</v>
      </c>
    </row>
    <row r="264" spans="3:11" ht="15.6">
      <c r="C264" s="454" t="s">
        <v>1365</v>
      </c>
      <c r="D264" s="456" t="s">
        <v>22</v>
      </c>
      <c r="E264" s="457" t="s">
        <v>272</v>
      </c>
      <c r="F264" s="457" t="s">
        <v>32</v>
      </c>
      <c r="G264" s="457" t="s">
        <v>21</v>
      </c>
      <c r="H264" s="460" t="s">
        <v>24</v>
      </c>
      <c r="I264" s="460" t="s">
        <v>25</v>
      </c>
      <c r="J264" s="460" t="s">
        <v>34</v>
      </c>
      <c r="K264" s="461" t="s">
        <v>33</v>
      </c>
    </row>
    <row r="265" spans="3:11" ht="15.6">
      <c r="C265" s="454" t="s">
        <v>1364</v>
      </c>
      <c r="D265" s="456" t="s">
        <v>22</v>
      </c>
      <c r="E265" s="457" t="s">
        <v>272</v>
      </c>
      <c r="F265" s="457" t="s">
        <v>841</v>
      </c>
      <c r="G265" s="457" t="s">
        <v>21</v>
      </c>
      <c r="H265" s="460" t="s">
        <v>24</v>
      </c>
      <c r="I265" s="460" t="s">
        <v>25</v>
      </c>
      <c r="J265" s="460" t="s">
        <v>34</v>
      </c>
      <c r="K265" s="461" t="s">
        <v>32</v>
      </c>
    </row>
    <row r="266" spans="3:11" ht="15.6">
      <c r="C266" s="454" t="s">
        <v>1363</v>
      </c>
      <c r="D266" s="456" t="s">
        <v>22</v>
      </c>
      <c r="E266" s="457" t="s">
        <v>272</v>
      </c>
      <c r="F266" s="457" t="s">
        <v>841</v>
      </c>
      <c r="G266" s="457" t="s">
        <v>21</v>
      </c>
      <c r="H266" s="460" t="s">
        <v>24</v>
      </c>
      <c r="I266" s="460" t="s">
        <v>25</v>
      </c>
      <c r="J266" s="460" t="s">
        <v>32</v>
      </c>
      <c r="K266" s="461" t="s">
        <v>33</v>
      </c>
    </row>
    <row r="267" spans="3:11" ht="15.6">
      <c r="C267" s="454" t="s">
        <v>1362</v>
      </c>
      <c r="D267" s="456" t="s">
        <v>31</v>
      </c>
      <c r="E267" s="457" t="s">
        <v>272</v>
      </c>
      <c r="F267" s="457" t="s">
        <v>22</v>
      </c>
      <c r="G267" s="457" t="s">
        <v>21</v>
      </c>
      <c r="H267" s="460" t="s">
        <v>24</v>
      </c>
      <c r="I267" s="460" t="s">
        <v>25</v>
      </c>
      <c r="J267" s="460" t="s">
        <v>34</v>
      </c>
      <c r="K267" s="461" t="s">
        <v>33</v>
      </c>
    </row>
    <row r="268" spans="3:11" ht="15.6">
      <c r="C268" s="454" t="s">
        <v>1361</v>
      </c>
      <c r="D268" s="456" t="s">
        <v>31</v>
      </c>
      <c r="E268" s="457" t="s">
        <v>272</v>
      </c>
      <c r="F268" s="457" t="s">
        <v>841</v>
      </c>
      <c r="G268" s="457" t="s">
        <v>21</v>
      </c>
      <c r="H268" s="460" t="s">
        <v>24</v>
      </c>
      <c r="I268" s="460" t="s">
        <v>25</v>
      </c>
      <c r="J268" s="460" t="s">
        <v>34</v>
      </c>
      <c r="K268" s="461" t="s">
        <v>22</v>
      </c>
    </row>
    <row r="269" spans="3:11" ht="15.6">
      <c r="C269" s="454" t="s">
        <v>1360</v>
      </c>
      <c r="D269" s="456" t="s">
        <v>31</v>
      </c>
      <c r="E269" s="457" t="s">
        <v>272</v>
      </c>
      <c r="F269" s="457" t="s">
        <v>841</v>
      </c>
      <c r="G269" s="457" t="s">
        <v>21</v>
      </c>
      <c r="H269" s="460" t="s">
        <v>24</v>
      </c>
      <c r="I269" s="460" t="s">
        <v>25</v>
      </c>
      <c r="J269" s="460" t="s">
        <v>22</v>
      </c>
      <c r="K269" s="461" t="s">
        <v>33</v>
      </c>
    </row>
    <row r="270" spans="3:11" ht="15.6">
      <c r="C270" s="454" t="s">
        <v>1359</v>
      </c>
      <c r="D270" s="456" t="s">
        <v>31</v>
      </c>
      <c r="E270" s="457" t="s">
        <v>272</v>
      </c>
      <c r="F270" s="457" t="s">
        <v>22</v>
      </c>
      <c r="G270" s="457" t="s">
        <v>21</v>
      </c>
      <c r="H270" s="460" t="s">
        <v>24</v>
      </c>
      <c r="I270" s="460" t="s">
        <v>25</v>
      </c>
      <c r="J270" s="460" t="s">
        <v>34</v>
      </c>
      <c r="K270" s="461" t="s">
        <v>32</v>
      </c>
    </row>
    <row r="271" spans="3:11" ht="15.6">
      <c r="C271" s="454" t="s">
        <v>1358</v>
      </c>
      <c r="D271" s="456" t="s">
        <v>31</v>
      </c>
      <c r="E271" s="457" t="s">
        <v>272</v>
      </c>
      <c r="F271" s="457" t="s">
        <v>22</v>
      </c>
      <c r="G271" s="457" t="s">
        <v>21</v>
      </c>
      <c r="H271" s="460" t="s">
        <v>24</v>
      </c>
      <c r="I271" s="460" t="s">
        <v>25</v>
      </c>
      <c r="J271" s="460" t="s">
        <v>32</v>
      </c>
      <c r="K271" s="461" t="s">
        <v>33</v>
      </c>
    </row>
    <row r="272" spans="3:11" ht="15.6">
      <c r="C272" s="454" t="s">
        <v>1357</v>
      </c>
      <c r="D272" s="456" t="s">
        <v>31</v>
      </c>
      <c r="E272" s="457" t="s">
        <v>272</v>
      </c>
      <c r="F272" s="457" t="s">
        <v>841</v>
      </c>
      <c r="G272" s="457" t="s">
        <v>21</v>
      </c>
      <c r="H272" s="460" t="s">
        <v>24</v>
      </c>
      <c r="I272" s="460" t="s">
        <v>25</v>
      </c>
      <c r="J272" s="460" t="s">
        <v>22</v>
      </c>
      <c r="K272" s="461" t="s">
        <v>32</v>
      </c>
    </row>
    <row r="273" spans="3:11" ht="15.6">
      <c r="C273" s="454" t="s">
        <v>1356</v>
      </c>
      <c r="D273" s="456" t="s">
        <v>21</v>
      </c>
      <c r="E273" s="457" t="s">
        <v>841</v>
      </c>
      <c r="F273" s="457" t="s">
        <v>22</v>
      </c>
      <c r="G273" s="457" t="s">
        <v>25</v>
      </c>
      <c r="H273" s="460" t="s">
        <v>24</v>
      </c>
      <c r="I273" s="460" t="s">
        <v>23</v>
      </c>
      <c r="J273" s="460" t="s">
        <v>34</v>
      </c>
      <c r="K273" s="461" t="s">
        <v>33</v>
      </c>
    </row>
    <row r="274" spans="3:11" ht="15.6">
      <c r="C274" s="454" t="s">
        <v>1355</v>
      </c>
      <c r="D274" s="456" t="s">
        <v>21</v>
      </c>
      <c r="E274" s="457" t="s">
        <v>22</v>
      </c>
      <c r="F274" s="457" t="s">
        <v>32</v>
      </c>
      <c r="G274" s="457" t="s">
        <v>25</v>
      </c>
      <c r="H274" s="460" t="s">
        <v>24</v>
      </c>
      <c r="I274" s="460" t="s">
        <v>23</v>
      </c>
      <c r="J274" s="460" t="s">
        <v>34</v>
      </c>
      <c r="K274" s="461" t="s">
        <v>33</v>
      </c>
    </row>
    <row r="275" spans="3:11" ht="15.6">
      <c r="C275" s="454" t="s">
        <v>1354</v>
      </c>
      <c r="D275" s="456" t="s">
        <v>21</v>
      </c>
      <c r="E275" s="457" t="s">
        <v>841</v>
      </c>
      <c r="F275" s="457" t="s">
        <v>22</v>
      </c>
      <c r="G275" s="457" t="s">
        <v>25</v>
      </c>
      <c r="H275" s="460" t="s">
        <v>24</v>
      </c>
      <c r="I275" s="460" t="s">
        <v>23</v>
      </c>
      <c r="J275" s="460" t="s">
        <v>34</v>
      </c>
      <c r="K275" s="461" t="s">
        <v>32</v>
      </c>
    </row>
    <row r="276" spans="3:11" ht="15.6">
      <c r="C276" s="454" t="s">
        <v>1353</v>
      </c>
      <c r="D276" s="456" t="s">
        <v>21</v>
      </c>
      <c r="E276" s="457" t="s">
        <v>841</v>
      </c>
      <c r="F276" s="457" t="s">
        <v>22</v>
      </c>
      <c r="G276" s="457" t="s">
        <v>25</v>
      </c>
      <c r="H276" s="460" t="s">
        <v>24</v>
      </c>
      <c r="I276" s="460" t="s">
        <v>23</v>
      </c>
      <c r="J276" s="460" t="s">
        <v>32</v>
      </c>
      <c r="K276" s="461" t="s">
        <v>33</v>
      </c>
    </row>
    <row r="277" spans="3:11" ht="15.6">
      <c r="C277" s="454" t="s">
        <v>1352</v>
      </c>
      <c r="D277" s="456" t="s">
        <v>31</v>
      </c>
      <c r="E277" s="457" t="s">
        <v>22</v>
      </c>
      <c r="F277" s="457" t="s">
        <v>23</v>
      </c>
      <c r="G277" s="457" t="s">
        <v>21</v>
      </c>
      <c r="H277" s="460" t="s">
        <v>24</v>
      </c>
      <c r="I277" s="460" t="s">
        <v>25</v>
      </c>
      <c r="J277" s="460" t="s">
        <v>34</v>
      </c>
      <c r="K277" s="461" t="s">
        <v>33</v>
      </c>
    </row>
    <row r="278" spans="3:11" ht="15.6">
      <c r="C278" s="454" t="s">
        <v>1351</v>
      </c>
      <c r="D278" s="456" t="s">
        <v>31</v>
      </c>
      <c r="E278" s="457" t="s">
        <v>841</v>
      </c>
      <c r="F278" s="457" t="s">
        <v>23</v>
      </c>
      <c r="G278" s="457" t="s">
        <v>21</v>
      </c>
      <c r="H278" s="460" t="s">
        <v>24</v>
      </c>
      <c r="I278" s="460" t="s">
        <v>25</v>
      </c>
      <c r="J278" s="460" t="s">
        <v>34</v>
      </c>
      <c r="K278" s="461" t="s">
        <v>22</v>
      </c>
    </row>
    <row r="279" spans="3:11" ht="15.6">
      <c r="C279" s="454" t="s">
        <v>1350</v>
      </c>
      <c r="D279" s="456" t="s">
        <v>31</v>
      </c>
      <c r="E279" s="457" t="s">
        <v>841</v>
      </c>
      <c r="F279" s="457" t="s">
        <v>22</v>
      </c>
      <c r="G279" s="457" t="s">
        <v>21</v>
      </c>
      <c r="H279" s="460" t="s">
        <v>24</v>
      </c>
      <c r="I279" s="460" t="s">
        <v>23</v>
      </c>
      <c r="J279" s="460" t="s">
        <v>25</v>
      </c>
      <c r="K279" s="461" t="s">
        <v>33</v>
      </c>
    </row>
    <row r="280" spans="3:11" ht="15.6">
      <c r="C280" s="454" t="s">
        <v>1349</v>
      </c>
      <c r="D280" s="456" t="s">
        <v>31</v>
      </c>
      <c r="E280" s="457" t="s">
        <v>22</v>
      </c>
      <c r="F280" s="457" t="s">
        <v>23</v>
      </c>
      <c r="G280" s="457" t="s">
        <v>21</v>
      </c>
      <c r="H280" s="460" t="s">
        <v>24</v>
      </c>
      <c r="I280" s="460" t="s">
        <v>25</v>
      </c>
      <c r="J280" s="460" t="s">
        <v>34</v>
      </c>
      <c r="K280" s="461" t="s">
        <v>32</v>
      </c>
    </row>
    <row r="281" spans="3:11" ht="15.6">
      <c r="C281" s="454" t="s">
        <v>1348</v>
      </c>
      <c r="D281" s="456" t="s">
        <v>31</v>
      </c>
      <c r="E281" s="457" t="s">
        <v>22</v>
      </c>
      <c r="F281" s="457" t="s">
        <v>23</v>
      </c>
      <c r="G281" s="457" t="s">
        <v>21</v>
      </c>
      <c r="H281" s="460" t="s">
        <v>24</v>
      </c>
      <c r="I281" s="460" t="s">
        <v>25</v>
      </c>
      <c r="J281" s="460" t="s">
        <v>32</v>
      </c>
      <c r="K281" s="461" t="s">
        <v>33</v>
      </c>
    </row>
    <row r="282" spans="3:11" ht="15.6">
      <c r="C282" s="454" t="s">
        <v>1347</v>
      </c>
      <c r="D282" s="456" t="s">
        <v>31</v>
      </c>
      <c r="E282" s="457" t="s">
        <v>841</v>
      </c>
      <c r="F282" s="457" t="s">
        <v>22</v>
      </c>
      <c r="G282" s="457" t="s">
        <v>21</v>
      </c>
      <c r="H282" s="460" t="s">
        <v>24</v>
      </c>
      <c r="I282" s="460" t="s">
        <v>23</v>
      </c>
      <c r="J282" s="460" t="s">
        <v>25</v>
      </c>
      <c r="K282" s="461" t="s">
        <v>32</v>
      </c>
    </row>
    <row r="283" spans="3:11" ht="15.6">
      <c r="C283" s="454" t="s">
        <v>1346</v>
      </c>
      <c r="D283" s="456" t="s">
        <v>21</v>
      </c>
      <c r="E283" s="457" t="s">
        <v>272</v>
      </c>
      <c r="F283" s="457" t="s">
        <v>22</v>
      </c>
      <c r="G283" s="457" t="s">
        <v>25</v>
      </c>
      <c r="H283" s="460" t="s">
        <v>24</v>
      </c>
      <c r="I283" s="460" t="s">
        <v>23</v>
      </c>
      <c r="J283" s="460" t="s">
        <v>34</v>
      </c>
      <c r="K283" s="461" t="s">
        <v>33</v>
      </c>
    </row>
    <row r="284" spans="3:11" ht="15.6">
      <c r="C284" s="454" t="s">
        <v>1345</v>
      </c>
      <c r="D284" s="456" t="s">
        <v>21</v>
      </c>
      <c r="E284" s="457" t="s">
        <v>272</v>
      </c>
      <c r="F284" s="457" t="s">
        <v>841</v>
      </c>
      <c r="G284" s="457" t="s">
        <v>25</v>
      </c>
      <c r="H284" s="460" t="s">
        <v>24</v>
      </c>
      <c r="I284" s="460" t="s">
        <v>23</v>
      </c>
      <c r="J284" s="460" t="s">
        <v>34</v>
      </c>
      <c r="K284" s="461" t="s">
        <v>22</v>
      </c>
    </row>
    <row r="285" spans="3:11" ht="15.6">
      <c r="C285" s="454" t="s">
        <v>1344</v>
      </c>
      <c r="D285" s="456" t="s">
        <v>21</v>
      </c>
      <c r="E285" s="457" t="s">
        <v>272</v>
      </c>
      <c r="F285" s="457" t="s">
        <v>841</v>
      </c>
      <c r="G285" s="457" t="s">
        <v>25</v>
      </c>
      <c r="H285" s="460" t="s">
        <v>24</v>
      </c>
      <c r="I285" s="460" t="s">
        <v>23</v>
      </c>
      <c r="J285" s="460" t="s">
        <v>22</v>
      </c>
      <c r="K285" s="461" t="s">
        <v>33</v>
      </c>
    </row>
    <row r="286" spans="3:11" ht="15.6">
      <c r="C286" s="454" t="s">
        <v>1343</v>
      </c>
      <c r="D286" s="456" t="s">
        <v>21</v>
      </c>
      <c r="E286" s="457" t="s">
        <v>272</v>
      </c>
      <c r="F286" s="457" t="s">
        <v>22</v>
      </c>
      <c r="G286" s="457" t="s">
        <v>25</v>
      </c>
      <c r="H286" s="460" t="s">
        <v>24</v>
      </c>
      <c r="I286" s="460" t="s">
        <v>23</v>
      </c>
      <c r="J286" s="460" t="s">
        <v>34</v>
      </c>
      <c r="K286" s="461" t="s">
        <v>32</v>
      </c>
    </row>
    <row r="287" spans="3:11" ht="15.6">
      <c r="C287" s="454" t="s">
        <v>1342</v>
      </c>
      <c r="D287" s="456" t="s">
        <v>21</v>
      </c>
      <c r="E287" s="457" t="s">
        <v>272</v>
      </c>
      <c r="F287" s="457" t="s">
        <v>22</v>
      </c>
      <c r="G287" s="457" t="s">
        <v>25</v>
      </c>
      <c r="H287" s="460" t="s">
        <v>24</v>
      </c>
      <c r="I287" s="460" t="s">
        <v>23</v>
      </c>
      <c r="J287" s="460" t="s">
        <v>32</v>
      </c>
      <c r="K287" s="461" t="s">
        <v>33</v>
      </c>
    </row>
    <row r="288" spans="3:11" ht="15.6">
      <c r="C288" s="454" t="s">
        <v>1341</v>
      </c>
      <c r="D288" s="456" t="s">
        <v>21</v>
      </c>
      <c r="E288" s="457" t="s">
        <v>272</v>
      </c>
      <c r="F288" s="457" t="s">
        <v>841</v>
      </c>
      <c r="G288" s="457" t="s">
        <v>25</v>
      </c>
      <c r="H288" s="460" t="s">
        <v>24</v>
      </c>
      <c r="I288" s="460" t="s">
        <v>23</v>
      </c>
      <c r="J288" s="460" t="s">
        <v>22</v>
      </c>
      <c r="K288" s="461" t="s">
        <v>32</v>
      </c>
    </row>
    <row r="289" spans="3:11" ht="15.6">
      <c r="C289" s="454" t="s">
        <v>1340</v>
      </c>
      <c r="D289" s="456" t="s">
        <v>31</v>
      </c>
      <c r="E289" s="457" t="s">
        <v>272</v>
      </c>
      <c r="F289" s="457" t="s">
        <v>23</v>
      </c>
      <c r="G289" s="457" t="s">
        <v>21</v>
      </c>
      <c r="H289" s="460" t="s">
        <v>24</v>
      </c>
      <c r="I289" s="460" t="s">
        <v>25</v>
      </c>
      <c r="J289" s="460" t="s">
        <v>34</v>
      </c>
      <c r="K289" s="461" t="s">
        <v>22</v>
      </c>
    </row>
    <row r="290" spans="3:11" ht="15.6">
      <c r="C290" s="454" t="s">
        <v>1339</v>
      </c>
      <c r="D290" s="456" t="s">
        <v>31</v>
      </c>
      <c r="E290" s="457" t="s">
        <v>272</v>
      </c>
      <c r="F290" s="457" t="s">
        <v>22</v>
      </c>
      <c r="G290" s="457" t="s">
        <v>21</v>
      </c>
      <c r="H290" s="460" t="s">
        <v>24</v>
      </c>
      <c r="I290" s="460" t="s">
        <v>23</v>
      </c>
      <c r="J290" s="460" t="s">
        <v>25</v>
      </c>
      <c r="K290" s="461" t="s">
        <v>33</v>
      </c>
    </row>
    <row r="291" spans="3:11" ht="15.6">
      <c r="C291" s="454" t="s">
        <v>1338</v>
      </c>
      <c r="D291" s="456" t="s">
        <v>31</v>
      </c>
      <c r="E291" s="457" t="s">
        <v>272</v>
      </c>
      <c r="F291" s="457" t="s">
        <v>841</v>
      </c>
      <c r="G291" s="457" t="s">
        <v>21</v>
      </c>
      <c r="H291" s="460" t="s">
        <v>24</v>
      </c>
      <c r="I291" s="460" t="s">
        <v>23</v>
      </c>
      <c r="J291" s="460" t="s">
        <v>25</v>
      </c>
      <c r="K291" s="461" t="s">
        <v>22</v>
      </c>
    </row>
    <row r="292" spans="3:11" ht="15.6">
      <c r="C292" s="454" t="s">
        <v>1337</v>
      </c>
      <c r="D292" s="456" t="s">
        <v>31</v>
      </c>
      <c r="E292" s="457" t="s">
        <v>272</v>
      </c>
      <c r="F292" s="457" t="s">
        <v>22</v>
      </c>
      <c r="G292" s="457" t="s">
        <v>21</v>
      </c>
      <c r="H292" s="460" t="s">
        <v>24</v>
      </c>
      <c r="I292" s="460" t="s">
        <v>23</v>
      </c>
      <c r="J292" s="460" t="s">
        <v>25</v>
      </c>
      <c r="K292" s="461" t="s">
        <v>32</v>
      </c>
    </row>
    <row r="293" spans="3:11" ht="15.6">
      <c r="C293" s="454" t="s">
        <v>1336</v>
      </c>
      <c r="D293" s="456" t="s">
        <v>31</v>
      </c>
      <c r="E293" s="457" t="s">
        <v>841</v>
      </c>
      <c r="F293" s="457" t="s">
        <v>20</v>
      </c>
      <c r="G293" s="457" t="s">
        <v>24</v>
      </c>
      <c r="H293" s="460" t="s">
        <v>32</v>
      </c>
      <c r="I293" s="460" t="s">
        <v>272</v>
      </c>
      <c r="J293" s="460" t="s">
        <v>34</v>
      </c>
      <c r="K293" s="461" t="s">
        <v>33</v>
      </c>
    </row>
    <row r="294" spans="3:11" ht="15.6">
      <c r="C294" s="454" t="s">
        <v>1335</v>
      </c>
      <c r="D294" s="456" t="s">
        <v>31</v>
      </c>
      <c r="E294" s="457" t="s">
        <v>841</v>
      </c>
      <c r="F294" s="457" t="s">
        <v>20</v>
      </c>
      <c r="G294" s="457" t="s">
        <v>24</v>
      </c>
      <c r="H294" s="460" t="s">
        <v>32</v>
      </c>
      <c r="I294" s="460" t="s">
        <v>23</v>
      </c>
      <c r="J294" s="460" t="s">
        <v>34</v>
      </c>
      <c r="K294" s="461" t="s">
        <v>33</v>
      </c>
    </row>
    <row r="295" spans="3:11" ht="15.6">
      <c r="C295" s="454" t="s">
        <v>1334</v>
      </c>
      <c r="D295" s="456" t="s">
        <v>32</v>
      </c>
      <c r="E295" s="457" t="s">
        <v>841</v>
      </c>
      <c r="F295" s="457" t="s">
        <v>20</v>
      </c>
      <c r="G295" s="457" t="s">
        <v>23</v>
      </c>
      <c r="H295" s="460" t="s">
        <v>24</v>
      </c>
      <c r="I295" s="460" t="s">
        <v>272</v>
      </c>
      <c r="J295" s="460" t="s">
        <v>34</v>
      </c>
      <c r="K295" s="461" t="s">
        <v>33</v>
      </c>
    </row>
    <row r="296" spans="3:11" ht="15.6">
      <c r="C296" s="454" t="s">
        <v>1333</v>
      </c>
      <c r="D296" s="456" t="s">
        <v>31</v>
      </c>
      <c r="E296" s="457" t="s">
        <v>841</v>
      </c>
      <c r="F296" s="457" t="s">
        <v>20</v>
      </c>
      <c r="G296" s="457" t="s">
        <v>23</v>
      </c>
      <c r="H296" s="460" t="s">
        <v>24</v>
      </c>
      <c r="I296" s="460" t="s">
        <v>272</v>
      </c>
      <c r="J296" s="460" t="s">
        <v>34</v>
      </c>
      <c r="K296" s="461" t="s">
        <v>33</v>
      </c>
    </row>
    <row r="297" spans="3:11" ht="15.6">
      <c r="C297" s="454" t="s">
        <v>1332</v>
      </c>
      <c r="D297" s="456" t="s">
        <v>31</v>
      </c>
      <c r="E297" s="457" t="s">
        <v>272</v>
      </c>
      <c r="F297" s="457" t="s">
        <v>20</v>
      </c>
      <c r="G297" s="457" t="s">
        <v>24</v>
      </c>
      <c r="H297" s="460" t="s">
        <v>32</v>
      </c>
      <c r="I297" s="460" t="s">
        <v>23</v>
      </c>
      <c r="J297" s="460" t="s">
        <v>34</v>
      </c>
      <c r="K297" s="461" t="s">
        <v>33</v>
      </c>
    </row>
    <row r="298" spans="3:11" ht="15.6">
      <c r="C298" s="454" t="s">
        <v>1331</v>
      </c>
      <c r="D298" s="456" t="s">
        <v>31</v>
      </c>
      <c r="E298" s="457" t="s">
        <v>841</v>
      </c>
      <c r="F298" s="457" t="s">
        <v>20</v>
      </c>
      <c r="G298" s="457" t="s">
        <v>23</v>
      </c>
      <c r="H298" s="460" t="s">
        <v>24</v>
      </c>
      <c r="I298" s="460" t="s">
        <v>272</v>
      </c>
      <c r="J298" s="460" t="s">
        <v>34</v>
      </c>
      <c r="K298" s="461" t="s">
        <v>32</v>
      </c>
    </row>
    <row r="299" spans="3:11" ht="15.6">
      <c r="C299" s="454" t="s">
        <v>1330</v>
      </c>
      <c r="D299" s="456" t="s">
        <v>31</v>
      </c>
      <c r="E299" s="457" t="s">
        <v>841</v>
      </c>
      <c r="F299" s="457" t="s">
        <v>20</v>
      </c>
      <c r="G299" s="457" t="s">
        <v>23</v>
      </c>
      <c r="H299" s="460" t="s">
        <v>24</v>
      </c>
      <c r="I299" s="460" t="s">
        <v>272</v>
      </c>
      <c r="J299" s="460" t="s">
        <v>32</v>
      </c>
      <c r="K299" s="461" t="s">
        <v>33</v>
      </c>
    </row>
    <row r="300" spans="3:11" ht="15.6">
      <c r="C300" s="454" t="s">
        <v>1329</v>
      </c>
      <c r="D300" s="456" t="s">
        <v>22</v>
      </c>
      <c r="E300" s="457" t="s">
        <v>841</v>
      </c>
      <c r="F300" s="457" t="s">
        <v>20</v>
      </c>
      <c r="G300" s="457" t="s">
        <v>24</v>
      </c>
      <c r="H300" s="460" t="s">
        <v>32</v>
      </c>
      <c r="I300" s="460" t="s">
        <v>31</v>
      </c>
      <c r="J300" s="460" t="s">
        <v>34</v>
      </c>
      <c r="K300" s="461" t="s">
        <v>33</v>
      </c>
    </row>
    <row r="301" spans="3:11" ht="15.6">
      <c r="C301" s="454" t="s">
        <v>1328</v>
      </c>
      <c r="D301" s="456" t="s">
        <v>22</v>
      </c>
      <c r="E301" s="457" t="s">
        <v>841</v>
      </c>
      <c r="F301" s="457" t="s">
        <v>20</v>
      </c>
      <c r="G301" s="457" t="s">
        <v>24</v>
      </c>
      <c r="H301" s="460" t="s">
        <v>32</v>
      </c>
      <c r="I301" s="460" t="s">
        <v>272</v>
      </c>
      <c r="J301" s="460" t="s">
        <v>34</v>
      </c>
      <c r="K301" s="461" t="s">
        <v>33</v>
      </c>
    </row>
    <row r="302" spans="3:11" ht="15.6">
      <c r="C302" s="454" t="s">
        <v>1327</v>
      </c>
      <c r="D302" s="456" t="s">
        <v>22</v>
      </c>
      <c r="E302" s="457" t="s">
        <v>841</v>
      </c>
      <c r="F302" s="457" t="s">
        <v>20</v>
      </c>
      <c r="G302" s="457" t="s">
        <v>24</v>
      </c>
      <c r="H302" s="460" t="s">
        <v>31</v>
      </c>
      <c r="I302" s="460" t="s">
        <v>272</v>
      </c>
      <c r="J302" s="460" t="s">
        <v>34</v>
      </c>
      <c r="K302" s="461" t="s">
        <v>33</v>
      </c>
    </row>
    <row r="303" spans="3:11" ht="15.6">
      <c r="C303" s="454" t="s">
        <v>1326</v>
      </c>
      <c r="D303" s="456" t="s">
        <v>22</v>
      </c>
      <c r="E303" s="457" t="s">
        <v>272</v>
      </c>
      <c r="F303" s="457" t="s">
        <v>20</v>
      </c>
      <c r="G303" s="457" t="s">
        <v>24</v>
      </c>
      <c r="H303" s="460" t="s">
        <v>32</v>
      </c>
      <c r="I303" s="460" t="s">
        <v>31</v>
      </c>
      <c r="J303" s="460" t="s">
        <v>34</v>
      </c>
      <c r="K303" s="461" t="s">
        <v>33</v>
      </c>
    </row>
    <row r="304" spans="3:11" ht="15.6">
      <c r="C304" s="454" t="s">
        <v>1325</v>
      </c>
      <c r="D304" s="456" t="s">
        <v>22</v>
      </c>
      <c r="E304" s="457" t="s">
        <v>841</v>
      </c>
      <c r="F304" s="457" t="s">
        <v>20</v>
      </c>
      <c r="G304" s="457" t="s">
        <v>24</v>
      </c>
      <c r="H304" s="460" t="s">
        <v>31</v>
      </c>
      <c r="I304" s="460" t="s">
        <v>272</v>
      </c>
      <c r="J304" s="460" t="s">
        <v>34</v>
      </c>
      <c r="K304" s="461" t="s">
        <v>32</v>
      </c>
    </row>
    <row r="305" spans="3:11" ht="15.6">
      <c r="C305" s="454" t="s">
        <v>1324</v>
      </c>
      <c r="D305" s="456" t="s">
        <v>22</v>
      </c>
      <c r="E305" s="457" t="s">
        <v>841</v>
      </c>
      <c r="F305" s="457" t="s">
        <v>20</v>
      </c>
      <c r="G305" s="457" t="s">
        <v>24</v>
      </c>
      <c r="H305" s="460" t="s">
        <v>31</v>
      </c>
      <c r="I305" s="460" t="s">
        <v>272</v>
      </c>
      <c r="J305" s="460" t="s">
        <v>32</v>
      </c>
      <c r="K305" s="461" t="s">
        <v>33</v>
      </c>
    </row>
    <row r="306" spans="3:11" ht="15.6">
      <c r="C306" s="454" t="s">
        <v>1323</v>
      </c>
      <c r="D306" s="456" t="s">
        <v>22</v>
      </c>
      <c r="E306" s="457" t="s">
        <v>841</v>
      </c>
      <c r="F306" s="457" t="s">
        <v>20</v>
      </c>
      <c r="G306" s="457" t="s">
        <v>24</v>
      </c>
      <c r="H306" s="460" t="s">
        <v>32</v>
      </c>
      <c r="I306" s="460" t="s">
        <v>23</v>
      </c>
      <c r="J306" s="460" t="s">
        <v>34</v>
      </c>
      <c r="K306" s="461" t="s">
        <v>33</v>
      </c>
    </row>
    <row r="307" spans="3:11" ht="15.6">
      <c r="C307" s="454" t="s">
        <v>1322</v>
      </c>
      <c r="D307" s="456" t="s">
        <v>22</v>
      </c>
      <c r="E307" s="457" t="s">
        <v>841</v>
      </c>
      <c r="F307" s="457" t="s">
        <v>20</v>
      </c>
      <c r="G307" s="457" t="s">
        <v>23</v>
      </c>
      <c r="H307" s="460" t="s">
        <v>24</v>
      </c>
      <c r="I307" s="460" t="s">
        <v>31</v>
      </c>
      <c r="J307" s="460" t="s">
        <v>34</v>
      </c>
      <c r="K307" s="461" t="s">
        <v>33</v>
      </c>
    </row>
    <row r="308" spans="3:11" ht="15.6">
      <c r="C308" s="454" t="s">
        <v>1321</v>
      </c>
      <c r="D308" s="456" t="s">
        <v>22</v>
      </c>
      <c r="E308" s="457" t="s">
        <v>32</v>
      </c>
      <c r="F308" s="457" t="s">
        <v>20</v>
      </c>
      <c r="G308" s="457" t="s">
        <v>23</v>
      </c>
      <c r="H308" s="460" t="s">
        <v>24</v>
      </c>
      <c r="I308" s="460" t="s">
        <v>31</v>
      </c>
      <c r="J308" s="460" t="s">
        <v>34</v>
      </c>
      <c r="K308" s="461" t="s">
        <v>33</v>
      </c>
    </row>
    <row r="309" spans="3:11" ht="15.6">
      <c r="C309" s="454" t="s">
        <v>1320</v>
      </c>
      <c r="D309" s="456" t="s">
        <v>22</v>
      </c>
      <c r="E309" s="457" t="s">
        <v>841</v>
      </c>
      <c r="F309" s="457" t="s">
        <v>20</v>
      </c>
      <c r="G309" s="457" t="s">
        <v>23</v>
      </c>
      <c r="H309" s="460" t="s">
        <v>24</v>
      </c>
      <c r="I309" s="460" t="s">
        <v>31</v>
      </c>
      <c r="J309" s="460" t="s">
        <v>34</v>
      </c>
      <c r="K309" s="461" t="s">
        <v>32</v>
      </c>
    </row>
    <row r="310" spans="3:11" ht="15.6">
      <c r="C310" s="454" t="s">
        <v>1319</v>
      </c>
      <c r="D310" s="456" t="s">
        <v>22</v>
      </c>
      <c r="E310" s="457" t="s">
        <v>841</v>
      </c>
      <c r="F310" s="457" t="s">
        <v>20</v>
      </c>
      <c r="G310" s="457" t="s">
        <v>23</v>
      </c>
      <c r="H310" s="460" t="s">
        <v>24</v>
      </c>
      <c r="I310" s="460" t="s">
        <v>31</v>
      </c>
      <c r="J310" s="460" t="s">
        <v>32</v>
      </c>
      <c r="K310" s="461" t="s">
        <v>33</v>
      </c>
    </row>
    <row r="311" spans="3:11" ht="15.6">
      <c r="C311" s="454" t="s">
        <v>1318</v>
      </c>
      <c r="D311" s="456" t="s">
        <v>22</v>
      </c>
      <c r="E311" s="457" t="s">
        <v>841</v>
      </c>
      <c r="F311" s="457" t="s">
        <v>20</v>
      </c>
      <c r="G311" s="457" t="s">
        <v>23</v>
      </c>
      <c r="H311" s="460" t="s">
        <v>24</v>
      </c>
      <c r="I311" s="460" t="s">
        <v>272</v>
      </c>
      <c r="J311" s="460" t="s">
        <v>34</v>
      </c>
      <c r="K311" s="461" t="s">
        <v>33</v>
      </c>
    </row>
    <row r="312" spans="3:11" ht="15.6">
      <c r="C312" s="454" t="s">
        <v>1317</v>
      </c>
      <c r="D312" s="456" t="s">
        <v>22</v>
      </c>
      <c r="E312" s="457" t="s">
        <v>272</v>
      </c>
      <c r="F312" s="457" t="s">
        <v>20</v>
      </c>
      <c r="G312" s="457" t="s">
        <v>24</v>
      </c>
      <c r="H312" s="460" t="s">
        <v>32</v>
      </c>
      <c r="I312" s="460" t="s">
        <v>23</v>
      </c>
      <c r="J312" s="460" t="s">
        <v>34</v>
      </c>
      <c r="K312" s="461" t="s">
        <v>33</v>
      </c>
    </row>
    <row r="313" spans="3:11" ht="15.6">
      <c r="C313" s="454" t="s">
        <v>1316</v>
      </c>
      <c r="D313" s="456" t="s">
        <v>22</v>
      </c>
      <c r="E313" s="457" t="s">
        <v>841</v>
      </c>
      <c r="F313" s="457" t="s">
        <v>20</v>
      </c>
      <c r="G313" s="457" t="s">
        <v>23</v>
      </c>
      <c r="H313" s="460" t="s">
        <v>24</v>
      </c>
      <c r="I313" s="460" t="s">
        <v>272</v>
      </c>
      <c r="J313" s="460" t="s">
        <v>34</v>
      </c>
      <c r="K313" s="461" t="s">
        <v>32</v>
      </c>
    </row>
    <row r="314" spans="3:11" ht="15.6">
      <c r="C314" s="454" t="s">
        <v>1315</v>
      </c>
      <c r="D314" s="456" t="s">
        <v>22</v>
      </c>
      <c r="E314" s="457" t="s">
        <v>841</v>
      </c>
      <c r="F314" s="457" t="s">
        <v>20</v>
      </c>
      <c r="G314" s="457" t="s">
        <v>23</v>
      </c>
      <c r="H314" s="460" t="s">
        <v>24</v>
      </c>
      <c r="I314" s="460" t="s">
        <v>272</v>
      </c>
      <c r="J314" s="460" t="s">
        <v>32</v>
      </c>
      <c r="K314" s="461" t="s">
        <v>33</v>
      </c>
    </row>
    <row r="315" spans="3:11" ht="15.6">
      <c r="C315" s="454" t="s">
        <v>1314</v>
      </c>
      <c r="D315" s="456" t="s">
        <v>22</v>
      </c>
      <c r="E315" s="457" t="s">
        <v>272</v>
      </c>
      <c r="F315" s="457" t="s">
        <v>20</v>
      </c>
      <c r="G315" s="457" t="s">
        <v>23</v>
      </c>
      <c r="H315" s="460" t="s">
        <v>24</v>
      </c>
      <c r="I315" s="460" t="s">
        <v>31</v>
      </c>
      <c r="J315" s="460" t="s">
        <v>34</v>
      </c>
      <c r="K315" s="461" t="s">
        <v>33</v>
      </c>
    </row>
    <row r="316" spans="3:11" ht="15.6">
      <c r="C316" s="454" t="s">
        <v>1313</v>
      </c>
      <c r="D316" s="456" t="s">
        <v>31</v>
      </c>
      <c r="E316" s="457" t="s">
        <v>841</v>
      </c>
      <c r="F316" s="457" t="s">
        <v>20</v>
      </c>
      <c r="G316" s="457" t="s">
        <v>23</v>
      </c>
      <c r="H316" s="460" t="s">
        <v>24</v>
      </c>
      <c r="I316" s="460" t="s">
        <v>272</v>
      </c>
      <c r="J316" s="460" t="s">
        <v>34</v>
      </c>
      <c r="K316" s="461" t="s">
        <v>22</v>
      </c>
    </row>
    <row r="317" spans="3:11" ht="15.6">
      <c r="C317" s="454" t="s">
        <v>1312</v>
      </c>
      <c r="D317" s="456" t="s">
        <v>31</v>
      </c>
      <c r="E317" s="457" t="s">
        <v>841</v>
      </c>
      <c r="F317" s="457" t="s">
        <v>20</v>
      </c>
      <c r="G317" s="457" t="s">
        <v>23</v>
      </c>
      <c r="H317" s="460" t="s">
        <v>24</v>
      </c>
      <c r="I317" s="460" t="s">
        <v>272</v>
      </c>
      <c r="J317" s="460" t="s">
        <v>22</v>
      </c>
      <c r="K317" s="461" t="s">
        <v>33</v>
      </c>
    </row>
    <row r="318" spans="3:11" ht="15.6">
      <c r="C318" s="454" t="s">
        <v>1311</v>
      </c>
      <c r="D318" s="456" t="s">
        <v>22</v>
      </c>
      <c r="E318" s="457" t="s">
        <v>272</v>
      </c>
      <c r="F318" s="457" t="s">
        <v>20</v>
      </c>
      <c r="G318" s="457" t="s">
        <v>23</v>
      </c>
      <c r="H318" s="460" t="s">
        <v>24</v>
      </c>
      <c r="I318" s="460" t="s">
        <v>31</v>
      </c>
      <c r="J318" s="460" t="s">
        <v>34</v>
      </c>
      <c r="K318" s="461" t="s">
        <v>32</v>
      </c>
    </row>
    <row r="319" spans="3:11" ht="15.6">
      <c r="C319" s="454" t="s">
        <v>1310</v>
      </c>
      <c r="D319" s="456" t="s">
        <v>22</v>
      </c>
      <c r="E319" s="457" t="s">
        <v>272</v>
      </c>
      <c r="F319" s="457" t="s">
        <v>20</v>
      </c>
      <c r="G319" s="457" t="s">
        <v>23</v>
      </c>
      <c r="H319" s="460" t="s">
        <v>24</v>
      </c>
      <c r="I319" s="460" t="s">
        <v>31</v>
      </c>
      <c r="J319" s="460" t="s">
        <v>32</v>
      </c>
      <c r="K319" s="461" t="s">
        <v>33</v>
      </c>
    </row>
    <row r="320" spans="3:11" ht="15.6">
      <c r="C320" s="454" t="s">
        <v>1309</v>
      </c>
      <c r="D320" s="456" t="s">
        <v>31</v>
      </c>
      <c r="E320" s="457" t="s">
        <v>841</v>
      </c>
      <c r="F320" s="457" t="s">
        <v>20</v>
      </c>
      <c r="G320" s="457" t="s">
        <v>23</v>
      </c>
      <c r="H320" s="460" t="s">
        <v>24</v>
      </c>
      <c r="I320" s="460" t="s">
        <v>272</v>
      </c>
      <c r="J320" s="460" t="s">
        <v>22</v>
      </c>
      <c r="K320" s="461" t="s">
        <v>32</v>
      </c>
    </row>
    <row r="321" spans="3:11" ht="15.6">
      <c r="C321" s="454" t="s">
        <v>1308</v>
      </c>
      <c r="D321" s="456" t="s">
        <v>32</v>
      </c>
      <c r="E321" s="457" t="s">
        <v>841</v>
      </c>
      <c r="F321" s="457" t="s">
        <v>20</v>
      </c>
      <c r="G321" s="457" t="s">
        <v>25</v>
      </c>
      <c r="H321" s="460" t="s">
        <v>24</v>
      </c>
      <c r="I321" s="460" t="s">
        <v>31</v>
      </c>
      <c r="J321" s="460" t="s">
        <v>34</v>
      </c>
      <c r="K321" s="461" t="s">
        <v>33</v>
      </c>
    </row>
    <row r="322" spans="3:11" ht="15.6">
      <c r="C322" s="454" t="s">
        <v>1307</v>
      </c>
      <c r="D322" s="456" t="s">
        <v>32</v>
      </c>
      <c r="E322" s="457" t="s">
        <v>841</v>
      </c>
      <c r="F322" s="457" t="s">
        <v>20</v>
      </c>
      <c r="G322" s="457" t="s">
        <v>25</v>
      </c>
      <c r="H322" s="460" t="s">
        <v>24</v>
      </c>
      <c r="I322" s="460" t="s">
        <v>272</v>
      </c>
      <c r="J322" s="460" t="s">
        <v>34</v>
      </c>
      <c r="K322" s="461" t="s">
        <v>33</v>
      </c>
    </row>
    <row r="323" spans="3:11" ht="15.6">
      <c r="C323" s="454" t="s">
        <v>1306</v>
      </c>
      <c r="D323" s="456" t="s">
        <v>31</v>
      </c>
      <c r="E323" s="457" t="s">
        <v>841</v>
      </c>
      <c r="F323" s="457" t="s">
        <v>20</v>
      </c>
      <c r="G323" s="457" t="s">
        <v>25</v>
      </c>
      <c r="H323" s="460" t="s">
        <v>24</v>
      </c>
      <c r="I323" s="460" t="s">
        <v>272</v>
      </c>
      <c r="J323" s="460" t="s">
        <v>34</v>
      </c>
      <c r="K323" s="461" t="s">
        <v>33</v>
      </c>
    </row>
    <row r="324" spans="3:11" ht="15.6">
      <c r="C324" s="454" t="s">
        <v>1305</v>
      </c>
      <c r="D324" s="456" t="s">
        <v>32</v>
      </c>
      <c r="E324" s="457" t="s">
        <v>272</v>
      </c>
      <c r="F324" s="457" t="s">
        <v>20</v>
      </c>
      <c r="G324" s="457" t="s">
        <v>25</v>
      </c>
      <c r="H324" s="460" t="s">
        <v>24</v>
      </c>
      <c r="I324" s="460" t="s">
        <v>31</v>
      </c>
      <c r="J324" s="460" t="s">
        <v>34</v>
      </c>
      <c r="K324" s="461" t="s">
        <v>33</v>
      </c>
    </row>
    <row r="325" spans="3:11" ht="15.6">
      <c r="C325" s="454" t="s">
        <v>1304</v>
      </c>
      <c r="D325" s="456" t="s">
        <v>31</v>
      </c>
      <c r="E325" s="457" t="s">
        <v>841</v>
      </c>
      <c r="F325" s="457" t="s">
        <v>20</v>
      </c>
      <c r="G325" s="457" t="s">
        <v>25</v>
      </c>
      <c r="H325" s="460" t="s">
        <v>24</v>
      </c>
      <c r="I325" s="460" t="s">
        <v>272</v>
      </c>
      <c r="J325" s="460" t="s">
        <v>34</v>
      </c>
      <c r="K325" s="461" t="s">
        <v>32</v>
      </c>
    </row>
    <row r="326" spans="3:11" ht="15.6">
      <c r="C326" s="454" t="s">
        <v>1303</v>
      </c>
      <c r="D326" s="456" t="s">
        <v>31</v>
      </c>
      <c r="E326" s="457" t="s">
        <v>841</v>
      </c>
      <c r="F326" s="457" t="s">
        <v>20</v>
      </c>
      <c r="G326" s="457" t="s">
        <v>25</v>
      </c>
      <c r="H326" s="460" t="s">
        <v>24</v>
      </c>
      <c r="I326" s="460" t="s">
        <v>272</v>
      </c>
      <c r="J326" s="460" t="s">
        <v>32</v>
      </c>
      <c r="K326" s="461" t="s">
        <v>33</v>
      </c>
    </row>
    <row r="327" spans="3:11" ht="15.6">
      <c r="C327" s="454" t="s">
        <v>1302</v>
      </c>
      <c r="D327" s="456" t="s">
        <v>32</v>
      </c>
      <c r="E327" s="457" t="s">
        <v>841</v>
      </c>
      <c r="F327" s="457" t="s">
        <v>20</v>
      </c>
      <c r="G327" s="457" t="s">
        <v>25</v>
      </c>
      <c r="H327" s="460" t="s">
        <v>24</v>
      </c>
      <c r="I327" s="460" t="s">
        <v>23</v>
      </c>
      <c r="J327" s="460" t="s">
        <v>34</v>
      </c>
      <c r="K327" s="461" t="s">
        <v>33</v>
      </c>
    </row>
    <row r="328" spans="3:11" ht="15.6">
      <c r="C328" s="454" t="s">
        <v>1301</v>
      </c>
      <c r="D328" s="456" t="s">
        <v>31</v>
      </c>
      <c r="E328" s="457" t="s">
        <v>841</v>
      </c>
      <c r="F328" s="457" t="s">
        <v>20</v>
      </c>
      <c r="G328" s="457" t="s">
        <v>25</v>
      </c>
      <c r="H328" s="460" t="s">
        <v>24</v>
      </c>
      <c r="I328" s="460" t="s">
        <v>23</v>
      </c>
      <c r="J328" s="460" t="s">
        <v>34</v>
      </c>
      <c r="K328" s="461" t="s">
        <v>33</v>
      </c>
    </row>
    <row r="329" spans="3:11" ht="15.6">
      <c r="C329" s="454" t="s">
        <v>1300</v>
      </c>
      <c r="D329" s="456" t="s">
        <v>31</v>
      </c>
      <c r="E329" s="457" t="s">
        <v>32</v>
      </c>
      <c r="F329" s="457" t="s">
        <v>20</v>
      </c>
      <c r="G329" s="457" t="s">
        <v>25</v>
      </c>
      <c r="H329" s="460" t="s">
        <v>24</v>
      </c>
      <c r="I329" s="460" t="s">
        <v>23</v>
      </c>
      <c r="J329" s="460" t="s">
        <v>34</v>
      </c>
      <c r="K329" s="461" t="s">
        <v>33</v>
      </c>
    </row>
    <row r="330" spans="3:11" ht="15.6">
      <c r="C330" s="454" t="s">
        <v>1299</v>
      </c>
      <c r="D330" s="456" t="s">
        <v>31</v>
      </c>
      <c r="E330" s="457" t="s">
        <v>841</v>
      </c>
      <c r="F330" s="457" t="s">
        <v>20</v>
      </c>
      <c r="G330" s="457" t="s">
        <v>25</v>
      </c>
      <c r="H330" s="460" t="s">
        <v>24</v>
      </c>
      <c r="I330" s="460" t="s">
        <v>23</v>
      </c>
      <c r="J330" s="460" t="s">
        <v>34</v>
      </c>
      <c r="K330" s="461" t="s">
        <v>32</v>
      </c>
    </row>
    <row r="331" spans="3:11" ht="15.6">
      <c r="C331" s="454" t="s">
        <v>1298</v>
      </c>
      <c r="D331" s="456" t="s">
        <v>31</v>
      </c>
      <c r="E331" s="457" t="s">
        <v>841</v>
      </c>
      <c r="F331" s="457" t="s">
        <v>20</v>
      </c>
      <c r="G331" s="457" t="s">
        <v>25</v>
      </c>
      <c r="H331" s="460" t="s">
        <v>24</v>
      </c>
      <c r="I331" s="460" t="s">
        <v>23</v>
      </c>
      <c r="J331" s="460" t="s">
        <v>32</v>
      </c>
      <c r="K331" s="461" t="s">
        <v>33</v>
      </c>
    </row>
    <row r="332" spans="3:11" ht="15.6">
      <c r="C332" s="454" t="s">
        <v>1297</v>
      </c>
      <c r="D332" s="456" t="s">
        <v>23</v>
      </c>
      <c r="E332" s="457" t="s">
        <v>841</v>
      </c>
      <c r="F332" s="457" t="s">
        <v>20</v>
      </c>
      <c r="G332" s="457" t="s">
        <v>25</v>
      </c>
      <c r="H332" s="460" t="s">
        <v>24</v>
      </c>
      <c r="I332" s="460" t="s">
        <v>272</v>
      </c>
      <c r="J332" s="460" t="s">
        <v>34</v>
      </c>
      <c r="K332" s="461" t="s">
        <v>33</v>
      </c>
    </row>
    <row r="333" spans="3:11" ht="15.6">
      <c r="C333" s="454" t="s">
        <v>1296</v>
      </c>
      <c r="D333" s="456" t="s">
        <v>32</v>
      </c>
      <c r="E333" s="457" t="s">
        <v>272</v>
      </c>
      <c r="F333" s="457" t="s">
        <v>20</v>
      </c>
      <c r="G333" s="457" t="s">
        <v>25</v>
      </c>
      <c r="H333" s="460" t="s">
        <v>24</v>
      </c>
      <c r="I333" s="460" t="s">
        <v>23</v>
      </c>
      <c r="J333" s="460" t="s">
        <v>34</v>
      </c>
      <c r="K333" s="461" t="s">
        <v>33</v>
      </c>
    </row>
    <row r="334" spans="3:11" ht="15.6">
      <c r="C334" s="454" t="s">
        <v>1295</v>
      </c>
      <c r="D334" s="456" t="s">
        <v>23</v>
      </c>
      <c r="E334" s="457" t="s">
        <v>841</v>
      </c>
      <c r="F334" s="457" t="s">
        <v>20</v>
      </c>
      <c r="G334" s="457" t="s">
        <v>25</v>
      </c>
      <c r="H334" s="460" t="s">
        <v>24</v>
      </c>
      <c r="I334" s="460" t="s">
        <v>272</v>
      </c>
      <c r="J334" s="460" t="s">
        <v>34</v>
      </c>
      <c r="K334" s="461" t="s">
        <v>32</v>
      </c>
    </row>
    <row r="335" spans="3:11" ht="15.6">
      <c r="C335" s="454" t="s">
        <v>1294</v>
      </c>
      <c r="D335" s="456" t="s">
        <v>23</v>
      </c>
      <c r="E335" s="457" t="s">
        <v>841</v>
      </c>
      <c r="F335" s="457" t="s">
        <v>20</v>
      </c>
      <c r="G335" s="457" t="s">
        <v>25</v>
      </c>
      <c r="H335" s="460" t="s">
        <v>24</v>
      </c>
      <c r="I335" s="460" t="s">
        <v>272</v>
      </c>
      <c r="J335" s="460" t="s">
        <v>32</v>
      </c>
      <c r="K335" s="461" t="s">
        <v>33</v>
      </c>
    </row>
    <row r="336" spans="3:11" ht="15.6">
      <c r="C336" s="454" t="s">
        <v>1293</v>
      </c>
      <c r="D336" s="456" t="s">
        <v>31</v>
      </c>
      <c r="E336" s="457" t="s">
        <v>272</v>
      </c>
      <c r="F336" s="457" t="s">
        <v>20</v>
      </c>
      <c r="G336" s="457" t="s">
        <v>25</v>
      </c>
      <c r="H336" s="460" t="s">
        <v>24</v>
      </c>
      <c r="I336" s="460" t="s">
        <v>23</v>
      </c>
      <c r="J336" s="460" t="s">
        <v>34</v>
      </c>
      <c r="K336" s="461" t="s">
        <v>33</v>
      </c>
    </row>
    <row r="337" spans="3:11" ht="15.6">
      <c r="C337" s="454" t="s">
        <v>1292</v>
      </c>
      <c r="D337" s="456" t="s">
        <v>31</v>
      </c>
      <c r="E337" s="457" t="s">
        <v>272</v>
      </c>
      <c r="F337" s="457" t="s">
        <v>20</v>
      </c>
      <c r="G337" s="457" t="s">
        <v>25</v>
      </c>
      <c r="H337" s="460" t="s">
        <v>24</v>
      </c>
      <c r="I337" s="460" t="s">
        <v>23</v>
      </c>
      <c r="J337" s="460" t="s">
        <v>34</v>
      </c>
      <c r="K337" s="461" t="s">
        <v>841</v>
      </c>
    </row>
    <row r="338" spans="3:11" ht="15.6">
      <c r="C338" s="454" t="s">
        <v>1291</v>
      </c>
      <c r="D338" s="456" t="s">
        <v>31</v>
      </c>
      <c r="E338" s="457" t="s">
        <v>272</v>
      </c>
      <c r="F338" s="457" t="s">
        <v>20</v>
      </c>
      <c r="G338" s="457" t="s">
        <v>25</v>
      </c>
      <c r="H338" s="460" t="s">
        <v>24</v>
      </c>
      <c r="I338" s="460" t="s">
        <v>23</v>
      </c>
      <c r="J338" s="460" t="s">
        <v>841</v>
      </c>
      <c r="K338" s="461" t="s">
        <v>33</v>
      </c>
    </row>
    <row r="339" spans="3:11" ht="15.6">
      <c r="C339" s="454" t="s">
        <v>1290</v>
      </c>
      <c r="D339" s="456" t="s">
        <v>31</v>
      </c>
      <c r="E339" s="457" t="s">
        <v>272</v>
      </c>
      <c r="F339" s="457" t="s">
        <v>20</v>
      </c>
      <c r="G339" s="457" t="s">
        <v>25</v>
      </c>
      <c r="H339" s="460" t="s">
        <v>24</v>
      </c>
      <c r="I339" s="460" t="s">
        <v>23</v>
      </c>
      <c r="J339" s="460" t="s">
        <v>34</v>
      </c>
      <c r="K339" s="461" t="s">
        <v>32</v>
      </c>
    </row>
    <row r="340" spans="3:11" ht="15.6">
      <c r="C340" s="454" t="s">
        <v>1289</v>
      </c>
      <c r="D340" s="456" t="s">
        <v>31</v>
      </c>
      <c r="E340" s="457" t="s">
        <v>272</v>
      </c>
      <c r="F340" s="457" t="s">
        <v>20</v>
      </c>
      <c r="G340" s="457" t="s">
        <v>25</v>
      </c>
      <c r="H340" s="460" t="s">
        <v>24</v>
      </c>
      <c r="I340" s="460" t="s">
        <v>23</v>
      </c>
      <c r="J340" s="460" t="s">
        <v>32</v>
      </c>
      <c r="K340" s="461" t="s">
        <v>33</v>
      </c>
    </row>
    <row r="341" spans="3:11" ht="15.6">
      <c r="C341" s="454" t="s">
        <v>1288</v>
      </c>
      <c r="D341" s="456" t="s">
        <v>31</v>
      </c>
      <c r="E341" s="457" t="s">
        <v>272</v>
      </c>
      <c r="F341" s="457" t="s">
        <v>20</v>
      </c>
      <c r="G341" s="457" t="s">
        <v>25</v>
      </c>
      <c r="H341" s="460" t="s">
        <v>24</v>
      </c>
      <c r="I341" s="460" t="s">
        <v>23</v>
      </c>
      <c r="J341" s="460" t="s">
        <v>32</v>
      </c>
      <c r="K341" s="461" t="s">
        <v>841</v>
      </c>
    </row>
    <row r="342" spans="3:11" ht="15.6">
      <c r="C342" s="454" t="s">
        <v>1287</v>
      </c>
      <c r="D342" s="456" t="s">
        <v>22</v>
      </c>
      <c r="E342" s="457" t="s">
        <v>841</v>
      </c>
      <c r="F342" s="457" t="s">
        <v>20</v>
      </c>
      <c r="G342" s="457" t="s">
        <v>24</v>
      </c>
      <c r="H342" s="460" t="s">
        <v>32</v>
      </c>
      <c r="I342" s="460" t="s">
        <v>25</v>
      </c>
      <c r="J342" s="460" t="s">
        <v>34</v>
      </c>
      <c r="K342" s="461" t="s">
        <v>33</v>
      </c>
    </row>
    <row r="343" spans="3:11" ht="15.6">
      <c r="C343" s="454" t="s">
        <v>1286</v>
      </c>
      <c r="D343" s="456" t="s">
        <v>22</v>
      </c>
      <c r="E343" s="457" t="s">
        <v>841</v>
      </c>
      <c r="F343" s="457" t="s">
        <v>20</v>
      </c>
      <c r="G343" s="457" t="s">
        <v>25</v>
      </c>
      <c r="H343" s="460" t="s">
        <v>24</v>
      </c>
      <c r="I343" s="460" t="s">
        <v>31</v>
      </c>
      <c r="J343" s="460" t="s">
        <v>34</v>
      </c>
      <c r="K343" s="461" t="s">
        <v>33</v>
      </c>
    </row>
    <row r="344" spans="3:11" ht="15.6">
      <c r="C344" s="454" t="s">
        <v>1285</v>
      </c>
      <c r="D344" s="456" t="s">
        <v>22</v>
      </c>
      <c r="E344" s="457" t="s">
        <v>32</v>
      </c>
      <c r="F344" s="457" t="s">
        <v>20</v>
      </c>
      <c r="G344" s="457" t="s">
        <v>25</v>
      </c>
      <c r="H344" s="460" t="s">
        <v>24</v>
      </c>
      <c r="I344" s="460" t="s">
        <v>31</v>
      </c>
      <c r="J344" s="460" t="s">
        <v>34</v>
      </c>
      <c r="K344" s="461" t="s">
        <v>33</v>
      </c>
    </row>
    <row r="345" spans="3:11" ht="15.6">
      <c r="C345" s="454" t="s">
        <v>1284</v>
      </c>
      <c r="D345" s="456" t="s">
        <v>22</v>
      </c>
      <c r="E345" s="457" t="s">
        <v>841</v>
      </c>
      <c r="F345" s="457" t="s">
        <v>20</v>
      </c>
      <c r="G345" s="457" t="s">
        <v>25</v>
      </c>
      <c r="H345" s="460" t="s">
        <v>24</v>
      </c>
      <c r="I345" s="460" t="s">
        <v>31</v>
      </c>
      <c r="J345" s="460" t="s">
        <v>34</v>
      </c>
      <c r="K345" s="461" t="s">
        <v>32</v>
      </c>
    </row>
    <row r="346" spans="3:11" ht="15.6">
      <c r="C346" s="454" t="s">
        <v>1283</v>
      </c>
      <c r="D346" s="456" t="s">
        <v>22</v>
      </c>
      <c r="E346" s="457" t="s">
        <v>841</v>
      </c>
      <c r="F346" s="457" t="s">
        <v>20</v>
      </c>
      <c r="G346" s="457" t="s">
        <v>25</v>
      </c>
      <c r="H346" s="460" t="s">
        <v>24</v>
      </c>
      <c r="I346" s="460" t="s">
        <v>31</v>
      </c>
      <c r="J346" s="460" t="s">
        <v>32</v>
      </c>
      <c r="K346" s="461" t="s">
        <v>33</v>
      </c>
    </row>
    <row r="347" spans="3:11" ht="15.6">
      <c r="C347" s="454" t="s">
        <v>1282</v>
      </c>
      <c r="D347" s="456" t="s">
        <v>22</v>
      </c>
      <c r="E347" s="457" t="s">
        <v>841</v>
      </c>
      <c r="F347" s="457" t="s">
        <v>20</v>
      </c>
      <c r="G347" s="457" t="s">
        <v>25</v>
      </c>
      <c r="H347" s="460" t="s">
        <v>24</v>
      </c>
      <c r="I347" s="460" t="s">
        <v>272</v>
      </c>
      <c r="J347" s="460" t="s">
        <v>34</v>
      </c>
      <c r="K347" s="461" t="s">
        <v>33</v>
      </c>
    </row>
    <row r="348" spans="3:11" ht="15.6">
      <c r="C348" s="454" t="s">
        <v>1281</v>
      </c>
      <c r="D348" s="456" t="s">
        <v>22</v>
      </c>
      <c r="E348" s="457" t="s">
        <v>272</v>
      </c>
      <c r="F348" s="457" t="s">
        <v>20</v>
      </c>
      <c r="G348" s="457" t="s">
        <v>24</v>
      </c>
      <c r="H348" s="460" t="s">
        <v>32</v>
      </c>
      <c r="I348" s="460" t="s">
        <v>25</v>
      </c>
      <c r="J348" s="460" t="s">
        <v>34</v>
      </c>
      <c r="K348" s="461" t="s">
        <v>33</v>
      </c>
    </row>
    <row r="349" spans="3:11" ht="15.6">
      <c r="C349" s="454" t="s">
        <v>1280</v>
      </c>
      <c r="D349" s="456" t="s">
        <v>22</v>
      </c>
      <c r="E349" s="457" t="s">
        <v>841</v>
      </c>
      <c r="F349" s="457" t="s">
        <v>20</v>
      </c>
      <c r="G349" s="457" t="s">
        <v>25</v>
      </c>
      <c r="H349" s="460" t="s">
        <v>24</v>
      </c>
      <c r="I349" s="460" t="s">
        <v>272</v>
      </c>
      <c r="J349" s="460" t="s">
        <v>34</v>
      </c>
      <c r="K349" s="461" t="s">
        <v>32</v>
      </c>
    </row>
    <row r="350" spans="3:11" ht="15.6">
      <c r="C350" s="454" t="s">
        <v>1279</v>
      </c>
      <c r="D350" s="456" t="s">
        <v>22</v>
      </c>
      <c r="E350" s="457" t="s">
        <v>841</v>
      </c>
      <c r="F350" s="457" t="s">
        <v>20</v>
      </c>
      <c r="G350" s="457" t="s">
        <v>25</v>
      </c>
      <c r="H350" s="460" t="s">
        <v>24</v>
      </c>
      <c r="I350" s="460" t="s">
        <v>272</v>
      </c>
      <c r="J350" s="460" t="s">
        <v>32</v>
      </c>
      <c r="K350" s="461" t="s">
        <v>33</v>
      </c>
    </row>
    <row r="351" spans="3:11" ht="15.6">
      <c r="C351" s="454" t="s">
        <v>1278</v>
      </c>
      <c r="D351" s="456" t="s">
        <v>22</v>
      </c>
      <c r="E351" s="457" t="s">
        <v>272</v>
      </c>
      <c r="F351" s="457" t="s">
        <v>20</v>
      </c>
      <c r="G351" s="457" t="s">
        <v>25</v>
      </c>
      <c r="H351" s="460" t="s">
        <v>24</v>
      </c>
      <c r="I351" s="460" t="s">
        <v>31</v>
      </c>
      <c r="J351" s="460" t="s">
        <v>34</v>
      </c>
      <c r="K351" s="461" t="s">
        <v>33</v>
      </c>
    </row>
    <row r="352" spans="3:11" ht="15.6">
      <c r="C352" s="454" t="s">
        <v>1277</v>
      </c>
      <c r="D352" s="456" t="s">
        <v>31</v>
      </c>
      <c r="E352" s="457" t="s">
        <v>841</v>
      </c>
      <c r="F352" s="457" t="s">
        <v>20</v>
      </c>
      <c r="G352" s="457" t="s">
        <v>25</v>
      </c>
      <c r="H352" s="460" t="s">
        <v>24</v>
      </c>
      <c r="I352" s="460" t="s">
        <v>272</v>
      </c>
      <c r="J352" s="460" t="s">
        <v>34</v>
      </c>
      <c r="K352" s="461" t="s">
        <v>22</v>
      </c>
    </row>
    <row r="353" spans="3:11" ht="15.6">
      <c r="C353" s="454" t="s">
        <v>1276</v>
      </c>
      <c r="D353" s="456" t="s">
        <v>31</v>
      </c>
      <c r="E353" s="457" t="s">
        <v>841</v>
      </c>
      <c r="F353" s="457" t="s">
        <v>20</v>
      </c>
      <c r="G353" s="457" t="s">
        <v>25</v>
      </c>
      <c r="H353" s="460" t="s">
        <v>24</v>
      </c>
      <c r="I353" s="460" t="s">
        <v>272</v>
      </c>
      <c r="J353" s="460" t="s">
        <v>22</v>
      </c>
      <c r="K353" s="461" t="s">
        <v>33</v>
      </c>
    </row>
    <row r="354" spans="3:11" ht="15.6">
      <c r="C354" s="454" t="s">
        <v>1275</v>
      </c>
      <c r="D354" s="456" t="s">
        <v>22</v>
      </c>
      <c r="E354" s="457" t="s">
        <v>272</v>
      </c>
      <c r="F354" s="457" t="s">
        <v>20</v>
      </c>
      <c r="G354" s="457" t="s">
        <v>25</v>
      </c>
      <c r="H354" s="460" t="s">
        <v>24</v>
      </c>
      <c r="I354" s="460" t="s">
        <v>31</v>
      </c>
      <c r="J354" s="460" t="s">
        <v>34</v>
      </c>
      <c r="K354" s="461" t="s">
        <v>32</v>
      </c>
    </row>
    <row r="355" spans="3:11" ht="15.6">
      <c r="C355" s="454" t="s">
        <v>1274</v>
      </c>
      <c r="D355" s="456" t="s">
        <v>22</v>
      </c>
      <c r="E355" s="457" t="s">
        <v>272</v>
      </c>
      <c r="F355" s="457" t="s">
        <v>20</v>
      </c>
      <c r="G355" s="457" t="s">
        <v>25</v>
      </c>
      <c r="H355" s="460" t="s">
        <v>24</v>
      </c>
      <c r="I355" s="460" t="s">
        <v>31</v>
      </c>
      <c r="J355" s="460" t="s">
        <v>32</v>
      </c>
      <c r="K355" s="461" t="s">
        <v>33</v>
      </c>
    </row>
    <row r="356" spans="3:11" ht="15.6">
      <c r="C356" s="454" t="s">
        <v>1273</v>
      </c>
      <c r="D356" s="456" t="s">
        <v>31</v>
      </c>
      <c r="E356" s="457" t="s">
        <v>841</v>
      </c>
      <c r="F356" s="457" t="s">
        <v>20</v>
      </c>
      <c r="G356" s="457" t="s">
        <v>25</v>
      </c>
      <c r="H356" s="460" t="s">
        <v>24</v>
      </c>
      <c r="I356" s="460" t="s">
        <v>272</v>
      </c>
      <c r="J356" s="460" t="s">
        <v>22</v>
      </c>
      <c r="K356" s="461" t="s">
        <v>32</v>
      </c>
    </row>
    <row r="357" spans="3:11" ht="15.6">
      <c r="C357" s="454" t="s">
        <v>1272</v>
      </c>
      <c r="D357" s="456" t="s">
        <v>22</v>
      </c>
      <c r="E357" s="457" t="s">
        <v>841</v>
      </c>
      <c r="F357" s="457" t="s">
        <v>20</v>
      </c>
      <c r="G357" s="457" t="s">
        <v>25</v>
      </c>
      <c r="H357" s="460" t="s">
        <v>24</v>
      </c>
      <c r="I357" s="460" t="s">
        <v>23</v>
      </c>
      <c r="J357" s="460" t="s">
        <v>34</v>
      </c>
      <c r="K357" s="461" t="s">
        <v>33</v>
      </c>
    </row>
    <row r="358" spans="3:11" ht="15.6">
      <c r="C358" s="454" t="s">
        <v>1271</v>
      </c>
      <c r="D358" s="456" t="s">
        <v>22</v>
      </c>
      <c r="E358" s="457" t="s">
        <v>32</v>
      </c>
      <c r="F358" s="457" t="s">
        <v>20</v>
      </c>
      <c r="G358" s="457" t="s">
        <v>25</v>
      </c>
      <c r="H358" s="460" t="s">
        <v>24</v>
      </c>
      <c r="I358" s="460" t="s">
        <v>23</v>
      </c>
      <c r="J358" s="460" t="s">
        <v>34</v>
      </c>
      <c r="K358" s="461" t="s">
        <v>33</v>
      </c>
    </row>
    <row r="359" spans="3:11" ht="15.6">
      <c r="C359" s="454" t="s">
        <v>1270</v>
      </c>
      <c r="D359" s="456" t="s">
        <v>22</v>
      </c>
      <c r="E359" s="457" t="s">
        <v>841</v>
      </c>
      <c r="F359" s="457" t="s">
        <v>20</v>
      </c>
      <c r="G359" s="457" t="s">
        <v>25</v>
      </c>
      <c r="H359" s="460" t="s">
        <v>24</v>
      </c>
      <c r="I359" s="460" t="s">
        <v>23</v>
      </c>
      <c r="J359" s="460" t="s">
        <v>34</v>
      </c>
      <c r="K359" s="461" t="s">
        <v>32</v>
      </c>
    </row>
    <row r="360" spans="3:11" ht="15.6">
      <c r="C360" s="454" t="s">
        <v>1269</v>
      </c>
      <c r="D360" s="456" t="s">
        <v>22</v>
      </c>
      <c r="E360" s="457" t="s">
        <v>841</v>
      </c>
      <c r="F360" s="457" t="s">
        <v>20</v>
      </c>
      <c r="G360" s="457" t="s">
        <v>25</v>
      </c>
      <c r="H360" s="460" t="s">
        <v>24</v>
      </c>
      <c r="I360" s="460" t="s">
        <v>23</v>
      </c>
      <c r="J360" s="460" t="s">
        <v>32</v>
      </c>
      <c r="K360" s="461" t="s">
        <v>33</v>
      </c>
    </row>
    <row r="361" spans="3:11" ht="15.6">
      <c r="C361" s="454" t="s">
        <v>1268</v>
      </c>
      <c r="D361" s="456" t="s">
        <v>31</v>
      </c>
      <c r="E361" s="457" t="s">
        <v>22</v>
      </c>
      <c r="F361" s="457" t="s">
        <v>20</v>
      </c>
      <c r="G361" s="457" t="s">
        <v>25</v>
      </c>
      <c r="H361" s="460" t="s">
        <v>24</v>
      </c>
      <c r="I361" s="460" t="s">
        <v>23</v>
      </c>
      <c r="J361" s="460" t="s">
        <v>34</v>
      </c>
      <c r="K361" s="461" t="s">
        <v>33</v>
      </c>
    </row>
    <row r="362" spans="3:11" ht="15.6">
      <c r="C362" s="454" t="s">
        <v>1267</v>
      </c>
      <c r="D362" s="456" t="s">
        <v>31</v>
      </c>
      <c r="E362" s="457" t="s">
        <v>841</v>
      </c>
      <c r="F362" s="457" t="s">
        <v>20</v>
      </c>
      <c r="G362" s="457" t="s">
        <v>25</v>
      </c>
      <c r="H362" s="460" t="s">
        <v>24</v>
      </c>
      <c r="I362" s="460" t="s">
        <v>23</v>
      </c>
      <c r="J362" s="460" t="s">
        <v>34</v>
      </c>
      <c r="K362" s="461" t="s">
        <v>22</v>
      </c>
    </row>
    <row r="363" spans="3:11" ht="15.6">
      <c r="C363" s="454" t="s">
        <v>1266</v>
      </c>
      <c r="D363" s="456" t="s">
        <v>31</v>
      </c>
      <c r="E363" s="457" t="s">
        <v>841</v>
      </c>
      <c r="F363" s="457" t="s">
        <v>20</v>
      </c>
      <c r="G363" s="457" t="s">
        <v>25</v>
      </c>
      <c r="H363" s="460" t="s">
        <v>24</v>
      </c>
      <c r="I363" s="460" t="s">
        <v>23</v>
      </c>
      <c r="J363" s="460" t="s">
        <v>22</v>
      </c>
      <c r="K363" s="461" t="s">
        <v>33</v>
      </c>
    </row>
    <row r="364" spans="3:11" ht="15.6">
      <c r="C364" s="454" t="s">
        <v>1265</v>
      </c>
      <c r="D364" s="456" t="s">
        <v>31</v>
      </c>
      <c r="E364" s="457" t="s">
        <v>22</v>
      </c>
      <c r="F364" s="457" t="s">
        <v>20</v>
      </c>
      <c r="G364" s="457" t="s">
        <v>25</v>
      </c>
      <c r="H364" s="460" t="s">
        <v>24</v>
      </c>
      <c r="I364" s="460" t="s">
        <v>23</v>
      </c>
      <c r="J364" s="460" t="s">
        <v>34</v>
      </c>
      <c r="K364" s="461" t="s">
        <v>32</v>
      </c>
    </row>
    <row r="365" spans="3:11" ht="15.6">
      <c r="C365" s="454" t="s">
        <v>1264</v>
      </c>
      <c r="D365" s="456" t="s">
        <v>31</v>
      </c>
      <c r="E365" s="457" t="s">
        <v>22</v>
      </c>
      <c r="F365" s="457" t="s">
        <v>20</v>
      </c>
      <c r="G365" s="457" t="s">
        <v>25</v>
      </c>
      <c r="H365" s="460" t="s">
        <v>24</v>
      </c>
      <c r="I365" s="460" t="s">
        <v>23</v>
      </c>
      <c r="J365" s="460" t="s">
        <v>32</v>
      </c>
      <c r="K365" s="461" t="s">
        <v>33</v>
      </c>
    </row>
    <row r="366" spans="3:11" ht="15.6">
      <c r="C366" s="454" t="s">
        <v>1263</v>
      </c>
      <c r="D366" s="456" t="s">
        <v>31</v>
      </c>
      <c r="E366" s="457" t="s">
        <v>841</v>
      </c>
      <c r="F366" s="457" t="s">
        <v>20</v>
      </c>
      <c r="G366" s="457" t="s">
        <v>25</v>
      </c>
      <c r="H366" s="460" t="s">
        <v>24</v>
      </c>
      <c r="I366" s="460" t="s">
        <v>23</v>
      </c>
      <c r="J366" s="460" t="s">
        <v>22</v>
      </c>
      <c r="K366" s="461" t="s">
        <v>32</v>
      </c>
    </row>
    <row r="367" spans="3:11" ht="15.6">
      <c r="C367" s="454" t="s">
        <v>1262</v>
      </c>
      <c r="D367" s="456" t="s">
        <v>22</v>
      </c>
      <c r="E367" s="457" t="s">
        <v>272</v>
      </c>
      <c r="F367" s="457" t="s">
        <v>20</v>
      </c>
      <c r="G367" s="457" t="s">
        <v>25</v>
      </c>
      <c r="H367" s="460" t="s">
        <v>24</v>
      </c>
      <c r="I367" s="460" t="s">
        <v>23</v>
      </c>
      <c r="J367" s="460" t="s">
        <v>34</v>
      </c>
      <c r="K367" s="461" t="s">
        <v>33</v>
      </c>
    </row>
    <row r="368" spans="3:11" ht="15.6">
      <c r="C368" s="454" t="s">
        <v>1261</v>
      </c>
      <c r="D368" s="456" t="s">
        <v>22</v>
      </c>
      <c r="E368" s="457" t="s">
        <v>272</v>
      </c>
      <c r="F368" s="457" t="s">
        <v>20</v>
      </c>
      <c r="G368" s="457" t="s">
        <v>25</v>
      </c>
      <c r="H368" s="460" t="s">
        <v>24</v>
      </c>
      <c r="I368" s="460" t="s">
        <v>23</v>
      </c>
      <c r="J368" s="460" t="s">
        <v>34</v>
      </c>
      <c r="K368" s="461" t="s">
        <v>841</v>
      </c>
    </row>
    <row r="369" spans="3:11" ht="15.6">
      <c r="C369" s="454" t="s">
        <v>1260</v>
      </c>
      <c r="D369" s="456" t="s">
        <v>22</v>
      </c>
      <c r="E369" s="457" t="s">
        <v>272</v>
      </c>
      <c r="F369" s="457" t="s">
        <v>20</v>
      </c>
      <c r="G369" s="457" t="s">
        <v>25</v>
      </c>
      <c r="H369" s="460" t="s">
        <v>24</v>
      </c>
      <c r="I369" s="460" t="s">
        <v>23</v>
      </c>
      <c r="J369" s="460" t="s">
        <v>841</v>
      </c>
      <c r="K369" s="461" t="s">
        <v>33</v>
      </c>
    </row>
    <row r="370" spans="3:11" ht="15.6">
      <c r="C370" s="454" t="s">
        <v>1259</v>
      </c>
      <c r="D370" s="456" t="s">
        <v>22</v>
      </c>
      <c r="E370" s="457" t="s">
        <v>272</v>
      </c>
      <c r="F370" s="457" t="s">
        <v>20</v>
      </c>
      <c r="G370" s="457" t="s">
        <v>25</v>
      </c>
      <c r="H370" s="460" t="s">
        <v>24</v>
      </c>
      <c r="I370" s="460" t="s">
        <v>23</v>
      </c>
      <c r="J370" s="460" t="s">
        <v>34</v>
      </c>
      <c r="K370" s="461" t="s">
        <v>32</v>
      </c>
    </row>
    <row r="371" spans="3:11" ht="15.6">
      <c r="C371" s="454" t="s">
        <v>1258</v>
      </c>
      <c r="D371" s="456" t="s">
        <v>22</v>
      </c>
      <c r="E371" s="457" t="s">
        <v>272</v>
      </c>
      <c r="F371" s="457" t="s">
        <v>20</v>
      </c>
      <c r="G371" s="457" t="s">
        <v>25</v>
      </c>
      <c r="H371" s="460" t="s">
        <v>24</v>
      </c>
      <c r="I371" s="460" t="s">
        <v>23</v>
      </c>
      <c r="J371" s="460" t="s">
        <v>32</v>
      </c>
      <c r="K371" s="461" t="s">
        <v>33</v>
      </c>
    </row>
    <row r="372" spans="3:11" ht="15.6">
      <c r="C372" s="454" t="s">
        <v>1257</v>
      </c>
      <c r="D372" s="456" t="s">
        <v>22</v>
      </c>
      <c r="E372" s="457" t="s">
        <v>272</v>
      </c>
      <c r="F372" s="457" t="s">
        <v>20</v>
      </c>
      <c r="G372" s="457" t="s">
        <v>25</v>
      </c>
      <c r="H372" s="460" t="s">
        <v>24</v>
      </c>
      <c r="I372" s="460" t="s">
        <v>23</v>
      </c>
      <c r="J372" s="460" t="s">
        <v>32</v>
      </c>
      <c r="K372" s="461" t="s">
        <v>841</v>
      </c>
    </row>
    <row r="373" spans="3:11" ht="15.6">
      <c r="C373" s="454" t="s">
        <v>1256</v>
      </c>
      <c r="D373" s="456" t="s">
        <v>31</v>
      </c>
      <c r="E373" s="457" t="s">
        <v>272</v>
      </c>
      <c r="F373" s="457" t="s">
        <v>20</v>
      </c>
      <c r="G373" s="457" t="s">
        <v>25</v>
      </c>
      <c r="H373" s="460" t="s">
        <v>24</v>
      </c>
      <c r="I373" s="460" t="s">
        <v>23</v>
      </c>
      <c r="J373" s="460" t="s">
        <v>34</v>
      </c>
      <c r="K373" s="461" t="s">
        <v>22</v>
      </c>
    </row>
    <row r="374" spans="3:11" ht="15.6">
      <c r="C374" s="454" t="s">
        <v>1255</v>
      </c>
      <c r="D374" s="456" t="s">
        <v>31</v>
      </c>
      <c r="E374" s="457" t="s">
        <v>272</v>
      </c>
      <c r="F374" s="457" t="s">
        <v>20</v>
      </c>
      <c r="G374" s="457" t="s">
        <v>25</v>
      </c>
      <c r="H374" s="460" t="s">
        <v>24</v>
      </c>
      <c r="I374" s="460" t="s">
        <v>23</v>
      </c>
      <c r="J374" s="460" t="s">
        <v>22</v>
      </c>
      <c r="K374" s="461" t="s">
        <v>33</v>
      </c>
    </row>
    <row r="375" spans="3:11" ht="15.6">
      <c r="C375" s="454" t="s">
        <v>1254</v>
      </c>
      <c r="D375" s="456" t="s">
        <v>31</v>
      </c>
      <c r="E375" s="457" t="s">
        <v>272</v>
      </c>
      <c r="F375" s="457" t="s">
        <v>20</v>
      </c>
      <c r="G375" s="457" t="s">
        <v>25</v>
      </c>
      <c r="H375" s="460" t="s">
        <v>24</v>
      </c>
      <c r="I375" s="460" t="s">
        <v>23</v>
      </c>
      <c r="J375" s="460" t="s">
        <v>22</v>
      </c>
      <c r="K375" s="461" t="s">
        <v>841</v>
      </c>
    </row>
    <row r="376" spans="3:11" ht="15.6">
      <c r="C376" s="454" t="s">
        <v>1253</v>
      </c>
      <c r="D376" s="456" t="s">
        <v>31</v>
      </c>
      <c r="E376" s="457" t="s">
        <v>272</v>
      </c>
      <c r="F376" s="457" t="s">
        <v>20</v>
      </c>
      <c r="G376" s="457" t="s">
        <v>25</v>
      </c>
      <c r="H376" s="460" t="s">
        <v>24</v>
      </c>
      <c r="I376" s="460" t="s">
        <v>23</v>
      </c>
      <c r="J376" s="460" t="s">
        <v>22</v>
      </c>
      <c r="K376" s="461" t="s">
        <v>32</v>
      </c>
    </row>
    <row r="377" spans="3:11" ht="15.6">
      <c r="C377" s="454" t="s">
        <v>1252</v>
      </c>
      <c r="D377" s="456" t="s">
        <v>32</v>
      </c>
      <c r="E377" s="457" t="s">
        <v>841</v>
      </c>
      <c r="F377" s="457" t="s">
        <v>20</v>
      </c>
      <c r="G377" s="457" t="s">
        <v>21</v>
      </c>
      <c r="H377" s="460" t="s">
        <v>24</v>
      </c>
      <c r="I377" s="460" t="s">
        <v>31</v>
      </c>
      <c r="J377" s="460" t="s">
        <v>34</v>
      </c>
      <c r="K377" s="461" t="s">
        <v>33</v>
      </c>
    </row>
    <row r="378" spans="3:11" ht="15.6">
      <c r="C378" s="454" t="s">
        <v>1251</v>
      </c>
      <c r="D378" s="456" t="s">
        <v>32</v>
      </c>
      <c r="E378" s="457" t="s">
        <v>841</v>
      </c>
      <c r="F378" s="457" t="s">
        <v>20</v>
      </c>
      <c r="G378" s="457" t="s">
        <v>21</v>
      </c>
      <c r="H378" s="460" t="s">
        <v>24</v>
      </c>
      <c r="I378" s="460" t="s">
        <v>272</v>
      </c>
      <c r="J378" s="460" t="s">
        <v>34</v>
      </c>
      <c r="K378" s="461" t="s">
        <v>33</v>
      </c>
    </row>
    <row r="379" spans="3:11" ht="15.6">
      <c r="C379" s="454" t="s">
        <v>1250</v>
      </c>
      <c r="D379" s="456" t="s">
        <v>31</v>
      </c>
      <c r="E379" s="457" t="s">
        <v>841</v>
      </c>
      <c r="F379" s="457" t="s">
        <v>20</v>
      </c>
      <c r="G379" s="457" t="s">
        <v>21</v>
      </c>
      <c r="H379" s="460" t="s">
        <v>24</v>
      </c>
      <c r="I379" s="460" t="s">
        <v>272</v>
      </c>
      <c r="J379" s="460" t="s">
        <v>34</v>
      </c>
      <c r="K379" s="461" t="s">
        <v>33</v>
      </c>
    </row>
    <row r="380" spans="3:11" ht="15.6">
      <c r="C380" s="454" t="s">
        <v>1249</v>
      </c>
      <c r="D380" s="456" t="s">
        <v>32</v>
      </c>
      <c r="E380" s="457" t="s">
        <v>272</v>
      </c>
      <c r="F380" s="457" t="s">
        <v>20</v>
      </c>
      <c r="G380" s="457" t="s">
        <v>21</v>
      </c>
      <c r="H380" s="460" t="s">
        <v>24</v>
      </c>
      <c r="I380" s="460" t="s">
        <v>31</v>
      </c>
      <c r="J380" s="460" t="s">
        <v>34</v>
      </c>
      <c r="K380" s="461" t="s">
        <v>33</v>
      </c>
    </row>
    <row r="381" spans="3:11" ht="15.6">
      <c r="C381" s="454" t="s">
        <v>1248</v>
      </c>
      <c r="D381" s="456" t="s">
        <v>31</v>
      </c>
      <c r="E381" s="457" t="s">
        <v>841</v>
      </c>
      <c r="F381" s="457" t="s">
        <v>20</v>
      </c>
      <c r="G381" s="457" t="s">
        <v>21</v>
      </c>
      <c r="H381" s="460" t="s">
        <v>24</v>
      </c>
      <c r="I381" s="460" t="s">
        <v>272</v>
      </c>
      <c r="J381" s="460" t="s">
        <v>34</v>
      </c>
      <c r="K381" s="461" t="s">
        <v>32</v>
      </c>
    </row>
    <row r="382" spans="3:11" ht="15.6">
      <c r="C382" s="454" t="s">
        <v>1247</v>
      </c>
      <c r="D382" s="456" t="s">
        <v>31</v>
      </c>
      <c r="E382" s="457" t="s">
        <v>841</v>
      </c>
      <c r="F382" s="457" t="s">
        <v>20</v>
      </c>
      <c r="G382" s="457" t="s">
        <v>21</v>
      </c>
      <c r="H382" s="460" t="s">
        <v>24</v>
      </c>
      <c r="I382" s="460" t="s">
        <v>272</v>
      </c>
      <c r="J382" s="460" t="s">
        <v>32</v>
      </c>
      <c r="K382" s="461" t="s">
        <v>33</v>
      </c>
    </row>
    <row r="383" spans="3:11" ht="15.6">
      <c r="C383" s="454" t="s">
        <v>1246</v>
      </c>
      <c r="D383" s="456" t="s">
        <v>32</v>
      </c>
      <c r="E383" s="457" t="s">
        <v>841</v>
      </c>
      <c r="F383" s="457" t="s">
        <v>20</v>
      </c>
      <c r="G383" s="457" t="s">
        <v>21</v>
      </c>
      <c r="H383" s="460" t="s">
        <v>24</v>
      </c>
      <c r="I383" s="460" t="s">
        <v>23</v>
      </c>
      <c r="J383" s="460" t="s">
        <v>34</v>
      </c>
      <c r="K383" s="461" t="s">
        <v>33</v>
      </c>
    </row>
    <row r="384" spans="3:11" ht="15.6">
      <c r="C384" s="454" t="s">
        <v>1245</v>
      </c>
      <c r="D384" s="456" t="s">
        <v>31</v>
      </c>
      <c r="E384" s="457" t="s">
        <v>841</v>
      </c>
      <c r="F384" s="457" t="s">
        <v>20</v>
      </c>
      <c r="G384" s="457" t="s">
        <v>21</v>
      </c>
      <c r="H384" s="460" t="s">
        <v>24</v>
      </c>
      <c r="I384" s="460" t="s">
        <v>23</v>
      </c>
      <c r="J384" s="460" t="s">
        <v>34</v>
      </c>
      <c r="K384" s="461" t="s">
        <v>33</v>
      </c>
    </row>
    <row r="385" spans="3:11" ht="15.6">
      <c r="C385" s="454" t="s">
        <v>1244</v>
      </c>
      <c r="D385" s="456" t="s">
        <v>31</v>
      </c>
      <c r="E385" s="457" t="s">
        <v>32</v>
      </c>
      <c r="F385" s="457" t="s">
        <v>20</v>
      </c>
      <c r="G385" s="457" t="s">
        <v>21</v>
      </c>
      <c r="H385" s="460" t="s">
        <v>24</v>
      </c>
      <c r="I385" s="460" t="s">
        <v>23</v>
      </c>
      <c r="J385" s="460" t="s">
        <v>34</v>
      </c>
      <c r="K385" s="461" t="s">
        <v>33</v>
      </c>
    </row>
    <row r="386" spans="3:11" ht="15.6">
      <c r="C386" s="454" t="s">
        <v>1243</v>
      </c>
      <c r="D386" s="456" t="s">
        <v>31</v>
      </c>
      <c r="E386" s="457" t="s">
        <v>841</v>
      </c>
      <c r="F386" s="457" t="s">
        <v>20</v>
      </c>
      <c r="G386" s="457" t="s">
        <v>21</v>
      </c>
      <c r="H386" s="460" t="s">
        <v>24</v>
      </c>
      <c r="I386" s="460" t="s">
        <v>23</v>
      </c>
      <c r="J386" s="460" t="s">
        <v>34</v>
      </c>
      <c r="K386" s="461" t="s">
        <v>32</v>
      </c>
    </row>
    <row r="387" spans="3:11" ht="15.6">
      <c r="C387" s="454" t="s">
        <v>1242</v>
      </c>
      <c r="D387" s="456" t="s">
        <v>31</v>
      </c>
      <c r="E387" s="457" t="s">
        <v>841</v>
      </c>
      <c r="F387" s="457" t="s">
        <v>20</v>
      </c>
      <c r="G387" s="457" t="s">
        <v>21</v>
      </c>
      <c r="H387" s="460" t="s">
        <v>24</v>
      </c>
      <c r="I387" s="460" t="s">
        <v>23</v>
      </c>
      <c r="J387" s="460" t="s">
        <v>32</v>
      </c>
      <c r="K387" s="461" t="s">
        <v>33</v>
      </c>
    </row>
    <row r="388" spans="3:11" ht="15.6">
      <c r="C388" s="454" t="s">
        <v>1241</v>
      </c>
      <c r="D388" s="456" t="s">
        <v>21</v>
      </c>
      <c r="E388" s="457" t="s">
        <v>841</v>
      </c>
      <c r="F388" s="457" t="s">
        <v>20</v>
      </c>
      <c r="G388" s="457" t="s">
        <v>23</v>
      </c>
      <c r="H388" s="460" t="s">
        <v>24</v>
      </c>
      <c r="I388" s="460" t="s">
        <v>272</v>
      </c>
      <c r="J388" s="460" t="s">
        <v>34</v>
      </c>
      <c r="K388" s="461" t="s">
        <v>33</v>
      </c>
    </row>
    <row r="389" spans="3:11" ht="15.6">
      <c r="C389" s="454" t="s">
        <v>1240</v>
      </c>
      <c r="D389" s="456" t="s">
        <v>32</v>
      </c>
      <c r="E389" s="457" t="s">
        <v>272</v>
      </c>
      <c r="F389" s="457" t="s">
        <v>20</v>
      </c>
      <c r="G389" s="457" t="s">
        <v>21</v>
      </c>
      <c r="H389" s="460" t="s">
        <v>24</v>
      </c>
      <c r="I389" s="460" t="s">
        <v>23</v>
      </c>
      <c r="J389" s="460" t="s">
        <v>34</v>
      </c>
      <c r="K389" s="461" t="s">
        <v>33</v>
      </c>
    </row>
    <row r="390" spans="3:11" ht="15.6">
      <c r="C390" s="454" t="s">
        <v>1239</v>
      </c>
      <c r="D390" s="456" t="s">
        <v>21</v>
      </c>
      <c r="E390" s="457" t="s">
        <v>841</v>
      </c>
      <c r="F390" s="457" t="s">
        <v>20</v>
      </c>
      <c r="G390" s="457" t="s">
        <v>23</v>
      </c>
      <c r="H390" s="460" t="s">
        <v>24</v>
      </c>
      <c r="I390" s="460" t="s">
        <v>272</v>
      </c>
      <c r="J390" s="460" t="s">
        <v>34</v>
      </c>
      <c r="K390" s="461" t="s">
        <v>32</v>
      </c>
    </row>
    <row r="391" spans="3:11" ht="15.6">
      <c r="C391" s="454" t="s">
        <v>1238</v>
      </c>
      <c r="D391" s="456" t="s">
        <v>21</v>
      </c>
      <c r="E391" s="457" t="s">
        <v>841</v>
      </c>
      <c r="F391" s="457" t="s">
        <v>20</v>
      </c>
      <c r="G391" s="457" t="s">
        <v>23</v>
      </c>
      <c r="H391" s="460" t="s">
        <v>24</v>
      </c>
      <c r="I391" s="460" t="s">
        <v>272</v>
      </c>
      <c r="J391" s="460" t="s">
        <v>32</v>
      </c>
      <c r="K391" s="461" t="s">
        <v>33</v>
      </c>
    </row>
    <row r="392" spans="3:11" ht="15.6">
      <c r="C392" s="454" t="s">
        <v>1237</v>
      </c>
      <c r="D392" s="456" t="s">
        <v>31</v>
      </c>
      <c r="E392" s="457" t="s">
        <v>272</v>
      </c>
      <c r="F392" s="457" t="s">
        <v>20</v>
      </c>
      <c r="G392" s="457" t="s">
        <v>21</v>
      </c>
      <c r="H392" s="460" t="s">
        <v>24</v>
      </c>
      <c r="I392" s="460" t="s">
        <v>23</v>
      </c>
      <c r="J392" s="460" t="s">
        <v>34</v>
      </c>
      <c r="K392" s="461" t="s">
        <v>33</v>
      </c>
    </row>
    <row r="393" spans="3:11" ht="15.6">
      <c r="C393" s="454" t="s">
        <v>1236</v>
      </c>
      <c r="D393" s="456" t="s">
        <v>31</v>
      </c>
      <c r="E393" s="457" t="s">
        <v>272</v>
      </c>
      <c r="F393" s="457" t="s">
        <v>20</v>
      </c>
      <c r="G393" s="457" t="s">
        <v>21</v>
      </c>
      <c r="H393" s="460" t="s">
        <v>24</v>
      </c>
      <c r="I393" s="460" t="s">
        <v>23</v>
      </c>
      <c r="J393" s="460" t="s">
        <v>34</v>
      </c>
      <c r="K393" s="461" t="s">
        <v>841</v>
      </c>
    </row>
    <row r="394" spans="3:11" ht="15.6">
      <c r="C394" s="454" t="s">
        <v>1235</v>
      </c>
      <c r="D394" s="456" t="s">
        <v>31</v>
      </c>
      <c r="E394" s="457" t="s">
        <v>272</v>
      </c>
      <c r="F394" s="457" t="s">
        <v>20</v>
      </c>
      <c r="G394" s="457" t="s">
        <v>21</v>
      </c>
      <c r="H394" s="460" t="s">
        <v>24</v>
      </c>
      <c r="I394" s="460" t="s">
        <v>23</v>
      </c>
      <c r="J394" s="460" t="s">
        <v>841</v>
      </c>
      <c r="K394" s="461" t="s">
        <v>33</v>
      </c>
    </row>
    <row r="395" spans="3:11" ht="15.6">
      <c r="C395" s="454" t="s">
        <v>1234</v>
      </c>
      <c r="D395" s="456" t="s">
        <v>31</v>
      </c>
      <c r="E395" s="457" t="s">
        <v>272</v>
      </c>
      <c r="F395" s="457" t="s">
        <v>20</v>
      </c>
      <c r="G395" s="457" t="s">
        <v>21</v>
      </c>
      <c r="H395" s="460" t="s">
        <v>24</v>
      </c>
      <c r="I395" s="460" t="s">
        <v>23</v>
      </c>
      <c r="J395" s="460" t="s">
        <v>34</v>
      </c>
      <c r="K395" s="461" t="s">
        <v>32</v>
      </c>
    </row>
    <row r="396" spans="3:11" ht="15.6">
      <c r="C396" s="454" t="s">
        <v>1233</v>
      </c>
      <c r="D396" s="456" t="s">
        <v>31</v>
      </c>
      <c r="E396" s="457" t="s">
        <v>272</v>
      </c>
      <c r="F396" s="457" t="s">
        <v>20</v>
      </c>
      <c r="G396" s="457" t="s">
        <v>21</v>
      </c>
      <c r="H396" s="460" t="s">
        <v>24</v>
      </c>
      <c r="I396" s="460" t="s">
        <v>23</v>
      </c>
      <c r="J396" s="460" t="s">
        <v>32</v>
      </c>
      <c r="K396" s="461" t="s">
        <v>33</v>
      </c>
    </row>
    <row r="397" spans="3:11" ht="15.6">
      <c r="C397" s="454" t="s">
        <v>1232</v>
      </c>
      <c r="D397" s="456" t="s">
        <v>31</v>
      </c>
      <c r="E397" s="457" t="s">
        <v>272</v>
      </c>
      <c r="F397" s="457" t="s">
        <v>20</v>
      </c>
      <c r="G397" s="457" t="s">
        <v>21</v>
      </c>
      <c r="H397" s="460" t="s">
        <v>24</v>
      </c>
      <c r="I397" s="460" t="s">
        <v>23</v>
      </c>
      <c r="J397" s="460" t="s">
        <v>32</v>
      </c>
      <c r="K397" s="461" t="s">
        <v>841</v>
      </c>
    </row>
    <row r="398" spans="3:11" ht="15.6">
      <c r="C398" s="454" t="s">
        <v>1231</v>
      </c>
      <c r="D398" s="456" t="s">
        <v>22</v>
      </c>
      <c r="E398" s="457" t="s">
        <v>841</v>
      </c>
      <c r="F398" s="457" t="s">
        <v>20</v>
      </c>
      <c r="G398" s="457" t="s">
        <v>24</v>
      </c>
      <c r="H398" s="460" t="s">
        <v>32</v>
      </c>
      <c r="I398" s="460" t="s">
        <v>21</v>
      </c>
      <c r="J398" s="460" t="s">
        <v>34</v>
      </c>
      <c r="K398" s="461" t="s">
        <v>33</v>
      </c>
    </row>
    <row r="399" spans="3:11" ht="15.6">
      <c r="C399" s="454" t="s">
        <v>1230</v>
      </c>
      <c r="D399" s="456" t="s">
        <v>22</v>
      </c>
      <c r="E399" s="457" t="s">
        <v>841</v>
      </c>
      <c r="F399" s="457" t="s">
        <v>20</v>
      </c>
      <c r="G399" s="457" t="s">
        <v>21</v>
      </c>
      <c r="H399" s="460" t="s">
        <v>24</v>
      </c>
      <c r="I399" s="460" t="s">
        <v>31</v>
      </c>
      <c r="J399" s="460" t="s">
        <v>34</v>
      </c>
      <c r="K399" s="461" t="s">
        <v>33</v>
      </c>
    </row>
    <row r="400" spans="3:11" ht="15.6">
      <c r="C400" s="454" t="s">
        <v>1229</v>
      </c>
      <c r="D400" s="456" t="s">
        <v>22</v>
      </c>
      <c r="E400" s="457" t="s">
        <v>32</v>
      </c>
      <c r="F400" s="457" t="s">
        <v>20</v>
      </c>
      <c r="G400" s="457" t="s">
        <v>21</v>
      </c>
      <c r="H400" s="460" t="s">
        <v>24</v>
      </c>
      <c r="I400" s="460" t="s">
        <v>31</v>
      </c>
      <c r="J400" s="460" t="s">
        <v>34</v>
      </c>
      <c r="K400" s="461" t="s">
        <v>33</v>
      </c>
    </row>
    <row r="401" spans="3:11" ht="15.6">
      <c r="C401" s="454" t="s">
        <v>1228</v>
      </c>
      <c r="D401" s="456" t="s">
        <v>22</v>
      </c>
      <c r="E401" s="457" t="s">
        <v>841</v>
      </c>
      <c r="F401" s="457" t="s">
        <v>20</v>
      </c>
      <c r="G401" s="457" t="s">
        <v>21</v>
      </c>
      <c r="H401" s="460" t="s">
        <v>24</v>
      </c>
      <c r="I401" s="460" t="s">
        <v>31</v>
      </c>
      <c r="J401" s="460" t="s">
        <v>34</v>
      </c>
      <c r="K401" s="461" t="s">
        <v>32</v>
      </c>
    </row>
    <row r="402" spans="3:11" ht="15.6">
      <c r="C402" s="454" t="s">
        <v>1227</v>
      </c>
      <c r="D402" s="456" t="s">
        <v>22</v>
      </c>
      <c r="E402" s="457" t="s">
        <v>841</v>
      </c>
      <c r="F402" s="457" t="s">
        <v>20</v>
      </c>
      <c r="G402" s="457" t="s">
        <v>21</v>
      </c>
      <c r="H402" s="460" t="s">
        <v>24</v>
      </c>
      <c r="I402" s="460" t="s">
        <v>31</v>
      </c>
      <c r="J402" s="460" t="s">
        <v>32</v>
      </c>
      <c r="K402" s="461" t="s">
        <v>33</v>
      </c>
    </row>
    <row r="403" spans="3:11" ht="15.6">
      <c r="C403" s="454" t="s">
        <v>1226</v>
      </c>
      <c r="D403" s="456" t="s">
        <v>22</v>
      </c>
      <c r="E403" s="457" t="s">
        <v>841</v>
      </c>
      <c r="F403" s="457" t="s">
        <v>20</v>
      </c>
      <c r="G403" s="457" t="s">
        <v>21</v>
      </c>
      <c r="H403" s="460" t="s">
        <v>24</v>
      </c>
      <c r="I403" s="460" t="s">
        <v>272</v>
      </c>
      <c r="J403" s="460" t="s">
        <v>34</v>
      </c>
      <c r="K403" s="461" t="s">
        <v>33</v>
      </c>
    </row>
    <row r="404" spans="3:11" ht="15.6">
      <c r="C404" s="454" t="s">
        <v>1225</v>
      </c>
      <c r="D404" s="456" t="s">
        <v>22</v>
      </c>
      <c r="E404" s="457" t="s">
        <v>272</v>
      </c>
      <c r="F404" s="457" t="s">
        <v>20</v>
      </c>
      <c r="G404" s="457" t="s">
        <v>24</v>
      </c>
      <c r="H404" s="460" t="s">
        <v>32</v>
      </c>
      <c r="I404" s="460" t="s">
        <v>21</v>
      </c>
      <c r="J404" s="460" t="s">
        <v>34</v>
      </c>
      <c r="K404" s="461" t="s">
        <v>33</v>
      </c>
    </row>
    <row r="405" spans="3:11" ht="15.6">
      <c r="C405" s="454" t="s">
        <v>1224</v>
      </c>
      <c r="D405" s="456" t="s">
        <v>22</v>
      </c>
      <c r="E405" s="457" t="s">
        <v>841</v>
      </c>
      <c r="F405" s="457" t="s">
        <v>20</v>
      </c>
      <c r="G405" s="457" t="s">
        <v>21</v>
      </c>
      <c r="H405" s="460" t="s">
        <v>24</v>
      </c>
      <c r="I405" s="460" t="s">
        <v>272</v>
      </c>
      <c r="J405" s="460" t="s">
        <v>34</v>
      </c>
      <c r="K405" s="461" t="s">
        <v>32</v>
      </c>
    </row>
    <row r="406" spans="3:11" ht="15.6">
      <c r="C406" s="454" t="s">
        <v>1223</v>
      </c>
      <c r="D406" s="456" t="s">
        <v>22</v>
      </c>
      <c r="E406" s="457" t="s">
        <v>841</v>
      </c>
      <c r="F406" s="457" t="s">
        <v>20</v>
      </c>
      <c r="G406" s="457" t="s">
        <v>21</v>
      </c>
      <c r="H406" s="460" t="s">
        <v>24</v>
      </c>
      <c r="I406" s="460" t="s">
        <v>272</v>
      </c>
      <c r="J406" s="460" t="s">
        <v>32</v>
      </c>
      <c r="K406" s="461" t="s">
        <v>33</v>
      </c>
    </row>
    <row r="407" spans="3:11" ht="15.6">
      <c r="C407" s="454" t="s">
        <v>1222</v>
      </c>
      <c r="D407" s="456" t="s">
        <v>22</v>
      </c>
      <c r="E407" s="457" t="s">
        <v>272</v>
      </c>
      <c r="F407" s="457" t="s">
        <v>20</v>
      </c>
      <c r="G407" s="457" t="s">
        <v>21</v>
      </c>
      <c r="H407" s="460" t="s">
        <v>24</v>
      </c>
      <c r="I407" s="460" t="s">
        <v>31</v>
      </c>
      <c r="J407" s="460" t="s">
        <v>34</v>
      </c>
      <c r="K407" s="461" t="s">
        <v>33</v>
      </c>
    </row>
    <row r="408" spans="3:11" ht="15.6">
      <c r="C408" s="454" t="s">
        <v>1221</v>
      </c>
      <c r="D408" s="456" t="s">
        <v>31</v>
      </c>
      <c r="E408" s="457" t="s">
        <v>841</v>
      </c>
      <c r="F408" s="457" t="s">
        <v>20</v>
      </c>
      <c r="G408" s="457" t="s">
        <v>21</v>
      </c>
      <c r="H408" s="460" t="s">
        <v>24</v>
      </c>
      <c r="I408" s="460" t="s">
        <v>272</v>
      </c>
      <c r="J408" s="460" t="s">
        <v>34</v>
      </c>
      <c r="K408" s="461" t="s">
        <v>22</v>
      </c>
    </row>
    <row r="409" spans="3:11" ht="15.6">
      <c r="C409" s="454" t="s">
        <v>1220</v>
      </c>
      <c r="D409" s="456" t="s">
        <v>31</v>
      </c>
      <c r="E409" s="457" t="s">
        <v>841</v>
      </c>
      <c r="F409" s="457" t="s">
        <v>20</v>
      </c>
      <c r="G409" s="457" t="s">
        <v>21</v>
      </c>
      <c r="H409" s="460" t="s">
        <v>24</v>
      </c>
      <c r="I409" s="460" t="s">
        <v>272</v>
      </c>
      <c r="J409" s="460" t="s">
        <v>22</v>
      </c>
      <c r="K409" s="461" t="s">
        <v>33</v>
      </c>
    </row>
    <row r="410" spans="3:11" ht="15.6">
      <c r="C410" s="454" t="s">
        <v>1219</v>
      </c>
      <c r="D410" s="456" t="s">
        <v>22</v>
      </c>
      <c r="E410" s="457" t="s">
        <v>272</v>
      </c>
      <c r="F410" s="457" t="s">
        <v>20</v>
      </c>
      <c r="G410" s="457" t="s">
        <v>21</v>
      </c>
      <c r="H410" s="460" t="s">
        <v>24</v>
      </c>
      <c r="I410" s="460" t="s">
        <v>31</v>
      </c>
      <c r="J410" s="460" t="s">
        <v>34</v>
      </c>
      <c r="K410" s="461" t="s">
        <v>32</v>
      </c>
    </row>
    <row r="411" spans="3:11" ht="15.6">
      <c r="C411" s="454" t="s">
        <v>1218</v>
      </c>
      <c r="D411" s="456" t="s">
        <v>22</v>
      </c>
      <c r="E411" s="457" t="s">
        <v>272</v>
      </c>
      <c r="F411" s="457" t="s">
        <v>20</v>
      </c>
      <c r="G411" s="457" t="s">
        <v>21</v>
      </c>
      <c r="H411" s="460" t="s">
        <v>24</v>
      </c>
      <c r="I411" s="460" t="s">
        <v>31</v>
      </c>
      <c r="J411" s="460" t="s">
        <v>32</v>
      </c>
      <c r="K411" s="461" t="s">
        <v>33</v>
      </c>
    </row>
    <row r="412" spans="3:11" ht="15.6">
      <c r="C412" s="454" t="s">
        <v>1217</v>
      </c>
      <c r="D412" s="456" t="s">
        <v>31</v>
      </c>
      <c r="E412" s="457" t="s">
        <v>841</v>
      </c>
      <c r="F412" s="457" t="s">
        <v>20</v>
      </c>
      <c r="G412" s="457" t="s">
        <v>21</v>
      </c>
      <c r="H412" s="460" t="s">
        <v>24</v>
      </c>
      <c r="I412" s="460" t="s">
        <v>272</v>
      </c>
      <c r="J412" s="460" t="s">
        <v>22</v>
      </c>
      <c r="K412" s="461" t="s">
        <v>32</v>
      </c>
    </row>
    <row r="413" spans="3:11" ht="15.6">
      <c r="C413" s="454" t="s">
        <v>1216</v>
      </c>
      <c r="D413" s="456" t="s">
        <v>22</v>
      </c>
      <c r="E413" s="457" t="s">
        <v>841</v>
      </c>
      <c r="F413" s="457" t="s">
        <v>20</v>
      </c>
      <c r="G413" s="457" t="s">
        <v>21</v>
      </c>
      <c r="H413" s="460" t="s">
        <v>24</v>
      </c>
      <c r="I413" s="460" t="s">
        <v>23</v>
      </c>
      <c r="J413" s="460" t="s">
        <v>34</v>
      </c>
      <c r="K413" s="461" t="s">
        <v>33</v>
      </c>
    </row>
    <row r="414" spans="3:11" ht="15.6">
      <c r="C414" s="454" t="s">
        <v>1215</v>
      </c>
      <c r="D414" s="456" t="s">
        <v>22</v>
      </c>
      <c r="E414" s="457" t="s">
        <v>32</v>
      </c>
      <c r="F414" s="457" t="s">
        <v>20</v>
      </c>
      <c r="G414" s="457" t="s">
        <v>21</v>
      </c>
      <c r="H414" s="460" t="s">
        <v>24</v>
      </c>
      <c r="I414" s="460" t="s">
        <v>23</v>
      </c>
      <c r="J414" s="460" t="s">
        <v>34</v>
      </c>
      <c r="K414" s="461" t="s">
        <v>33</v>
      </c>
    </row>
    <row r="415" spans="3:11" ht="15.6">
      <c r="C415" s="454" t="s">
        <v>1214</v>
      </c>
      <c r="D415" s="456" t="s">
        <v>22</v>
      </c>
      <c r="E415" s="457" t="s">
        <v>841</v>
      </c>
      <c r="F415" s="457" t="s">
        <v>20</v>
      </c>
      <c r="G415" s="457" t="s">
        <v>21</v>
      </c>
      <c r="H415" s="460" t="s">
        <v>24</v>
      </c>
      <c r="I415" s="460" t="s">
        <v>23</v>
      </c>
      <c r="J415" s="460" t="s">
        <v>34</v>
      </c>
      <c r="K415" s="461" t="s">
        <v>32</v>
      </c>
    </row>
    <row r="416" spans="3:11" ht="15.6">
      <c r="C416" s="454" t="s">
        <v>1213</v>
      </c>
      <c r="D416" s="456" t="s">
        <v>22</v>
      </c>
      <c r="E416" s="457" t="s">
        <v>841</v>
      </c>
      <c r="F416" s="457" t="s">
        <v>20</v>
      </c>
      <c r="G416" s="457" t="s">
        <v>21</v>
      </c>
      <c r="H416" s="460" t="s">
        <v>24</v>
      </c>
      <c r="I416" s="460" t="s">
        <v>23</v>
      </c>
      <c r="J416" s="460" t="s">
        <v>32</v>
      </c>
      <c r="K416" s="461" t="s">
        <v>33</v>
      </c>
    </row>
    <row r="417" spans="3:11" ht="15.6">
      <c r="C417" s="454" t="s">
        <v>1212</v>
      </c>
      <c r="D417" s="456" t="s">
        <v>31</v>
      </c>
      <c r="E417" s="457" t="s">
        <v>22</v>
      </c>
      <c r="F417" s="457" t="s">
        <v>20</v>
      </c>
      <c r="G417" s="457" t="s">
        <v>21</v>
      </c>
      <c r="H417" s="460" t="s">
        <v>24</v>
      </c>
      <c r="I417" s="460" t="s">
        <v>23</v>
      </c>
      <c r="J417" s="460" t="s">
        <v>34</v>
      </c>
      <c r="K417" s="461" t="s">
        <v>33</v>
      </c>
    </row>
    <row r="418" spans="3:11" ht="15.6">
      <c r="C418" s="454" t="s">
        <v>1211</v>
      </c>
      <c r="D418" s="456" t="s">
        <v>31</v>
      </c>
      <c r="E418" s="457" t="s">
        <v>841</v>
      </c>
      <c r="F418" s="457" t="s">
        <v>20</v>
      </c>
      <c r="G418" s="457" t="s">
        <v>21</v>
      </c>
      <c r="H418" s="460" t="s">
        <v>24</v>
      </c>
      <c r="I418" s="460" t="s">
        <v>23</v>
      </c>
      <c r="J418" s="460" t="s">
        <v>34</v>
      </c>
      <c r="K418" s="461" t="s">
        <v>22</v>
      </c>
    </row>
    <row r="419" spans="3:11" ht="15.6">
      <c r="C419" s="454" t="s">
        <v>1210</v>
      </c>
      <c r="D419" s="456" t="s">
        <v>31</v>
      </c>
      <c r="E419" s="457" t="s">
        <v>841</v>
      </c>
      <c r="F419" s="457" t="s">
        <v>20</v>
      </c>
      <c r="G419" s="457" t="s">
        <v>21</v>
      </c>
      <c r="H419" s="460" t="s">
        <v>24</v>
      </c>
      <c r="I419" s="460" t="s">
        <v>23</v>
      </c>
      <c r="J419" s="460" t="s">
        <v>22</v>
      </c>
      <c r="K419" s="461" t="s">
        <v>33</v>
      </c>
    </row>
    <row r="420" spans="3:11" ht="15.6">
      <c r="C420" s="454" t="s">
        <v>1209</v>
      </c>
      <c r="D420" s="456" t="s">
        <v>31</v>
      </c>
      <c r="E420" s="457" t="s">
        <v>22</v>
      </c>
      <c r="F420" s="457" t="s">
        <v>20</v>
      </c>
      <c r="G420" s="457" t="s">
        <v>21</v>
      </c>
      <c r="H420" s="460" t="s">
        <v>24</v>
      </c>
      <c r="I420" s="460" t="s">
        <v>23</v>
      </c>
      <c r="J420" s="460" t="s">
        <v>34</v>
      </c>
      <c r="K420" s="461" t="s">
        <v>32</v>
      </c>
    </row>
    <row r="421" spans="3:11" ht="15.6">
      <c r="C421" s="454" t="s">
        <v>1208</v>
      </c>
      <c r="D421" s="456" t="s">
        <v>31</v>
      </c>
      <c r="E421" s="457" t="s">
        <v>22</v>
      </c>
      <c r="F421" s="457" t="s">
        <v>20</v>
      </c>
      <c r="G421" s="457" t="s">
        <v>21</v>
      </c>
      <c r="H421" s="460" t="s">
        <v>24</v>
      </c>
      <c r="I421" s="460" t="s">
        <v>23</v>
      </c>
      <c r="J421" s="460" t="s">
        <v>32</v>
      </c>
      <c r="K421" s="461" t="s">
        <v>33</v>
      </c>
    </row>
    <row r="422" spans="3:11" ht="15.6">
      <c r="C422" s="454" t="s">
        <v>1207</v>
      </c>
      <c r="D422" s="456" t="s">
        <v>31</v>
      </c>
      <c r="E422" s="457" t="s">
        <v>841</v>
      </c>
      <c r="F422" s="457" t="s">
        <v>20</v>
      </c>
      <c r="G422" s="457" t="s">
        <v>21</v>
      </c>
      <c r="H422" s="460" t="s">
        <v>24</v>
      </c>
      <c r="I422" s="460" t="s">
        <v>23</v>
      </c>
      <c r="J422" s="460" t="s">
        <v>22</v>
      </c>
      <c r="K422" s="461" t="s">
        <v>32</v>
      </c>
    </row>
    <row r="423" spans="3:11" ht="15.6">
      <c r="C423" s="454" t="s">
        <v>1206</v>
      </c>
      <c r="D423" s="456" t="s">
        <v>22</v>
      </c>
      <c r="E423" s="457" t="s">
        <v>272</v>
      </c>
      <c r="F423" s="457" t="s">
        <v>20</v>
      </c>
      <c r="G423" s="457" t="s">
        <v>21</v>
      </c>
      <c r="H423" s="460" t="s">
        <v>24</v>
      </c>
      <c r="I423" s="460" t="s">
        <v>23</v>
      </c>
      <c r="J423" s="460" t="s">
        <v>34</v>
      </c>
      <c r="K423" s="461" t="s">
        <v>33</v>
      </c>
    </row>
    <row r="424" spans="3:11" ht="15.6">
      <c r="C424" s="454" t="s">
        <v>1205</v>
      </c>
      <c r="D424" s="456" t="s">
        <v>22</v>
      </c>
      <c r="E424" s="457" t="s">
        <v>272</v>
      </c>
      <c r="F424" s="457" t="s">
        <v>20</v>
      </c>
      <c r="G424" s="457" t="s">
        <v>21</v>
      </c>
      <c r="H424" s="460" t="s">
        <v>24</v>
      </c>
      <c r="I424" s="460" t="s">
        <v>23</v>
      </c>
      <c r="J424" s="460" t="s">
        <v>34</v>
      </c>
      <c r="K424" s="461" t="s">
        <v>841</v>
      </c>
    </row>
    <row r="425" spans="3:11" ht="15.6">
      <c r="C425" s="454" t="s">
        <v>1204</v>
      </c>
      <c r="D425" s="456" t="s">
        <v>22</v>
      </c>
      <c r="E425" s="457" t="s">
        <v>272</v>
      </c>
      <c r="F425" s="457" t="s">
        <v>20</v>
      </c>
      <c r="G425" s="457" t="s">
        <v>21</v>
      </c>
      <c r="H425" s="460" t="s">
        <v>24</v>
      </c>
      <c r="I425" s="460" t="s">
        <v>23</v>
      </c>
      <c r="J425" s="460" t="s">
        <v>841</v>
      </c>
      <c r="K425" s="461" t="s">
        <v>33</v>
      </c>
    </row>
    <row r="426" spans="3:11" ht="15.6">
      <c r="C426" s="454" t="s">
        <v>1203</v>
      </c>
      <c r="D426" s="456" t="s">
        <v>22</v>
      </c>
      <c r="E426" s="457" t="s">
        <v>272</v>
      </c>
      <c r="F426" s="457" t="s">
        <v>20</v>
      </c>
      <c r="G426" s="457" t="s">
        <v>21</v>
      </c>
      <c r="H426" s="460" t="s">
        <v>24</v>
      </c>
      <c r="I426" s="460" t="s">
        <v>23</v>
      </c>
      <c r="J426" s="460" t="s">
        <v>34</v>
      </c>
      <c r="K426" s="461" t="s">
        <v>32</v>
      </c>
    </row>
    <row r="427" spans="3:11" ht="15.6">
      <c r="C427" s="454" t="s">
        <v>1202</v>
      </c>
      <c r="D427" s="456" t="s">
        <v>22</v>
      </c>
      <c r="E427" s="457" t="s">
        <v>272</v>
      </c>
      <c r="F427" s="457" t="s">
        <v>20</v>
      </c>
      <c r="G427" s="457" t="s">
        <v>21</v>
      </c>
      <c r="H427" s="460" t="s">
        <v>24</v>
      </c>
      <c r="I427" s="460" t="s">
        <v>23</v>
      </c>
      <c r="J427" s="460" t="s">
        <v>32</v>
      </c>
      <c r="K427" s="461" t="s">
        <v>33</v>
      </c>
    </row>
    <row r="428" spans="3:11" ht="15.6">
      <c r="C428" s="454" t="s">
        <v>1201</v>
      </c>
      <c r="D428" s="456" t="s">
        <v>22</v>
      </c>
      <c r="E428" s="457" t="s">
        <v>272</v>
      </c>
      <c r="F428" s="457" t="s">
        <v>20</v>
      </c>
      <c r="G428" s="457" t="s">
        <v>21</v>
      </c>
      <c r="H428" s="460" t="s">
        <v>24</v>
      </c>
      <c r="I428" s="460" t="s">
        <v>23</v>
      </c>
      <c r="J428" s="460" t="s">
        <v>32</v>
      </c>
      <c r="K428" s="461" t="s">
        <v>841</v>
      </c>
    </row>
    <row r="429" spans="3:11" ht="15.6">
      <c r="C429" s="454" t="s">
        <v>1200</v>
      </c>
      <c r="D429" s="456" t="s">
        <v>31</v>
      </c>
      <c r="E429" s="457" t="s">
        <v>272</v>
      </c>
      <c r="F429" s="457" t="s">
        <v>20</v>
      </c>
      <c r="G429" s="457" t="s">
        <v>21</v>
      </c>
      <c r="H429" s="460" t="s">
        <v>24</v>
      </c>
      <c r="I429" s="460" t="s">
        <v>23</v>
      </c>
      <c r="J429" s="460" t="s">
        <v>34</v>
      </c>
      <c r="K429" s="461" t="s">
        <v>22</v>
      </c>
    </row>
    <row r="430" spans="3:11" ht="15.6">
      <c r="C430" s="454" t="s">
        <v>1199</v>
      </c>
      <c r="D430" s="456" t="s">
        <v>31</v>
      </c>
      <c r="E430" s="457" t="s">
        <v>272</v>
      </c>
      <c r="F430" s="457" t="s">
        <v>20</v>
      </c>
      <c r="G430" s="457" t="s">
        <v>21</v>
      </c>
      <c r="H430" s="460" t="s">
        <v>24</v>
      </c>
      <c r="I430" s="460" t="s">
        <v>23</v>
      </c>
      <c r="J430" s="460" t="s">
        <v>22</v>
      </c>
      <c r="K430" s="461" t="s">
        <v>33</v>
      </c>
    </row>
    <row r="431" spans="3:11" ht="15.6">
      <c r="C431" s="454" t="s">
        <v>1198</v>
      </c>
      <c r="D431" s="456" t="s">
        <v>31</v>
      </c>
      <c r="E431" s="457" t="s">
        <v>272</v>
      </c>
      <c r="F431" s="457" t="s">
        <v>20</v>
      </c>
      <c r="G431" s="457" t="s">
        <v>21</v>
      </c>
      <c r="H431" s="460" t="s">
        <v>24</v>
      </c>
      <c r="I431" s="460" t="s">
        <v>23</v>
      </c>
      <c r="J431" s="460" t="s">
        <v>22</v>
      </c>
      <c r="K431" s="461" t="s">
        <v>841</v>
      </c>
    </row>
    <row r="432" spans="3:11" ht="15.6">
      <c r="C432" s="454" t="s">
        <v>1197</v>
      </c>
      <c r="D432" s="456" t="s">
        <v>31</v>
      </c>
      <c r="E432" s="457" t="s">
        <v>272</v>
      </c>
      <c r="F432" s="457" t="s">
        <v>20</v>
      </c>
      <c r="G432" s="457" t="s">
        <v>21</v>
      </c>
      <c r="H432" s="460" t="s">
        <v>24</v>
      </c>
      <c r="I432" s="460" t="s">
        <v>23</v>
      </c>
      <c r="J432" s="460" t="s">
        <v>22</v>
      </c>
      <c r="K432" s="461" t="s">
        <v>32</v>
      </c>
    </row>
    <row r="433" spans="3:11" ht="15.6">
      <c r="C433" s="454" t="s">
        <v>1196</v>
      </c>
      <c r="D433" s="456" t="s">
        <v>32</v>
      </c>
      <c r="E433" s="457" t="s">
        <v>841</v>
      </c>
      <c r="F433" s="457" t="s">
        <v>20</v>
      </c>
      <c r="G433" s="457" t="s">
        <v>21</v>
      </c>
      <c r="H433" s="460" t="s">
        <v>24</v>
      </c>
      <c r="I433" s="460" t="s">
        <v>25</v>
      </c>
      <c r="J433" s="460" t="s">
        <v>34</v>
      </c>
      <c r="K433" s="461" t="s">
        <v>33</v>
      </c>
    </row>
    <row r="434" spans="3:11" ht="15.6">
      <c r="C434" s="454" t="s">
        <v>1195</v>
      </c>
      <c r="D434" s="456" t="s">
        <v>31</v>
      </c>
      <c r="E434" s="457" t="s">
        <v>841</v>
      </c>
      <c r="F434" s="457" t="s">
        <v>20</v>
      </c>
      <c r="G434" s="457" t="s">
        <v>21</v>
      </c>
      <c r="H434" s="460" t="s">
        <v>24</v>
      </c>
      <c r="I434" s="460" t="s">
        <v>25</v>
      </c>
      <c r="J434" s="460" t="s">
        <v>34</v>
      </c>
      <c r="K434" s="461" t="s">
        <v>33</v>
      </c>
    </row>
    <row r="435" spans="3:11" ht="15.6">
      <c r="C435" s="454" t="s">
        <v>1194</v>
      </c>
      <c r="D435" s="456" t="s">
        <v>31</v>
      </c>
      <c r="E435" s="457" t="s">
        <v>32</v>
      </c>
      <c r="F435" s="457" t="s">
        <v>20</v>
      </c>
      <c r="G435" s="457" t="s">
        <v>21</v>
      </c>
      <c r="H435" s="460" t="s">
        <v>24</v>
      </c>
      <c r="I435" s="460" t="s">
        <v>25</v>
      </c>
      <c r="J435" s="460" t="s">
        <v>34</v>
      </c>
      <c r="K435" s="461" t="s">
        <v>33</v>
      </c>
    </row>
    <row r="436" spans="3:11" ht="15.6">
      <c r="C436" s="454" t="s">
        <v>1193</v>
      </c>
      <c r="D436" s="456" t="s">
        <v>31</v>
      </c>
      <c r="E436" s="457" t="s">
        <v>841</v>
      </c>
      <c r="F436" s="457" t="s">
        <v>20</v>
      </c>
      <c r="G436" s="457" t="s">
        <v>21</v>
      </c>
      <c r="H436" s="460" t="s">
        <v>24</v>
      </c>
      <c r="I436" s="460" t="s">
        <v>25</v>
      </c>
      <c r="J436" s="460" t="s">
        <v>34</v>
      </c>
      <c r="K436" s="461" t="s">
        <v>32</v>
      </c>
    </row>
    <row r="437" spans="3:11" ht="15.6">
      <c r="C437" s="454" t="s">
        <v>1192</v>
      </c>
      <c r="D437" s="456" t="s">
        <v>31</v>
      </c>
      <c r="E437" s="457" t="s">
        <v>841</v>
      </c>
      <c r="F437" s="457" t="s">
        <v>20</v>
      </c>
      <c r="G437" s="457" t="s">
        <v>21</v>
      </c>
      <c r="H437" s="460" t="s">
        <v>24</v>
      </c>
      <c r="I437" s="460" t="s">
        <v>25</v>
      </c>
      <c r="J437" s="460" t="s">
        <v>32</v>
      </c>
      <c r="K437" s="461" t="s">
        <v>33</v>
      </c>
    </row>
    <row r="438" spans="3:11" ht="15.6">
      <c r="C438" s="454" t="s">
        <v>1191</v>
      </c>
      <c r="D438" s="456" t="s">
        <v>21</v>
      </c>
      <c r="E438" s="457" t="s">
        <v>841</v>
      </c>
      <c r="F438" s="457" t="s">
        <v>20</v>
      </c>
      <c r="G438" s="457" t="s">
        <v>25</v>
      </c>
      <c r="H438" s="460" t="s">
        <v>24</v>
      </c>
      <c r="I438" s="460" t="s">
        <v>272</v>
      </c>
      <c r="J438" s="460" t="s">
        <v>34</v>
      </c>
      <c r="K438" s="461" t="s">
        <v>33</v>
      </c>
    </row>
    <row r="439" spans="3:11" ht="15.6">
      <c r="C439" s="454" t="s">
        <v>1190</v>
      </c>
      <c r="D439" s="456" t="s">
        <v>32</v>
      </c>
      <c r="E439" s="457" t="s">
        <v>272</v>
      </c>
      <c r="F439" s="457" t="s">
        <v>20</v>
      </c>
      <c r="G439" s="457" t="s">
        <v>21</v>
      </c>
      <c r="H439" s="460" t="s">
        <v>24</v>
      </c>
      <c r="I439" s="460" t="s">
        <v>25</v>
      </c>
      <c r="J439" s="460" t="s">
        <v>34</v>
      </c>
      <c r="K439" s="461" t="s">
        <v>33</v>
      </c>
    </row>
    <row r="440" spans="3:11" ht="15.6">
      <c r="C440" s="454" t="s">
        <v>1189</v>
      </c>
      <c r="D440" s="456" t="s">
        <v>21</v>
      </c>
      <c r="E440" s="457" t="s">
        <v>841</v>
      </c>
      <c r="F440" s="457" t="s">
        <v>20</v>
      </c>
      <c r="G440" s="457" t="s">
        <v>25</v>
      </c>
      <c r="H440" s="460" t="s">
        <v>24</v>
      </c>
      <c r="I440" s="460" t="s">
        <v>272</v>
      </c>
      <c r="J440" s="460" t="s">
        <v>34</v>
      </c>
      <c r="K440" s="461" t="s">
        <v>32</v>
      </c>
    </row>
    <row r="441" spans="3:11" ht="15.6">
      <c r="C441" s="454" t="s">
        <v>1188</v>
      </c>
      <c r="D441" s="456" t="s">
        <v>21</v>
      </c>
      <c r="E441" s="457" t="s">
        <v>841</v>
      </c>
      <c r="F441" s="457" t="s">
        <v>20</v>
      </c>
      <c r="G441" s="457" t="s">
        <v>25</v>
      </c>
      <c r="H441" s="460" t="s">
        <v>24</v>
      </c>
      <c r="I441" s="460" t="s">
        <v>272</v>
      </c>
      <c r="J441" s="460" t="s">
        <v>32</v>
      </c>
      <c r="K441" s="461" t="s">
        <v>33</v>
      </c>
    </row>
    <row r="442" spans="3:11" ht="15.6">
      <c r="C442" s="454" t="s">
        <v>1187</v>
      </c>
      <c r="D442" s="456" t="s">
        <v>31</v>
      </c>
      <c r="E442" s="457" t="s">
        <v>272</v>
      </c>
      <c r="F442" s="457" t="s">
        <v>20</v>
      </c>
      <c r="G442" s="457" t="s">
        <v>21</v>
      </c>
      <c r="H442" s="460" t="s">
        <v>24</v>
      </c>
      <c r="I442" s="460" t="s">
        <v>25</v>
      </c>
      <c r="J442" s="460" t="s">
        <v>34</v>
      </c>
      <c r="K442" s="461" t="s">
        <v>33</v>
      </c>
    </row>
    <row r="443" spans="3:11" ht="15.6">
      <c r="C443" s="454" t="s">
        <v>1186</v>
      </c>
      <c r="D443" s="456" t="s">
        <v>31</v>
      </c>
      <c r="E443" s="457" t="s">
        <v>272</v>
      </c>
      <c r="F443" s="457" t="s">
        <v>20</v>
      </c>
      <c r="G443" s="457" t="s">
        <v>21</v>
      </c>
      <c r="H443" s="460" t="s">
        <v>24</v>
      </c>
      <c r="I443" s="460" t="s">
        <v>25</v>
      </c>
      <c r="J443" s="460" t="s">
        <v>34</v>
      </c>
      <c r="K443" s="461" t="s">
        <v>841</v>
      </c>
    </row>
    <row r="444" spans="3:11" ht="15.6">
      <c r="C444" s="454" t="s">
        <v>1185</v>
      </c>
      <c r="D444" s="456" t="s">
        <v>31</v>
      </c>
      <c r="E444" s="457" t="s">
        <v>272</v>
      </c>
      <c r="F444" s="457" t="s">
        <v>20</v>
      </c>
      <c r="G444" s="457" t="s">
        <v>21</v>
      </c>
      <c r="H444" s="460" t="s">
        <v>24</v>
      </c>
      <c r="I444" s="460" t="s">
        <v>25</v>
      </c>
      <c r="J444" s="460" t="s">
        <v>841</v>
      </c>
      <c r="K444" s="461" t="s">
        <v>33</v>
      </c>
    </row>
    <row r="445" spans="3:11" ht="15.6">
      <c r="C445" s="454" t="s">
        <v>1184</v>
      </c>
      <c r="D445" s="456" t="s">
        <v>31</v>
      </c>
      <c r="E445" s="457" t="s">
        <v>272</v>
      </c>
      <c r="F445" s="457" t="s">
        <v>20</v>
      </c>
      <c r="G445" s="457" t="s">
        <v>21</v>
      </c>
      <c r="H445" s="460" t="s">
        <v>24</v>
      </c>
      <c r="I445" s="460" t="s">
        <v>25</v>
      </c>
      <c r="J445" s="460" t="s">
        <v>34</v>
      </c>
      <c r="K445" s="461" t="s">
        <v>32</v>
      </c>
    </row>
    <row r="446" spans="3:11" ht="15.6">
      <c r="C446" s="454" t="s">
        <v>1183</v>
      </c>
      <c r="D446" s="456" t="s">
        <v>31</v>
      </c>
      <c r="E446" s="457" t="s">
        <v>272</v>
      </c>
      <c r="F446" s="457" t="s">
        <v>20</v>
      </c>
      <c r="G446" s="457" t="s">
        <v>21</v>
      </c>
      <c r="H446" s="460" t="s">
        <v>24</v>
      </c>
      <c r="I446" s="460" t="s">
        <v>25</v>
      </c>
      <c r="J446" s="460" t="s">
        <v>32</v>
      </c>
      <c r="K446" s="461" t="s">
        <v>33</v>
      </c>
    </row>
    <row r="447" spans="3:11" ht="15.6">
      <c r="C447" s="454" t="s">
        <v>1182</v>
      </c>
      <c r="D447" s="456" t="s">
        <v>31</v>
      </c>
      <c r="E447" s="457" t="s">
        <v>272</v>
      </c>
      <c r="F447" s="457" t="s">
        <v>20</v>
      </c>
      <c r="G447" s="457" t="s">
        <v>21</v>
      </c>
      <c r="H447" s="460" t="s">
        <v>24</v>
      </c>
      <c r="I447" s="460" t="s">
        <v>25</v>
      </c>
      <c r="J447" s="460" t="s">
        <v>32</v>
      </c>
      <c r="K447" s="461" t="s">
        <v>841</v>
      </c>
    </row>
    <row r="448" spans="3:11" ht="15.6">
      <c r="C448" s="454" t="s">
        <v>1181</v>
      </c>
      <c r="D448" s="456" t="s">
        <v>21</v>
      </c>
      <c r="E448" s="457" t="s">
        <v>841</v>
      </c>
      <c r="F448" s="457" t="s">
        <v>20</v>
      </c>
      <c r="G448" s="457" t="s">
        <v>25</v>
      </c>
      <c r="H448" s="460" t="s">
        <v>24</v>
      </c>
      <c r="I448" s="460" t="s">
        <v>23</v>
      </c>
      <c r="J448" s="460" t="s">
        <v>34</v>
      </c>
      <c r="K448" s="461" t="s">
        <v>33</v>
      </c>
    </row>
    <row r="449" spans="3:11" ht="15.6">
      <c r="C449" s="454" t="s">
        <v>1180</v>
      </c>
      <c r="D449" s="456" t="s">
        <v>21</v>
      </c>
      <c r="E449" s="457" t="s">
        <v>32</v>
      </c>
      <c r="F449" s="457" t="s">
        <v>20</v>
      </c>
      <c r="G449" s="457" t="s">
        <v>25</v>
      </c>
      <c r="H449" s="460" t="s">
        <v>24</v>
      </c>
      <c r="I449" s="460" t="s">
        <v>23</v>
      </c>
      <c r="J449" s="460" t="s">
        <v>34</v>
      </c>
      <c r="K449" s="461" t="s">
        <v>33</v>
      </c>
    </row>
    <row r="450" spans="3:11" ht="15.6">
      <c r="C450" s="454" t="s">
        <v>1179</v>
      </c>
      <c r="D450" s="456" t="s">
        <v>21</v>
      </c>
      <c r="E450" s="457" t="s">
        <v>841</v>
      </c>
      <c r="F450" s="457" t="s">
        <v>20</v>
      </c>
      <c r="G450" s="457" t="s">
        <v>25</v>
      </c>
      <c r="H450" s="460" t="s">
        <v>24</v>
      </c>
      <c r="I450" s="460" t="s">
        <v>23</v>
      </c>
      <c r="J450" s="460" t="s">
        <v>34</v>
      </c>
      <c r="K450" s="461" t="s">
        <v>32</v>
      </c>
    </row>
    <row r="451" spans="3:11" ht="15.6">
      <c r="C451" s="454" t="s">
        <v>1178</v>
      </c>
      <c r="D451" s="456" t="s">
        <v>21</v>
      </c>
      <c r="E451" s="457" t="s">
        <v>841</v>
      </c>
      <c r="F451" s="457" t="s">
        <v>20</v>
      </c>
      <c r="G451" s="457" t="s">
        <v>25</v>
      </c>
      <c r="H451" s="460" t="s">
        <v>24</v>
      </c>
      <c r="I451" s="460" t="s">
        <v>23</v>
      </c>
      <c r="J451" s="460" t="s">
        <v>32</v>
      </c>
      <c r="K451" s="461" t="s">
        <v>33</v>
      </c>
    </row>
    <row r="452" spans="3:11" ht="15.6">
      <c r="C452" s="454" t="s">
        <v>1177</v>
      </c>
      <c r="D452" s="456" t="s">
        <v>31</v>
      </c>
      <c r="E452" s="457" t="s">
        <v>23</v>
      </c>
      <c r="F452" s="457" t="s">
        <v>20</v>
      </c>
      <c r="G452" s="457" t="s">
        <v>21</v>
      </c>
      <c r="H452" s="460" t="s">
        <v>24</v>
      </c>
      <c r="I452" s="460" t="s">
        <v>25</v>
      </c>
      <c r="J452" s="460" t="s">
        <v>34</v>
      </c>
      <c r="K452" s="461" t="s">
        <v>33</v>
      </c>
    </row>
    <row r="453" spans="3:11" ht="15.6">
      <c r="C453" s="454" t="s">
        <v>1176</v>
      </c>
      <c r="D453" s="456" t="s">
        <v>21</v>
      </c>
      <c r="E453" s="457" t="s">
        <v>841</v>
      </c>
      <c r="F453" s="457" t="s">
        <v>20</v>
      </c>
      <c r="G453" s="457" t="s">
        <v>25</v>
      </c>
      <c r="H453" s="460" t="s">
        <v>24</v>
      </c>
      <c r="I453" s="460" t="s">
        <v>23</v>
      </c>
      <c r="J453" s="460" t="s">
        <v>34</v>
      </c>
      <c r="K453" s="461" t="s">
        <v>31</v>
      </c>
    </row>
    <row r="454" spans="3:11" ht="15.6">
      <c r="C454" s="454" t="s">
        <v>1175</v>
      </c>
      <c r="D454" s="456" t="s">
        <v>31</v>
      </c>
      <c r="E454" s="457" t="s">
        <v>841</v>
      </c>
      <c r="F454" s="457" t="s">
        <v>20</v>
      </c>
      <c r="G454" s="457" t="s">
        <v>21</v>
      </c>
      <c r="H454" s="460" t="s">
        <v>24</v>
      </c>
      <c r="I454" s="460" t="s">
        <v>23</v>
      </c>
      <c r="J454" s="460" t="s">
        <v>25</v>
      </c>
      <c r="K454" s="461" t="s">
        <v>33</v>
      </c>
    </row>
    <row r="455" spans="3:11" ht="15.6">
      <c r="C455" s="454" t="s">
        <v>1174</v>
      </c>
      <c r="D455" s="456" t="s">
        <v>31</v>
      </c>
      <c r="E455" s="457" t="s">
        <v>23</v>
      </c>
      <c r="F455" s="457" t="s">
        <v>20</v>
      </c>
      <c r="G455" s="457" t="s">
        <v>21</v>
      </c>
      <c r="H455" s="460" t="s">
        <v>24</v>
      </c>
      <c r="I455" s="460" t="s">
        <v>25</v>
      </c>
      <c r="J455" s="460" t="s">
        <v>34</v>
      </c>
      <c r="K455" s="461" t="s">
        <v>32</v>
      </c>
    </row>
    <row r="456" spans="3:11" ht="15.6">
      <c r="C456" s="454" t="s">
        <v>1173</v>
      </c>
      <c r="D456" s="456" t="s">
        <v>31</v>
      </c>
      <c r="E456" s="457" t="s">
        <v>23</v>
      </c>
      <c r="F456" s="457" t="s">
        <v>20</v>
      </c>
      <c r="G456" s="457" t="s">
        <v>21</v>
      </c>
      <c r="H456" s="460" t="s">
        <v>24</v>
      </c>
      <c r="I456" s="460" t="s">
        <v>25</v>
      </c>
      <c r="J456" s="460" t="s">
        <v>32</v>
      </c>
      <c r="K456" s="461" t="s">
        <v>33</v>
      </c>
    </row>
    <row r="457" spans="3:11" ht="15.6">
      <c r="C457" s="454" t="s">
        <v>1172</v>
      </c>
      <c r="D457" s="456" t="s">
        <v>31</v>
      </c>
      <c r="E457" s="457" t="s">
        <v>841</v>
      </c>
      <c r="F457" s="457" t="s">
        <v>20</v>
      </c>
      <c r="G457" s="457" t="s">
        <v>21</v>
      </c>
      <c r="H457" s="460" t="s">
        <v>24</v>
      </c>
      <c r="I457" s="460" t="s">
        <v>23</v>
      </c>
      <c r="J457" s="460" t="s">
        <v>25</v>
      </c>
      <c r="K457" s="461" t="s">
        <v>32</v>
      </c>
    </row>
    <row r="458" spans="3:11" ht="15.6">
      <c r="C458" s="454" t="s">
        <v>1171</v>
      </c>
      <c r="D458" s="456" t="s">
        <v>21</v>
      </c>
      <c r="E458" s="457" t="s">
        <v>272</v>
      </c>
      <c r="F458" s="457" t="s">
        <v>20</v>
      </c>
      <c r="G458" s="457" t="s">
        <v>25</v>
      </c>
      <c r="H458" s="460" t="s">
        <v>24</v>
      </c>
      <c r="I458" s="460" t="s">
        <v>23</v>
      </c>
      <c r="J458" s="460" t="s">
        <v>34</v>
      </c>
      <c r="K458" s="461" t="s">
        <v>33</v>
      </c>
    </row>
    <row r="459" spans="3:11" ht="15.6">
      <c r="C459" s="454" t="s">
        <v>1170</v>
      </c>
      <c r="D459" s="456" t="s">
        <v>21</v>
      </c>
      <c r="E459" s="457" t="s">
        <v>272</v>
      </c>
      <c r="F459" s="457" t="s">
        <v>20</v>
      </c>
      <c r="G459" s="457" t="s">
        <v>25</v>
      </c>
      <c r="H459" s="460" t="s">
        <v>24</v>
      </c>
      <c r="I459" s="460" t="s">
        <v>23</v>
      </c>
      <c r="J459" s="460" t="s">
        <v>34</v>
      </c>
      <c r="K459" s="461" t="s">
        <v>841</v>
      </c>
    </row>
    <row r="460" spans="3:11" ht="15.6">
      <c r="C460" s="454" t="s">
        <v>1169</v>
      </c>
      <c r="D460" s="456" t="s">
        <v>21</v>
      </c>
      <c r="E460" s="457" t="s">
        <v>272</v>
      </c>
      <c r="F460" s="457" t="s">
        <v>20</v>
      </c>
      <c r="G460" s="457" t="s">
        <v>25</v>
      </c>
      <c r="H460" s="460" t="s">
        <v>24</v>
      </c>
      <c r="I460" s="460" t="s">
        <v>23</v>
      </c>
      <c r="J460" s="460" t="s">
        <v>841</v>
      </c>
      <c r="K460" s="461" t="s">
        <v>33</v>
      </c>
    </row>
    <row r="461" spans="3:11" ht="15.6">
      <c r="C461" s="454" t="s">
        <v>1168</v>
      </c>
      <c r="D461" s="456" t="s">
        <v>21</v>
      </c>
      <c r="E461" s="457" t="s">
        <v>272</v>
      </c>
      <c r="F461" s="457" t="s">
        <v>20</v>
      </c>
      <c r="G461" s="457" t="s">
        <v>25</v>
      </c>
      <c r="H461" s="460" t="s">
        <v>24</v>
      </c>
      <c r="I461" s="460" t="s">
        <v>23</v>
      </c>
      <c r="J461" s="460" t="s">
        <v>34</v>
      </c>
      <c r="K461" s="461" t="s">
        <v>32</v>
      </c>
    </row>
    <row r="462" spans="3:11" ht="15.6">
      <c r="C462" s="454" t="s">
        <v>1167</v>
      </c>
      <c r="D462" s="456" t="s">
        <v>21</v>
      </c>
      <c r="E462" s="457" t="s">
        <v>272</v>
      </c>
      <c r="F462" s="457" t="s">
        <v>20</v>
      </c>
      <c r="G462" s="457" t="s">
        <v>25</v>
      </c>
      <c r="H462" s="460" t="s">
        <v>24</v>
      </c>
      <c r="I462" s="460" t="s">
        <v>23</v>
      </c>
      <c r="J462" s="460" t="s">
        <v>32</v>
      </c>
      <c r="K462" s="461" t="s">
        <v>33</v>
      </c>
    </row>
    <row r="463" spans="3:11" ht="15.6">
      <c r="C463" s="454" t="s">
        <v>1166</v>
      </c>
      <c r="D463" s="456" t="s">
        <v>21</v>
      </c>
      <c r="E463" s="457" t="s">
        <v>272</v>
      </c>
      <c r="F463" s="457" t="s">
        <v>20</v>
      </c>
      <c r="G463" s="457" t="s">
        <v>25</v>
      </c>
      <c r="H463" s="460" t="s">
        <v>24</v>
      </c>
      <c r="I463" s="460" t="s">
        <v>23</v>
      </c>
      <c r="J463" s="460" t="s">
        <v>32</v>
      </c>
      <c r="K463" s="461" t="s">
        <v>841</v>
      </c>
    </row>
    <row r="464" spans="3:11" ht="15.6">
      <c r="C464" s="454" t="s">
        <v>1165</v>
      </c>
      <c r="D464" s="456" t="s">
        <v>21</v>
      </c>
      <c r="E464" s="457" t="s">
        <v>272</v>
      </c>
      <c r="F464" s="457" t="s">
        <v>20</v>
      </c>
      <c r="G464" s="457" t="s">
        <v>25</v>
      </c>
      <c r="H464" s="460" t="s">
        <v>24</v>
      </c>
      <c r="I464" s="460" t="s">
        <v>23</v>
      </c>
      <c r="J464" s="460" t="s">
        <v>34</v>
      </c>
      <c r="K464" s="461" t="s">
        <v>31</v>
      </c>
    </row>
    <row r="465" spans="3:11" ht="15.6">
      <c r="C465" s="454" t="s">
        <v>1164</v>
      </c>
      <c r="D465" s="456" t="s">
        <v>31</v>
      </c>
      <c r="E465" s="457" t="s">
        <v>272</v>
      </c>
      <c r="F465" s="457" t="s">
        <v>20</v>
      </c>
      <c r="G465" s="457" t="s">
        <v>21</v>
      </c>
      <c r="H465" s="460" t="s">
        <v>24</v>
      </c>
      <c r="I465" s="460" t="s">
        <v>23</v>
      </c>
      <c r="J465" s="460" t="s">
        <v>25</v>
      </c>
      <c r="K465" s="461" t="s">
        <v>33</v>
      </c>
    </row>
    <row r="466" spans="3:11" ht="15.6">
      <c r="C466" s="454" t="s">
        <v>1163</v>
      </c>
      <c r="D466" s="456" t="s">
        <v>31</v>
      </c>
      <c r="E466" s="457" t="s">
        <v>272</v>
      </c>
      <c r="F466" s="457" t="s">
        <v>20</v>
      </c>
      <c r="G466" s="457" t="s">
        <v>21</v>
      </c>
      <c r="H466" s="460" t="s">
        <v>24</v>
      </c>
      <c r="I466" s="460" t="s">
        <v>23</v>
      </c>
      <c r="J466" s="460" t="s">
        <v>25</v>
      </c>
      <c r="K466" s="461" t="s">
        <v>841</v>
      </c>
    </row>
    <row r="467" spans="3:11" ht="15.6">
      <c r="C467" s="454" t="s">
        <v>1162</v>
      </c>
      <c r="D467" s="456" t="s">
        <v>31</v>
      </c>
      <c r="E467" s="457" t="s">
        <v>272</v>
      </c>
      <c r="F467" s="457" t="s">
        <v>20</v>
      </c>
      <c r="G467" s="457" t="s">
        <v>21</v>
      </c>
      <c r="H467" s="460" t="s">
        <v>24</v>
      </c>
      <c r="I467" s="460" t="s">
        <v>23</v>
      </c>
      <c r="J467" s="460" t="s">
        <v>25</v>
      </c>
      <c r="K467" s="461" t="s">
        <v>32</v>
      </c>
    </row>
    <row r="468" spans="3:11" ht="15.6">
      <c r="C468" s="454" t="s">
        <v>1161</v>
      </c>
      <c r="D468" s="456" t="s">
        <v>22</v>
      </c>
      <c r="E468" s="457" t="s">
        <v>841</v>
      </c>
      <c r="F468" s="457" t="s">
        <v>20</v>
      </c>
      <c r="G468" s="457" t="s">
        <v>21</v>
      </c>
      <c r="H468" s="460" t="s">
        <v>24</v>
      </c>
      <c r="I468" s="460" t="s">
        <v>25</v>
      </c>
      <c r="J468" s="460" t="s">
        <v>34</v>
      </c>
      <c r="K468" s="461" t="s">
        <v>33</v>
      </c>
    </row>
    <row r="469" spans="3:11" ht="15.6">
      <c r="C469" s="454" t="s">
        <v>1160</v>
      </c>
      <c r="D469" s="456" t="s">
        <v>22</v>
      </c>
      <c r="E469" s="457" t="s">
        <v>32</v>
      </c>
      <c r="F469" s="457" t="s">
        <v>20</v>
      </c>
      <c r="G469" s="457" t="s">
        <v>21</v>
      </c>
      <c r="H469" s="460" t="s">
        <v>24</v>
      </c>
      <c r="I469" s="460" t="s">
        <v>25</v>
      </c>
      <c r="J469" s="460" t="s">
        <v>34</v>
      </c>
      <c r="K469" s="461" t="s">
        <v>33</v>
      </c>
    </row>
    <row r="470" spans="3:11" ht="15.6">
      <c r="C470" s="454" t="s">
        <v>1159</v>
      </c>
      <c r="D470" s="456" t="s">
        <v>22</v>
      </c>
      <c r="E470" s="457" t="s">
        <v>841</v>
      </c>
      <c r="F470" s="457" t="s">
        <v>20</v>
      </c>
      <c r="G470" s="457" t="s">
        <v>21</v>
      </c>
      <c r="H470" s="460" t="s">
        <v>24</v>
      </c>
      <c r="I470" s="460" t="s">
        <v>25</v>
      </c>
      <c r="J470" s="460" t="s">
        <v>34</v>
      </c>
      <c r="K470" s="461" t="s">
        <v>32</v>
      </c>
    </row>
    <row r="471" spans="3:11" ht="15.6">
      <c r="C471" s="454" t="s">
        <v>1158</v>
      </c>
      <c r="D471" s="456" t="s">
        <v>22</v>
      </c>
      <c r="E471" s="457" t="s">
        <v>841</v>
      </c>
      <c r="F471" s="457" t="s">
        <v>20</v>
      </c>
      <c r="G471" s="457" t="s">
        <v>21</v>
      </c>
      <c r="H471" s="460" t="s">
        <v>24</v>
      </c>
      <c r="I471" s="460" t="s">
        <v>25</v>
      </c>
      <c r="J471" s="460" t="s">
        <v>32</v>
      </c>
      <c r="K471" s="461" t="s">
        <v>33</v>
      </c>
    </row>
    <row r="472" spans="3:11" ht="15.6">
      <c r="C472" s="454" t="s">
        <v>1157</v>
      </c>
      <c r="D472" s="456" t="s">
        <v>31</v>
      </c>
      <c r="E472" s="457" t="s">
        <v>22</v>
      </c>
      <c r="F472" s="457" t="s">
        <v>20</v>
      </c>
      <c r="G472" s="457" t="s">
        <v>21</v>
      </c>
      <c r="H472" s="460" t="s">
        <v>24</v>
      </c>
      <c r="I472" s="460" t="s">
        <v>25</v>
      </c>
      <c r="J472" s="460" t="s">
        <v>34</v>
      </c>
      <c r="K472" s="461" t="s">
        <v>33</v>
      </c>
    </row>
    <row r="473" spans="3:11" ht="15.6">
      <c r="C473" s="454" t="s">
        <v>1156</v>
      </c>
      <c r="D473" s="456" t="s">
        <v>31</v>
      </c>
      <c r="E473" s="457" t="s">
        <v>841</v>
      </c>
      <c r="F473" s="457" t="s">
        <v>20</v>
      </c>
      <c r="G473" s="457" t="s">
        <v>21</v>
      </c>
      <c r="H473" s="460" t="s">
        <v>24</v>
      </c>
      <c r="I473" s="460" t="s">
        <v>25</v>
      </c>
      <c r="J473" s="460" t="s">
        <v>34</v>
      </c>
      <c r="K473" s="461" t="s">
        <v>22</v>
      </c>
    </row>
    <row r="474" spans="3:11" ht="15.6">
      <c r="C474" s="454" t="s">
        <v>1155</v>
      </c>
      <c r="D474" s="456" t="s">
        <v>31</v>
      </c>
      <c r="E474" s="457" t="s">
        <v>841</v>
      </c>
      <c r="F474" s="457" t="s">
        <v>20</v>
      </c>
      <c r="G474" s="457" t="s">
        <v>21</v>
      </c>
      <c r="H474" s="460" t="s">
        <v>24</v>
      </c>
      <c r="I474" s="460" t="s">
        <v>25</v>
      </c>
      <c r="J474" s="460" t="s">
        <v>22</v>
      </c>
      <c r="K474" s="461" t="s">
        <v>33</v>
      </c>
    </row>
    <row r="475" spans="3:11" ht="15.6">
      <c r="C475" s="454" t="s">
        <v>1154</v>
      </c>
      <c r="D475" s="456" t="s">
        <v>31</v>
      </c>
      <c r="E475" s="457" t="s">
        <v>22</v>
      </c>
      <c r="F475" s="457" t="s">
        <v>20</v>
      </c>
      <c r="G475" s="457" t="s">
        <v>21</v>
      </c>
      <c r="H475" s="460" t="s">
        <v>24</v>
      </c>
      <c r="I475" s="460" t="s">
        <v>25</v>
      </c>
      <c r="J475" s="460" t="s">
        <v>34</v>
      </c>
      <c r="K475" s="461" t="s">
        <v>32</v>
      </c>
    </row>
    <row r="476" spans="3:11" ht="15.6">
      <c r="C476" s="454" t="s">
        <v>1153</v>
      </c>
      <c r="D476" s="456" t="s">
        <v>31</v>
      </c>
      <c r="E476" s="457" t="s">
        <v>22</v>
      </c>
      <c r="F476" s="457" t="s">
        <v>20</v>
      </c>
      <c r="G476" s="457" t="s">
        <v>21</v>
      </c>
      <c r="H476" s="460" t="s">
        <v>24</v>
      </c>
      <c r="I476" s="460" t="s">
        <v>25</v>
      </c>
      <c r="J476" s="460" t="s">
        <v>32</v>
      </c>
      <c r="K476" s="461" t="s">
        <v>33</v>
      </c>
    </row>
    <row r="477" spans="3:11" ht="15.6">
      <c r="C477" s="454" t="s">
        <v>1152</v>
      </c>
      <c r="D477" s="456" t="s">
        <v>31</v>
      </c>
      <c r="E477" s="457" t="s">
        <v>841</v>
      </c>
      <c r="F477" s="457" t="s">
        <v>20</v>
      </c>
      <c r="G477" s="457" t="s">
        <v>21</v>
      </c>
      <c r="H477" s="460" t="s">
        <v>24</v>
      </c>
      <c r="I477" s="460" t="s">
        <v>25</v>
      </c>
      <c r="J477" s="460" t="s">
        <v>22</v>
      </c>
      <c r="K477" s="461" t="s">
        <v>32</v>
      </c>
    </row>
    <row r="478" spans="3:11" ht="15.6">
      <c r="C478" s="454" t="s">
        <v>1151</v>
      </c>
      <c r="D478" s="456" t="s">
        <v>22</v>
      </c>
      <c r="E478" s="457" t="s">
        <v>272</v>
      </c>
      <c r="F478" s="457" t="s">
        <v>20</v>
      </c>
      <c r="G478" s="457" t="s">
        <v>21</v>
      </c>
      <c r="H478" s="460" t="s">
        <v>24</v>
      </c>
      <c r="I478" s="460" t="s">
        <v>25</v>
      </c>
      <c r="J478" s="460" t="s">
        <v>34</v>
      </c>
      <c r="K478" s="461" t="s">
        <v>33</v>
      </c>
    </row>
    <row r="479" spans="3:11" ht="15.6">
      <c r="C479" s="454" t="s">
        <v>1150</v>
      </c>
      <c r="D479" s="456" t="s">
        <v>22</v>
      </c>
      <c r="E479" s="457" t="s">
        <v>272</v>
      </c>
      <c r="F479" s="457" t="s">
        <v>20</v>
      </c>
      <c r="G479" s="457" t="s">
        <v>21</v>
      </c>
      <c r="H479" s="460" t="s">
        <v>24</v>
      </c>
      <c r="I479" s="460" t="s">
        <v>25</v>
      </c>
      <c r="J479" s="460" t="s">
        <v>34</v>
      </c>
      <c r="K479" s="461" t="s">
        <v>841</v>
      </c>
    </row>
    <row r="480" spans="3:11" ht="15.6">
      <c r="C480" s="454" t="s">
        <v>1149</v>
      </c>
      <c r="D480" s="456" t="s">
        <v>22</v>
      </c>
      <c r="E480" s="457" t="s">
        <v>272</v>
      </c>
      <c r="F480" s="457" t="s">
        <v>20</v>
      </c>
      <c r="G480" s="457" t="s">
        <v>21</v>
      </c>
      <c r="H480" s="460" t="s">
        <v>24</v>
      </c>
      <c r="I480" s="460" t="s">
        <v>25</v>
      </c>
      <c r="J480" s="460" t="s">
        <v>841</v>
      </c>
      <c r="K480" s="461" t="s">
        <v>33</v>
      </c>
    </row>
    <row r="481" spans="3:11" ht="15.6">
      <c r="C481" s="454" t="s">
        <v>1148</v>
      </c>
      <c r="D481" s="456" t="s">
        <v>22</v>
      </c>
      <c r="E481" s="457" t="s">
        <v>272</v>
      </c>
      <c r="F481" s="457" t="s">
        <v>20</v>
      </c>
      <c r="G481" s="457" t="s">
        <v>21</v>
      </c>
      <c r="H481" s="460" t="s">
        <v>24</v>
      </c>
      <c r="I481" s="460" t="s">
        <v>25</v>
      </c>
      <c r="J481" s="460" t="s">
        <v>34</v>
      </c>
      <c r="K481" s="461" t="s">
        <v>32</v>
      </c>
    </row>
    <row r="482" spans="3:11" ht="15.6">
      <c r="C482" s="454" t="s">
        <v>1147</v>
      </c>
      <c r="D482" s="456" t="s">
        <v>22</v>
      </c>
      <c r="E482" s="457" t="s">
        <v>272</v>
      </c>
      <c r="F482" s="457" t="s">
        <v>20</v>
      </c>
      <c r="G482" s="457" t="s">
        <v>21</v>
      </c>
      <c r="H482" s="460" t="s">
        <v>24</v>
      </c>
      <c r="I482" s="460" t="s">
        <v>25</v>
      </c>
      <c r="J482" s="460" t="s">
        <v>32</v>
      </c>
      <c r="K482" s="461" t="s">
        <v>33</v>
      </c>
    </row>
    <row r="483" spans="3:11" ht="15.6">
      <c r="C483" s="454" t="s">
        <v>1146</v>
      </c>
      <c r="D483" s="456" t="s">
        <v>22</v>
      </c>
      <c r="E483" s="457" t="s">
        <v>272</v>
      </c>
      <c r="F483" s="457" t="s">
        <v>20</v>
      </c>
      <c r="G483" s="457" t="s">
        <v>21</v>
      </c>
      <c r="H483" s="460" t="s">
        <v>24</v>
      </c>
      <c r="I483" s="460" t="s">
        <v>25</v>
      </c>
      <c r="J483" s="460" t="s">
        <v>32</v>
      </c>
      <c r="K483" s="461" t="s">
        <v>841</v>
      </c>
    </row>
    <row r="484" spans="3:11" ht="15.6">
      <c r="C484" s="454" t="s">
        <v>1145</v>
      </c>
      <c r="D484" s="456" t="s">
        <v>31</v>
      </c>
      <c r="E484" s="457" t="s">
        <v>272</v>
      </c>
      <c r="F484" s="457" t="s">
        <v>20</v>
      </c>
      <c r="G484" s="457" t="s">
        <v>21</v>
      </c>
      <c r="H484" s="460" t="s">
        <v>24</v>
      </c>
      <c r="I484" s="460" t="s">
        <v>25</v>
      </c>
      <c r="J484" s="460" t="s">
        <v>34</v>
      </c>
      <c r="K484" s="461" t="s">
        <v>22</v>
      </c>
    </row>
    <row r="485" spans="3:11" ht="15.6">
      <c r="C485" s="454" t="s">
        <v>1144</v>
      </c>
      <c r="D485" s="456" t="s">
        <v>31</v>
      </c>
      <c r="E485" s="457" t="s">
        <v>272</v>
      </c>
      <c r="F485" s="457" t="s">
        <v>20</v>
      </c>
      <c r="G485" s="457" t="s">
        <v>21</v>
      </c>
      <c r="H485" s="460" t="s">
        <v>24</v>
      </c>
      <c r="I485" s="460" t="s">
        <v>25</v>
      </c>
      <c r="J485" s="460" t="s">
        <v>22</v>
      </c>
      <c r="K485" s="461" t="s">
        <v>33</v>
      </c>
    </row>
    <row r="486" spans="3:11" ht="15.6">
      <c r="C486" s="454" t="s">
        <v>1143</v>
      </c>
      <c r="D486" s="456" t="s">
        <v>31</v>
      </c>
      <c r="E486" s="457" t="s">
        <v>272</v>
      </c>
      <c r="F486" s="457" t="s">
        <v>20</v>
      </c>
      <c r="G486" s="457" t="s">
        <v>21</v>
      </c>
      <c r="H486" s="460" t="s">
        <v>24</v>
      </c>
      <c r="I486" s="460" t="s">
        <v>25</v>
      </c>
      <c r="J486" s="460" t="s">
        <v>22</v>
      </c>
      <c r="K486" s="461" t="s">
        <v>841</v>
      </c>
    </row>
    <row r="487" spans="3:11" ht="15.6">
      <c r="C487" s="454" t="s">
        <v>1142</v>
      </c>
      <c r="D487" s="456" t="s">
        <v>31</v>
      </c>
      <c r="E487" s="457" t="s">
        <v>272</v>
      </c>
      <c r="F487" s="457" t="s">
        <v>20</v>
      </c>
      <c r="G487" s="457" t="s">
        <v>21</v>
      </c>
      <c r="H487" s="460" t="s">
        <v>24</v>
      </c>
      <c r="I487" s="460" t="s">
        <v>25</v>
      </c>
      <c r="J487" s="460" t="s">
        <v>22</v>
      </c>
      <c r="K487" s="461" t="s">
        <v>32</v>
      </c>
    </row>
    <row r="488" spans="3:11" ht="15.6">
      <c r="C488" s="454" t="s">
        <v>1141</v>
      </c>
      <c r="D488" s="456" t="s">
        <v>21</v>
      </c>
      <c r="E488" s="457" t="s">
        <v>22</v>
      </c>
      <c r="F488" s="457" t="s">
        <v>20</v>
      </c>
      <c r="G488" s="457" t="s">
        <v>25</v>
      </c>
      <c r="H488" s="460" t="s">
        <v>24</v>
      </c>
      <c r="I488" s="460" t="s">
        <v>23</v>
      </c>
      <c r="J488" s="460" t="s">
        <v>34</v>
      </c>
      <c r="K488" s="461" t="s">
        <v>33</v>
      </c>
    </row>
    <row r="489" spans="3:11" ht="15.6">
      <c r="C489" s="454" t="s">
        <v>1140</v>
      </c>
      <c r="D489" s="456" t="s">
        <v>21</v>
      </c>
      <c r="E489" s="457" t="s">
        <v>841</v>
      </c>
      <c r="F489" s="457" t="s">
        <v>20</v>
      </c>
      <c r="G489" s="457" t="s">
        <v>25</v>
      </c>
      <c r="H489" s="460" t="s">
        <v>24</v>
      </c>
      <c r="I489" s="460" t="s">
        <v>23</v>
      </c>
      <c r="J489" s="460" t="s">
        <v>34</v>
      </c>
      <c r="K489" s="461" t="s">
        <v>22</v>
      </c>
    </row>
    <row r="490" spans="3:11" ht="15.6">
      <c r="C490" s="454" t="s">
        <v>1139</v>
      </c>
      <c r="D490" s="456" t="s">
        <v>21</v>
      </c>
      <c r="E490" s="457" t="s">
        <v>841</v>
      </c>
      <c r="F490" s="457" t="s">
        <v>20</v>
      </c>
      <c r="G490" s="457" t="s">
        <v>25</v>
      </c>
      <c r="H490" s="460" t="s">
        <v>24</v>
      </c>
      <c r="I490" s="460" t="s">
        <v>23</v>
      </c>
      <c r="J490" s="460" t="s">
        <v>22</v>
      </c>
      <c r="K490" s="461" t="s">
        <v>33</v>
      </c>
    </row>
    <row r="491" spans="3:11" ht="15.6">
      <c r="C491" s="454" t="s">
        <v>1138</v>
      </c>
      <c r="D491" s="456" t="s">
        <v>21</v>
      </c>
      <c r="E491" s="457" t="s">
        <v>22</v>
      </c>
      <c r="F491" s="457" t="s">
        <v>20</v>
      </c>
      <c r="G491" s="457" t="s">
        <v>25</v>
      </c>
      <c r="H491" s="460" t="s">
        <v>24</v>
      </c>
      <c r="I491" s="460" t="s">
        <v>23</v>
      </c>
      <c r="J491" s="460" t="s">
        <v>34</v>
      </c>
      <c r="K491" s="461" t="s">
        <v>32</v>
      </c>
    </row>
    <row r="492" spans="3:11" ht="15.6">
      <c r="C492" s="454" t="s">
        <v>1137</v>
      </c>
      <c r="D492" s="456" t="s">
        <v>21</v>
      </c>
      <c r="E492" s="457" t="s">
        <v>22</v>
      </c>
      <c r="F492" s="457" t="s">
        <v>20</v>
      </c>
      <c r="G492" s="457" t="s">
        <v>25</v>
      </c>
      <c r="H492" s="460" t="s">
        <v>24</v>
      </c>
      <c r="I492" s="460" t="s">
        <v>23</v>
      </c>
      <c r="J492" s="460" t="s">
        <v>32</v>
      </c>
      <c r="K492" s="461" t="s">
        <v>33</v>
      </c>
    </row>
    <row r="493" spans="3:11" ht="15.6">
      <c r="C493" s="454" t="s">
        <v>1136</v>
      </c>
      <c r="D493" s="456" t="s">
        <v>21</v>
      </c>
      <c r="E493" s="457" t="s">
        <v>841</v>
      </c>
      <c r="F493" s="457" t="s">
        <v>20</v>
      </c>
      <c r="G493" s="457" t="s">
        <v>25</v>
      </c>
      <c r="H493" s="460" t="s">
        <v>24</v>
      </c>
      <c r="I493" s="460" t="s">
        <v>23</v>
      </c>
      <c r="J493" s="460" t="s">
        <v>22</v>
      </c>
      <c r="K493" s="461" t="s">
        <v>32</v>
      </c>
    </row>
    <row r="494" spans="3:11" ht="15.6">
      <c r="C494" s="454" t="s">
        <v>1135</v>
      </c>
      <c r="D494" s="456" t="s">
        <v>31</v>
      </c>
      <c r="E494" s="457" t="s">
        <v>23</v>
      </c>
      <c r="F494" s="457" t="s">
        <v>20</v>
      </c>
      <c r="G494" s="457" t="s">
        <v>21</v>
      </c>
      <c r="H494" s="460" t="s">
        <v>24</v>
      </c>
      <c r="I494" s="460" t="s">
        <v>25</v>
      </c>
      <c r="J494" s="460" t="s">
        <v>34</v>
      </c>
      <c r="K494" s="461" t="s">
        <v>22</v>
      </c>
    </row>
    <row r="495" spans="3:11" ht="15.6">
      <c r="C495" s="454" t="s">
        <v>1134</v>
      </c>
      <c r="D495" s="456" t="s">
        <v>31</v>
      </c>
      <c r="E495" s="457" t="s">
        <v>22</v>
      </c>
      <c r="F495" s="457" t="s">
        <v>20</v>
      </c>
      <c r="G495" s="457" t="s">
        <v>21</v>
      </c>
      <c r="H495" s="460" t="s">
        <v>24</v>
      </c>
      <c r="I495" s="460" t="s">
        <v>23</v>
      </c>
      <c r="J495" s="460" t="s">
        <v>25</v>
      </c>
      <c r="K495" s="461" t="s">
        <v>33</v>
      </c>
    </row>
    <row r="496" spans="3:11" ht="15.6">
      <c r="C496" s="454" t="s">
        <v>1133</v>
      </c>
      <c r="D496" s="456" t="s">
        <v>31</v>
      </c>
      <c r="E496" s="457" t="s">
        <v>841</v>
      </c>
      <c r="F496" s="457" t="s">
        <v>20</v>
      </c>
      <c r="G496" s="457" t="s">
        <v>21</v>
      </c>
      <c r="H496" s="460" t="s">
        <v>24</v>
      </c>
      <c r="I496" s="460" t="s">
        <v>23</v>
      </c>
      <c r="J496" s="460" t="s">
        <v>25</v>
      </c>
      <c r="K496" s="461" t="s">
        <v>22</v>
      </c>
    </row>
    <row r="497" spans="3:11" ht="15.6">
      <c r="C497" s="454" t="s">
        <v>1132</v>
      </c>
      <c r="D497" s="456" t="s">
        <v>31</v>
      </c>
      <c r="E497" s="457" t="s">
        <v>22</v>
      </c>
      <c r="F497" s="457" t="s">
        <v>20</v>
      </c>
      <c r="G497" s="457" t="s">
        <v>21</v>
      </c>
      <c r="H497" s="460" t="s">
        <v>24</v>
      </c>
      <c r="I497" s="460" t="s">
        <v>23</v>
      </c>
      <c r="J497" s="460" t="s">
        <v>25</v>
      </c>
      <c r="K497" s="461" t="s">
        <v>32</v>
      </c>
    </row>
    <row r="498" spans="3:11" ht="15.6">
      <c r="C498" s="454" t="s">
        <v>1131</v>
      </c>
      <c r="D498" s="456" t="s">
        <v>21</v>
      </c>
      <c r="E498" s="457" t="s">
        <v>272</v>
      </c>
      <c r="F498" s="457" t="s">
        <v>20</v>
      </c>
      <c r="G498" s="457" t="s">
        <v>25</v>
      </c>
      <c r="H498" s="460" t="s">
        <v>24</v>
      </c>
      <c r="I498" s="460" t="s">
        <v>23</v>
      </c>
      <c r="J498" s="460" t="s">
        <v>34</v>
      </c>
      <c r="K498" s="461" t="s">
        <v>22</v>
      </c>
    </row>
    <row r="499" spans="3:11" ht="15.6">
      <c r="C499" s="454" t="s">
        <v>1130</v>
      </c>
      <c r="D499" s="456" t="s">
        <v>21</v>
      </c>
      <c r="E499" s="457" t="s">
        <v>272</v>
      </c>
      <c r="F499" s="457" t="s">
        <v>20</v>
      </c>
      <c r="G499" s="457" t="s">
        <v>25</v>
      </c>
      <c r="H499" s="460" t="s">
        <v>24</v>
      </c>
      <c r="I499" s="460" t="s">
        <v>23</v>
      </c>
      <c r="J499" s="460" t="s">
        <v>22</v>
      </c>
      <c r="K499" s="461" t="s">
        <v>33</v>
      </c>
    </row>
    <row r="500" spans="3:11" ht="15.6">
      <c r="C500" s="454" t="s">
        <v>1129</v>
      </c>
      <c r="D500" s="456" t="s">
        <v>21</v>
      </c>
      <c r="E500" s="457" t="s">
        <v>272</v>
      </c>
      <c r="F500" s="457" t="s">
        <v>20</v>
      </c>
      <c r="G500" s="457" t="s">
        <v>25</v>
      </c>
      <c r="H500" s="460" t="s">
        <v>24</v>
      </c>
      <c r="I500" s="460" t="s">
        <v>23</v>
      </c>
      <c r="J500" s="460" t="s">
        <v>22</v>
      </c>
      <c r="K500" s="461" t="s">
        <v>841</v>
      </c>
    </row>
    <row r="501" spans="3:11" ht="15.6">
      <c r="C501" s="454" t="s">
        <v>1128</v>
      </c>
      <c r="D501" s="456" t="s">
        <v>21</v>
      </c>
      <c r="E501" s="457" t="s">
        <v>272</v>
      </c>
      <c r="F501" s="457" t="s">
        <v>20</v>
      </c>
      <c r="G501" s="457" t="s">
        <v>25</v>
      </c>
      <c r="H501" s="460" t="s">
        <v>24</v>
      </c>
      <c r="I501" s="460" t="s">
        <v>23</v>
      </c>
      <c r="J501" s="460" t="s">
        <v>22</v>
      </c>
      <c r="K501" s="461" t="s">
        <v>32</v>
      </c>
    </row>
    <row r="502" spans="3:11" ht="16.2" thickBot="1">
      <c r="C502" s="455" t="s">
        <v>1127</v>
      </c>
      <c r="D502" s="462" t="s">
        <v>31</v>
      </c>
      <c r="E502" s="463" t="s">
        <v>272</v>
      </c>
      <c r="F502" s="463" t="s">
        <v>20</v>
      </c>
      <c r="G502" s="463" t="s">
        <v>21</v>
      </c>
      <c r="H502" s="464" t="s">
        <v>24</v>
      </c>
      <c r="I502" s="464" t="s">
        <v>23</v>
      </c>
      <c r="J502" s="464" t="s">
        <v>25</v>
      </c>
      <c r="K502" s="465" t="s">
        <v>22</v>
      </c>
    </row>
    <row r="503" spans="3:11" ht="1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8"/>
  <dimension ref="A1:S33"/>
  <sheetViews>
    <sheetView workbookViewId="0"/>
  </sheetViews>
  <sheetFormatPr defaultColWidth="11.5546875" defaultRowHeight="14.4"/>
  <cols>
    <col min="1" max="1" width="7.88671875" customWidth="1"/>
    <col min="2" max="2" width="4.44140625" style="38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South Africa</v>
      </c>
      <c r="D4" s="522">
        <f>CalcA!$E$24</f>
        <v>2</v>
      </c>
      <c r="E4" s="522">
        <f>F4-G4</f>
        <v>-2</v>
      </c>
      <c r="F4" s="522">
        <f>CalcA!$F$24</f>
        <v>3</v>
      </c>
      <c r="G4" s="522">
        <f>CalcA!$G$24</f>
        <v>5</v>
      </c>
      <c r="H4" s="524">
        <f t="shared" ref="H4:H15" si="0">$D4*$S$4+($E4+$S$5/2)*$S$5+$F4*$S$6+$K4*$S$7+$L4*$S$8</f>
        <v>2498003.0000399998</v>
      </c>
      <c r="I4" s="522" t="s">
        <v>24</v>
      </c>
      <c r="J4" s="522"/>
      <c r="K4" s="522">
        <f>SUMIFS(FairPlay!$C$6:$C$27,FairPlay!$B$6:$B$27,$C4)+SUMIFS(FairPlay!$F$6:$F$27,FairPlay!$E$6:$E$27,$C4)+SUMIFS(FairPlay!$I$6:$I$27,FairPlay!$H$6:$H$27,$C4)</f>
        <v>0</v>
      </c>
      <c r="L4" s="522">
        <f>100-INDEX(Language!$D$5:$D$100,MATCH($C4,Language!$E$5:$E$100,0),1)</f>
        <v>40</v>
      </c>
      <c r="R4" s="815" t="s">
        <v>1798</v>
      </c>
      <c r="S4" s="816">
        <v>1000000</v>
      </c>
    </row>
    <row r="5" spans="1:19">
      <c r="A5" s="382"/>
      <c r="B5" s="467" t="s">
        <v>27</v>
      </c>
      <c r="C5" s="27" t="str">
        <f>CalcB!$D$24</f>
        <v>Qatar</v>
      </c>
      <c r="D5" s="467">
        <f>CalcB!$E$24</f>
        <v>3</v>
      </c>
      <c r="E5" s="467">
        <f t="shared" ref="E5:E15" si="1">F5-G5</f>
        <v>-2</v>
      </c>
      <c r="F5" s="467">
        <f>CalcB!$F$24</f>
        <v>3</v>
      </c>
      <c r="G5" s="467">
        <f>CalcB!$G$24</f>
        <v>5</v>
      </c>
      <c r="H5" s="525">
        <f t="shared" si="0"/>
        <v>3498003.0000450001</v>
      </c>
      <c r="I5" s="467" t="s">
        <v>20</v>
      </c>
      <c r="J5" s="467"/>
      <c r="K5" s="467">
        <f>SUMIFS(FairPlay!$C$6:$C$27,FairPlay!$B$6:$B$27,$C5)+SUMIFS(FairPlay!$F$6:$F$27,FairPlay!$E$6:$E$27,$C5)+SUMIFS(FairPlay!$I$6:$I$27,FairPlay!$H$6:$H$27,$C5)</f>
        <v>0</v>
      </c>
      <c r="L5" s="467">
        <f>100-INDEX(Language!$D$5:$D$100,MATCH($C5,Language!$E$5:$E$100,0),1)</f>
        <v>45</v>
      </c>
      <c r="R5" s="817" t="s">
        <v>1797</v>
      </c>
      <c r="S5" s="818">
        <v>1000</v>
      </c>
    </row>
    <row r="6" spans="1:19">
      <c r="A6" s="382"/>
      <c r="B6" s="467" t="s">
        <v>28</v>
      </c>
      <c r="C6" s="27" t="str">
        <f>CalcC!$D$24</f>
        <v>Scotland</v>
      </c>
      <c r="D6" s="467">
        <f>CalcC!$E$24</f>
        <v>3</v>
      </c>
      <c r="E6" s="467">
        <f t="shared" si="1"/>
        <v>-3</v>
      </c>
      <c r="F6" s="467">
        <f>CalcC!$F$24</f>
        <v>2</v>
      </c>
      <c r="G6" s="467">
        <f>CalcC!$G$24</f>
        <v>5</v>
      </c>
      <c r="H6" s="525">
        <f t="shared" si="0"/>
        <v>3497002.0000570002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c r="A7" s="382"/>
      <c r="B7" s="467" t="s">
        <v>29</v>
      </c>
      <c r="C7" s="27" t="str">
        <f>CalcD!$D$24</f>
        <v>USA</v>
      </c>
      <c r="D7" s="467">
        <f>CalcD!$E$24</f>
        <v>4</v>
      </c>
      <c r="E7" s="467">
        <f t="shared" si="1"/>
        <v>-2</v>
      </c>
      <c r="F7" s="467">
        <f>CalcD!$F$24</f>
        <v>2</v>
      </c>
      <c r="G7" s="467">
        <f>CalcD!$G$24</f>
        <v>4</v>
      </c>
      <c r="H7" s="525">
        <f t="shared" si="0"/>
        <v>4498002.0000839997</v>
      </c>
      <c r="I7" s="467" t="s">
        <v>25</v>
      </c>
      <c r="J7" s="467"/>
      <c r="K7" s="467">
        <f>SUMIFS(FairPlay!$C$6:$C$27,FairPlay!$B$6:$B$27,$C7)+SUMIFS(FairPlay!$F$6:$F$27,FairPlay!$E$6:$E$27,$C7)+SUMIFS(FairPlay!$I$6:$I$27,FairPlay!$H$6:$H$27,$C7)</f>
        <v>0</v>
      </c>
      <c r="L7" s="467">
        <f>100-INDEX(Language!$D$5:$D$100,MATCH($C7,Language!$E$5:$E$100,0),1)</f>
        <v>84</v>
      </c>
      <c r="R7" s="817" t="s">
        <v>1799</v>
      </c>
      <c r="S7" s="818">
        <v>1E-3</v>
      </c>
    </row>
    <row r="8" spans="1:19">
      <c r="A8" s="382"/>
      <c r="B8" s="467" t="s">
        <v>1111</v>
      </c>
      <c r="C8" s="27" t="str">
        <f>CalcE!$D$24</f>
        <v>Ivory Coast</v>
      </c>
      <c r="D8" s="467">
        <f>CalcE!$E$24</f>
        <v>1</v>
      </c>
      <c r="E8" s="467">
        <f t="shared" si="1"/>
        <v>-6</v>
      </c>
      <c r="F8" s="467">
        <f>CalcE!$F$24</f>
        <v>1</v>
      </c>
      <c r="G8" s="467">
        <f>CalcE!$G$24</f>
        <v>7</v>
      </c>
      <c r="H8" s="525">
        <f t="shared" si="0"/>
        <v>1494001.000066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c r="A9" s="382"/>
      <c r="B9" s="467" t="s">
        <v>1112</v>
      </c>
      <c r="C9" s="27" t="str">
        <f>CalcF!$D$24</f>
        <v>Japan</v>
      </c>
      <c r="D9" s="467">
        <f>CalcF!$E$24</f>
        <v>1</v>
      </c>
      <c r="E9" s="467">
        <f t="shared" si="1"/>
        <v>-5</v>
      </c>
      <c r="F9" s="467">
        <f>CalcF!$F$24</f>
        <v>0</v>
      </c>
      <c r="G9" s="467">
        <f>CalcF!$G$24</f>
        <v>5</v>
      </c>
      <c r="H9" s="525">
        <f t="shared" si="0"/>
        <v>1495000.0000819999</v>
      </c>
      <c r="I9" s="467" t="s">
        <v>23</v>
      </c>
      <c r="J9" s="467"/>
      <c r="K9" s="467">
        <f>SUMIFS(FairPlay!$C$6:$C$27,FairPlay!$B$6:$B$27,$C9)+SUMIFS(FairPlay!$F$6:$F$27,FairPlay!$E$6:$E$27,$C9)+SUMIFS(FairPlay!$I$6:$I$27,FairPlay!$H$6:$H$27,$C9)</f>
        <v>0</v>
      </c>
      <c r="L9" s="467">
        <f>100-INDEX(Language!$D$5:$D$100,MATCH($C9,Language!$E$5:$E$100,0),1)</f>
        <v>82</v>
      </c>
    </row>
    <row r="10" spans="1:19">
      <c r="A10" s="382"/>
      <c r="B10" s="467" t="s">
        <v>1115</v>
      </c>
      <c r="C10" s="27" t="str">
        <f>CalcG!$D$24</f>
        <v>New Zealand</v>
      </c>
      <c r="D10" s="467">
        <f>CalcG!$E$24</f>
        <v>3</v>
      </c>
      <c r="E10" s="467">
        <f t="shared" si="1"/>
        <v>-3</v>
      </c>
      <c r="F10" s="467">
        <f>CalcG!$F$24</f>
        <v>3</v>
      </c>
      <c r="G10" s="467">
        <f>CalcG!$G$24</f>
        <v>6</v>
      </c>
      <c r="H10" s="525">
        <f t="shared" si="0"/>
        <v>3497003.0000149999</v>
      </c>
      <c r="I10" s="467" t="s">
        <v>272</v>
      </c>
      <c r="J10" s="467"/>
      <c r="K10" s="467">
        <f>SUMIFS(FairPlay!$C$6:$C$27,FairPlay!$B$6:$B$27,$C10)+SUMIFS(FairPlay!$F$6:$F$27,FairPlay!$E$6:$E$27,$C10)+SUMIFS(FairPlay!$I$6:$I$27,FairPlay!$H$6:$H$27,$C10)</f>
        <v>0</v>
      </c>
      <c r="L10" s="467">
        <f>100-INDEX(Language!$D$5:$D$100,MATCH($C10,Language!$E$5:$E$100,0),1)</f>
        <v>15</v>
      </c>
    </row>
    <row r="11" spans="1:19">
      <c r="A11" s="382"/>
      <c r="B11" s="467" t="s">
        <v>1116</v>
      </c>
      <c r="C11" s="27" t="str">
        <f>CalcH!$D$24</f>
        <v>Saudi Arabia</v>
      </c>
      <c r="D11" s="467">
        <f>CalcH!$E$24</f>
        <v>3</v>
      </c>
      <c r="E11" s="467">
        <f t="shared" si="1"/>
        <v>-3</v>
      </c>
      <c r="F11" s="467">
        <f>CalcH!$F$24</f>
        <v>3</v>
      </c>
      <c r="G11" s="467">
        <f>CalcH!$G$24</f>
        <v>6</v>
      </c>
      <c r="H11" s="525">
        <f t="shared" si="0"/>
        <v>3497003.0000390001</v>
      </c>
      <c r="I11" s="467" t="s">
        <v>31</v>
      </c>
      <c r="J11" s="467"/>
      <c r="K11" s="467">
        <f>SUMIFS(FairPlay!$C$6:$C$27,FairPlay!$B$6:$B$27,$C11)+SUMIFS(FairPlay!$F$6:$F$27,FairPlay!$E$6:$E$27,$C11)+SUMIFS(FairPlay!$I$6:$I$27,FairPlay!$H$6:$H$27,$C11)</f>
        <v>0</v>
      </c>
      <c r="L11" s="467">
        <f>100-INDEX(Language!$D$5:$D$100,MATCH($C11,Language!$E$5:$E$100,0),1)</f>
        <v>39</v>
      </c>
    </row>
    <row r="12" spans="1:19">
      <c r="A12" s="382"/>
      <c r="B12" s="467" t="s">
        <v>1117</v>
      </c>
      <c r="C12" s="27" t="str">
        <f>CalcI!$D$24</f>
        <v>Senegal</v>
      </c>
      <c r="D12" s="467">
        <f>CalcI!$E$24</f>
        <v>3</v>
      </c>
      <c r="E12" s="467">
        <f t="shared" si="1"/>
        <v>-2</v>
      </c>
      <c r="F12" s="467">
        <f>CalcI!$F$24</f>
        <v>4</v>
      </c>
      <c r="G12" s="467">
        <f>CalcI!$G$24</f>
        <v>6</v>
      </c>
      <c r="H12" s="525">
        <f t="shared" si="0"/>
        <v>3498004.0000860002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Jordan</v>
      </c>
      <c r="D13" s="467">
        <f>CalcJ!$E$24</f>
        <v>3</v>
      </c>
      <c r="E13" s="467">
        <f t="shared" si="1"/>
        <v>-2</v>
      </c>
      <c r="F13" s="467">
        <f>CalcJ!$F$24</f>
        <v>2</v>
      </c>
      <c r="G13" s="467">
        <f>CalcJ!$G$24</f>
        <v>4</v>
      </c>
      <c r="H13" s="525">
        <f t="shared" si="0"/>
        <v>3498002.000037</v>
      </c>
      <c r="I13" s="467" t="s">
        <v>841</v>
      </c>
      <c r="J13" s="467"/>
      <c r="K13" s="467">
        <f>SUMIFS(FairPlay!$C$6:$C$27,FairPlay!$B$6:$B$27,$C13)+SUMIFS(FairPlay!$F$6:$F$27,FairPlay!$E$6:$E$27,$C13)+SUMIFS(FairPlay!$I$6:$I$27,FairPlay!$H$6:$H$27,$C13)</f>
        <v>0</v>
      </c>
      <c r="L13" s="467">
        <f>100-INDEX(Language!$D$5:$D$100,MATCH($C13,Language!$E$5:$E$100,0),1)</f>
        <v>37</v>
      </c>
    </row>
    <row r="14" spans="1:19">
      <c r="A14" s="382"/>
      <c r="B14" s="467" t="s">
        <v>1119</v>
      </c>
      <c r="C14" s="27" t="str">
        <f>CalcK!$D$24</f>
        <v>Uzbekistan</v>
      </c>
      <c r="D14" s="467">
        <f>CalcK!$E$24</f>
        <v>3</v>
      </c>
      <c r="E14" s="467">
        <f t="shared" si="1"/>
        <v>-7</v>
      </c>
      <c r="F14" s="467">
        <f>CalcK!$F$24</f>
        <v>2</v>
      </c>
      <c r="G14" s="467">
        <f>CalcK!$G$24</f>
        <v>9</v>
      </c>
      <c r="H14" s="525">
        <f t="shared" si="0"/>
        <v>3493002.0000499999</v>
      </c>
      <c r="I14" s="467" t="s">
        <v>33</v>
      </c>
      <c r="J14" s="467"/>
      <c r="K14" s="467">
        <f>SUMIFS(FairPlay!$C$6:$C$27,FairPlay!$B$6:$B$27,$C14)+SUMIFS(FairPlay!$F$6:$F$27,FairPlay!$E$6:$E$27,$C14)+SUMIFS(FairPlay!$I$6:$I$27,FairPlay!$H$6:$H$27,$C14)</f>
        <v>0</v>
      </c>
      <c r="L14" s="467">
        <f>100-INDEX(Language!$D$5:$D$100,MATCH($C14,Language!$E$5:$E$100,0),1)</f>
        <v>50</v>
      </c>
    </row>
    <row r="15" spans="1:19">
      <c r="A15" s="382"/>
      <c r="B15" s="35" t="s">
        <v>1120</v>
      </c>
      <c r="C15" s="34" t="str">
        <f>CalcL!$D$24</f>
        <v>Ghana</v>
      </c>
      <c r="D15" s="35">
        <f>CalcL!$E$24</f>
        <v>3</v>
      </c>
      <c r="E15" s="35">
        <f t="shared" si="1"/>
        <v>-5</v>
      </c>
      <c r="F15" s="35">
        <f>CalcL!$F$24</f>
        <v>1</v>
      </c>
      <c r="G15" s="35">
        <f>CalcL!$G$24</f>
        <v>6</v>
      </c>
      <c r="H15" s="526">
        <f t="shared" si="0"/>
        <v>3495001.0000260002</v>
      </c>
      <c r="I15" s="35" t="s">
        <v>34</v>
      </c>
      <c r="J15" s="35"/>
      <c r="K15" s="35">
        <f>SUMIFS(FairPlay!$C$6:$C$27,FairPlay!$B$6:$B$27,$C15)+SUMIFS(FairPlay!$F$6:$F$27,FairPlay!$E$6:$E$27,$C15)+SUMIFS(FairPlay!$I$6:$I$27,FairPlay!$H$6:$H$27,$C15)</f>
        <v>0</v>
      </c>
      <c r="L15" s="35">
        <f>100-INDEX(Language!$D$5:$D$100,MATCH($C15,Language!$E$5:$E$100,0),1)</f>
        <v>26</v>
      </c>
    </row>
    <row r="16" spans="1:19" ht="15" thickBot="1">
      <c r="D16" s="58" t="s">
        <v>1107</v>
      </c>
      <c r="E16" s="58" t="s">
        <v>190</v>
      </c>
      <c r="F16" s="468" t="s">
        <v>1108</v>
      </c>
      <c r="G16" s="468" t="s">
        <v>1109</v>
      </c>
      <c r="H16" s="468" t="s">
        <v>191</v>
      </c>
      <c r="I16" s="58" t="s">
        <v>198</v>
      </c>
      <c r="J16" s="382"/>
    </row>
    <row r="17" spans="2:16" ht="15" thickTop="1">
      <c r="B17" s="471" t="s">
        <v>26</v>
      </c>
      <c r="C17" s="472" t="str">
        <f t="shared" ref="C17:G22" si="2">INDEX(C$4:C$15,MATCH($H17,$H$4:$H$15,0))</f>
        <v>USA</v>
      </c>
      <c r="D17" s="473">
        <f t="shared" si="2"/>
        <v>4</v>
      </c>
      <c r="E17" s="474">
        <f t="shared" si="2"/>
        <v>-2</v>
      </c>
      <c r="F17" s="475">
        <f t="shared" si="2"/>
        <v>2</v>
      </c>
      <c r="G17" s="476">
        <f t="shared" si="2"/>
        <v>4</v>
      </c>
      <c r="H17" s="477">
        <f t="shared" ref="H17:H22" si="3">LARGE($H$4:$H$15,ROW(A1))</f>
        <v>4498002.0000839997</v>
      </c>
      <c r="I17" s="478" t="str">
        <f t="shared" ref="I17:I22" si="4">INDEX(I$4:I$15,MATCH($H17,$H$4:$H$15,0))</f>
        <v>D</v>
      </c>
      <c r="J17" s="519"/>
      <c r="K17" s="479">
        <f t="array" ref="K17">SUM(IF($I$17:$I$24 &lt; $I17,1))</f>
        <v>2</v>
      </c>
      <c r="L17" s="474" t="str">
        <f>INDEX($I$17:$I$24,MATCH(ROW(A1)-1,$K$17:$K$24,0))</f>
        <v>B</v>
      </c>
      <c r="M17" s="473">
        <f>D17</f>
        <v>4</v>
      </c>
      <c r="N17" s="480">
        <f>F17</f>
        <v>2</v>
      </c>
      <c r="O17" s="481" t="s">
        <v>1113</v>
      </c>
      <c r="P17" s="482">
        <f>G17</f>
        <v>4</v>
      </c>
    </row>
    <row r="18" spans="2:16">
      <c r="B18" s="483" t="s">
        <v>27</v>
      </c>
      <c r="C18" s="484" t="str">
        <f t="shared" si="2"/>
        <v>Senegal</v>
      </c>
      <c r="D18" s="485">
        <f t="shared" si="2"/>
        <v>3</v>
      </c>
      <c r="E18" s="486">
        <f t="shared" si="2"/>
        <v>-2</v>
      </c>
      <c r="F18" s="487">
        <f t="shared" si="2"/>
        <v>4</v>
      </c>
      <c r="G18" s="488">
        <f t="shared" si="2"/>
        <v>6</v>
      </c>
      <c r="H18" s="489">
        <f t="shared" si="3"/>
        <v>3498004.0000860002</v>
      </c>
      <c r="I18" s="490" t="str">
        <f t="shared" si="4"/>
        <v>I</v>
      </c>
      <c r="J18" s="520"/>
      <c r="K18" s="491">
        <f t="array" ref="K18">SUM(IF($I$17:$I$24 &lt; $I18,1))</f>
        <v>5</v>
      </c>
      <c r="L18" s="486" t="str">
        <f>INDEX($I$17:$I$24,MATCH(ROW(A2)-1,$K$17:$K$24,0))</f>
        <v>C</v>
      </c>
      <c r="M18" s="485">
        <f t="shared" ref="M18:M22" si="5">D18</f>
        <v>3</v>
      </c>
      <c r="N18" s="492">
        <f t="shared" ref="N18:N22" si="6">F18</f>
        <v>4</v>
      </c>
      <c r="O18" s="493" t="s">
        <v>1113</v>
      </c>
      <c r="P18" s="494">
        <f t="shared" ref="P18:P22" si="7">G18</f>
        <v>6</v>
      </c>
    </row>
    <row r="19" spans="2:16">
      <c r="B19" s="483" t="s">
        <v>28</v>
      </c>
      <c r="C19" s="484" t="str">
        <f t="shared" si="2"/>
        <v>Qatar</v>
      </c>
      <c r="D19" s="485">
        <f t="shared" si="2"/>
        <v>3</v>
      </c>
      <c r="E19" s="486">
        <f t="shared" si="2"/>
        <v>-2</v>
      </c>
      <c r="F19" s="487">
        <f t="shared" si="2"/>
        <v>3</v>
      </c>
      <c r="G19" s="488">
        <f t="shared" si="2"/>
        <v>5</v>
      </c>
      <c r="H19" s="489">
        <f t="shared" si="3"/>
        <v>3498003.0000450001</v>
      </c>
      <c r="I19" s="490" t="str">
        <f t="shared" si="4"/>
        <v>B</v>
      </c>
      <c r="J19" s="520"/>
      <c r="K19" s="491">
        <f t="array" ref="K19">SUM(IF($I$17:$I$24 &lt; $I19,1))</f>
        <v>0</v>
      </c>
      <c r="L19" s="486" t="str">
        <f t="shared" ref="L19:L24" si="8">INDEX($I$17:$I$24,MATCH(ROW(A3)-1,$K$17:$K$24,0))</f>
        <v>D</v>
      </c>
      <c r="M19" s="485">
        <f t="shared" si="5"/>
        <v>3</v>
      </c>
      <c r="N19" s="492">
        <f t="shared" si="6"/>
        <v>3</v>
      </c>
      <c r="O19" s="493" t="s">
        <v>1113</v>
      </c>
      <c r="P19" s="494">
        <f t="shared" si="7"/>
        <v>5</v>
      </c>
    </row>
    <row r="20" spans="2:16">
      <c r="B20" s="483" t="s">
        <v>29</v>
      </c>
      <c r="C20" s="484" t="str">
        <f t="shared" si="2"/>
        <v>Jordan</v>
      </c>
      <c r="D20" s="485">
        <f t="shared" si="2"/>
        <v>3</v>
      </c>
      <c r="E20" s="486">
        <f t="shared" si="2"/>
        <v>-2</v>
      </c>
      <c r="F20" s="487">
        <f t="shared" si="2"/>
        <v>2</v>
      </c>
      <c r="G20" s="488">
        <f t="shared" si="2"/>
        <v>4</v>
      </c>
      <c r="H20" s="489">
        <f t="shared" si="3"/>
        <v>3498002.000037</v>
      </c>
      <c r="I20" s="490" t="str">
        <f t="shared" si="4"/>
        <v>J</v>
      </c>
      <c r="J20" s="520"/>
      <c r="K20" s="491">
        <f t="array" ref="K20">SUM(IF($I$17:$I$24 &lt; $I20,1))</f>
        <v>6</v>
      </c>
      <c r="L20" s="486" t="str">
        <f t="shared" si="8"/>
        <v>G</v>
      </c>
      <c r="M20" s="485">
        <f t="shared" si="5"/>
        <v>3</v>
      </c>
      <c r="N20" s="492">
        <f t="shared" si="6"/>
        <v>2</v>
      </c>
      <c r="O20" s="493" t="s">
        <v>1113</v>
      </c>
      <c r="P20" s="494">
        <f t="shared" si="7"/>
        <v>4</v>
      </c>
    </row>
    <row r="21" spans="2:16">
      <c r="B21" s="483" t="s">
        <v>1111</v>
      </c>
      <c r="C21" s="484" t="str">
        <f t="shared" si="2"/>
        <v>Saudi Arabia</v>
      </c>
      <c r="D21" s="485">
        <f t="shared" si="2"/>
        <v>3</v>
      </c>
      <c r="E21" s="486">
        <f t="shared" si="2"/>
        <v>-3</v>
      </c>
      <c r="F21" s="487">
        <f t="shared" si="2"/>
        <v>3</v>
      </c>
      <c r="G21" s="488">
        <f t="shared" si="2"/>
        <v>6</v>
      </c>
      <c r="H21" s="489">
        <f t="shared" si="3"/>
        <v>3497003.0000390001</v>
      </c>
      <c r="I21" s="490" t="str">
        <f t="shared" si="4"/>
        <v>H</v>
      </c>
      <c r="J21" s="520"/>
      <c r="K21" s="491">
        <f t="array" ref="K21">SUM(IF($I$17:$I$24 &lt; $I21,1))</f>
        <v>4</v>
      </c>
      <c r="L21" s="486" t="str">
        <f t="shared" si="8"/>
        <v>H</v>
      </c>
      <c r="M21" s="485">
        <f t="shared" si="5"/>
        <v>3</v>
      </c>
      <c r="N21" s="492">
        <f t="shared" si="6"/>
        <v>3</v>
      </c>
      <c r="O21" s="493" t="s">
        <v>1113</v>
      </c>
      <c r="P21" s="494">
        <f t="shared" si="7"/>
        <v>6</v>
      </c>
    </row>
    <row r="22" spans="2:16">
      <c r="B22" s="508" t="s">
        <v>1112</v>
      </c>
      <c r="C22" s="509" t="str">
        <f t="shared" si="2"/>
        <v>New Zealand</v>
      </c>
      <c r="D22" s="510">
        <f t="shared" si="2"/>
        <v>3</v>
      </c>
      <c r="E22" s="511">
        <f t="shared" si="2"/>
        <v>-3</v>
      </c>
      <c r="F22" s="512">
        <f t="shared" si="2"/>
        <v>3</v>
      </c>
      <c r="G22" s="513">
        <f t="shared" si="2"/>
        <v>6</v>
      </c>
      <c r="H22" s="514">
        <f t="shared" si="3"/>
        <v>3497003.0000149999</v>
      </c>
      <c r="I22" s="515" t="str">
        <f t="shared" si="4"/>
        <v>G</v>
      </c>
      <c r="J22" s="520"/>
      <c r="K22" s="491">
        <f t="array" ref="K22">SUM(IF($I$17:$I$24 &lt; $I22,1))</f>
        <v>3</v>
      </c>
      <c r="L22" s="486" t="str">
        <f t="shared" si="8"/>
        <v>I</v>
      </c>
      <c r="M22" s="510">
        <f t="shared" si="5"/>
        <v>3</v>
      </c>
      <c r="N22" s="516">
        <f t="shared" si="6"/>
        <v>3</v>
      </c>
      <c r="O22" s="517" t="s">
        <v>1113</v>
      </c>
      <c r="P22" s="518">
        <f t="shared" si="7"/>
        <v>6</v>
      </c>
    </row>
    <row r="23" spans="2:16">
      <c r="B23" s="508" t="s">
        <v>1115</v>
      </c>
      <c r="C23" s="509" t="str">
        <f t="shared" ref="C23:G28" si="9">INDEX(C$4:C$15,MATCH($H23,$H$4:$H$15,0))</f>
        <v>Scotland</v>
      </c>
      <c r="D23" s="510">
        <f t="shared" si="9"/>
        <v>3</v>
      </c>
      <c r="E23" s="511">
        <f t="shared" si="9"/>
        <v>-3</v>
      </c>
      <c r="F23" s="512">
        <f t="shared" si="9"/>
        <v>2</v>
      </c>
      <c r="G23" s="513">
        <f t="shared" si="9"/>
        <v>5</v>
      </c>
      <c r="H23" s="514">
        <f t="shared" ref="H23:H28" si="10">LARGE($H$4:$H$15,ROW(A7))</f>
        <v>3497002.0000570002</v>
      </c>
      <c r="I23" s="515" t="str">
        <f t="shared" ref="I23:I28" si="11">INDEX(I$4:I$15,MATCH($H23,$H$4:$H$15,0))</f>
        <v>C</v>
      </c>
      <c r="J23" s="27"/>
      <c r="K23" s="491">
        <f t="array" ref="K23">SUM(IF($I$17:$I$24 &lt; $I23,1))</f>
        <v>1</v>
      </c>
      <c r="L23" s="486" t="str">
        <f t="shared" si="8"/>
        <v>J</v>
      </c>
      <c r="M23" s="510">
        <f t="shared" ref="M23:M28" si="12">D23</f>
        <v>3</v>
      </c>
      <c r="N23" s="516">
        <f t="shared" ref="N23:N28" si="13">F23</f>
        <v>2</v>
      </c>
      <c r="O23" s="517" t="s">
        <v>1113</v>
      </c>
      <c r="P23" s="518">
        <f t="shared" ref="P23:P28" si="14">G23</f>
        <v>5</v>
      </c>
    </row>
    <row r="24" spans="2:16">
      <c r="B24" s="508" t="s">
        <v>1116</v>
      </c>
      <c r="C24" s="509" t="str">
        <f t="shared" si="9"/>
        <v>Ghana</v>
      </c>
      <c r="D24" s="510">
        <f t="shared" si="9"/>
        <v>3</v>
      </c>
      <c r="E24" s="511">
        <f t="shared" si="9"/>
        <v>-5</v>
      </c>
      <c r="F24" s="512">
        <f t="shared" si="9"/>
        <v>1</v>
      </c>
      <c r="G24" s="513">
        <f t="shared" si="9"/>
        <v>6</v>
      </c>
      <c r="H24" s="514">
        <f t="shared" si="10"/>
        <v>3495001.0000260002</v>
      </c>
      <c r="I24" s="515" t="str">
        <f t="shared" si="11"/>
        <v>L</v>
      </c>
      <c r="J24" s="27"/>
      <c r="K24" s="491">
        <f t="array" ref="K24">SUM(IF($I$17:$I$24 &lt; $I24,1))</f>
        <v>7</v>
      </c>
      <c r="L24" s="486" t="str">
        <f t="shared" si="8"/>
        <v>L</v>
      </c>
      <c r="M24" s="510">
        <f t="shared" si="12"/>
        <v>3</v>
      </c>
      <c r="N24" s="516">
        <f t="shared" si="13"/>
        <v>1</v>
      </c>
      <c r="O24" s="517" t="s">
        <v>1113</v>
      </c>
      <c r="P24" s="518">
        <f t="shared" si="14"/>
        <v>6</v>
      </c>
    </row>
    <row r="25" spans="2:16">
      <c r="B25" s="508" t="s">
        <v>1117</v>
      </c>
      <c r="C25" s="509" t="str">
        <f t="shared" si="9"/>
        <v>Uzbekistan</v>
      </c>
      <c r="D25" s="510">
        <f t="shared" si="9"/>
        <v>3</v>
      </c>
      <c r="E25" s="511">
        <f t="shared" si="9"/>
        <v>-7</v>
      </c>
      <c r="F25" s="512">
        <f t="shared" si="9"/>
        <v>2</v>
      </c>
      <c r="G25" s="513">
        <f t="shared" si="9"/>
        <v>9</v>
      </c>
      <c r="H25" s="514">
        <f t="shared" si="10"/>
        <v>3493002.0000499999</v>
      </c>
      <c r="I25" s="515" t="str">
        <f t="shared" si="11"/>
        <v>K</v>
      </c>
      <c r="J25" s="27"/>
      <c r="K25" s="27"/>
      <c r="L25" s="55"/>
      <c r="M25" s="510">
        <f t="shared" si="12"/>
        <v>3</v>
      </c>
      <c r="N25" s="516">
        <f t="shared" si="13"/>
        <v>2</v>
      </c>
      <c r="O25" s="517" t="s">
        <v>1113</v>
      </c>
      <c r="P25" s="518">
        <f t="shared" si="14"/>
        <v>9</v>
      </c>
    </row>
    <row r="26" spans="2:16">
      <c r="B26" s="508" t="s">
        <v>1118</v>
      </c>
      <c r="C26" s="509" t="str">
        <f t="shared" si="9"/>
        <v>South Africa</v>
      </c>
      <c r="D26" s="510">
        <f t="shared" si="9"/>
        <v>2</v>
      </c>
      <c r="E26" s="511">
        <f t="shared" si="9"/>
        <v>-2</v>
      </c>
      <c r="F26" s="512">
        <f t="shared" si="9"/>
        <v>3</v>
      </c>
      <c r="G26" s="513">
        <f t="shared" si="9"/>
        <v>5</v>
      </c>
      <c r="H26" s="514">
        <f t="shared" si="10"/>
        <v>2498003.0000399998</v>
      </c>
      <c r="I26" s="515" t="str">
        <f t="shared" si="11"/>
        <v>A</v>
      </c>
      <c r="J26" s="27"/>
      <c r="K26" s="27"/>
      <c r="L26" s="55"/>
      <c r="M26" s="510">
        <f t="shared" si="12"/>
        <v>2</v>
      </c>
      <c r="N26" s="516">
        <f t="shared" si="13"/>
        <v>3</v>
      </c>
      <c r="O26" s="517" t="s">
        <v>1113</v>
      </c>
      <c r="P26" s="518">
        <f t="shared" si="14"/>
        <v>5</v>
      </c>
    </row>
    <row r="27" spans="2:16">
      <c r="B27" s="508" t="s">
        <v>1119</v>
      </c>
      <c r="C27" s="509" t="str">
        <f t="shared" si="9"/>
        <v>Japan</v>
      </c>
      <c r="D27" s="510">
        <f t="shared" si="9"/>
        <v>1</v>
      </c>
      <c r="E27" s="511">
        <f t="shared" si="9"/>
        <v>-5</v>
      </c>
      <c r="F27" s="512">
        <f t="shared" si="9"/>
        <v>0</v>
      </c>
      <c r="G27" s="513">
        <f t="shared" si="9"/>
        <v>5</v>
      </c>
      <c r="H27" s="514">
        <f t="shared" si="10"/>
        <v>1495000.0000819999</v>
      </c>
      <c r="I27" s="515" t="str">
        <f t="shared" si="11"/>
        <v>F</v>
      </c>
      <c r="J27" s="27"/>
      <c r="K27" s="27"/>
      <c r="L27" s="55"/>
      <c r="M27" s="510">
        <f t="shared" si="12"/>
        <v>1</v>
      </c>
      <c r="N27" s="516">
        <f t="shared" si="13"/>
        <v>0</v>
      </c>
      <c r="O27" s="517" t="s">
        <v>1113</v>
      </c>
      <c r="P27" s="518">
        <f t="shared" si="14"/>
        <v>5</v>
      </c>
    </row>
    <row r="28" spans="2:16" ht="15" thickBot="1">
      <c r="B28" s="495" t="s">
        <v>1120</v>
      </c>
      <c r="C28" s="496" t="str">
        <f t="shared" si="9"/>
        <v>Ivory Coast</v>
      </c>
      <c r="D28" s="497">
        <f t="shared" si="9"/>
        <v>1</v>
      </c>
      <c r="E28" s="498">
        <f t="shared" si="9"/>
        <v>-6</v>
      </c>
      <c r="F28" s="499">
        <f t="shared" si="9"/>
        <v>1</v>
      </c>
      <c r="G28" s="500">
        <f t="shared" si="9"/>
        <v>7</v>
      </c>
      <c r="H28" s="501">
        <f t="shared" si="10"/>
        <v>1494001.000066</v>
      </c>
      <c r="I28" s="502" t="str">
        <f t="shared" si="11"/>
        <v>E</v>
      </c>
      <c r="J28" s="466"/>
      <c r="K28" s="466"/>
      <c r="L28" s="521"/>
      <c r="M28" s="497">
        <f t="shared" si="12"/>
        <v>1</v>
      </c>
      <c r="N28" s="503">
        <f t="shared" si="13"/>
        <v>1</v>
      </c>
      <c r="O28" s="504" t="s">
        <v>1113</v>
      </c>
      <c r="P28" s="505">
        <f t="shared" si="14"/>
        <v>7</v>
      </c>
    </row>
    <row r="29" spans="2:16" ht="15" thickTop="1">
      <c r="L29" s="32"/>
    </row>
    <row r="30" spans="2:16">
      <c r="B30" s="467"/>
      <c r="C30" s="27"/>
      <c r="D30" s="467"/>
      <c r="E30" s="467"/>
      <c r="F30" s="467"/>
      <c r="G30" s="1064" t="s">
        <v>1083</v>
      </c>
      <c r="H30" s="1064"/>
      <c r="I30" s="486" t="str">
        <f>IF(Distinctness!$G$17&gt;0,L17&amp;L18&amp;L19&amp;L20&amp;L21&amp;L22&amp;L23&amp;L24,"")</f>
        <v>BCDGHIJL</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B1:N19"/>
  <sheetViews>
    <sheetView workbookViewId="0"/>
  </sheetViews>
  <sheetFormatPr defaultColWidth="11.5546875" defaultRowHeight="14.4"/>
  <sheetData>
    <row r="1" spans="2:14" ht="23.4">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1</v>
      </c>
      <c r="E4" s="26" t="str">
        <f>IF($C4,$B4,"")</f>
        <v/>
      </c>
      <c r="F4" s="104">
        <f>LEN($E4)</f>
        <v>0</v>
      </c>
      <c r="G4" s="104">
        <f>SUM($F$4:$F4)</f>
        <v>0</v>
      </c>
      <c r="H4" t="str">
        <f>IF($E4&lt;&gt;"",$E4&amp;IF($G4=$G$15,"",IF($G4&lt;$G$15-1,", ",Language!$E$191)),"")</f>
        <v/>
      </c>
      <c r="J4" s="1065" t="str">
        <f>Language!$E$189&amp;"  "&amp;$K$13&amp;"."</f>
        <v>Groups with fair play valuation:  F.</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c r="B6" s="26" t="s">
        <v>21</v>
      </c>
      <c r="C6" s="801" t="b">
        <f>CalcC!$AU$14</f>
        <v>0</v>
      </c>
      <c r="E6" s="801" t="str">
        <f t="shared" si="0"/>
        <v/>
      </c>
      <c r="F6" s="104">
        <f t="shared" si="1"/>
        <v>0</v>
      </c>
      <c r="G6" s="104">
        <f>SUM($F$4:$F6)</f>
        <v>0</v>
      </c>
      <c r="H6" t="str">
        <f>IF($E6&lt;&gt;"",$E6&amp;IF($G6=$G$15,"",IF($G6&lt;$G$15-1,", ",Language!$E$191)),"")</f>
        <v/>
      </c>
    </row>
    <row r="7" spans="2:14">
      <c r="B7" s="26" t="s">
        <v>25</v>
      </c>
      <c r="C7" s="801" t="b">
        <f>CalcD!$AU$14</f>
        <v>0</v>
      </c>
      <c r="E7" s="801" t="str">
        <f t="shared" si="0"/>
        <v/>
      </c>
      <c r="F7" s="104">
        <f t="shared" si="1"/>
        <v>0</v>
      </c>
      <c r="G7" s="104">
        <f>SUM($F$4:$F7)</f>
        <v>0</v>
      </c>
      <c r="H7" t="str">
        <f>IF($E7&lt;&gt;"",$E7&amp;IF($G7=$G$15,"",IF($G7&lt;$G$15-1,", ",Language!$E$191)),"")</f>
        <v/>
      </c>
      <c r="J7" s="59"/>
      <c r="K7" s="59"/>
      <c r="L7" s="59"/>
      <c r="M7" s="59"/>
      <c r="N7" s="59"/>
    </row>
    <row r="8" spans="2:14">
      <c r="B8" s="26" t="s">
        <v>22</v>
      </c>
      <c r="C8" s="801" t="b">
        <f>CalcE!$AU$14</f>
        <v>0</v>
      </c>
      <c r="E8" s="801" t="str">
        <f t="shared" si="0"/>
        <v/>
      </c>
      <c r="F8" s="104">
        <f t="shared" si="1"/>
        <v>0</v>
      </c>
      <c r="G8" s="104">
        <f>SUM($F$4:$F8)</f>
        <v>0</v>
      </c>
      <c r="H8" t="str">
        <f>IF($E8&lt;&gt;"",$E8&amp;IF($G8=$G$15,"",IF($G8&lt;$G$15-1,", ",Language!$E$191)),"")</f>
        <v/>
      </c>
      <c r="J8" s="59"/>
      <c r="K8" s="59"/>
      <c r="L8" s="59"/>
      <c r="M8" s="59"/>
      <c r="N8" s="59"/>
    </row>
    <row r="9" spans="2:14">
      <c r="B9" s="26" t="s">
        <v>23</v>
      </c>
      <c r="C9" s="801" t="b">
        <f>CalcF!$AU$14</f>
        <v>1</v>
      </c>
      <c r="E9" s="801" t="str">
        <f t="shared" si="0"/>
        <v>F</v>
      </c>
      <c r="F9" s="104">
        <f t="shared" si="1"/>
        <v>1</v>
      </c>
      <c r="G9" s="104">
        <f>SUM($F$4:$F9)</f>
        <v>1</v>
      </c>
      <c r="H9" t="str">
        <f>IF($E9&lt;&gt;"",$E9&amp;IF($G9=$G$15,"",IF($G9&lt;$G$15-1,", ",Language!$E$191)),"")</f>
        <v>F</v>
      </c>
    </row>
    <row r="10" spans="2:14">
      <c r="B10" s="26" t="s">
        <v>272</v>
      </c>
      <c r="C10" s="801" t="b">
        <f>CalcG!$AU$14</f>
        <v>0</v>
      </c>
      <c r="E10" s="801" t="str">
        <f t="shared" si="0"/>
        <v/>
      </c>
      <c r="F10" s="104">
        <f t="shared" si="1"/>
        <v>0</v>
      </c>
      <c r="G10" s="104">
        <f>SUM($F$4:$F10)</f>
        <v>1</v>
      </c>
      <c r="H10" t="str">
        <f>IF($E10&lt;&gt;"",$E10&amp;IF($G10=$G$15,"",IF($G10&lt;$G$15-1,", ",Language!$E$191)),"")</f>
        <v/>
      </c>
    </row>
    <row r="11" spans="2:14">
      <c r="B11" s="26" t="s">
        <v>31</v>
      </c>
      <c r="C11" s="801" t="b">
        <f>CalcH!$AU$14</f>
        <v>0</v>
      </c>
      <c r="E11" s="801" t="str">
        <f t="shared" si="0"/>
        <v/>
      </c>
      <c r="F11" s="104">
        <f t="shared" si="1"/>
        <v>0</v>
      </c>
      <c r="G11" s="104">
        <f>SUM($F$4:$F11)</f>
        <v>1</v>
      </c>
      <c r="H11" t="str">
        <f>IF($E11&lt;&gt;"",$E11&amp;IF($G11=$G$15,"",IF($G11&lt;$G$15-1,", ",Language!$E$191)),"")</f>
        <v/>
      </c>
    </row>
    <row r="12" spans="2:14">
      <c r="B12" s="374" t="s">
        <v>32</v>
      </c>
      <c r="C12" s="801" t="b">
        <f>CalcI!$AU$14</f>
        <v>0</v>
      </c>
      <c r="E12" s="801" t="str">
        <f t="shared" si="0"/>
        <v/>
      </c>
      <c r="F12" s="374">
        <f t="shared" si="1"/>
        <v>0</v>
      </c>
      <c r="G12" s="374">
        <f>SUM($F$4:$F12)</f>
        <v>1</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1</v>
      </c>
      <c r="H13" t="str">
        <f>IF($E13&lt;&gt;"",$E13&amp;IF($G13=$G$15,"",IF($G13&lt;$G$15-1,", ",Language!$E$191)),"")</f>
        <v/>
      </c>
      <c r="J13" s="39" t="s">
        <v>194</v>
      </c>
      <c r="K13" s="1068" t="str">
        <f>$H$4&amp;$H$5&amp;$H$6&amp;$H$7&amp;$H$8&amp;$H$9&amp;$H$10&amp;$H$11&amp;$H$12&amp;$H$13&amp;$H$14&amp;$H$15</f>
        <v>F</v>
      </c>
      <c r="L13" s="1069"/>
      <c r="M13" s="1069"/>
      <c r="N13" s="1069"/>
    </row>
    <row r="14" spans="2:14">
      <c r="B14" s="374" t="s">
        <v>33</v>
      </c>
      <c r="C14" s="801" t="b">
        <f>CalcK!$AU$14</f>
        <v>0</v>
      </c>
      <c r="E14" s="801" t="str">
        <f t="shared" si="0"/>
        <v/>
      </c>
      <c r="F14" s="374">
        <f t="shared" si="1"/>
        <v>0</v>
      </c>
      <c r="G14" s="374">
        <f>SUM($F$4:$F14)</f>
        <v>1</v>
      </c>
      <c r="H14" t="str">
        <f>IF($E14&lt;&gt;"",$E14&amp;IF($G14=$G$15,"",IF($G14&lt;$G$15-1,", ",Language!$E$191)),"")</f>
        <v/>
      </c>
    </row>
    <row r="15" spans="2:14">
      <c r="B15" s="374" t="s">
        <v>34</v>
      </c>
      <c r="C15" s="801" t="b">
        <f>CalcL!$AU$14</f>
        <v>0</v>
      </c>
      <c r="E15" s="801" t="str">
        <f t="shared" si="0"/>
        <v/>
      </c>
      <c r="F15" s="374">
        <f t="shared" si="1"/>
        <v>0</v>
      </c>
      <c r="G15" s="374">
        <f>SUM($F$4:$F15)</f>
        <v>1</v>
      </c>
      <c r="H15" t="str">
        <f>IF($E15&lt;&gt;"",$E15&amp;IF($G15=$G$15,"",IF($G15&lt;$G$15-1,", ",Language!$E$191)),"")</f>
        <v/>
      </c>
      <c r="J15" s="65"/>
      <c r="K15" s="65"/>
    </row>
    <row r="16" spans="2:14" ht="15" thickBot="1">
      <c r="B16" s="374"/>
      <c r="C16" s="374"/>
      <c r="E16" s="374"/>
      <c r="F16" s="374"/>
      <c r="G16" s="374"/>
      <c r="J16" s="66"/>
      <c r="K16" s="66"/>
    </row>
    <row r="17" spans="2:7" ht="1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6.109375" style="765" customWidth="1"/>
    <col min="42" max="42" width="5.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3" width="2.6640625" style="765"/>
    <col min="54" max="54" width="3" style="765" bestFit="1" customWidth="1"/>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Mexico</v>
      </c>
      <c r="E5" s="874"/>
      <c r="F5" s="675"/>
      <c r="G5" s="686"/>
      <c r="H5" s="665">
        <f>SUMIFS($R$22:$R$27,$P$22:$P$27,$D5)+SUMIFS($S$22:$S$27,$Q$22:$Q$27,$D5)</f>
        <v>7</v>
      </c>
      <c r="I5" s="665">
        <f>SUMIFS($S$22:$S$27,$P$22:$P$27,$D5)+SUMIFS($R$22:$R$27,$Q$22:$Q$27,$D5)</f>
        <v>2</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South Africa</v>
      </c>
      <c r="E6" s="875"/>
      <c r="F6" s="675"/>
      <c r="G6" s="686"/>
      <c r="H6" s="665">
        <f>SUMIFS($R$22:$R$27,$P$22:$P$27,$D6)+SUMIFS($S$22:$S$27,$Q$22:$Q$27,$D6)</f>
        <v>3</v>
      </c>
      <c r="I6" s="665">
        <f>SUMIFS($S$22:$S$27,$P$22:$P$27,$D6)+SUMIFS($R$22:$R$27,$Q$22:$Q$27,$D6)</f>
        <v>5</v>
      </c>
      <c r="J6" s="664">
        <f t="shared" si="0"/>
        <v>-2</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Rep. of Korea</v>
      </c>
      <c r="E7" s="875"/>
      <c r="F7" s="675"/>
      <c r="G7" s="686"/>
      <c r="H7" s="665">
        <f>SUMIFS($R$22:$R$27,$P$22:$P$27,$D7)+SUMIFS($S$22:$S$27,$Q$22:$Q$27,$D7)</f>
        <v>3</v>
      </c>
      <c r="I7" s="665">
        <f>SUMIFS($S$22:$S$27,$P$22:$P$27,$D7)+SUMIFS($R$22:$R$27,$Q$22:$Q$27,$D7)</f>
        <v>5</v>
      </c>
      <c r="J7" s="664">
        <f t="shared" si="0"/>
        <v>-2</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Czech Rep.</v>
      </c>
      <c r="E8" s="875"/>
      <c r="F8" s="675"/>
      <c r="G8" s="686"/>
      <c r="H8" s="665">
        <f>SUMIFS($R$22:$R$27,$P$22:$P$27,$D8)+SUMIFS($S$22:$S$27,$Q$22:$Q$27,$D8)</f>
        <v>5</v>
      </c>
      <c r="I8" s="665">
        <f>SUMIFS($S$22:$S$27,$P$22:$P$27,$D8)+SUMIFS($R$22:$R$27,$Q$22:$Q$27,$D8)</f>
        <v>6</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South Africa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Czech Rep.</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Mexico</v>
      </c>
      <c r="I21" s="722" t="str">
        <v>Czech Rep.</v>
      </c>
      <c r="J21" s="722" t="str">
        <v>South Africa</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Mexico</v>
      </c>
      <c r="E22" s="796">
        <f>VLOOKUP($D22,$D$5:$K$8,8,0)</f>
        <v>9</v>
      </c>
      <c r="F22" s="727">
        <f>VLOOKUP($D22,$D$5:$K$8,5,0)</f>
        <v>7</v>
      </c>
      <c r="G22" s="797">
        <f>VLOOKUP($D22,$D$5:$K$8,6,0)</f>
        <v>2</v>
      </c>
      <c r="H22" s="726" t="str">
        <f t="array" ref="H22:K25">IFERROR(VLOOKUP($D$22:$D$25&amp;$H$21:$K$21,$Z$22:$AA$33,2,0),"")</f>
        <v/>
      </c>
      <c r="I22" s="727" t="str">
        <v>3 - 1</v>
      </c>
      <c r="J22" s="727" t="str">
        <v>2 - 0</v>
      </c>
      <c r="K22" s="793" t="str">
        <v>2 - 1</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2</v>
      </c>
      <c r="X22" s="738">
        <f t="shared" ref="X22:X27" si="32">IF(OR(R22="",S22=""),0,R22)</f>
        <v>2</v>
      </c>
      <c r="Y22" s="739">
        <f t="shared" ref="Y22:Y27" si="33">IF(OR(R22="",S22=""),0,S22)</f>
        <v>0</v>
      </c>
      <c r="Z22" s="740" t="str">
        <f t="shared" ref="Z22:Z27" si="34">P22&amp;Q22</f>
        <v>MexicoSouth Africa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Czech Rep.</v>
      </c>
      <c r="E23" s="791">
        <f t="shared" ref="E23:E25" si="36">VLOOKUP($D23,$D$5:$K$8,8,0)</f>
        <v>4</v>
      </c>
      <c r="F23" s="664">
        <f t="shared" ref="F23:F25" si="37">VLOOKUP($D23,$D$5:$K$8,5,0)</f>
        <v>5</v>
      </c>
      <c r="G23" s="798">
        <f t="shared" ref="G23:G25" si="38">VLOOKUP($D23,$D$5:$K$8,6,0)</f>
        <v>6</v>
      </c>
      <c r="H23" s="728" t="str">
        <v>1 - 3</v>
      </c>
      <c r="I23" s="729" t="str">
        <v/>
      </c>
      <c r="J23" s="664" t="str">
        <v>2 - 2</v>
      </c>
      <c r="K23" s="794" t="str">
        <v>2 - 1</v>
      </c>
      <c r="L23" s="781" t="b">
        <f t="shared" ref="L23:L25" si="39">OR($E23&gt;0,$G23&gt;0)</f>
        <v>1</v>
      </c>
      <c r="M23" s="781" t="b">
        <v>0</v>
      </c>
      <c r="N23" s="665">
        <f t="shared" ref="N23:N25" si="40">VLOOKUP($D23,$D$5:$Q$8,14,0)</f>
        <v>41</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Rep. of KoreaCzech Rep.</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South Africa</v>
      </c>
      <c r="E24" s="791">
        <f t="shared" si="36"/>
        <v>2</v>
      </c>
      <c r="F24" s="664">
        <f t="shared" si="37"/>
        <v>3</v>
      </c>
      <c r="G24" s="798">
        <f t="shared" si="38"/>
        <v>5</v>
      </c>
      <c r="H24" s="728" t="str">
        <v>0 - 2</v>
      </c>
      <c r="I24" s="664" t="str">
        <v>2 - 2</v>
      </c>
      <c r="J24" s="729" t="str">
        <v/>
      </c>
      <c r="K24" s="794" t="str">
        <v>1 - 1</v>
      </c>
      <c r="L24" s="781" t="b">
        <f t="shared" si="39"/>
        <v>1</v>
      </c>
      <c r="M24" s="781" t="b">
        <v>0</v>
      </c>
      <c r="N24" s="665">
        <f t="shared" si="40"/>
        <v>60</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2</v>
      </c>
      <c r="S24" s="773">
        <f>IF(OR(INDEX('World Cup'!$B$14:$AJ$39,11,1+(CODE($B$1)-65)*3)="",INDEX('World Cup'!$B$14:$AJ$39,11,2+(CODE($B$1)-65)*3)=""),"",INDEX('World Cup'!$B$14:$AJ$39,11,2+(CODE($B$1)-65)*3))</f>
        <v>2</v>
      </c>
      <c r="T24" s="664">
        <f t="shared" si="28"/>
        <v>1</v>
      </c>
      <c r="U24" s="746">
        <f t="shared" si="29"/>
        <v>1</v>
      </c>
      <c r="V24" s="664">
        <f t="shared" si="30"/>
        <v>1</v>
      </c>
      <c r="W24" s="747">
        <f t="shared" si="31"/>
        <v>0</v>
      </c>
      <c r="X24" s="748">
        <f t="shared" si="32"/>
        <v>2</v>
      </c>
      <c r="Y24" s="749">
        <f t="shared" si="33"/>
        <v>2</v>
      </c>
      <c r="Z24" s="750" t="str">
        <f t="shared" si="34"/>
        <v>Czech Rep.South Africa</v>
      </c>
      <c r="AA24" s="751" t="str">
        <f>IF($T24,$X24&amp;Language!$E$197&amp;$Y24,"")</f>
        <v>2 - 2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Rep. of Korea</v>
      </c>
      <c r="E25" s="799">
        <f t="shared" si="36"/>
        <v>1</v>
      </c>
      <c r="F25" s="731">
        <f t="shared" si="37"/>
        <v>3</v>
      </c>
      <c r="G25" s="800">
        <f t="shared" si="38"/>
        <v>5</v>
      </c>
      <c r="H25" s="730" t="str">
        <v>1 - 2</v>
      </c>
      <c r="I25" s="731" t="str">
        <v>1 - 2</v>
      </c>
      <c r="J25" s="731" t="str">
        <v>1 - 1</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MexicoRep. of Korea</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3</v>
      </c>
      <c r="T26" s="664">
        <f t="shared" si="28"/>
        <v>1</v>
      </c>
      <c r="U26" s="746">
        <f t="shared" si="29"/>
        <v>0</v>
      </c>
      <c r="V26" s="664">
        <f t="shared" si="30"/>
        <v>3</v>
      </c>
      <c r="W26" s="747">
        <f t="shared" si="31"/>
        <v>-2</v>
      </c>
      <c r="X26" s="748">
        <f t="shared" si="32"/>
        <v>1</v>
      </c>
      <c r="Y26" s="749">
        <f t="shared" si="33"/>
        <v>3</v>
      </c>
      <c r="Z26" s="750" t="str">
        <f t="shared" si="34"/>
        <v>Czech Rep.Mexico</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1</v>
      </c>
      <c r="S27" s="776">
        <f>IF(OR(INDEX('World Cup'!$B$14:$AJ$39,26,1+(CODE($B$1)-65)*3)="",INDEX('World Cup'!$B$14:$AJ$39,26,2+(CODE($B$1)-65)*3)=""),"",INDEX('World Cup'!$B$14:$AJ$39,26,2+(CODE($B$1)-65)*3))</f>
        <v>1</v>
      </c>
      <c r="T27" s="756">
        <f t="shared" si="28"/>
        <v>1</v>
      </c>
      <c r="U27" s="757">
        <f t="shared" si="29"/>
        <v>1</v>
      </c>
      <c r="V27" s="756">
        <f t="shared" si="30"/>
        <v>1</v>
      </c>
      <c r="W27" s="758">
        <f t="shared" si="31"/>
        <v>0</v>
      </c>
      <c r="X27" s="759">
        <f t="shared" si="32"/>
        <v>1</v>
      </c>
      <c r="Y27" s="760">
        <f t="shared" si="33"/>
        <v>1</v>
      </c>
      <c r="Z27" s="761" t="str">
        <f t="shared" si="34"/>
        <v>South AfricaRep. of Korea</v>
      </c>
      <c r="AA27" s="762" t="str">
        <f>IF($T27,$X27&amp;Language!$E$197&amp;$Y27,"")</f>
        <v>1 - 1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2 - 2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3 - 1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Canada</v>
      </c>
      <c r="E5" s="874"/>
      <c r="F5" s="675"/>
      <c r="G5" s="686"/>
      <c r="H5" s="665">
        <f>SUMIFS($R$22:$R$27,$P$22:$P$27,$D5)+SUMIFS($S$22:$S$27,$Q$22:$Q$27,$D5)</f>
        <v>6</v>
      </c>
      <c r="I5" s="665">
        <f>SUMIFS($S$22:$S$27,$P$22:$P$27,$D5)+SUMIFS($R$22:$R$27,$Q$22:$Q$27,$D5)</f>
        <v>3</v>
      </c>
      <c r="J5" s="664">
        <f t="shared" ref="J5:J8" si="0">H5-I5</f>
        <v>3</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Bosnia/Herzeg.</v>
      </c>
      <c r="E6" s="875"/>
      <c r="F6" s="675"/>
      <c r="G6" s="686"/>
      <c r="H6" s="665">
        <f>SUMIFS($R$22:$R$27,$P$22:$P$27,$D6)+SUMIFS($S$22:$S$27,$Q$22:$Q$27,$D6)</f>
        <v>2</v>
      </c>
      <c r="I6" s="665">
        <f>SUMIFS($S$22:$S$27,$P$22:$P$27,$D6)+SUMIFS($R$22:$R$27,$Q$22:$Q$27,$D6)</f>
        <v>8</v>
      </c>
      <c r="J6" s="664">
        <f t="shared" si="0"/>
        <v>-6</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Qatar</v>
      </c>
      <c r="E7" s="875"/>
      <c r="F7" s="675"/>
      <c r="G7" s="686"/>
      <c r="H7" s="665">
        <f>SUMIFS($R$22:$R$27,$P$22:$P$27,$D7)+SUMIFS($S$22:$S$27,$Q$22:$Q$27,$D7)</f>
        <v>3</v>
      </c>
      <c r="I7" s="665">
        <f>SUMIFS($S$22:$S$27,$P$22:$P$27,$D7)+SUMIFS($R$22:$R$27,$Q$22:$Q$27,$D7)</f>
        <v>5</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Switzerland</v>
      </c>
      <c r="E8" s="875"/>
      <c r="F8" s="675"/>
      <c r="G8" s="686"/>
      <c r="H8" s="665">
        <f>SUMIFS($R$22:$R$27,$P$22:$P$27,$D8)+SUMIFS($S$22:$S$27,$Q$22:$Q$27,$D8)</f>
        <v>9</v>
      </c>
      <c r="I8" s="665">
        <f>SUMIFS($S$22:$S$27,$P$22:$P$27,$D8)+SUMIFS($R$22:$R$27,$Q$22:$Q$27,$D8)</f>
        <v>4</v>
      </c>
      <c r="J8" s="664">
        <f t="shared" si="0"/>
        <v>5</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Canada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Bosnia/Herzeg.</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Qatar</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Canada</v>
      </c>
      <c r="J21" s="722" t="str">
        <v>Qatar</v>
      </c>
      <c r="K21" s="723" t="str">
        <v>Bosnia/Herzeg.</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Switzerland</v>
      </c>
      <c r="E22" s="796">
        <f>VLOOKUP($D22,$D$5:$K$8,8,0)</f>
        <v>9</v>
      </c>
      <c r="F22" s="727">
        <f>VLOOKUP($D22,$D$5:$K$8,5,0)</f>
        <v>9</v>
      </c>
      <c r="G22" s="797">
        <f>VLOOKUP($D22,$D$5:$K$8,6,0)</f>
        <v>4</v>
      </c>
      <c r="H22" s="726" t="str">
        <f t="array" ref="H22:K25">IFERROR(VLOOKUP($D$22:$D$25&amp;$H$21:$K$21,$Z$22:$AA$33,2,0),"")</f>
        <v/>
      </c>
      <c r="I22" s="727" t="str">
        <v>2 - 1</v>
      </c>
      <c r="J22" s="727" t="str">
        <v>3 - 1</v>
      </c>
      <c r="K22" s="793" t="str">
        <v>4 - 2</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CanadaBosnia/Herzeg.</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Canada</v>
      </c>
      <c r="E23" s="791">
        <f t="shared" ref="E23:E25" si="36">VLOOKUP($D23,$D$5:$K$8,8,0)</f>
        <v>6</v>
      </c>
      <c r="F23" s="664">
        <f t="shared" ref="F23:F25" si="37">VLOOKUP($D23,$D$5:$K$8,5,0)</f>
        <v>6</v>
      </c>
      <c r="G23" s="798">
        <f t="shared" ref="G23:G25" si="38">VLOOKUP($D23,$D$5:$K$8,6,0)</f>
        <v>3</v>
      </c>
      <c r="H23" s="728" t="str">
        <v>1 - 2</v>
      </c>
      <c r="I23" s="729" t="str">
        <v/>
      </c>
      <c r="J23" s="664" t="str">
        <v>2 - 1</v>
      </c>
      <c r="K23" s="794" t="str">
        <v>3 - 0</v>
      </c>
      <c r="L23" s="781" t="b">
        <f t="shared" ref="L23:L25" si="39">OR($E23&gt;0,$G23&gt;0)</f>
        <v>1</v>
      </c>
      <c r="M23" s="781" t="b">
        <v>0</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QatarSwitzerland</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Qatar</v>
      </c>
      <c r="E24" s="791">
        <f t="shared" si="36"/>
        <v>3</v>
      </c>
      <c r="F24" s="664">
        <f t="shared" si="37"/>
        <v>3</v>
      </c>
      <c r="G24" s="798">
        <f t="shared" si="38"/>
        <v>5</v>
      </c>
      <c r="H24" s="728" t="str">
        <v>1 - 3</v>
      </c>
      <c r="I24" s="664" t="str">
        <v>1 - 2</v>
      </c>
      <c r="J24" s="729" t="str">
        <v/>
      </c>
      <c r="K24" s="794" t="str">
        <v>1 - 0</v>
      </c>
      <c r="L24" s="781" t="b">
        <f t="shared" si="39"/>
        <v>1</v>
      </c>
      <c r="M24" s="781" t="b">
        <v>0</v>
      </c>
      <c r="N24" s="665">
        <f t="shared" si="40"/>
        <v>55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4</v>
      </c>
      <c r="S24" s="773">
        <f>IF(OR(INDEX('World Cup'!$B$14:$AJ$39,11,1+(CODE($B$1)-65)*3)="",INDEX('World Cup'!$B$14:$AJ$39,11,2+(CODE($B$1)-65)*3)=""),"",INDEX('World Cup'!$B$14:$AJ$39,11,2+(CODE($B$1)-65)*3))</f>
        <v>2</v>
      </c>
      <c r="T24" s="664">
        <f t="shared" si="28"/>
        <v>1</v>
      </c>
      <c r="U24" s="746">
        <f t="shared" si="29"/>
        <v>3</v>
      </c>
      <c r="V24" s="664">
        <f t="shared" si="30"/>
        <v>0</v>
      </c>
      <c r="W24" s="747">
        <f t="shared" si="31"/>
        <v>2</v>
      </c>
      <c r="X24" s="748">
        <f t="shared" si="32"/>
        <v>4</v>
      </c>
      <c r="Y24" s="749">
        <f t="shared" si="33"/>
        <v>2</v>
      </c>
      <c r="Z24" s="750" t="str">
        <f t="shared" si="34"/>
        <v>SwitzerlandBosnia/Herzeg.</v>
      </c>
      <c r="AA24" s="751" t="str">
        <f>IF($T24,$X24&amp;Language!$E$197&amp;$Y24,"")</f>
        <v>4 - 2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Bosnia/Herzeg.</v>
      </c>
      <c r="E25" s="799">
        <f t="shared" si="36"/>
        <v>0</v>
      </c>
      <c r="F25" s="731">
        <f t="shared" si="37"/>
        <v>2</v>
      </c>
      <c r="G25" s="800">
        <f t="shared" si="38"/>
        <v>8</v>
      </c>
      <c r="H25" s="730" t="str">
        <v>2 - 4</v>
      </c>
      <c r="I25" s="731" t="str">
        <v>0 - 3</v>
      </c>
      <c r="J25" s="731" t="str">
        <v>0 - 1</v>
      </c>
      <c r="K25" s="795" t="str">
        <v/>
      </c>
      <c r="L25" s="781" t="b">
        <f t="shared" si="39"/>
        <v>1</v>
      </c>
      <c r="M25" s="781" t="b">
        <v>0</v>
      </c>
      <c r="N25" s="665">
        <f t="shared" si="40"/>
        <v>65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CanadaQatar</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SwitzerlandCanada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0</v>
      </c>
      <c r="S27" s="776">
        <f>IF(OR(INDEX('World Cup'!$B$14:$AJ$39,26,1+(CODE($B$1)-65)*3)="",INDEX('World Cup'!$B$14:$AJ$39,26,2+(CODE($B$1)-65)*3)=""),"",INDEX('World Cup'!$B$14:$AJ$39,26,2+(CODE($B$1)-65)*3))</f>
        <v>1</v>
      </c>
      <c r="T27" s="756">
        <f t="shared" si="42"/>
        <v>1</v>
      </c>
      <c r="U27" s="757">
        <f t="shared" si="43"/>
        <v>0</v>
      </c>
      <c r="V27" s="756">
        <f t="shared" si="44"/>
        <v>3</v>
      </c>
      <c r="W27" s="758">
        <f t="shared" si="45"/>
        <v>-1</v>
      </c>
      <c r="X27" s="759">
        <f t="shared" si="46"/>
        <v>0</v>
      </c>
      <c r="Y27" s="760">
        <f t="shared" si="47"/>
        <v>1</v>
      </c>
      <c r="Z27" s="761" t="str">
        <f t="shared" si="48"/>
        <v>Bosnia/Herzeg.Qatar</v>
      </c>
      <c r="AA27" s="762" t="str">
        <f>IF($T27,$X27&amp;Language!$E$197&amp;$Y27,"")</f>
        <v>0 - 1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2 - 4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1 - 2</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1 - 0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Brazil</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Morocco</v>
      </c>
      <c r="E6" s="875"/>
      <c r="F6" s="675"/>
      <c r="G6" s="686"/>
      <c r="H6" s="665">
        <f>SUMIFS($R$22:$R$27,$P$22:$P$27,$D6)+SUMIFS($S$22:$S$27,$Q$22:$Q$27,$D6)</f>
        <v>5</v>
      </c>
      <c r="I6" s="665">
        <f>SUMIFS($S$22:$S$27,$P$22:$P$27,$D6)+SUMIFS($R$22:$R$27,$Q$22:$Q$27,$D6)</f>
        <v>3</v>
      </c>
      <c r="J6" s="664">
        <f t="shared" si="0"/>
        <v>2</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Haiti</v>
      </c>
      <c r="E7" s="875"/>
      <c r="F7" s="675"/>
      <c r="G7" s="686"/>
      <c r="H7" s="665">
        <f>SUMIFS($R$22:$R$27,$P$22:$P$27,$D7)+SUMIFS($S$22:$S$27,$Q$22:$Q$27,$D7)</f>
        <v>0</v>
      </c>
      <c r="I7" s="665">
        <f>SUMIFS($S$22:$S$27,$P$22:$P$27,$D7)+SUMIFS($R$22:$R$27,$Q$22:$Q$27,$D7)</f>
        <v>8</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Scotland</v>
      </c>
      <c r="E8" s="875"/>
      <c r="F8" s="675"/>
      <c r="G8" s="686"/>
      <c r="H8" s="665">
        <f>SUMIFS($R$22:$R$27,$P$22:$P$27,$D8)+SUMIFS($S$22:$S$27,$Q$22:$Q$27,$D8)</f>
        <v>2</v>
      </c>
      <c r="I8" s="665">
        <f>SUMIFS($S$22:$S$27,$P$22:$P$27,$D8)+SUMIFS($R$22:$R$27,$Q$22:$Q$27,$D8)</f>
        <v>5</v>
      </c>
      <c r="J8" s="664">
        <f t="shared" si="0"/>
        <v>-3</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Brazil</v>
      </c>
      <c r="E22" s="796">
        <f>VLOOKUP($D22,$D$5:$K$8,8,0)</f>
        <v>9</v>
      </c>
      <c r="F22" s="727">
        <f>VLOOKUP($D22,$D$5:$K$8,5,0)</f>
        <v>10</v>
      </c>
      <c r="G22" s="797">
        <f>VLOOKUP($D22,$D$5:$K$8,6,0)</f>
        <v>1</v>
      </c>
      <c r="H22" s="726" t="str">
        <f t="array" ref="H22:K25">IFERROR(VLOOKUP($D$22:$D$25&amp;$H$21:$K$21,$Z$22:$AA$33,2,0),"")</f>
        <v/>
      </c>
      <c r="I22" s="727" t="str">
        <v>3 - 1</v>
      </c>
      <c r="J22" s="727" t="str">
        <v>3 - 0</v>
      </c>
      <c r="K22" s="793" t="str">
        <v>4 - 0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BrazilMorocco</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Morocco</v>
      </c>
      <c r="E23" s="791">
        <f t="shared" ref="E23:E25" si="36">VLOOKUP($D23,$D$5:$K$8,8,0)</f>
        <v>6</v>
      </c>
      <c r="F23" s="664">
        <f t="shared" ref="F23:F25" si="37">VLOOKUP($D23,$D$5:$K$8,5,0)</f>
        <v>5</v>
      </c>
      <c r="G23" s="798">
        <f t="shared" ref="G23:G25" si="38">VLOOKUP($D23,$D$5:$K$8,6,0)</f>
        <v>3</v>
      </c>
      <c r="H23" s="728" t="str">
        <v>1 - 3</v>
      </c>
      <c r="I23" s="729" t="str">
        <v/>
      </c>
      <c r="J23" s="664" t="str">
        <v>2 - 0</v>
      </c>
      <c r="K23" s="794" t="str">
        <v>2 - 0</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Scotland</v>
      </c>
      <c r="E24" s="791">
        <f t="shared" si="36"/>
        <v>3</v>
      </c>
      <c r="F24" s="664">
        <f t="shared" si="37"/>
        <v>2</v>
      </c>
      <c r="G24" s="798">
        <f t="shared" si="38"/>
        <v>5</v>
      </c>
      <c r="H24" s="728" t="str">
        <v>0 - 3</v>
      </c>
      <c r="I24" s="664" t="str">
        <v>0 - 2</v>
      </c>
      <c r="J24" s="729" t="str">
        <v/>
      </c>
      <c r="K24" s="794" t="str">
        <v>2 - 0</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0</v>
      </c>
      <c r="S24" s="773">
        <f>IF(OR(INDEX('World Cup'!$B$14:$AJ$39,11,1+(CODE($B$1)-65)*3)="",INDEX('World Cup'!$B$14:$AJ$39,11,2+(CODE($B$1)-65)*3)=""),"",INDEX('World Cup'!$B$14:$AJ$39,11,2+(CODE($B$1)-65)*3))</f>
        <v>2</v>
      </c>
      <c r="T24" s="664">
        <f t="shared" si="28"/>
        <v>1</v>
      </c>
      <c r="U24" s="746">
        <f t="shared" si="29"/>
        <v>0</v>
      </c>
      <c r="V24" s="664">
        <f t="shared" si="30"/>
        <v>3</v>
      </c>
      <c r="W24" s="747">
        <f t="shared" si="31"/>
        <v>-2</v>
      </c>
      <c r="X24" s="748">
        <f t="shared" si="32"/>
        <v>0</v>
      </c>
      <c r="Y24" s="749">
        <f t="shared" si="33"/>
        <v>2</v>
      </c>
      <c r="Z24" s="750" t="str">
        <f t="shared" si="34"/>
        <v>ScotlandMorocco</v>
      </c>
      <c r="AA24" s="751" t="str">
        <f>IF($T24,$X24&amp;Language!$E$197&amp;$Y24,"")</f>
        <v>0 - 2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0</v>
      </c>
      <c r="G25" s="800">
        <f t="shared" si="38"/>
        <v>8</v>
      </c>
      <c r="H25" s="730" t="str">
        <v>0 - 4</v>
      </c>
      <c r="I25" s="731" t="str">
        <v>0 - 2</v>
      </c>
      <c r="J25" s="731" t="str">
        <v>0 - 2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BrazilHaiti</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ScotlandBrazil</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MoroccoHaiti</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2 - 0</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0 - 4</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USA</v>
      </c>
      <c r="E5" s="874"/>
      <c r="F5" s="675"/>
      <c r="G5" s="686"/>
      <c r="H5" s="665">
        <f>SUMIFS($R$22:$R$27,$P$22:$P$27,$D5)+SUMIFS($S$22:$S$27,$Q$22:$Q$27,$D5)</f>
        <v>2</v>
      </c>
      <c r="I5" s="665">
        <f>SUMIFS($S$22:$S$27,$P$22:$P$27,$D5)+SUMIFS($R$22:$R$27,$Q$22:$Q$27,$D5)</f>
        <v>4</v>
      </c>
      <c r="J5" s="664">
        <f t="shared" ref="J5:J8" si="0">H5-I5</f>
        <v>-2</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Paraguay</v>
      </c>
      <c r="E6" s="875"/>
      <c r="F6" s="675"/>
      <c r="G6" s="686"/>
      <c r="H6" s="665">
        <f>SUMIFS($R$22:$R$27,$P$22:$P$27,$D6)+SUMIFS($S$22:$S$27,$Q$22:$Q$27,$D6)</f>
        <v>2</v>
      </c>
      <c r="I6" s="665">
        <f>SUMIFS($S$22:$S$27,$P$22:$P$27,$D6)+SUMIFS($R$22:$R$27,$Q$22:$Q$27,$D6)</f>
        <v>6</v>
      </c>
      <c r="J6" s="664">
        <f t="shared" si="0"/>
        <v>-4</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ht="12">
      <c r="B7" s="664"/>
      <c r="C7" s="665">
        <v>3</v>
      </c>
      <c r="D7" s="778" t="str">
        <f>VLOOKUP($B$1&amp;ROW($A3),Groups!$B$7:$D$65,3,0)</f>
        <v>Australia</v>
      </c>
      <c r="E7" s="875"/>
      <c r="F7" s="675"/>
      <c r="G7" s="686"/>
      <c r="H7" s="665">
        <f>SUMIFS($R$22:$R$27,$P$22:$P$27,$D7)+SUMIFS($S$22:$S$27,$Q$22:$Q$27,$D7)</f>
        <v>3</v>
      </c>
      <c r="I7" s="665">
        <f>SUMIFS($S$22:$S$27,$P$22:$P$27,$D7)+SUMIFS($R$22:$R$27,$Q$22:$Q$27,$D7)</f>
        <v>4</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1</v>
      </c>
      <c r="BB7" s="879">
        <f t="shared" si="5"/>
        <v>99</v>
      </c>
      <c r="BN7" s="878" t="str">
        <f t="shared" si="6"/>
        <v/>
      </c>
      <c r="BO7" s="879" t="str">
        <f t="shared" si="7"/>
        <v/>
      </c>
      <c r="BZ7" s="878" t="str">
        <f t="shared" si="8"/>
        <v/>
      </c>
      <c r="CA7" s="879" t="str">
        <f t="shared" si="9"/>
        <v/>
      </c>
    </row>
    <row r="8" spans="2:86" s="662" customFormat="1" ht="12">
      <c r="B8" s="664"/>
      <c r="C8" s="665">
        <v>4</v>
      </c>
      <c r="D8" s="779" t="str">
        <f>VLOOKUP($B$1&amp;ROW($A4),Groups!$B$7:$D$65,3,0)</f>
        <v>Turkey</v>
      </c>
      <c r="E8" s="875"/>
      <c r="F8" s="675"/>
      <c r="G8" s="686"/>
      <c r="H8" s="665">
        <f>SUMIFS($R$22:$R$27,$P$22:$P$27,$D8)+SUMIFS($S$22:$S$27,$Q$22:$Q$27,$D8)</f>
        <v>8</v>
      </c>
      <c r="I8" s="665">
        <f>SUMIFS($S$22:$S$27,$P$22:$P$27,$D8)+SUMIFS($R$22:$R$27,$Q$22:$Q$27,$D8)</f>
        <v>1</v>
      </c>
      <c r="J8" s="664">
        <f t="shared" si="0"/>
        <v>7</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Australia</v>
      </c>
      <c r="BG13" s="693" t="str">
        <v>USA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USA</v>
      </c>
      <c r="E14" s="674">
        <f>RANK(F14,$F$14:$F$17,1)</f>
        <v>3</v>
      </c>
      <c r="F14" s="675">
        <f>G14+ROW()/1000+(D14="")*10</f>
        <v>3.0139999999999998</v>
      </c>
      <c r="G14" s="814">
        <f>AS14</f>
        <v>3</v>
      </c>
      <c r="H14" s="679"/>
      <c r="I14" s="678">
        <f>RANK($K5,$K$5:$K$8)</f>
        <v>2</v>
      </c>
      <c r="J14" s="790"/>
      <c r="K14" s="696">
        <f t="array" ref="K14">SUMPRODUCT($U$22:$U$27*($P$22:$P$27=$D14)*ISNUMBER(MATCH($Q$22:$Q$27,IF($I$14:$I$17=$I14,$D$14:$D$17,""),0)))+SUMPRODUCT($V$22:$V$27*($Q$22:$Q$27=$D14)*ISNUMBER(MATCH($P$22:$P$27,IF($I$14:$I$17=$I14,$D$14:$D$17,""),0)))</f>
        <v>1</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1</v>
      </c>
      <c r="T14" s="697">
        <f>COUNTIFS($S$14:$S$17,"&gt;"&amp;$S14,$Q$14:$Q$17,"="&amp;$Q14)</f>
        <v>0</v>
      </c>
      <c r="U14" s="681">
        <f t="shared" ref="U14:U17" si="12">Q14+T14</f>
        <v>2</v>
      </c>
      <c r="V14" s="790"/>
      <c r="W14" s="696">
        <f t="array" ref="W14">SUMPRODUCT($U$22:$U$27*($P$22:$P$27=$D14)*ISNUMBER(MATCH($Q$22:$Q$27,IF($U$14:$U$17=$U14,$D$14:$D$17,""),0)))+SUMPRODUCT($V$22:$V$27*($Q$22:$Q$27=$D14)*ISNUMBER(MATCH($P$22:$P$27,IF($U$14:$U$17=$U14,$D$14:$D$17,""),0)))</f>
        <v>1</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2</v>
      </c>
      <c r="AH14" s="790"/>
      <c r="AI14" s="698">
        <f>COUNTIFS($J$5:$J$8,"&gt;"&amp;$J5,$AG$14:$AG$17,"="&amp;$AG14)</f>
        <v>1</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3</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2</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Australia</v>
      </c>
      <c r="BA15" s="686">
        <v>1</v>
      </c>
      <c r="BB15" s="686">
        <v>0</v>
      </c>
      <c r="BC15" s="706">
        <v>1</v>
      </c>
      <c r="BE15" s="711" t="str">
        <v/>
      </c>
      <c r="BF15" s="712" t="str">
        <v/>
      </c>
      <c r="BG15" s="713" t="str">
        <v>1 - 1</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Australia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USA</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Australia</v>
      </c>
      <c r="J21" s="722" t="str">
        <v>USA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Turkey</v>
      </c>
      <c r="E22" s="796">
        <f>VLOOKUP($D22,$D$5:$K$8,8,0)</f>
        <v>9</v>
      </c>
      <c r="F22" s="727">
        <f>VLOOKUP($D22,$D$5:$K$8,5,0)</f>
        <v>8</v>
      </c>
      <c r="G22" s="797">
        <f>VLOOKUP($D22,$D$5:$K$8,6,0)</f>
        <v>1</v>
      </c>
      <c r="H22" s="726" t="str">
        <f t="array" ref="H22:K25">IFERROR(VLOOKUP($D$22:$D$25&amp;$H$21:$K$21,$Z$22:$AA$33,2,0),"")</f>
        <v/>
      </c>
      <c r="I22" s="727" t="str">
        <v>2 - 0</v>
      </c>
      <c r="J22" s="727" t="str">
        <v>3 - 0</v>
      </c>
      <c r="K22" s="793" t="str">
        <v>3 - 1</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1</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1</v>
      </c>
      <c r="Y22" s="739">
        <f t="shared" ref="Y22:Y25" si="33">IF(OR(R22="",S22=""),0,S22)</f>
        <v>0</v>
      </c>
      <c r="Z22" s="740" t="str">
        <f t="shared" ref="Z22:Z25" si="34">P22&amp;Q22</f>
        <v>USAParaguay</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Australia</v>
      </c>
      <c r="E23" s="791">
        <f t="shared" ref="E23:E25" si="36">VLOOKUP($D23,$D$5:$K$8,8,0)</f>
        <v>4</v>
      </c>
      <c r="F23" s="664">
        <f t="shared" ref="F23:F25" si="37">VLOOKUP($D23,$D$5:$K$8,5,0)</f>
        <v>3</v>
      </c>
      <c r="G23" s="798">
        <f t="shared" ref="G23:G25" si="38">VLOOKUP($D23,$D$5:$K$8,6,0)</f>
        <v>4</v>
      </c>
      <c r="H23" s="728" t="str">
        <v>0 - 2</v>
      </c>
      <c r="I23" s="729" t="str">
        <v/>
      </c>
      <c r="J23" s="664" t="str">
        <v>1 - 1</v>
      </c>
      <c r="K23" s="794" t="str">
        <v>2 - 1</v>
      </c>
      <c r="L23" s="781" t="b">
        <f t="shared" ref="L23:L25" si="39">OR($E23&gt;0,$G23&gt;0)</f>
        <v>1</v>
      </c>
      <c r="M23" s="781" t="b">
        <v>0</v>
      </c>
      <c r="N23" s="665">
        <f t="shared" ref="N23:N25" si="40">VLOOKUP($D23,$D$5:$Q$8,14,0)</f>
        <v>27</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AustraliaTurkey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USA</v>
      </c>
      <c r="E24" s="791">
        <f t="shared" si="36"/>
        <v>4</v>
      </c>
      <c r="F24" s="664">
        <f t="shared" si="37"/>
        <v>2</v>
      </c>
      <c r="G24" s="798">
        <f t="shared" si="38"/>
        <v>4</v>
      </c>
      <c r="H24" s="728" t="str">
        <v>0 - 3</v>
      </c>
      <c r="I24" s="664" t="str">
        <v>1 - 1</v>
      </c>
      <c r="J24" s="729" t="str">
        <v/>
      </c>
      <c r="K24" s="794" t="str">
        <v>1 - 0</v>
      </c>
      <c r="L24" s="781" t="b">
        <f t="shared" si="39"/>
        <v>1</v>
      </c>
      <c r="M24" s="781" t="b">
        <v>0</v>
      </c>
      <c r="N24" s="665">
        <f t="shared" si="40"/>
        <v>16</v>
      </c>
      <c r="O24" s="744" t="s">
        <v>28</v>
      </c>
      <c r="P24" s="771" t="str">
        <f>INDEX('World Cup'!$B$13:$AJ$38,11,1+(CODE($B$1)-65)*3)</f>
        <v>USA</v>
      </c>
      <c r="Q24" s="772" t="str">
        <f>INDEX('World Cup'!$B$13:$AJ$38,11,2+(CODE($B$1)-65)*3)</f>
        <v>Australia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USAAustralia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Paraguay</v>
      </c>
      <c r="E25" s="799">
        <f t="shared" si="36"/>
        <v>0</v>
      </c>
      <c r="F25" s="731">
        <f t="shared" si="37"/>
        <v>2</v>
      </c>
      <c r="G25" s="800">
        <f t="shared" si="38"/>
        <v>6</v>
      </c>
      <c r="H25" s="730" t="str">
        <v>1 - 3</v>
      </c>
      <c r="I25" s="731" t="str">
        <v>1 - 2</v>
      </c>
      <c r="J25" s="731" t="str">
        <v>0 - 1</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TurkeyParaguay</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3</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3</v>
      </c>
      <c r="X26" s="748">
        <f t="shared" ref="X26:X27" si="46">IF(OR(R26="",S26=""),0,R26)</f>
        <v>3</v>
      </c>
      <c r="Y26" s="749">
        <f t="shared" ref="Y26:Y27" si="47">IF(OR(R26="",S26=""),0,S26)</f>
        <v>0</v>
      </c>
      <c r="Z26" s="750" t="str">
        <f t="shared" ref="Z26:Z27" si="48">P26&amp;Q26</f>
        <v>TurkeyUSA</v>
      </c>
      <c r="AA26" s="751" t="str">
        <f>IF($T26,$X26&amp;Language!$E$197&amp;$Y26,"")</f>
        <v>3 - 0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ParaguayAustralia</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0 - 1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1 - 3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0 - 3</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2 - 1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Germany</v>
      </c>
      <c r="E5" s="874"/>
      <c r="F5" s="675"/>
      <c r="G5" s="686"/>
      <c r="H5" s="665">
        <f>SUMIFS($R$22:$R$27,$P$22:$P$27,$D5)+SUMIFS($S$22:$S$27,$Q$22:$Q$27,$D5)</f>
        <v>13</v>
      </c>
      <c r="I5" s="665">
        <f>SUMIFS($S$22:$S$27,$P$22:$P$27,$D5)+SUMIFS($R$22:$R$27,$Q$22:$Q$27,$D5)</f>
        <v>1</v>
      </c>
      <c r="J5" s="664">
        <f t="shared" ref="J5:J8" si="0">H5-I5</f>
        <v>12</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Curaçao</v>
      </c>
      <c r="E6" s="875"/>
      <c r="F6" s="675"/>
      <c r="G6" s="686"/>
      <c r="H6" s="665">
        <f>SUMIFS($R$22:$R$27,$P$22:$P$27,$D6)+SUMIFS($S$22:$S$27,$Q$22:$Q$27,$D6)</f>
        <v>2</v>
      </c>
      <c r="I6" s="665">
        <f>SUMIFS($S$22:$S$27,$P$22:$P$27,$D6)+SUMIFS($R$22:$R$27,$Q$22:$Q$27,$D6)</f>
        <v>9</v>
      </c>
      <c r="J6" s="664">
        <f t="shared" si="0"/>
        <v>-7</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Ivory Coast</v>
      </c>
      <c r="E7" s="875"/>
      <c r="F7" s="675"/>
      <c r="G7" s="686"/>
      <c r="H7" s="665">
        <f>SUMIFS($R$22:$R$27,$P$22:$P$27,$D7)+SUMIFS($S$22:$S$27,$Q$22:$Q$27,$D7)</f>
        <v>1</v>
      </c>
      <c r="I7" s="665">
        <f>SUMIFS($S$22:$S$27,$P$22:$P$27,$D7)+SUMIFS($R$22:$R$27,$Q$22:$Q$27,$D7)</f>
        <v>7</v>
      </c>
      <c r="J7" s="664">
        <f t="shared" si="0"/>
        <v>-6</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ht="12">
      <c r="B8" s="664"/>
      <c r="C8" s="665">
        <v>4</v>
      </c>
      <c r="D8" s="779" t="str">
        <f>VLOOKUP($B$1&amp;ROW($A4),Groups!$B$7:$D$65,3,0)</f>
        <v>Ecuador</v>
      </c>
      <c r="E8" s="875"/>
      <c r="F8" s="675"/>
      <c r="G8" s="686"/>
      <c r="H8" s="665">
        <f>SUMIFS($R$22:$R$27,$P$22:$P$27,$D8)+SUMIFS($S$22:$S$27,$Q$22:$Q$27,$D8)</f>
        <v>6</v>
      </c>
      <c r="I8" s="665">
        <f>SUMIFS($S$22:$S$27,$P$22:$P$27,$D8)+SUMIFS($R$22:$R$27,$Q$22:$Q$27,$D8)</f>
        <v>5</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Ivory Coast</v>
      </c>
      <c r="BH13" s="694" t="str">
        <v>Curaçao</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Ivory Coast</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Ivory Coast</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Ecuador</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Curaçao</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Ecuador</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Germany</v>
      </c>
      <c r="E22" s="796">
        <f>VLOOKUP($D22,$D$5:$K$8,8,0)</f>
        <v>9</v>
      </c>
      <c r="F22" s="727">
        <f>VLOOKUP($D22,$D$5:$K$8,5,0)</f>
        <v>13</v>
      </c>
      <c r="G22" s="797">
        <f>VLOOKUP($D22,$D$5:$K$8,6,0)</f>
        <v>1</v>
      </c>
      <c r="H22" s="726" t="str">
        <f t="array" ref="H22:K25">IFERROR(VLOOKUP($D$22:$D$25&amp;$H$21:$K$21,$Z$22:$AA$33,2,0),"")</f>
        <v/>
      </c>
      <c r="I22" s="727" t="str">
        <v>4 - 1</v>
      </c>
      <c r="J22" s="727" t="str">
        <v>4 - 0</v>
      </c>
      <c r="K22" s="793" t="str">
        <v>5 - 0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5</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5</v>
      </c>
      <c r="X22" s="738">
        <f t="shared" ref="X22:X25" si="32">IF(OR(R22="",S22=""),0,R22)</f>
        <v>5</v>
      </c>
      <c r="Y22" s="739">
        <f t="shared" ref="Y22:Y25" si="33">IF(OR(R22="",S22=""),0,S22)</f>
        <v>0</v>
      </c>
      <c r="Z22" s="740" t="str">
        <f t="shared" ref="Z22:Z25" si="34">P22&amp;Q22</f>
        <v>GermanyCuraçao</v>
      </c>
      <c r="AA22" s="741" t="str">
        <f>IF($T22,$X22&amp;Language!$E$197&amp;$Y22,"")</f>
        <v>5 - 0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Ecuador</v>
      </c>
      <c r="E23" s="791">
        <f t="shared" ref="E23:E25" si="36">VLOOKUP($D23,$D$5:$K$8,8,0)</f>
        <v>6</v>
      </c>
      <c r="F23" s="664">
        <f t="shared" ref="F23:F25" si="37">VLOOKUP($D23,$D$5:$K$8,5,0)</f>
        <v>6</v>
      </c>
      <c r="G23" s="798">
        <f t="shared" ref="G23:G25" si="38">VLOOKUP($D23,$D$5:$K$8,6,0)</f>
        <v>5</v>
      </c>
      <c r="H23" s="728" t="str">
        <v>1 - 4</v>
      </c>
      <c r="I23" s="729" t="str">
        <v/>
      </c>
      <c r="J23" s="664" t="str">
        <v>2 - 0</v>
      </c>
      <c r="K23" s="794" t="str">
        <v>3 - 1</v>
      </c>
      <c r="L23" s="781" t="b">
        <f t="shared" ref="L23:L25" si="39">OR($E23&gt;0,$G23&gt;0)</f>
        <v>1</v>
      </c>
      <c r="M23" s="781" t="b">
        <v>0</v>
      </c>
      <c r="N23" s="665">
        <f t="shared" ref="N23:N25" si="40">VLOOKUP($D23,$D$5:$Q$8,14,0)</f>
        <v>23</v>
      </c>
      <c r="O23" s="744" t="s">
        <v>27</v>
      </c>
      <c r="P23" s="771" t="str">
        <f>INDEX('World Cup'!$B$13:$AJ$38,6,1+(CODE($B$1)-65)*3)</f>
        <v>Ivory Coast</v>
      </c>
      <c r="Q23" s="772" t="str">
        <f>INDEX('World Cup'!$B$13:$AJ$38,6,2+(CODE($B$1)-65)*3)</f>
        <v>Ecuador</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Ivory CoastEcuador</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Ivory Coast</v>
      </c>
      <c r="E24" s="791">
        <f t="shared" si="36"/>
        <v>1</v>
      </c>
      <c r="F24" s="664">
        <f t="shared" si="37"/>
        <v>1</v>
      </c>
      <c r="G24" s="798">
        <f t="shared" si="38"/>
        <v>7</v>
      </c>
      <c r="H24" s="728" t="str">
        <v>0 - 4</v>
      </c>
      <c r="I24" s="664" t="str">
        <v>0 - 2</v>
      </c>
      <c r="J24" s="729" t="str">
        <v/>
      </c>
      <c r="K24" s="794" t="str">
        <v>1 - 1</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GermanyIvory Coast</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1</v>
      </c>
      <c r="F25" s="731">
        <f t="shared" si="37"/>
        <v>2</v>
      </c>
      <c r="G25" s="800">
        <f t="shared" si="38"/>
        <v>9</v>
      </c>
      <c r="H25" s="730" t="str">
        <v>0 - 5</v>
      </c>
      <c r="I25" s="731" t="str">
        <v>1 - 3</v>
      </c>
      <c r="J25" s="731" t="str">
        <v>1 - 1</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EcuadorCuraçao</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CuraçaoIvory Coast</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4</v>
      </c>
      <c r="T27" s="756">
        <f t="shared" si="42"/>
        <v>1</v>
      </c>
      <c r="U27" s="757">
        <f t="shared" si="43"/>
        <v>0</v>
      </c>
      <c r="V27" s="756">
        <f t="shared" si="44"/>
        <v>3</v>
      </c>
      <c r="W27" s="758">
        <f t="shared" si="45"/>
        <v>-3</v>
      </c>
      <c r="X27" s="759">
        <f t="shared" si="46"/>
        <v>1</v>
      </c>
      <c r="Y27" s="760">
        <f t="shared" si="47"/>
        <v>4</v>
      </c>
      <c r="Z27" s="761" t="str">
        <f t="shared" si="48"/>
        <v>EcuadorGermany</v>
      </c>
      <c r="AA27" s="762" t="str">
        <f>IF($T27,$X27&amp;Language!$E$197&amp;$Y27,"")</f>
        <v>1 - 4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0 - 5</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1 - 3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4 - 1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Netherlands</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Japan</v>
      </c>
      <c r="E6" s="875"/>
      <c r="F6" s="675"/>
      <c r="G6" s="686"/>
      <c r="H6" s="665">
        <f>SUMIFS($R$22:$R$27,$P$22:$P$27,$D6)+SUMIFS($S$22:$S$27,$Q$22:$Q$27,$D6)</f>
        <v>0</v>
      </c>
      <c r="I6" s="665">
        <f>SUMIFS($S$22:$S$27,$P$22:$P$27,$D6)+SUMIFS($R$22:$R$27,$Q$22:$Q$27,$D6)</f>
        <v>5</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Sweden</v>
      </c>
      <c r="E7" s="875"/>
      <c r="F7" s="675"/>
      <c r="G7" s="686"/>
      <c r="H7" s="665">
        <f>SUMIFS($R$22:$R$27,$P$22:$P$27,$D7)+SUMIFS($S$22:$S$27,$Q$22:$Q$27,$D7)</f>
        <v>5</v>
      </c>
      <c r="I7" s="665">
        <f>SUMIFS($S$22:$S$27,$P$22:$P$27,$D7)+SUMIFS($R$22:$R$27,$Q$22:$Q$27,$D7)</f>
        <v>3</v>
      </c>
      <c r="J7" s="664">
        <f t="shared" si="0"/>
        <v>2</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ht="12">
      <c r="B8" s="664"/>
      <c r="C8" s="665">
        <v>4</v>
      </c>
      <c r="D8" s="779" t="str">
        <f>VLOOKUP($B$1&amp;ROW($A4),Groups!$B$7:$D$65,3,0)</f>
        <v>Tunisia</v>
      </c>
      <c r="E8" s="875"/>
      <c r="F8" s="675"/>
      <c r="G8" s="686"/>
      <c r="H8" s="665">
        <f>SUMIFS($R$22:$R$27,$P$22:$P$27,$D8)+SUMIFS($S$22:$S$27,$Q$22:$Q$27,$D8)</f>
        <v>0</v>
      </c>
      <c r="I8" s="665">
        <f>SUMIFS($S$22:$S$27,$P$22:$P$27,$D8)+SUMIFS($R$22:$R$27,$Q$22:$Q$27,$D8)</f>
        <v>5</v>
      </c>
      <c r="J8" s="664">
        <f t="shared" si="0"/>
        <v>-5</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1</v>
      </c>
      <c r="BA8" s="880">
        <f t="shared" si="4"/>
        <v>4</v>
      </c>
      <c r="BB8" s="881">
        <f t="shared" si="5"/>
        <v>99</v>
      </c>
      <c r="BN8" s="880" t="str">
        <f t="shared" si="6"/>
        <v/>
      </c>
      <c r="BO8" s="881" t="str">
        <f t="shared" si="7"/>
        <v/>
      </c>
      <c r="BZ8" s="880" t="str">
        <f t="shared" si="8"/>
        <v/>
      </c>
      <c r="CA8" s="881" t="str">
        <f t="shared" si="9"/>
        <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Japan</v>
      </c>
      <c r="BH13" s="694" t="str">
        <v>Tunisia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1</v>
      </c>
      <c r="AX15" s="784"/>
      <c r="AY15" s="713">
        <f t="shared" ref="AY15:AY17" si="27">IFERROR(INDEX($E$14:$E$17,IF($I15=$AX$14,$C15,99)),0)</f>
        <v>3</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Japan</v>
      </c>
      <c r="BA16" s="686">
        <v>1</v>
      </c>
      <c r="BB16" s="686">
        <v>0</v>
      </c>
      <c r="BC16" s="706">
        <v>0</v>
      </c>
      <c r="BE16" s="711" t="str">
        <v/>
      </c>
      <c r="BF16" s="713" t="str">
        <v/>
      </c>
      <c r="BG16" s="712" t="str">
        <v/>
      </c>
      <c r="BH16" s="714" t="str">
        <v>0 - 0</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Tunisia</v>
      </c>
      <c r="E17" s="685">
        <f t="shared" si="19"/>
        <v>4</v>
      </c>
      <c r="F17" s="675">
        <f t="shared" si="20"/>
        <v>4.0170000000000003</v>
      </c>
      <c r="G17" s="814">
        <f t="shared" si="21"/>
        <v>4</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1</v>
      </c>
      <c r="AS17" s="680">
        <f t="shared" si="17"/>
        <v>4</v>
      </c>
      <c r="AT17" s="679"/>
      <c r="AV17" s="713" t="b">
        <f t="shared" si="26"/>
        <v>1</v>
      </c>
      <c r="AX17" s="686"/>
      <c r="AY17" s="713">
        <f t="shared" si="27"/>
        <v>4</v>
      </c>
      <c r="AZ17" s="702" t="str">
        <v>Tunisia</v>
      </c>
      <c r="BA17" s="704">
        <v>1</v>
      </c>
      <c r="BB17" s="704">
        <v>0</v>
      </c>
      <c r="BC17" s="707">
        <v>0</v>
      </c>
      <c r="BE17" s="715" t="str">
        <v/>
      </c>
      <c r="BF17" s="716" t="str">
        <v/>
      </c>
      <c r="BG17" s="716" t="str">
        <v>0 - 0</v>
      </c>
      <c r="BH17" s="717" t="str">
        <v/>
      </c>
      <c r="BI17" s="713"/>
      <c r="BJ17" s="713"/>
      <c r="BK17" s="780">
        <v>3</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Netherlands</v>
      </c>
      <c r="E22" s="796">
        <f>VLOOKUP($D22,$D$5:$K$8,8,0)</f>
        <v>9</v>
      </c>
      <c r="F22" s="727">
        <f>VLOOKUP($D22,$D$5:$K$8,5,0)</f>
        <v>9</v>
      </c>
      <c r="G22" s="797">
        <f>VLOOKUP($D22,$D$5:$K$8,6,0)</f>
        <v>1</v>
      </c>
      <c r="H22" s="726" t="str">
        <f t="array" ref="H22:K25">IFERROR(VLOOKUP($D$22:$D$25&amp;$H$21:$K$21,$Z$22:$AA$33,2,0),"")</f>
        <v/>
      </c>
      <c r="I22" s="727" t="str">
        <v>3 - 1</v>
      </c>
      <c r="J22" s="727" t="str">
        <v>3 - 0</v>
      </c>
      <c r="K22" s="793" t="str">
        <v>3 - 0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NetherlandsJapan</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Sweden</v>
      </c>
      <c r="E23" s="791">
        <f t="shared" ref="E23:E25" si="36">VLOOKUP($D23,$D$5:$K$8,8,0)</f>
        <v>6</v>
      </c>
      <c r="F23" s="664">
        <f t="shared" ref="F23:F25" si="37">VLOOKUP($D23,$D$5:$K$8,5,0)</f>
        <v>5</v>
      </c>
      <c r="G23" s="798">
        <f t="shared" ref="G23:G25" si="38">VLOOKUP($D23,$D$5:$K$8,6,0)</f>
        <v>3</v>
      </c>
      <c r="H23" s="728" t="str">
        <v>1 - 3</v>
      </c>
      <c r="I23" s="729" t="str">
        <v/>
      </c>
      <c r="J23" s="664" t="str">
        <v>2 - 0</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Japan</v>
      </c>
      <c r="E24" s="791">
        <f t="shared" si="36"/>
        <v>1</v>
      </c>
      <c r="F24" s="664">
        <f t="shared" si="37"/>
        <v>0</v>
      </c>
      <c r="G24" s="798">
        <f t="shared" si="38"/>
        <v>5</v>
      </c>
      <c r="H24" s="728" t="str">
        <v>0 - 3</v>
      </c>
      <c r="I24" s="664" t="str">
        <v>0 - 2</v>
      </c>
      <c r="J24" s="729" t="str">
        <v/>
      </c>
      <c r="K24" s="794" t="str">
        <v>0 - 0</v>
      </c>
      <c r="L24" s="781" t="b">
        <f t="shared" si="39"/>
        <v>1</v>
      </c>
      <c r="M24" s="781" t="b">
        <v>1</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NetherlandsSweden</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1</v>
      </c>
      <c r="F25" s="731">
        <f t="shared" si="37"/>
        <v>0</v>
      </c>
      <c r="G25" s="800">
        <f t="shared" si="38"/>
        <v>5</v>
      </c>
      <c r="H25" s="730" t="str">
        <v>0 - 3</v>
      </c>
      <c r="I25" s="731" t="str">
        <v>0 - 2</v>
      </c>
      <c r="J25" s="731" t="str">
        <v>0 - 0</v>
      </c>
      <c r="K25" s="795" t="str">
        <v/>
      </c>
      <c r="L25" s="781" t="b">
        <f t="shared" si="39"/>
        <v>1</v>
      </c>
      <c r="M25" s="781" t="b">
        <v>1</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0</v>
      </c>
      <c r="T25" s="664">
        <f t="shared" si="28"/>
        <v>1</v>
      </c>
      <c r="U25" s="746">
        <f t="shared" si="29"/>
        <v>1</v>
      </c>
      <c r="V25" s="664">
        <f t="shared" si="30"/>
        <v>1</v>
      </c>
      <c r="W25" s="747">
        <f t="shared" si="31"/>
        <v>0</v>
      </c>
      <c r="X25" s="748">
        <f t="shared" si="32"/>
        <v>0</v>
      </c>
      <c r="Y25" s="749">
        <f t="shared" si="33"/>
        <v>0</v>
      </c>
      <c r="Z25" s="750" t="str">
        <f t="shared" si="34"/>
        <v>TunisiaJapan</v>
      </c>
      <c r="AA25" s="751" t="str">
        <f>IF($T25,$X25&amp;Language!$E$197&amp;$Y25,"")</f>
        <v>0 - 0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JapanSweden</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TunisiaNetherlands</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0 - 0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Belgium</v>
      </c>
      <c r="E5" s="874"/>
      <c r="F5" s="675"/>
      <c r="G5" s="686"/>
      <c r="H5" s="665">
        <f>SUMIFS($R$22:$R$27,$P$22:$P$27,$D5)+SUMIFS($S$22:$S$27,$Q$22:$Q$27,$D5)</f>
        <v>8</v>
      </c>
      <c r="I5" s="665">
        <f>SUMIFS($S$22:$S$27,$P$22:$P$27,$D5)+SUMIFS($R$22:$R$27,$Q$22:$Q$27,$D5)</f>
        <v>1</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Egypt</v>
      </c>
      <c r="E6" s="875"/>
      <c r="F6" s="675"/>
      <c r="G6" s="686"/>
      <c r="H6" s="665">
        <f>SUMIFS($R$22:$R$27,$P$22:$P$27,$D6)+SUMIFS($S$22:$S$27,$Q$22:$Q$27,$D6)</f>
        <v>7</v>
      </c>
      <c r="I6" s="665">
        <f>SUMIFS($S$22:$S$27,$P$22:$P$27,$D6)+SUMIFS($R$22:$R$27,$Q$22:$Q$27,$D6)</f>
        <v>4</v>
      </c>
      <c r="J6" s="664">
        <f t="shared" si="0"/>
        <v>3</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IR Iran</v>
      </c>
      <c r="E7" s="875"/>
      <c r="F7" s="675"/>
      <c r="G7" s="686"/>
      <c r="H7" s="665">
        <f>SUMIFS($R$22:$R$27,$P$22:$P$27,$D7)+SUMIFS($S$22:$S$27,$Q$22:$Q$27,$D7)</f>
        <v>2</v>
      </c>
      <c r="I7" s="665">
        <f>SUMIFS($S$22:$S$27,$P$22:$P$27,$D7)+SUMIFS($R$22:$R$27,$Q$22:$Q$27,$D7)</f>
        <v>9</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New Zealand</v>
      </c>
      <c r="E8" s="875"/>
      <c r="F8" s="675"/>
      <c r="G8" s="686"/>
      <c r="H8" s="665">
        <f>SUMIFS($R$22:$R$27,$P$22:$P$27,$D8)+SUMIFS($S$22:$S$27,$Q$22:$Q$27,$D8)</f>
        <v>3</v>
      </c>
      <c r="I8" s="665">
        <f>SUMIFS($S$22:$S$27,$P$22:$P$27,$D8)+SUMIFS($R$22:$R$27,$Q$22:$Q$27,$D8)</f>
        <v>6</v>
      </c>
      <c r="J8" s="664">
        <f t="shared" si="0"/>
        <v>-3</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IR Iran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Belgium</v>
      </c>
      <c r="E22" s="796">
        <f>VLOOKUP($D22,$D$5:$K$8,8,0)</f>
        <v>9</v>
      </c>
      <c r="F22" s="727">
        <f>VLOOKUP($D22,$D$5:$K$8,5,0)</f>
        <v>8</v>
      </c>
      <c r="G22" s="797">
        <f>VLOOKUP($D22,$D$5:$K$8,6,0)</f>
        <v>1</v>
      </c>
      <c r="H22" s="726" t="str">
        <f t="array" ref="H22:K25">IFERROR(VLOOKUP($D$22:$D$25&amp;$H$21:$K$21,$Z$22:$AA$33,2,0),"")</f>
        <v/>
      </c>
      <c r="I22" s="727" t="str">
        <v>2 - 1</v>
      </c>
      <c r="J22" s="727" t="str">
        <v>2 - 0</v>
      </c>
      <c r="K22" s="793" t="str">
        <v>4 - 0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BelgiumEgypt</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6</v>
      </c>
      <c r="F23" s="664">
        <f t="shared" ref="F23:F25" si="37">VLOOKUP($D23,$D$5:$K$8,5,0)</f>
        <v>7</v>
      </c>
      <c r="G23" s="798">
        <f t="shared" ref="G23:G25" si="38">VLOOKUP($D23,$D$5:$K$8,6,0)</f>
        <v>4</v>
      </c>
      <c r="H23" s="728" t="str">
        <v>1 - 2</v>
      </c>
      <c r="I23" s="729" t="str">
        <v/>
      </c>
      <c r="J23" s="664" t="str">
        <v>3 - 1</v>
      </c>
      <c r="K23" s="794" t="str">
        <v>3 - 1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IR IranNew Zealand</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New Zealand</v>
      </c>
      <c r="E24" s="791">
        <f t="shared" si="36"/>
        <v>3</v>
      </c>
      <c r="F24" s="664">
        <f t="shared" si="37"/>
        <v>3</v>
      </c>
      <c r="G24" s="798">
        <f t="shared" si="38"/>
        <v>6</v>
      </c>
      <c r="H24" s="728" t="str">
        <v>0 - 2</v>
      </c>
      <c r="I24" s="664" t="str">
        <v>1 - 3</v>
      </c>
      <c r="J24" s="729" t="str">
        <v/>
      </c>
      <c r="K24" s="794" t="str">
        <v>2 - 1</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BelgiumIR Iran</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 Iran</v>
      </c>
      <c r="E25" s="799">
        <f t="shared" si="36"/>
        <v>0</v>
      </c>
      <c r="F25" s="731">
        <f t="shared" si="37"/>
        <v>2</v>
      </c>
      <c r="G25" s="800">
        <f t="shared" si="38"/>
        <v>9</v>
      </c>
      <c r="H25" s="730" t="str">
        <v>0 - 4</v>
      </c>
      <c r="I25" s="731" t="str">
        <v>1 - 3</v>
      </c>
      <c r="J25" s="731" t="str">
        <v>1 - 2</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3</v>
      </c>
      <c r="T25" s="664">
        <f t="shared" si="28"/>
        <v>1</v>
      </c>
      <c r="U25" s="746">
        <f t="shared" si="29"/>
        <v>0</v>
      </c>
      <c r="V25" s="664">
        <f t="shared" si="30"/>
        <v>3</v>
      </c>
      <c r="W25" s="747">
        <f t="shared" si="31"/>
        <v>-2</v>
      </c>
      <c r="X25" s="748">
        <f t="shared" si="32"/>
        <v>1</v>
      </c>
      <c r="Y25" s="749">
        <f t="shared" si="33"/>
        <v>3</v>
      </c>
      <c r="Z25" s="750" t="str">
        <f t="shared" si="34"/>
        <v>New ZealandEgypt</v>
      </c>
      <c r="AA25" s="751" t="str">
        <f>IF($T25,$X25&amp;Language!$E$197&amp;$Y25,"")</f>
        <v>1 - 3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3</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3</v>
      </c>
      <c r="Y26" s="749">
        <f t="shared" ref="Y26:Y27" si="47">IF(OR(R26="",S26=""),0,S26)</f>
        <v>1</v>
      </c>
      <c r="Z26" s="750" t="str">
        <f t="shared" ref="Z26:Z27" si="48">P26&amp;Q26</f>
        <v>EgyptIR Iran</v>
      </c>
      <c r="AA26" s="751" t="str">
        <f>IF($T26,$X26&amp;Language!$E$197&amp;$Y26,"")</f>
        <v>3 - 1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New ZealandBelgium</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3 - 1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1 - 3</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2 - 0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Spain</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Cape Verde</v>
      </c>
      <c r="E6" s="875"/>
      <c r="F6" s="675"/>
      <c r="G6" s="686"/>
      <c r="H6" s="665">
        <f>SUMIFS($R$22:$R$27,$P$22:$P$27,$D6)+SUMIFS($S$22:$S$27,$Q$22:$Q$27,$D6)</f>
        <v>1</v>
      </c>
      <c r="I6" s="665">
        <f>SUMIFS($S$22:$S$27,$P$22:$P$27,$D6)+SUMIFS($R$22:$R$27,$Q$22:$Q$27,$D6)</f>
        <v>8</v>
      </c>
      <c r="J6" s="664">
        <f t="shared" si="0"/>
        <v>-7</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Saudi Arabia</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Uruguay</v>
      </c>
      <c r="E8" s="875"/>
      <c r="F8" s="675"/>
      <c r="G8" s="686"/>
      <c r="H8" s="665">
        <f>SUMIFS($R$22:$R$27,$P$22:$P$27,$D8)+SUMIFS($S$22:$S$27,$Q$22:$Q$27,$D8)</f>
        <v>5</v>
      </c>
      <c r="I8" s="665">
        <f>SUMIFS($S$22:$S$27,$P$22:$P$27,$D8)+SUMIFS($R$22:$R$27,$Q$22:$Q$27,$D8)</f>
        <v>4</v>
      </c>
      <c r="J8" s="664">
        <f t="shared" si="0"/>
        <v>1</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Spain</v>
      </c>
      <c r="E22" s="796">
        <f>VLOOKUP($D22,$D$5:$K$8,8,0)</f>
        <v>9</v>
      </c>
      <c r="F22" s="727">
        <f>VLOOKUP($D22,$D$5:$K$8,5,0)</f>
        <v>10</v>
      </c>
      <c r="G22" s="797">
        <f>VLOOKUP($D22,$D$5:$K$8,6,0)</f>
        <v>1</v>
      </c>
      <c r="H22" s="726" t="str">
        <f t="array" ref="H22:K25">IFERROR(VLOOKUP($D$22:$D$25&amp;$H$21:$K$21,$Z$22:$AA$33,2,0),"")</f>
        <v/>
      </c>
      <c r="I22" s="727" t="str">
        <v>3 - 1</v>
      </c>
      <c r="J22" s="727" t="str">
        <v>3 - 0</v>
      </c>
      <c r="K22" s="793" t="str">
        <v>4 - 0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SpainCape Verde</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6</v>
      </c>
      <c r="F23" s="664">
        <f t="shared" ref="F23:F25" si="37">VLOOKUP($D23,$D$5:$K$8,5,0)</f>
        <v>5</v>
      </c>
      <c r="G23" s="798">
        <f t="shared" ref="G23:G25" si="38">VLOOKUP($D23,$D$5:$K$8,6,0)</f>
        <v>4</v>
      </c>
      <c r="H23" s="728" t="str">
        <v>1 - 3</v>
      </c>
      <c r="I23" s="729" t="str">
        <v/>
      </c>
      <c r="J23" s="664" t="str">
        <v>2 - 1</v>
      </c>
      <c r="K23" s="794" t="str">
        <v>2 - 0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Saudi ArabiaUruguay</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Saudi Arabia</v>
      </c>
      <c r="E24" s="791">
        <f t="shared" si="36"/>
        <v>3</v>
      </c>
      <c r="F24" s="664">
        <f t="shared" si="37"/>
        <v>3</v>
      </c>
      <c r="G24" s="798">
        <f t="shared" si="38"/>
        <v>6</v>
      </c>
      <c r="H24" s="728" t="str">
        <v>0 - 3</v>
      </c>
      <c r="I24" s="664" t="str">
        <v>1 - 2</v>
      </c>
      <c r="J24" s="729" t="str">
        <v/>
      </c>
      <c r="K24" s="794" t="str">
        <v>2 - 1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SpainSaudi Arabia</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Cape Verde</v>
      </c>
      <c r="E25" s="799">
        <f t="shared" si="36"/>
        <v>0</v>
      </c>
      <c r="F25" s="731">
        <f t="shared" si="37"/>
        <v>1</v>
      </c>
      <c r="G25" s="800">
        <f t="shared" si="38"/>
        <v>8</v>
      </c>
      <c r="H25" s="730" t="str">
        <v>0 - 4</v>
      </c>
      <c r="I25" s="731" t="str">
        <v>0 - 2</v>
      </c>
      <c r="J25" s="731" t="str">
        <v>1 - 2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UruguayCape Verde</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Cape VerdeSaudi Arabia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UruguaySpain</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3 - 1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France</v>
      </c>
      <c r="E5" s="874"/>
      <c r="F5" s="675"/>
      <c r="G5" s="686"/>
      <c r="H5" s="665">
        <f>SUMIFS($R$22:$R$27,$P$22:$P$27,$D5)+SUMIFS($S$22:$S$27,$Q$22:$Q$27,$D5)</f>
        <v>11</v>
      </c>
      <c r="I5" s="665">
        <f>SUMIFS($S$22:$S$27,$P$22:$P$27,$D5)+SUMIFS($R$22:$R$27,$Q$22:$Q$27,$D5)</f>
        <v>2</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Senegal</v>
      </c>
      <c r="E6" s="875"/>
      <c r="F6" s="675"/>
      <c r="G6" s="686"/>
      <c r="H6" s="665">
        <f>SUMIFS($R$22:$R$27,$P$22:$P$27,$D6)+SUMIFS($S$22:$S$27,$Q$22:$Q$27,$D6)</f>
        <v>4</v>
      </c>
      <c r="I6" s="665">
        <f>SUMIFS($S$22:$S$27,$P$22:$P$27,$D6)+SUMIFS($R$22:$R$27,$Q$22:$Q$27,$D6)</f>
        <v>6</v>
      </c>
      <c r="J6" s="664">
        <f t="shared" si="0"/>
        <v>-2</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Iraq</v>
      </c>
      <c r="E7" s="875"/>
      <c r="F7" s="675"/>
      <c r="G7" s="686"/>
      <c r="H7" s="665">
        <f>SUMIFS($R$22:$R$27,$P$22:$P$27,$D7)+SUMIFS($S$22:$S$27,$Q$22:$Q$27,$D7)</f>
        <v>1</v>
      </c>
      <c r="I7" s="665">
        <f>SUMIFS($S$22:$S$27,$P$22:$P$27,$D7)+SUMIFS($R$22:$R$27,$Q$22:$Q$27,$D7)</f>
        <v>10</v>
      </c>
      <c r="J7" s="664">
        <f t="shared" si="0"/>
        <v>-9</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Norway</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France</v>
      </c>
      <c r="E22" s="796">
        <f>VLOOKUP($D22,$D$5:$K$8,8,0)</f>
        <v>9</v>
      </c>
      <c r="F22" s="727">
        <f>VLOOKUP($D22,$D$5:$K$8,5,0)</f>
        <v>11</v>
      </c>
      <c r="G22" s="797">
        <f>VLOOKUP($D22,$D$5:$K$8,6,0)</f>
        <v>2</v>
      </c>
      <c r="H22" s="726" t="str">
        <f t="array" ref="H22:K25">IFERROR(VLOOKUP($D$22:$D$25&amp;$H$21:$K$21,$Z$22:$AA$33,2,0),"")</f>
        <v/>
      </c>
      <c r="I22" s="727" t="str">
        <v>2 - 1</v>
      </c>
      <c r="J22" s="727" t="str">
        <v>4 - 1</v>
      </c>
      <c r="K22" s="793" t="str">
        <v>5 - 0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4</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4</v>
      </c>
      <c r="Y22" s="739">
        <f t="shared" ref="Y22:Y25" si="33">IF(OR(R22="",S22=""),0,S22)</f>
        <v>1</v>
      </c>
      <c r="Z22" s="740" t="str">
        <f t="shared" ref="Z22:Z25" si="34">P22&amp;Q22</f>
        <v>FranceSenegal</v>
      </c>
      <c r="AA22" s="741" t="str">
        <f>IF($T22,$X22&amp;Language!$E$197&amp;$Y22,"")</f>
        <v>4 - 1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6</v>
      </c>
      <c r="F23" s="664">
        <f t="shared" ref="F23:F25" si="37">VLOOKUP($D23,$D$5:$K$8,5,0)</f>
        <v>6</v>
      </c>
      <c r="G23" s="798">
        <f t="shared" ref="G23:G25" si="38">VLOOKUP($D23,$D$5:$K$8,6,0)</f>
        <v>4</v>
      </c>
      <c r="H23" s="728" t="str">
        <v>1 - 2</v>
      </c>
      <c r="I23" s="729" t="str">
        <v/>
      </c>
      <c r="J23" s="664" t="str">
        <v>2 - 1</v>
      </c>
      <c r="K23" s="794" t="str">
        <v>3 - 1</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IraqNorway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3</v>
      </c>
      <c r="F24" s="664">
        <f t="shared" si="37"/>
        <v>4</v>
      </c>
      <c r="G24" s="798">
        <f t="shared" si="38"/>
        <v>6</v>
      </c>
      <c r="H24" s="728" t="str">
        <v>1 - 4</v>
      </c>
      <c r="I24" s="664" t="str">
        <v>1 - 2</v>
      </c>
      <c r="J24" s="729" t="str">
        <v/>
      </c>
      <c r="K24" s="794" t="str">
        <v>2 - 0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5</v>
      </c>
      <c r="S24" s="773">
        <f>IF(OR(INDEX('World Cup'!$B$14:$AJ$39,11,1+(CODE($B$1)-65)*3)="",INDEX('World Cup'!$B$14:$AJ$39,11,2+(CODE($B$1)-65)*3)=""),"",INDEX('World Cup'!$B$14:$AJ$39,11,2+(CODE($B$1)-65)*3))</f>
        <v>0</v>
      </c>
      <c r="T24" s="664">
        <f t="shared" si="28"/>
        <v>1</v>
      </c>
      <c r="U24" s="746">
        <f t="shared" si="29"/>
        <v>3</v>
      </c>
      <c r="V24" s="664">
        <f t="shared" si="30"/>
        <v>0</v>
      </c>
      <c r="W24" s="747">
        <f t="shared" si="31"/>
        <v>5</v>
      </c>
      <c r="X24" s="748">
        <f t="shared" si="32"/>
        <v>5</v>
      </c>
      <c r="Y24" s="749">
        <f t="shared" si="33"/>
        <v>0</v>
      </c>
      <c r="Z24" s="750" t="str">
        <f t="shared" si="34"/>
        <v>FranceIraq</v>
      </c>
      <c r="AA24" s="751" t="str">
        <f>IF($T24,$X24&amp;Language!$E$197&amp;$Y24,"")</f>
        <v>5 - 0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1</v>
      </c>
      <c r="G25" s="800">
        <f t="shared" si="38"/>
        <v>10</v>
      </c>
      <c r="H25" s="730" t="str">
        <v>0 - 5</v>
      </c>
      <c r="I25" s="731" t="str">
        <v>1 - 3</v>
      </c>
      <c r="J25" s="731" t="str">
        <v>0 - 2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NorwayFrance</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SenegalIraq</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0 - 5</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Argentina</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Algeria</v>
      </c>
      <c r="E6" s="875"/>
      <c r="F6" s="675"/>
      <c r="G6" s="686"/>
      <c r="H6" s="665">
        <f>SUMIFS($R$22:$R$27,$P$22:$P$27,$D6)+SUMIFS($S$22:$S$27,$Q$22:$Q$27,$D6)</f>
        <v>1</v>
      </c>
      <c r="I6" s="665">
        <f>SUMIFS($S$22:$S$27,$P$22:$P$27,$D6)+SUMIFS($R$22:$R$27,$Q$22:$Q$27,$D6)</f>
        <v>8</v>
      </c>
      <c r="J6" s="664">
        <f t="shared" si="0"/>
        <v>-7</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Austria</v>
      </c>
      <c r="E7" s="875"/>
      <c r="F7" s="675"/>
      <c r="G7" s="686"/>
      <c r="H7" s="665">
        <f>SUMIFS($R$22:$R$27,$P$22:$P$27,$D7)+SUMIFS($S$22:$S$27,$Q$22:$Q$27,$D7)</f>
        <v>3</v>
      </c>
      <c r="I7" s="665">
        <f>SUMIFS($S$22:$S$27,$P$22:$P$27,$D7)+SUMIFS($R$22:$R$27,$Q$22:$Q$27,$D7)</f>
        <v>3</v>
      </c>
      <c r="J7" s="664">
        <f t="shared" si="0"/>
        <v>0</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Jordan</v>
      </c>
      <c r="E8" s="875"/>
      <c r="F8" s="675"/>
      <c r="G8" s="686"/>
      <c r="H8" s="665">
        <f>SUMIFS($R$22:$R$27,$P$22:$P$27,$D8)+SUMIFS($S$22:$S$27,$Q$22:$Q$27,$D8)</f>
        <v>2</v>
      </c>
      <c r="I8" s="665">
        <f>SUMIFS($S$22:$S$27,$P$22:$P$27,$D8)+SUMIFS($R$22:$R$27,$Q$22:$Q$27,$D8)</f>
        <v>4</v>
      </c>
      <c r="J8" s="664">
        <f t="shared" si="0"/>
        <v>-2</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Algeria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Jordan</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Jordan</v>
      </c>
      <c r="K21" s="723" t="str">
        <v>Algeria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Argentina</v>
      </c>
      <c r="E22" s="796">
        <f>VLOOKUP($D22,$D$5:$K$8,8,0)</f>
        <v>9</v>
      </c>
      <c r="F22" s="727">
        <f>VLOOKUP($D22,$D$5:$K$8,5,0)</f>
        <v>10</v>
      </c>
      <c r="G22" s="797">
        <f>VLOOKUP($D22,$D$5:$K$8,6,0)</f>
        <v>1</v>
      </c>
      <c r="H22" s="726" t="str">
        <f t="array" ref="H22:K25">IFERROR(VLOOKUP($D$22:$D$25&amp;$H$21:$K$21,$Z$22:$AA$33,2,0),"")</f>
        <v/>
      </c>
      <c r="I22" s="727" t="str">
        <v>3 - 0</v>
      </c>
      <c r="J22" s="727" t="str">
        <v>3 - 0</v>
      </c>
      <c r="K22" s="793" t="str">
        <v>4 - 1</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4</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4</v>
      </c>
      <c r="Y22" s="739">
        <f t="shared" ref="Y22:Y25" si="33">IF(OR(R22="",S22=""),0,S22)</f>
        <v>1</v>
      </c>
      <c r="Z22" s="740" t="str">
        <f t="shared" ref="Z22:Z25" si="34">P22&amp;Q22</f>
        <v>ArgentinaAlgeria</v>
      </c>
      <c r="AA22" s="741" t="str">
        <f>IF($T22,$X22&amp;Language!$E$197&amp;$Y22,"")</f>
        <v>4 - 1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6</v>
      </c>
      <c r="F23" s="664">
        <f t="shared" ref="F23:F25" si="37">VLOOKUP($D23,$D$5:$K$8,5,0)</f>
        <v>3</v>
      </c>
      <c r="G23" s="798">
        <f t="shared" ref="G23:G25" si="38">VLOOKUP($D23,$D$5:$K$8,6,0)</f>
        <v>3</v>
      </c>
      <c r="H23" s="728" t="str">
        <v>0 - 3</v>
      </c>
      <c r="I23" s="729" t="str">
        <v/>
      </c>
      <c r="J23" s="664" t="str">
        <v>1 - 0</v>
      </c>
      <c r="K23" s="794" t="str">
        <v>2 - 0</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AustriaJordan</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Jordan</v>
      </c>
      <c r="E24" s="791">
        <f t="shared" si="36"/>
        <v>3</v>
      </c>
      <c r="F24" s="664">
        <f t="shared" si="37"/>
        <v>2</v>
      </c>
      <c r="G24" s="798">
        <f t="shared" si="38"/>
        <v>4</v>
      </c>
      <c r="H24" s="728" t="str">
        <v>0 - 3</v>
      </c>
      <c r="I24" s="664" t="str">
        <v>0 - 1</v>
      </c>
      <c r="J24" s="729" t="str">
        <v/>
      </c>
      <c r="K24" s="794" t="str">
        <v>2 - 0</v>
      </c>
      <c r="L24" s="781" t="b">
        <f t="shared" si="39"/>
        <v>1</v>
      </c>
      <c r="M24" s="781" t="b">
        <v>0</v>
      </c>
      <c r="N24" s="665">
        <f t="shared" si="40"/>
        <v>63</v>
      </c>
      <c r="O24" s="744" t="s">
        <v>28</v>
      </c>
      <c r="P24" s="771" t="str">
        <f>INDEX('World Cup'!$B$13:$AJ$38,11,1+(CODE($B$1)-65)*3)</f>
        <v>Argentina</v>
      </c>
      <c r="Q24" s="772" t="str">
        <f>INDEX('World Cup'!$B$13:$AJ$38,11,2+(CODE($B$1)-65)*3)</f>
        <v>Austria</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ArgentinaAustria</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Algeria</v>
      </c>
      <c r="E25" s="799">
        <f t="shared" si="36"/>
        <v>0</v>
      </c>
      <c r="F25" s="731">
        <f t="shared" si="37"/>
        <v>1</v>
      </c>
      <c r="G25" s="800">
        <f t="shared" si="38"/>
        <v>8</v>
      </c>
      <c r="H25" s="730" t="str">
        <v>1 - 4</v>
      </c>
      <c r="I25" s="731" t="str">
        <v>0 - 2</v>
      </c>
      <c r="J25" s="731" t="str">
        <v>0 - 2</v>
      </c>
      <c r="K25" s="795" t="str">
        <v/>
      </c>
      <c r="L25" s="781" t="b">
        <f t="shared" si="39"/>
        <v>1</v>
      </c>
      <c r="M25" s="781" t="b">
        <v>0</v>
      </c>
      <c r="N25" s="665">
        <f t="shared" si="40"/>
        <v>28</v>
      </c>
      <c r="O25" s="744" t="s">
        <v>29</v>
      </c>
      <c r="P25" s="771" t="str">
        <f>INDEX('World Cup'!$B$13:$AJ$38,16,1+(CODE($B$1)-65)*3)</f>
        <v>Jordan</v>
      </c>
      <c r="Q25" s="772" t="str">
        <f>INDEX('World Cup'!$B$13:$AJ$38,16,2+(CODE($B$1)-65)*3)</f>
        <v>Algeria</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JordanAlgeria</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AlgeriaAustria</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JordanArgentina</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1 - 4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3 - 0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Portugal</v>
      </c>
      <c r="E5" s="874"/>
      <c r="F5" s="675"/>
      <c r="G5" s="686"/>
      <c r="H5" s="665">
        <f>SUMIFS($R$22:$R$27,$P$22:$P$27,$D5)+SUMIFS($S$22:$S$27,$Q$22:$Q$27,$D5)</f>
        <v>12</v>
      </c>
      <c r="I5" s="665">
        <f>SUMIFS($S$22:$S$27,$P$22:$P$27,$D5)+SUMIFS($R$22:$R$27,$Q$22:$Q$27,$D5)</f>
        <v>1</v>
      </c>
      <c r="J5" s="664">
        <f t="shared" ref="J5:J8" si="0">H5-I5</f>
        <v>11</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DR Congo</v>
      </c>
      <c r="E6" s="875"/>
      <c r="F6" s="675"/>
      <c r="G6" s="686"/>
      <c r="H6" s="665">
        <f>SUMIFS($R$22:$R$27,$P$22:$P$27,$D6)+SUMIFS($S$22:$S$27,$Q$22:$Q$27,$D6)</f>
        <v>2</v>
      </c>
      <c r="I6" s="665">
        <f>SUMIFS($S$22:$S$27,$P$22:$P$27,$D6)+SUMIFS($R$22:$R$27,$Q$22:$Q$27,$D6)</f>
        <v>9</v>
      </c>
      <c r="J6" s="664">
        <f t="shared" si="0"/>
        <v>-7</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Uzbekistan</v>
      </c>
      <c r="E7" s="875"/>
      <c r="F7" s="675"/>
      <c r="G7" s="686"/>
      <c r="H7" s="665">
        <f>SUMIFS($R$22:$R$27,$P$22:$P$27,$D7)+SUMIFS($S$22:$S$27,$Q$22:$Q$27,$D7)</f>
        <v>2</v>
      </c>
      <c r="I7" s="665">
        <f>SUMIFS($S$22:$S$27,$P$22:$P$27,$D7)+SUMIFS($R$22:$R$27,$Q$22:$Q$27,$D7)</f>
        <v>9</v>
      </c>
      <c r="J7" s="664">
        <f t="shared" si="0"/>
        <v>-7</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Colombia</v>
      </c>
      <c r="E8" s="875"/>
      <c r="F8" s="675"/>
      <c r="G8" s="686"/>
      <c r="H8" s="665">
        <f>SUMIFS($R$22:$R$27,$P$22:$P$27,$D8)+SUMIFS($S$22:$S$27,$Q$22:$Q$27,$D8)</f>
        <v>7</v>
      </c>
      <c r="I8" s="665">
        <f>SUMIFS($S$22:$S$27,$P$22:$P$27,$D8)+SUMIFS($R$22:$R$27,$Q$22:$Q$27,$D8)</f>
        <v>4</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Portugal</v>
      </c>
      <c r="E22" s="796">
        <f>VLOOKUP($D22,$D$5:$K$8,8,0)</f>
        <v>9</v>
      </c>
      <c r="F22" s="727">
        <f>VLOOKUP($D22,$D$5:$K$8,5,0)</f>
        <v>12</v>
      </c>
      <c r="G22" s="797">
        <f>VLOOKUP($D22,$D$5:$K$8,6,0)</f>
        <v>1</v>
      </c>
      <c r="H22" s="726" t="str">
        <f t="array" ref="H22:K25">IFERROR(VLOOKUP($D$22:$D$25&amp;$H$21:$K$21,$Z$22:$AA$33,2,0),"")</f>
        <v/>
      </c>
      <c r="I22" s="727" t="str">
        <v>3 - 1</v>
      </c>
      <c r="J22" s="727" t="str">
        <v>5 - 0</v>
      </c>
      <c r="K22" s="793" t="str">
        <v>4 - 0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PortugalDR Congo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6</v>
      </c>
      <c r="F23" s="664">
        <f t="shared" ref="F23:F25" si="37">VLOOKUP($D23,$D$5:$K$8,5,0)</f>
        <v>7</v>
      </c>
      <c r="G23" s="798">
        <f t="shared" ref="G23:G25" si="38">VLOOKUP($D23,$D$5:$K$8,6,0)</f>
        <v>4</v>
      </c>
      <c r="H23" s="728" t="str">
        <v>1 - 3</v>
      </c>
      <c r="I23" s="729" t="str">
        <v/>
      </c>
      <c r="J23" s="664" t="str">
        <v>3 - 0</v>
      </c>
      <c r="K23" s="794" t="str">
        <v>3 - 1</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UzbekistanColombia</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Uzbekistan</v>
      </c>
      <c r="E24" s="791">
        <f t="shared" si="36"/>
        <v>3</v>
      </c>
      <c r="F24" s="664">
        <f t="shared" si="37"/>
        <v>2</v>
      </c>
      <c r="G24" s="798">
        <f t="shared" si="38"/>
        <v>9</v>
      </c>
      <c r="H24" s="728" t="str">
        <v>0 - 5</v>
      </c>
      <c r="I24" s="664" t="str">
        <v>0 - 3</v>
      </c>
      <c r="J24" s="729" t="str">
        <v/>
      </c>
      <c r="K24" s="794" t="str">
        <v>2 - 1</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5</v>
      </c>
      <c r="S24" s="773">
        <f>IF(OR(INDEX('World Cup'!$B$14:$AJ$39,11,1+(CODE($B$1)-65)*3)="",INDEX('World Cup'!$B$14:$AJ$39,11,2+(CODE($B$1)-65)*3)=""),"",INDEX('World Cup'!$B$14:$AJ$39,11,2+(CODE($B$1)-65)*3))</f>
        <v>0</v>
      </c>
      <c r="T24" s="664">
        <f t="shared" si="28"/>
        <v>1</v>
      </c>
      <c r="U24" s="746">
        <f t="shared" si="29"/>
        <v>3</v>
      </c>
      <c r="V24" s="664">
        <f t="shared" si="30"/>
        <v>0</v>
      </c>
      <c r="W24" s="747">
        <f t="shared" si="31"/>
        <v>5</v>
      </c>
      <c r="X24" s="748">
        <f t="shared" si="32"/>
        <v>5</v>
      </c>
      <c r="Y24" s="749">
        <f t="shared" si="33"/>
        <v>0</v>
      </c>
      <c r="Z24" s="750" t="str">
        <f t="shared" si="34"/>
        <v>PortugalUzbekistan</v>
      </c>
      <c r="AA24" s="751" t="str">
        <f>IF($T24,$X24&amp;Language!$E$197&amp;$Y24,"")</f>
        <v>5 - 0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DR Congo</v>
      </c>
      <c r="E25" s="799">
        <f t="shared" si="36"/>
        <v>0</v>
      </c>
      <c r="F25" s="731">
        <f t="shared" si="37"/>
        <v>2</v>
      </c>
      <c r="G25" s="800">
        <f t="shared" si="38"/>
        <v>9</v>
      </c>
      <c r="H25" s="730" t="str">
        <v>0 - 4</v>
      </c>
      <c r="I25" s="731" t="str">
        <v>1 - 3</v>
      </c>
      <c r="J25" s="731" t="str">
        <v>1 - 2</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ColombiaDR Congo</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ColombiaPortugal</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DR CongoUzbekistan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0 - 5</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3 - 1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2 - 1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7"/>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England</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Croatia</v>
      </c>
      <c r="E6" s="875"/>
      <c r="F6" s="675"/>
      <c r="G6" s="686"/>
      <c r="H6" s="665">
        <f>SUMIFS($R$22:$R$27,$P$22:$P$27,$D6)+SUMIFS($S$22:$S$27,$Q$22:$Q$27,$D6)</f>
        <v>6</v>
      </c>
      <c r="I6" s="665">
        <f>SUMIFS($S$22:$S$27,$P$22:$P$27,$D6)+SUMIFS($R$22:$R$27,$Q$22:$Q$27,$D6)</f>
        <v>3</v>
      </c>
      <c r="J6" s="664">
        <f t="shared" si="0"/>
        <v>3</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Ghana</v>
      </c>
      <c r="E7" s="875"/>
      <c r="F7" s="675"/>
      <c r="G7" s="686"/>
      <c r="H7" s="665">
        <f>SUMIFS($R$22:$R$27,$P$22:$P$27,$D7)+SUMIFS($S$22:$S$27,$Q$22:$Q$27,$D7)</f>
        <v>1</v>
      </c>
      <c r="I7" s="665">
        <f>SUMIFS($S$22:$S$27,$P$22:$P$27,$D7)+SUMIFS($R$22:$R$27,$Q$22:$Q$27,$D7)</f>
        <v>6</v>
      </c>
      <c r="J7" s="664">
        <f t="shared" si="0"/>
        <v>-5</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Panama</v>
      </c>
      <c r="E8" s="875"/>
      <c r="F8" s="675"/>
      <c r="G8" s="686"/>
      <c r="H8" s="665">
        <f>SUMIFS($R$22:$R$27,$P$22:$P$27,$D8)+SUMIFS($S$22:$S$27,$Q$22:$Q$27,$D8)</f>
        <v>0</v>
      </c>
      <c r="I8" s="665">
        <f>SUMIFS($S$22:$S$27,$P$22:$P$27,$D8)+SUMIFS($R$22:$R$27,$Q$22:$Q$27,$D8)</f>
        <v>7</v>
      </c>
      <c r="J8" s="664">
        <f t="shared" si="0"/>
        <v>-7</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England</v>
      </c>
      <c r="E22" s="796">
        <f>VLOOKUP($D22,$D$5:$K$8,8,0)</f>
        <v>9</v>
      </c>
      <c r="F22" s="727">
        <f>VLOOKUP($D22,$D$5:$K$8,5,0)</f>
        <v>10</v>
      </c>
      <c r="G22" s="797">
        <f>VLOOKUP($D22,$D$5:$K$8,6,0)</f>
        <v>1</v>
      </c>
      <c r="H22" s="726" t="str">
        <f t="array" ref="H22:K25">IFERROR(VLOOKUP($D$22:$D$25&amp;$H$21:$K$21,$Z$22:$AA$33,2,0),"")</f>
        <v/>
      </c>
      <c r="I22" s="727" t="str">
        <v>3 - 1</v>
      </c>
      <c r="J22" s="727" t="str">
        <v>3 - 0</v>
      </c>
      <c r="K22" s="793" t="str">
        <v>4 - 0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EnglandCroatia</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6</v>
      </c>
      <c r="F23" s="664">
        <f t="shared" ref="F23:F25" si="37">VLOOKUP($D23,$D$5:$K$8,5,0)</f>
        <v>6</v>
      </c>
      <c r="G23" s="798">
        <f t="shared" ref="G23:G25" si="38">VLOOKUP($D23,$D$5:$K$8,6,0)</f>
        <v>3</v>
      </c>
      <c r="H23" s="728" t="str">
        <v>1 - 3</v>
      </c>
      <c r="I23" s="729" t="str">
        <v/>
      </c>
      <c r="J23" s="664" t="str">
        <v>3 - 0</v>
      </c>
      <c r="K23" s="794" t="str">
        <v>2 - 0</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GhanaPanama</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3</v>
      </c>
      <c r="F24" s="664">
        <f t="shared" si="37"/>
        <v>1</v>
      </c>
      <c r="G24" s="798">
        <f t="shared" si="38"/>
        <v>6</v>
      </c>
      <c r="H24" s="728" t="str">
        <v>0 - 3</v>
      </c>
      <c r="I24" s="664" t="str">
        <v>0 - 3</v>
      </c>
      <c r="J24" s="729" t="str">
        <v/>
      </c>
      <c r="K24" s="794" t="str">
        <v>1 - 0</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EnglandGhana</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0</v>
      </c>
      <c r="F25" s="731">
        <f t="shared" si="37"/>
        <v>0</v>
      </c>
      <c r="G25" s="800">
        <f t="shared" si="38"/>
        <v>7</v>
      </c>
      <c r="H25" s="730" t="str">
        <v>0 - 4</v>
      </c>
      <c r="I25" s="731" t="str">
        <v>0 - 2</v>
      </c>
      <c r="J25" s="731" t="str">
        <v>0 - 1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PanamaCroatia</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-4</v>
      </c>
      <c r="X26" s="748">
        <f t="shared" ref="X26:X27" si="46">IF(OR(R26="",S26=""),0,R26)</f>
        <v>0</v>
      </c>
      <c r="Y26" s="749">
        <f t="shared" ref="Y26:Y27" si="47">IF(OR(R26="",S26=""),0,S26)</f>
        <v>4</v>
      </c>
      <c r="Z26" s="750" t="str">
        <f t="shared" ref="Z26:Z27" si="48">P26&amp;Q26</f>
        <v>PanamaEngland</v>
      </c>
      <c r="AA26" s="751" t="str">
        <f>IF($T26,$X26&amp;Language!$E$197&amp;$Y26,"")</f>
        <v>0 - 4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CroatiaGhana</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4 - 0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0 - 3</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Laptop</cp:lastModifiedBy>
  <cp:lastPrinted>2024-08-12T08:42:52Z</cp:lastPrinted>
  <dcterms:created xsi:type="dcterms:W3CDTF">2018-06-13T10:24:55Z</dcterms:created>
  <dcterms:modified xsi:type="dcterms:W3CDTF">2026-06-04T17:24:03Z</dcterms:modified>
</cp:coreProperties>
</file>